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ław Strojny\Desktop\ZAMÓWIENIA PUBLICZNE\ZP do 30 000 euro\do 30 000 - ZAPYTANIE O CENĘ\2021\271.1.1.2021 dostawa mat. biurowych\"/>
    </mc:Choice>
  </mc:AlternateContent>
  <xr:revisionPtr revIDLastSave="0" documentId="13_ncr:1_{EE4C325D-D304-467F-9FE6-3E1CBB09041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ateriały biurowe" sheetId="6" r:id="rId1"/>
    <sheet name="środki czystości" sheetId="2" state="hidden" r:id="rId2"/>
    <sheet name="szacowane koszty" sheetId="7" state="hidden" r:id="rId3"/>
  </sheets>
  <definedNames>
    <definedName name="_xlnm._FilterDatabase" localSheetId="0" hidden="1">'materiały biurowe'!$A$1:$E$222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6" l="1"/>
  <c r="G228" i="6"/>
  <c r="E267" i="6"/>
  <c r="E266" i="6"/>
  <c r="G45" i="6"/>
  <c r="G46" i="6"/>
  <c r="G47" i="6"/>
  <c r="G48" i="6"/>
  <c r="G50" i="6"/>
  <c r="G24" i="6"/>
  <c r="G7" i="6"/>
  <c r="E27" i="6"/>
  <c r="G32" i="6"/>
  <c r="G233" i="6"/>
  <c r="G248" i="6"/>
  <c r="G254" i="6"/>
  <c r="G255" i="6"/>
  <c r="E247" i="6"/>
  <c r="G247" i="6" s="1"/>
  <c r="G252" i="6"/>
  <c r="E241" i="6"/>
  <c r="G241" i="6" s="1"/>
  <c r="G235" i="6"/>
  <c r="E236" i="6"/>
  <c r="E274" i="6" s="1"/>
  <c r="G150" i="6"/>
  <c r="G146" i="6"/>
  <c r="G149" i="6"/>
  <c r="G148" i="6"/>
  <c r="G177" i="6"/>
  <c r="G173" i="6"/>
  <c r="G101" i="6"/>
  <c r="G104" i="6"/>
  <c r="G103" i="6"/>
  <c r="G96" i="6"/>
  <c r="G102" i="6"/>
  <c r="G100" i="6"/>
  <c r="G205" i="6"/>
  <c r="G160" i="6"/>
  <c r="G154" i="6"/>
  <c r="G153" i="6"/>
  <c r="G218" i="6"/>
  <c r="G210" i="6"/>
  <c r="G204" i="6"/>
  <c r="G215" i="6"/>
  <c r="G214" i="6"/>
  <c r="G220" i="6"/>
  <c r="G219" i="6"/>
  <c r="G217" i="6"/>
  <c r="G213" i="6"/>
  <c r="G212" i="6"/>
  <c r="G209" i="6"/>
  <c r="G208" i="6"/>
  <c r="G206" i="6"/>
  <c r="G207" i="6"/>
  <c r="G129" i="6"/>
  <c r="G126" i="6"/>
  <c r="G125" i="6"/>
  <c r="G113" i="6"/>
  <c r="G119" i="6"/>
  <c r="G194" i="6"/>
  <c r="G61" i="6"/>
  <c r="E77" i="6"/>
  <c r="G77" i="6" s="1"/>
  <c r="G68" i="6"/>
  <c r="G57" i="6"/>
  <c r="G56" i="6"/>
  <c r="G83" i="6"/>
  <c r="G110" i="6"/>
  <c r="G111" i="6"/>
  <c r="G112" i="6"/>
  <c r="G114" i="6"/>
  <c r="G115" i="6"/>
  <c r="G116" i="6"/>
  <c r="G117" i="6"/>
  <c r="G118" i="6"/>
  <c r="G120" i="6"/>
  <c r="G121" i="6"/>
  <c r="G122" i="6"/>
  <c r="G123" i="6"/>
  <c r="G124" i="6"/>
  <c r="G184" i="6"/>
  <c r="G192" i="6"/>
  <c r="G92" i="6"/>
  <c r="G93" i="6"/>
  <c r="G94" i="6"/>
  <c r="G95" i="6"/>
  <c r="G97" i="6"/>
  <c r="G98" i="6"/>
  <c r="G99" i="6"/>
  <c r="G105" i="6"/>
  <c r="G106" i="6"/>
  <c r="G107" i="6"/>
  <c r="G108" i="6"/>
  <c r="G127" i="6"/>
  <c r="G128" i="6"/>
  <c r="G130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7" i="6"/>
  <c r="G152" i="6"/>
  <c r="G155" i="6"/>
  <c r="G156" i="6"/>
  <c r="G157" i="6"/>
  <c r="G158" i="6"/>
  <c r="G159" i="6"/>
  <c r="G161" i="6"/>
  <c r="G162" i="6"/>
  <c r="G163" i="6"/>
  <c r="G165" i="6"/>
  <c r="G166" i="6"/>
  <c r="G167" i="6"/>
  <c r="G168" i="6"/>
  <c r="G169" i="6"/>
  <c r="G170" i="6"/>
  <c r="G171" i="6"/>
  <c r="G172" i="6"/>
  <c r="G174" i="6"/>
  <c r="G175" i="6"/>
  <c r="G176" i="6"/>
  <c r="G178" i="6"/>
  <c r="G179" i="6"/>
  <c r="G180" i="6"/>
  <c r="G182" i="6"/>
  <c r="G183" i="6"/>
  <c r="G185" i="6"/>
  <c r="G186" i="6"/>
  <c r="G187" i="6"/>
  <c r="G188" i="6"/>
  <c r="G189" i="6"/>
  <c r="G190" i="6"/>
  <c r="G191" i="6"/>
  <c r="G193" i="6"/>
  <c r="G195" i="6"/>
  <c r="G196" i="6"/>
  <c r="G197" i="6"/>
  <c r="G198" i="6"/>
  <c r="G199" i="6"/>
  <c r="G200" i="6"/>
  <c r="G201" i="6"/>
  <c r="G211" i="6"/>
  <c r="G216" i="6"/>
  <c r="G222" i="6"/>
  <c r="G223" i="6"/>
  <c r="G224" i="6"/>
  <c r="G225" i="6"/>
  <c r="G227" i="6"/>
  <c r="G229" i="6"/>
  <c r="G231" i="6"/>
  <c r="G232" i="6"/>
  <c r="G234" i="6"/>
  <c r="G237" i="6"/>
  <c r="G238" i="6"/>
  <c r="G239" i="6"/>
  <c r="G240" i="6"/>
  <c r="G242" i="6"/>
  <c r="G243" i="6"/>
  <c r="G244" i="6"/>
  <c r="G245" i="6"/>
  <c r="G246" i="6"/>
  <c r="G249" i="6"/>
  <c r="G250" i="6"/>
  <c r="G251" i="6"/>
  <c r="G253" i="6"/>
  <c r="G256" i="6"/>
  <c r="G4" i="6"/>
  <c r="G5" i="6"/>
  <c r="G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5" i="6"/>
  <c r="G26" i="6"/>
  <c r="G28" i="6"/>
  <c r="G29" i="6"/>
  <c r="G30" i="6"/>
  <c r="G31" i="6"/>
  <c r="G33" i="6"/>
  <c r="G34" i="6"/>
  <c r="G35" i="6"/>
  <c r="G36" i="6"/>
  <c r="G37" i="6"/>
  <c r="G38" i="6"/>
  <c r="G39" i="6"/>
  <c r="G40" i="6"/>
  <c r="G41" i="6"/>
  <c r="G42" i="6"/>
  <c r="G43" i="6"/>
  <c r="G44" i="6"/>
  <c r="G49" i="6"/>
  <c r="G51" i="6"/>
  <c r="G52" i="6"/>
  <c r="G53" i="6"/>
  <c r="G58" i="6"/>
  <c r="G59" i="6"/>
  <c r="G63" i="6"/>
  <c r="G66" i="6"/>
  <c r="G67" i="6"/>
  <c r="G69" i="6"/>
  <c r="G71" i="6"/>
  <c r="G73" i="6"/>
  <c r="G74" i="6"/>
  <c r="G75" i="6"/>
  <c r="G76" i="6"/>
  <c r="G85" i="6"/>
  <c r="G79" i="6"/>
  <c r="G80" i="6"/>
  <c r="G81" i="6"/>
  <c r="G82" i="6"/>
  <c r="G84" i="6"/>
  <c r="G87" i="6"/>
  <c r="G88" i="6"/>
  <c r="G89" i="6"/>
  <c r="G3" i="6"/>
  <c r="E323" i="6"/>
  <c r="E322" i="6"/>
  <c r="E321" i="6"/>
  <c r="G221" i="6" l="1"/>
  <c r="G181" i="6"/>
  <c r="G164" i="6"/>
  <c r="G151" i="6"/>
  <c r="G131" i="6"/>
  <c r="E41" i="2"/>
  <c r="E320" i="6" l="1"/>
  <c r="E291" i="2" l="1"/>
  <c r="E303" i="2"/>
  <c r="E319" i="6"/>
  <c r="E318" i="6"/>
  <c r="E316" i="6"/>
  <c r="E302" i="2"/>
  <c r="E304" i="6"/>
  <c r="E303" i="6"/>
  <c r="E297" i="6"/>
  <c r="E315" i="6"/>
  <c r="E314" i="6"/>
  <c r="E313" i="6"/>
  <c r="E311" i="6"/>
  <c r="E309" i="6"/>
  <c r="E308" i="6"/>
  <c r="E307" i="6"/>
  <c r="E306" i="6"/>
  <c r="E305" i="6"/>
  <c r="E302" i="6"/>
  <c r="E301" i="6"/>
  <c r="E299" i="6"/>
  <c r="E298" i="6"/>
  <c r="E295" i="6"/>
  <c r="E294" i="6"/>
  <c r="E293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7" i="6"/>
  <c r="E276" i="6"/>
  <c r="E275" i="6"/>
  <c r="E272" i="6"/>
  <c r="E271" i="6"/>
  <c r="E270" i="6"/>
  <c r="E269" i="6"/>
  <c r="E265" i="6"/>
  <c r="E263" i="6"/>
  <c r="G236" i="6" l="1"/>
  <c r="G230" i="6" s="1"/>
  <c r="E301" i="2"/>
  <c r="E297" i="2"/>
  <c r="E298" i="2"/>
  <c r="E299" i="2"/>
  <c r="E296" i="2"/>
  <c r="E295" i="2"/>
  <c r="E294" i="2"/>
  <c r="E293" i="2"/>
  <c r="E300" i="2"/>
  <c r="E292" i="2"/>
  <c r="E290" i="2"/>
  <c r="C7" i="7" l="1"/>
  <c r="C13" i="7" s="1"/>
  <c r="C14" i="7" s="1"/>
  <c r="C15" i="7" s="1"/>
  <c r="B13" i="7"/>
  <c r="B14" i="7" s="1"/>
  <c r="B15" i="7" s="1"/>
  <c r="E287" i="2" l="1"/>
  <c r="E288" i="2"/>
  <c r="E289" i="2"/>
  <c r="E237" i="2" l="1"/>
  <c r="E241" i="2"/>
  <c r="E217" i="2"/>
  <c r="E245" i="2"/>
  <c r="E240" i="2"/>
  <c r="E218" i="2"/>
  <c r="E213" i="2"/>
  <c r="E209" i="2"/>
  <c r="E208" i="2"/>
  <c r="E203" i="2"/>
  <c r="E204" i="2"/>
  <c r="E304" i="2"/>
  <c r="E305" i="2"/>
  <c r="E306" i="2"/>
  <c r="E307" i="2"/>
  <c r="E327" i="2" l="1"/>
  <c r="E326" i="2"/>
  <c r="E325" i="2"/>
  <c r="E324" i="2"/>
  <c r="E322" i="2"/>
  <c r="E321" i="2"/>
  <c r="E319" i="2"/>
  <c r="E318" i="2"/>
  <c r="E317" i="2"/>
  <c r="E315" i="2"/>
  <c r="E314" i="2"/>
  <c r="E313" i="2"/>
  <c r="E312" i="2"/>
  <c r="E311" i="2"/>
  <c r="E310" i="2"/>
  <c r="E309" i="2"/>
  <c r="E308" i="2"/>
  <c r="E323" i="2"/>
  <c r="E320" i="2" l="1"/>
  <c r="E316" i="2"/>
  <c r="G91" i="6"/>
  <c r="G90" i="6" s="1"/>
  <c r="E300" i="6" l="1"/>
  <c r="G72" i="6"/>
  <c r="G27" i="6"/>
  <c r="G2" i="6" s="1"/>
  <c r="E203" i="6"/>
  <c r="G203" i="6" s="1"/>
  <c r="G202" i="6" s="1"/>
  <c r="G70" i="6"/>
  <c r="E60" i="6"/>
  <c r="G65" i="6"/>
  <c r="E55" i="6"/>
  <c r="E273" i="6" l="1"/>
  <c r="G62" i="6"/>
  <c r="E317" i="6"/>
  <c r="G86" i="6"/>
  <c r="E310" i="6"/>
  <c r="E262" i="6"/>
  <c r="G55" i="6"/>
  <c r="E312" i="6"/>
  <c r="G78" i="6"/>
  <c r="E264" i="6"/>
  <c r="G109" i="6"/>
  <c r="E278" i="6"/>
  <c r="G64" i="6"/>
  <c r="E268" i="6"/>
  <c r="G60" i="6"/>
  <c r="E296" i="6"/>
  <c r="E292" i="6"/>
  <c r="G54" i="6" l="1"/>
  <c r="G257" i="6" s="1"/>
</calcChain>
</file>

<file path=xl/sharedStrings.xml><?xml version="1.0" encoding="utf-8"?>
<sst xmlns="http://schemas.openxmlformats.org/spreadsheetml/2006/main" count="1278" uniqueCount="359">
  <si>
    <t>J. m.</t>
  </si>
  <si>
    <t>szt.</t>
  </si>
  <si>
    <t>Długopis żelowy niebieski</t>
  </si>
  <si>
    <t>Długopis żelowy czerwony</t>
  </si>
  <si>
    <t>Długopis żelowy zielony</t>
  </si>
  <si>
    <t>Klej w sztyfcie 22g</t>
  </si>
  <si>
    <t>Notes samoprzylepny 51x76mm</t>
  </si>
  <si>
    <t>ryza</t>
  </si>
  <si>
    <t>Długopis żelowy czarny</t>
  </si>
  <si>
    <t>Teczka wiązana 320x250x35 240 g/m biała kartonowa bezkwasowa TWA4</t>
  </si>
  <si>
    <t xml:space="preserve">Skoroszyt A4 papierowy cały </t>
  </si>
  <si>
    <t>Rozszywacz</t>
  </si>
  <si>
    <t>Korektor w taśmie</t>
  </si>
  <si>
    <t>Korektor w piórze</t>
  </si>
  <si>
    <t>Zakładki indeksujące strzałka</t>
  </si>
  <si>
    <t>Pinezki</t>
  </si>
  <si>
    <t>Koperta biała DL SK okno prawe 110x220</t>
  </si>
  <si>
    <t>ZESPÓŁ OBSŁUGI SZKÓŁ</t>
  </si>
  <si>
    <t>URZĄD GMINY</t>
  </si>
  <si>
    <t>SZKOŁA PODSTAWOWA NR 2 - KAMIONKA WIELKA</t>
  </si>
  <si>
    <t>SZKOŁA PODSTAWOWA - KRÓLOWA POLSKA</t>
  </si>
  <si>
    <t>SZKOŁA PODSTAWOWA - KRÓLOWA GÓRNA</t>
  </si>
  <si>
    <t>długopis żel rózne kolory</t>
  </si>
  <si>
    <t>SZKOŁA PODSTAWOWA - BOGUSZA</t>
  </si>
  <si>
    <t>Szpilki</t>
  </si>
  <si>
    <t>SZKOŁA PODSTAWOWA - MYSTKÓW</t>
  </si>
  <si>
    <t>SZKOŁA PODSTAWOWA - MSZALNICA</t>
  </si>
  <si>
    <t>Blok techniczny A3 kol., 220 g.</t>
  </si>
  <si>
    <t>Ilość</t>
  </si>
  <si>
    <t>Papier ksero A4; 80 g/m2; białość min. CIE 161</t>
  </si>
  <si>
    <t>Papier ksero A3; 80 g/m2; białość min. CIE 161</t>
  </si>
  <si>
    <t>opakowanie</t>
  </si>
  <si>
    <t>Koperta C5 biała samoklejąca z paskiem</t>
  </si>
  <si>
    <t>Koperta C4 biała samoklejąca z paskiem</t>
  </si>
  <si>
    <t>Koperta brązowa C5 samoklejąca z paskiem</t>
  </si>
  <si>
    <t>Koperta biała C4 samoklejąca z paskiem</t>
  </si>
  <si>
    <t>Papier ksero A4; 80 g/m2; kolorowy pastele</t>
  </si>
  <si>
    <t>Skoroszyt A4 plastikowy zawieszkowy</t>
  </si>
  <si>
    <t>Skoroszyt A4 papierowy zawieszkowy</t>
  </si>
  <si>
    <t>Teczka  papierowa A4 biała na gumkę</t>
  </si>
  <si>
    <t>Teczka papierowa A4 wiązana</t>
  </si>
  <si>
    <t>Koszulka krystaliczna A5</t>
  </si>
  <si>
    <t>Koperta biała C6 samoklejąca z paskiem</t>
  </si>
  <si>
    <t>Koperta biała C5 samoklejąca z paskiem</t>
  </si>
  <si>
    <t>Nazwa materiału</t>
  </si>
  <si>
    <t>Markery cienkopiszące</t>
  </si>
  <si>
    <t>Markery do tablicy</t>
  </si>
  <si>
    <t>Lp</t>
  </si>
  <si>
    <t>Notes samoprzylepny 76 x 76 mm</t>
  </si>
  <si>
    <t>Taśma klejąca wąska</t>
  </si>
  <si>
    <t>Taśma klejąca szeroka</t>
  </si>
  <si>
    <t>Folia do laminowania A4 matowa</t>
  </si>
  <si>
    <t>Spinacze biurowe małe 33mm/100 szt.</t>
  </si>
  <si>
    <t>Zakreślacz żółty szerszy ze ściętą końcówką</t>
  </si>
  <si>
    <t>Zszywki metalowe 24/6/1000 szt.</t>
  </si>
  <si>
    <t>Długopis kulkowy niebieski</t>
  </si>
  <si>
    <t>Zakładki indeksujące samoprzylepne (5 kolorów w zestawie)</t>
  </si>
  <si>
    <t>SZKOŁA PODSTAWOWA - JAMNICA</t>
  </si>
  <si>
    <r>
      <t>Papier ksero A4; 80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; białość min. CIE 161</t>
    </r>
  </si>
  <si>
    <r>
      <t>Papier ksero A3; 80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; białość min. CIE 161</t>
    </r>
  </si>
  <si>
    <t>Papier kancelaryjny A3</t>
  </si>
  <si>
    <t>Gilosz niebieski A4</t>
  </si>
  <si>
    <t>Gilosz niebieski A4 z wyróżnieniem</t>
  </si>
  <si>
    <t>Floor F2 5LŚrodek do codziennego czyszczenia</t>
  </si>
  <si>
    <t>Intensiv 5LŚrodek do gruntownego czyszczenia wykładzin</t>
  </si>
  <si>
    <t>Płyn Airodor Ocean 1l</t>
  </si>
  <si>
    <t>Płyn Airodor 10l</t>
  </si>
  <si>
    <t>Płyn Cera Clean 10l</t>
  </si>
  <si>
    <t>Ręcznik papierowy Green a’20</t>
  </si>
  <si>
    <t>Ręcznik toaletowy Nova Jumbo 120m szary a’12</t>
  </si>
  <si>
    <t>Ścierka Clean Pro niebieska z mikrofazy 32x32 cm</t>
  </si>
  <si>
    <t>Worki LD 120l czarne a’25</t>
  </si>
  <si>
    <t>Worki LD 160L czarne a’10</t>
  </si>
  <si>
    <t>Mydło Tork Hair&amp; Body Liquid Soap 475ml</t>
  </si>
  <si>
    <t>sidolux do podłóg</t>
  </si>
  <si>
    <t>worki na śmieci (rolki)</t>
  </si>
  <si>
    <t>wkłady do mopa</t>
  </si>
  <si>
    <t>Papier toaletowy biały</t>
  </si>
  <si>
    <t>Ręcznik papierowy</t>
  </si>
  <si>
    <t>Płyn Flor 5l</t>
  </si>
  <si>
    <t>Rękawice Gospodarcze"M"</t>
  </si>
  <si>
    <t>Bref gel 360ml</t>
  </si>
  <si>
    <t>Nabłyszczacz PCV 5l</t>
  </si>
  <si>
    <t>Proszek do Prania biały 10,5</t>
  </si>
  <si>
    <t>Worki do odkurzacza ZMB02K</t>
  </si>
  <si>
    <t>Worki do odkurzacza WOMB01K</t>
  </si>
  <si>
    <t>Ręcznik papierowy CLIV ZIELONY</t>
  </si>
  <si>
    <t>Scierka z mikrofibry 50/60</t>
  </si>
  <si>
    <t>Rękawice bezpudr "M"</t>
  </si>
  <si>
    <t>Druciak do mycia</t>
  </si>
  <si>
    <t>Szczotka do szorowania "żelazko"</t>
  </si>
  <si>
    <t>Ścierka lniana</t>
  </si>
  <si>
    <t>rekawice winylowe bezpudrowe</t>
  </si>
  <si>
    <t>czyściwo Tor Reflex</t>
  </si>
  <si>
    <t>płyn do płukania 4l</t>
  </si>
  <si>
    <t>Wc TAK 750 ml żel</t>
  </si>
  <si>
    <t>proszek do prania 15 kg</t>
  </si>
  <si>
    <t>Floor 5l</t>
  </si>
  <si>
    <t>Ścierki do podłóg</t>
  </si>
  <si>
    <t>Rękawice robocze (wampirki)</t>
  </si>
  <si>
    <t>Rękawice tekstylne</t>
  </si>
  <si>
    <t>Papier toaletowy</t>
  </si>
  <si>
    <t>Ręczniki papierowe zz</t>
  </si>
  <si>
    <t>Ścierki kuchenne</t>
  </si>
  <si>
    <t>Proszek do prania tkanin kolorowych 7 kg</t>
  </si>
  <si>
    <t>Pasta „Ola”</t>
  </si>
  <si>
    <t>Koncentrat do mycia szyb 5l</t>
  </si>
  <si>
    <t>Płyn do płukania tkanin 5l</t>
  </si>
  <si>
    <t>Odkamieniacz do urządzeń sanitarnych 1 l.</t>
  </si>
  <si>
    <t>Kret do udrażniania rur 1 l</t>
  </si>
  <si>
    <t>Proszek do szorowania</t>
  </si>
  <si>
    <t>Ścierki do mycia okien</t>
  </si>
  <si>
    <t>Płyn do prania dywanów</t>
  </si>
  <si>
    <t>Ścierki uniwersalne kuchenne (opakowanie po 3 szt.)</t>
  </si>
  <si>
    <t>Ścierki uniwersalne (opakowanie po 3 szt.)</t>
  </si>
  <si>
    <t>proszek do prania 7,5 kg</t>
  </si>
  <si>
    <t xml:space="preserve">ręcznik papierowy rolka </t>
  </si>
  <si>
    <t>worki na śmieci 120 l</t>
  </si>
  <si>
    <t>worki na śmieci 60 l</t>
  </si>
  <si>
    <t>worki na śmieci 35 l</t>
  </si>
  <si>
    <t>płyn do płukania 5 l</t>
  </si>
  <si>
    <t>pronto do kurzu</t>
  </si>
  <si>
    <t>reklamówki 45x45 po 100</t>
  </si>
  <si>
    <t>czyścik aluminiowy</t>
  </si>
  <si>
    <t>woreczki 16x45 po 100</t>
  </si>
  <si>
    <t>papier do pieczenia 20 m</t>
  </si>
  <si>
    <t>folia aluminiowa  20m</t>
  </si>
  <si>
    <t>Ręcznik papierowy zielony – 12 000 szt.</t>
  </si>
  <si>
    <t>Ręcznik papierowy- 70 szt.</t>
  </si>
  <si>
    <t>Worki na śmieci- 40 opakowań  (10 sztuk w opakowaniu)</t>
  </si>
  <si>
    <t>Proszek do prania- 5 kg</t>
  </si>
  <si>
    <t>Zapasy do mopów- 10 szt.</t>
  </si>
  <si>
    <t>Rękawice gumowe- 100 szt.</t>
  </si>
  <si>
    <t>ściereczki do mycia 30- szt.</t>
  </si>
  <si>
    <t>Ściereczki do ekranów -20 szt.</t>
  </si>
  <si>
    <t>kg</t>
  </si>
  <si>
    <t>Clinex LCD do ekranów 200 ml</t>
  </si>
  <si>
    <t>WC Meister żel aktiv 1L</t>
  </si>
  <si>
    <t>Rękawice Nitrylex PF r.L</t>
  </si>
  <si>
    <t>Rękawice Nitrylex PF r. S</t>
  </si>
  <si>
    <t>Clinex SportHall 5 l</t>
  </si>
  <si>
    <t>Ręcznik ZZ Celuloza 1W/4000</t>
  </si>
  <si>
    <t>Ręcznik ZZ zielony op. 20 szt.</t>
  </si>
  <si>
    <t>Domestos koszyk citrus 40 g</t>
  </si>
  <si>
    <t>Domestos zawieszka WC atlantic 40 g</t>
  </si>
  <si>
    <t>Duck krążek żelowy WC Marine</t>
  </si>
  <si>
    <t>Woxx worki Exstra Stark 60L 10 szt.</t>
  </si>
  <si>
    <t>Master rękawice gumowe dwukolorowe. L</t>
  </si>
  <si>
    <t>Master rękawice gumowe dwukolorowe. M</t>
  </si>
  <si>
    <t>Ścierka Master microf. 40/40</t>
  </si>
  <si>
    <t>WC Master żel zielony 1L</t>
  </si>
  <si>
    <t>Forlux czysta fuga 1L</t>
  </si>
  <si>
    <t>PW Kalkloser 750 ml kamień rdza</t>
  </si>
  <si>
    <t>Ręcznik ZZ zielony op. 4000</t>
  </si>
  <si>
    <t>Clinex Handwash płyn do naczyń 5L</t>
  </si>
  <si>
    <t>Domestos Zero lime 750ml</t>
  </si>
  <si>
    <t>Sidolux mydło 5L</t>
  </si>
  <si>
    <t>Vileda ścierka mikrofibra 4 szt.</t>
  </si>
  <si>
    <t>Ścierka mikrofibra 50/60</t>
  </si>
  <si>
    <t>Rękawiczki ogrodowe czerwone z lateksem</t>
  </si>
  <si>
    <t>Wkład zapach. do pisuaru</t>
  </si>
  <si>
    <t>Rękawice Nitryl czarny S 100 szt.</t>
  </si>
  <si>
    <t>Rękawice Nitryl czarne M 100 szt.</t>
  </si>
  <si>
    <t>Papier toaletowy Jumbo szary 18 cm.</t>
  </si>
  <si>
    <t>Gallus mydło 5L</t>
  </si>
  <si>
    <t>Papier toaletowy Jumbo Celuloza</t>
  </si>
  <si>
    <t>Ręcznik ZZ biały 3000 szt.</t>
  </si>
  <si>
    <t>Fairy płyn do naczyń 5L</t>
  </si>
  <si>
    <t>Worki z uszami 35 L 30 szt.</t>
  </si>
  <si>
    <t>Worki z uszami 60 L 20 szt.</t>
  </si>
  <si>
    <t>para</t>
  </si>
  <si>
    <t>kpl.</t>
  </si>
  <si>
    <t>Środek myjący do zmywarki REMIX 10 litr</t>
  </si>
  <si>
    <t>Ajax płyn uniwersalny 5 l</t>
  </si>
  <si>
    <t>Bref kulki WC  3x50g</t>
  </si>
  <si>
    <t>Tytan płyn uniwersalny 5l</t>
  </si>
  <si>
    <t>Worki na śmieci 120 l</t>
  </si>
  <si>
    <t>Worki na śmieci 70 l</t>
  </si>
  <si>
    <t>Worki na śmieci 35 l</t>
  </si>
  <si>
    <t>Płyn do mycia naczyń 5 l</t>
  </si>
  <si>
    <t>Proszek bryza 8 kg</t>
  </si>
  <si>
    <t>Ługa 750 ml</t>
  </si>
  <si>
    <t>Pasta Ola (500 g)</t>
  </si>
  <si>
    <t>Nakładka na mopa</t>
  </si>
  <si>
    <t>Ścierka z mikrofibry (4 szt.)</t>
  </si>
  <si>
    <t>Ścierka podłogowa</t>
  </si>
  <si>
    <t>Rękawiczki lateksowe (100 szt.)</t>
  </si>
  <si>
    <t>Ścierka domowa (3 szt.)</t>
  </si>
  <si>
    <t>Gallus WC żel zielony 1,25 l</t>
  </si>
  <si>
    <t>Bref zaw. WC lawenda 3x50</t>
  </si>
  <si>
    <t>GG ścierki uniwer. 6 szt. grubsze</t>
  </si>
  <si>
    <t>Sól do zmywarki 25 kg</t>
  </si>
  <si>
    <t>worki na śmieci 70 l</t>
  </si>
  <si>
    <t>worki na śmieci 160 l</t>
  </si>
  <si>
    <t>Worki na śmieci 60 l</t>
  </si>
  <si>
    <t>Worki na śmieci 120 l (opakowanie po 10 szt.)</t>
  </si>
  <si>
    <t>Worki na śmieci 60 l (opakowanie po 50 szt.)</t>
  </si>
  <si>
    <t>Worki na śmieci 120l 10 szt.</t>
  </si>
  <si>
    <t>Ściereczki Vileda  rulonik   szt 20</t>
  </si>
  <si>
    <t xml:space="preserve">Papier toaletowy </t>
  </si>
  <si>
    <t>Koperta biała A4</t>
  </si>
  <si>
    <t>Koperta biała A4 rozszerzana</t>
  </si>
  <si>
    <t>ZOSz</t>
  </si>
  <si>
    <t>SP Jamnica</t>
  </si>
  <si>
    <t>SP 1 Kamionka Wielka</t>
  </si>
  <si>
    <t>SP 2 Kamionka Wielka</t>
  </si>
  <si>
    <t>SP Królowa Polska</t>
  </si>
  <si>
    <t>SP Królowa Górna</t>
  </si>
  <si>
    <t>SP Bogusza</t>
  </si>
  <si>
    <t>SP Mystków</t>
  </si>
  <si>
    <t>SP Mszalnica</t>
  </si>
  <si>
    <t>mat. biurowe</t>
  </si>
  <si>
    <t>środki czystości</t>
  </si>
  <si>
    <t>Razem brutto</t>
  </si>
  <si>
    <t>Razem netto</t>
  </si>
  <si>
    <t>Szacowane koszty</t>
  </si>
  <si>
    <t>Podmiot</t>
  </si>
  <si>
    <t>Urząd Gminy</t>
  </si>
  <si>
    <t>Klipy do dokumentów 32 mm</t>
  </si>
  <si>
    <t>Klipy do dokumentów 41 mm</t>
  </si>
  <si>
    <t>Klipy do dokumentów 51 mm</t>
  </si>
  <si>
    <t>Ołówek HB, dł. ok. 18 cm</t>
  </si>
  <si>
    <t>Zeszyt A4, 96k., kratka w miękiej oprawie</t>
  </si>
  <si>
    <t>Zeszyt A5, 32k., kratka w miękiej oprawie</t>
  </si>
  <si>
    <t>Zeszyt A5, 96k., kratka w miękiej oprawie</t>
  </si>
  <si>
    <t>Pronto do kurzu 300 ml</t>
  </si>
  <si>
    <t>Wkłady od mopów Vileda  płaskie</t>
  </si>
  <si>
    <t>Tabeletki do zmywarki opakowanie 100 szt.</t>
  </si>
  <si>
    <t>Sól do zmywarki opakowanie duże</t>
  </si>
  <si>
    <t>Płyn do mycia szyb 1 l</t>
  </si>
  <si>
    <t>Worki na śmieci  szt  30 l - 25 czarne cienkie</t>
  </si>
  <si>
    <t>Worki na śmieci  szt  35 l - 10 niebieskie z taśmą</t>
  </si>
  <si>
    <t>Nazwa i producent oferowanego produktu</t>
  </si>
  <si>
    <t>Cena jednostkowa brutto</t>
  </si>
  <si>
    <t>Wartość brutto</t>
  </si>
  <si>
    <t>ZESPÓŁ SZKOLNO-PRZEDSZKOLNY - KAMIONKA WIELKA</t>
  </si>
  <si>
    <t>Ręczniki papierowe rolka XXL</t>
  </si>
  <si>
    <t>Gąbka do mycia naczyń</t>
  </si>
  <si>
    <t>Mydło w pianie wkład jednorazowy 700 g Merida bali plus</t>
  </si>
  <si>
    <t>Płyn uniwersalny do mycia podłóg 5 l</t>
  </si>
  <si>
    <t>Mydło w płynie 5 l</t>
  </si>
  <si>
    <t>ASORTYMENT</t>
  </si>
  <si>
    <t>Domestos żel do WC 1250 ml</t>
  </si>
  <si>
    <t>Nabłyszczacz do zmywarki 1 l</t>
  </si>
  <si>
    <t>Mleczko do mycia 1000 g Cif</t>
  </si>
  <si>
    <t>Kostka do WC</t>
  </si>
  <si>
    <t>Wkład żelowy do długopisu</t>
  </si>
  <si>
    <t>Gumka do mazania</t>
  </si>
  <si>
    <t>Rękawiczki nitrylex M paczka 100 szt.</t>
  </si>
  <si>
    <t>Zszywacz metalowy do 30 kartek</t>
  </si>
  <si>
    <t>Dziurkacz z ogranicznikiem</t>
  </si>
  <si>
    <t>Nożyczki biurowe 20 cm</t>
  </si>
  <si>
    <t>Kalkulator biurowy typ CT-500 biurowy typ CT-500</t>
  </si>
  <si>
    <t>Ręczniki papierowe ZZ</t>
  </si>
  <si>
    <t>spray do usuwania kurzu z mebli typu sidolux</t>
  </si>
  <si>
    <t xml:space="preserve">spray do atomatycznego odświeżacza powietrza typu AIR WICK </t>
  </si>
  <si>
    <t>Klipy do dokumentów 25 mm</t>
  </si>
  <si>
    <t>Mleczko1000g typu  Ecofix</t>
  </si>
  <si>
    <t>Ścierka MicroTuff Swift 32x32</t>
  </si>
  <si>
    <t>Ścierka PVAmicro Max 36x36</t>
  </si>
  <si>
    <t xml:space="preserve">Papier toaletowy Jumbo biały 190*90 460G </t>
  </si>
  <si>
    <t xml:space="preserve">Płyn do szyb SIDOLUX 0,5 l </t>
  </si>
  <si>
    <t>Nabłyszczacz 5l</t>
  </si>
  <si>
    <t xml:space="preserve">Płyn WC Yplon Palemka 1 litr </t>
  </si>
  <si>
    <t xml:space="preserve">Tytan WC płyn 700 ml niebieski </t>
  </si>
  <si>
    <t xml:space="preserve">Sidolux Kurz do mebli 350 ml CLASSIC </t>
  </si>
  <si>
    <t xml:space="preserve">Płyn do płukania LENOR Koncentrat 5L SPRING </t>
  </si>
  <si>
    <t xml:space="preserve">Vanish wybielacz płyn 1 l white </t>
  </si>
  <si>
    <t xml:space="preserve">Vanish płyn dywany 500 ml </t>
  </si>
  <si>
    <t xml:space="preserve">Vanish firany płyn 500 ml </t>
  </si>
  <si>
    <t xml:space="preserve">Proszek do prania kolor VIZIR 10,5 kg </t>
  </si>
  <si>
    <t>Preparat do ekranów Blux LCD 300 ml</t>
  </si>
  <si>
    <t xml:space="preserve">Preparat do dezynfekcji volt vc -621N Gastro - Sept + 0,6 L </t>
  </si>
  <si>
    <t>ręcznik papierowy TORK 23x23</t>
  </si>
  <si>
    <t xml:space="preserve">mydło w płynie 5l </t>
  </si>
  <si>
    <t>ręcznik papierowy TORK rolka wysokość 19,8 cm</t>
  </si>
  <si>
    <t>płyn do usuwania kamienia 750 ml spray</t>
  </si>
  <si>
    <t>płyn uniwersalny 5l do czyszczenia podłóg</t>
  </si>
  <si>
    <t>płyn do powierzchni sztucznych 750 ml spray</t>
  </si>
  <si>
    <t>Domestos żel do WC 5l</t>
  </si>
  <si>
    <t>Zapach P+L System Fresh linien spray 270 ml</t>
  </si>
  <si>
    <t>ścierka uniwersalna 30 cm x 30 cm</t>
  </si>
  <si>
    <t>Markery do tablicy zielone</t>
  </si>
  <si>
    <t>Markery do tablicy czarne</t>
  </si>
  <si>
    <t>Ręczniki papierowe rolka XXL JUMBO</t>
  </si>
  <si>
    <t>ręcznik papierowy składka 20 szt/opak ZZ biały</t>
  </si>
  <si>
    <t>proszek do szorowania typu Dosia</t>
  </si>
  <si>
    <t xml:space="preserve">Płyn uniwersalny do mycia podłóg 5 l typu FLOOR </t>
  </si>
  <si>
    <t>Płyn do mycia szyb 1 l typu Clin</t>
  </si>
  <si>
    <t>Płyn do mycia naczyń 5 l typu Ludwik</t>
  </si>
  <si>
    <t xml:space="preserve">rękawice ochronne rozmiar S -10 szt M- 20 szt. L-10szt </t>
  </si>
  <si>
    <t xml:space="preserve">rekawice lateksowe  rozmiar M </t>
  </si>
  <si>
    <t xml:space="preserve">Płyn do mycia parkietów SHINE Eco -Style nano+ 5L </t>
  </si>
  <si>
    <t xml:space="preserve">Preparat do dezynfekcji w sprayu </t>
  </si>
  <si>
    <t>Płyn do prania dywanów typu Vanish</t>
  </si>
  <si>
    <t xml:space="preserve">Gabki do mycia naczyń </t>
  </si>
  <si>
    <t xml:space="preserve">Środek do czyszenia pieca konwekcyjnego typu C 151 winterhalter 0,75L </t>
  </si>
  <si>
    <t>Worki do odkurzacza Karcher 1.527-140.0</t>
  </si>
  <si>
    <t xml:space="preserve">Wkład do mopa rozmiar 40x10 cm </t>
  </si>
  <si>
    <t>Kosz na śmieci  60L</t>
  </si>
  <si>
    <t xml:space="preserve">Zmiotka z szufelką </t>
  </si>
  <si>
    <t>Wiadro do kontaktu z żywnością  20L</t>
  </si>
  <si>
    <t>Markery cienkopiszące kolor czarny</t>
  </si>
  <si>
    <t>Worki do odkurzacza Electrolux - EP BAG/micro</t>
  </si>
  <si>
    <t>Koperta C6 samoklejąca</t>
  </si>
  <si>
    <t>Koperta A4</t>
  </si>
  <si>
    <t>Notes samoprzylepny 76x76</t>
  </si>
  <si>
    <t>Zakreślacz żółty ze ściętą końcówką</t>
  </si>
  <si>
    <t xml:space="preserve">szt. </t>
  </si>
  <si>
    <t>Spinacze biurowe 3mm/100 szt</t>
  </si>
  <si>
    <t>Folia do laminowania a4 matowa</t>
  </si>
  <si>
    <t>Koncentrat do mycia szyb szkła 1 l</t>
  </si>
  <si>
    <t>Worki do odkurzacza KMB05K Karscher</t>
  </si>
  <si>
    <t>Papier toaletowy szary 180M PES204 (wkładany po pojemników MERIDA)</t>
  </si>
  <si>
    <t>Ręczniki papierowe składane 5000 szt. zielone</t>
  </si>
  <si>
    <t>Żel do WC (Firma "Flip" WC PALEMKI 1 l) - Domestos w szkole nie jest wskazany</t>
  </si>
  <si>
    <t>Żel do WC (Duck WC żel) - - Domestos w szkole nie jest wskazany</t>
  </si>
  <si>
    <t>Rękawice gumowe (rozmiar L)</t>
  </si>
  <si>
    <t>Worki na śmieci    30 l -czarne cienkie</t>
  </si>
  <si>
    <t>Worki na śmieci  120 l</t>
  </si>
  <si>
    <t>Ręczniki papierowe rolkaTORK M4</t>
  </si>
  <si>
    <t>Ręczniki papierowe TORK H3</t>
  </si>
  <si>
    <t>OŚRODEK POMMOCY SPOŁECZNEJ</t>
  </si>
  <si>
    <t xml:space="preserve">Przekładki kartonowe 1/3 A4 </t>
  </si>
  <si>
    <t>Klipsy do archiwizacji 85mm</t>
  </si>
  <si>
    <t>Linijka 20 cm</t>
  </si>
  <si>
    <t>Linijka 30 cm</t>
  </si>
  <si>
    <t>Pudło archiwizacyjne 80 mm</t>
  </si>
  <si>
    <t>Pudło archiwizacyjne 100 mm</t>
  </si>
  <si>
    <t>Pudło archiwizacyjne 155 mm</t>
  </si>
  <si>
    <t>Cena jednostkowa</t>
  </si>
  <si>
    <t>RAZEM</t>
  </si>
  <si>
    <t>OGÓŁEM</t>
  </si>
  <si>
    <t>Ołówek HB, dł. ok. 18 cm z gumką</t>
  </si>
  <si>
    <t>Papier samoprzylepny A4</t>
  </si>
  <si>
    <t>Teczka  plasikowa A4 na gumkę</t>
  </si>
  <si>
    <t>Gąbki do tablic suchościeralnych</t>
  </si>
  <si>
    <t>Koperty samoklejące białe C6</t>
  </si>
  <si>
    <t>Koperty samoklejace białe C5</t>
  </si>
  <si>
    <t>Zszywacz metalowy do 100 kartek</t>
  </si>
  <si>
    <t>Wkład filcowy do gąbki magnetycznej do tablic suchościerlanych</t>
  </si>
  <si>
    <t>Teczka  papierowa A4 biała z gumką</t>
  </si>
  <si>
    <t>Etykiety uniwersalne A4</t>
  </si>
  <si>
    <t>GMINNY OŚRODEK POMOCY SPOŁECZNEJ</t>
  </si>
  <si>
    <t>Teczka  papierowa A4 biała wiązana</t>
  </si>
  <si>
    <t>Pióro kulkowe niebieskie</t>
  </si>
  <si>
    <t>Zeszyt A4, 96k., kratka w twardej oprawie</t>
  </si>
  <si>
    <t>Skoroszyt A4 papierowy</t>
  </si>
  <si>
    <t>Koszulka krystaliczna A4 mic 100</t>
  </si>
  <si>
    <t>Koszulka krystaliczna A4 mic 100 mic 100</t>
  </si>
  <si>
    <t>Marker cienkopiszący</t>
  </si>
  <si>
    <t>Marker permanentny 1-4 mm</t>
  </si>
  <si>
    <t>Dziurkacz z ogranicznikiem/ do 50 kartek</t>
  </si>
  <si>
    <t>Koperta A4 rozszerzana</t>
  </si>
  <si>
    <t>Skoroszyt A4 plastikowy</t>
  </si>
  <si>
    <t>Przekładki kartonowe 1/3 A4</t>
  </si>
  <si>
    <t>Pudło archiwizacyjne 120 mm</t>
  </si>
  <si>
    <t>Segregator A4 szer. grzbietu 75 mm, tektura gr. 2,1 mm</t>
  </si>
  <si>
    <t>Segregator A4 szer. grzbietu 50 mm, tektura gr. 2,1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</si>
</sst>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7" fillId="0" borderId="0" xfId="0" applyFont="1" applyFill="1"/>
    <xf numFmtId="0" fontId="6" fillId="2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Alignment="1"/>
    <xf numFmtId="0" fontId="2" fillId="0" borderId="0" xfId="0" applyFont="1"/>
    <xf numFmtId="164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/>
    <xf numFmtId="0" fontId="4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4" fontId="6" fillId="0" borderId="0" xfId="1" applyNumberFormat="1" applyFont="1"/>
    <xf numFmtId="0" fontId="7" fillId="0" borderId="0" xfId="0" applyFont="1"/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164" fontId="10" fillId="0" borderId="0" xfId="1" applyNumberFormat="1" applyFont="1" applyAlignment="1">
      <alignment horizontal="left"/>
    </xf>
    <xf numFmtId="43" fontId="10" fillId="0" borderId="0" xfId="1" applyFont="1" applyAlignment="1">
      <alignment vertical="center"/>
    </xf>
    <xf numFmtId="43" fontId="10" fillId="0" borderId="0" xfId="1" applyFont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Fill="1" applyBorder="1"/>
    <xf numFmtId="0" fontId="7" fillId="0" borderId="1" xfId="0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 wrapText="1"/>
    </xf>
    <xf numFmtId="0" fontId="7" fillId="0" borderId="3" xfId="0" applyFont="1" applyFill="1" applyBorder="1"/>
    <xf numFmtId="0" fontId="7" fillId="0" borderId="4" xfId="0" applyFont="1" applyFill="1" applyBorder="1"/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6" fillId="0" borderId="0" xfId="0" applyFont="1" applyFill="1"/>
    <xf numFmtId="43" fontId="6" fillId="0" borderId="1" xfId="1" applyFont="1" applyFill="1" applyBorder="1"/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/>
    <xf numFmtId="0" fontId="6" fillId="0" borderId="1" xfId="0" applyFont="1" applyFill="1" applyBorder="1" applyAlignment="1" applyProtection="1">
      <alignment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3" fontId="16" fillId="5" borderId="1" xfId="1" applyFont="1" applyFill="1" applyBorder="1"/>
    <xf numFmtId="0" fontId="16" fillId="0" borderId="0" xfId="0" applyFont="1"/>
    <xf numFmtId="164" fontId="1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/>
    </xf>
    <xf numFmtId="164" fontId="6" fillId="0" borderId="0" xfId="1" applyNumberFormat="1" applyFont="1" applyProtection="1"/>
    <xf numFmtId="164" fontId="6" fillId="0" borderId="0" xfId="1" applyNumberFormat="1" applyFont="1" applyAlignment="1"/>
    <xf numFmtId="0" fontId="11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9"/>
  <sheetViews>
    <sheetView tabSelected="1" zoomScaleNormal="100" workbookViewId="0">
      <selection activeCell="N16" sqref="N16"/>
    </sheetView>
  </sheetViews>
  <sheetFormatPr defaultRowHeight="15" x14ac:dyDescent="0.25"/>
  <cols>
    <col min="1" max="1" width="6.7109375" style="30" customWidth="1"/>
    <col min="2" max="2" width="70.7109375" style="30" bestFit="1" customWidth="1"/>
    <col min="3" max="3" width="27.7109375" style="30" bestFit="1" customWidth="1"/>
    <col min="4" max="4" width="10.7109375" style="28" bestFit="1" customWidth="1"/>
    <col min="5" max="5" width="10.28515625" style="78" customWidth="1"/>
    <col min="6" max="6" width="11.85546875" style="30" customWidth="1"/>
    <col min="7" max="7" width="13.42578125" style="30" customWidth="1"/>
    <col min="8" max="16384" width="9.140625" style="30"/>
  </cols>
  <sheetData>
    <row r="1" spans="1:7" s="25" customFormat="1" ht="25.5" x14ac:dyDescent="0.25">
      <c r="A1" s="23" t="s">
        <v>47</v>
      </c>
      <c r="B1" s="23" t="s">
        <v>44</v>
      </c>
      <c r="C1" s="80" t="s">
        <v>232</v>
      </c>
      <c r="D1" s="23" t="s">
        <v>0</v>
      </c>
      <c r="E1" s="24" t="s">
        <v>28</v>
      </c>
      <c r="F1" s="23" t="s">
        <v>330</v>
      </c>
      <c r="G1" s="23" t="s">
        <v>234</v>
      </c>
    </row>
    <row r="2" spans="1:7" s="22" customFormat="1" ht="12" x14ac:dyDescent="0.25">
      <c r="A2" s="56"/>
      <c r="B2" s="57" t="s">
        <v>18</v>
      </c>
      <c r="C2" s="79"/>
      <c r="D2" s="81" t="s">
        <v>331</v>
      </c>
      <c r="E2" s="82"/>
      <c r="F2" s="83"/>
      <c r="G2" s="58">
        <f>SUM(G3:G53)</f>
        <v>0</v>
      </c>
    </row>
    <row r="3" spans="1:7" s="54" customFormat="1" ht="14.25" x14ac:dyDescent="0.2">
      <c r="A3" s="2">
        <v>1</v>
      </c>
      <c r="B3" s="3" t="s">
        <v>58</v>
      </c>
      <c r="C3" s="3"/>
      <c r="D3" s="2" t="s">
        <v>7</v>
      </c>
      <c r="E3" s="4">
        <v>1000</v>
      </c>
      <c r="F3" s="55"/>
      <c r="G3" s="55">
        <f>E3*F3</f>
        <v>0</v>
      </c>
    </row>
    <row r="4" spans="1:7" s="54" customFormat="1" ht="14.25" x14ac:dyDescent="0.2">
      <c r="A4" s="2">
        <v>2</v>
      </c>
      <c r="B4" s="3" t="s">
        <v>59</v>
      </c>
      <c r="C4" s="3"/>
      <c r="D4" s="2" t="s">
        <v>7</v>
      </c>
      <c r="E4" s="4">
        <v>20</v>
      </c>
      <c r="F4" s="55"/>
      <c r="G4" s="55">
        <f t="shared" ref="G4:G71" si="0">E4*F4</f>
        <v>0</v>
      </c>
    </row>
    <row r="5" spans="1:7" s="54" customFormat="1" ht="12" x14ac:dyDescent="0.2">
      <c r="A5" s="2">
        <v>3</v>
      </c>
      <c r="B5" s="3" t="s">
        <v>357</v>
      </c>
      <c r="C5" s="3"/>
      <c r="D5" s="2" t="s">
        <v>1</v>
      </c>
      <c r="E5" s="4">
        <v>40</v>
      </c>
      <c r="F5" s="55"/>
      <c r="G5" s="55">
        <f t="shared" si="0"/>
        <v>0</v>
      </c>
    </row>
    <row r="6" spans="1:7" s="54" customFormat="1" ht="12" x14ac:dyDescent="0.2">
      <c r="A6" s="2">
        <v>4</v>
      </c>
      <c r="B6" s="3" t="s">
        <v>358</v>
      </c>
      <c r="C6" s="3"/>
      <c r="D6" s="2" t="s">
        <v>1</v>
      </c>
      <c r="E6" s="4">
        <v>200</v>
      </c>
      <c r="F6" s="55"/>
      <c r="G6" s="55">
        <f t="shared" si="0"/>
        <v>0</v>
      </c>
    </row>
    <row r="7" spans="1:7" s="54" customFormat="1" ht="12" x14ac:dyDescent="0.2">
      <c r="A7" s="2">
        <v>5</v>
      </c>
      <c r="B7" s="3" t="s">
        <v>354</v>
      </c>
      <c r="C7" s="3"/>
      <c r="D7" s="2" t="s">
        <v>1</v>
      </c>
      <c r="E7" s="4">
        <v>100</v>
      </c>
      <c r="F7" s="55"/>
      <c r="G7" s="55">
        <f t="shared" ref="G7" si="1">E7*F7</f>
        <v>0</v>
      </c>
    </row>
    <row r="8" spans="1:7" s="54" customFormat="1" ht="12" x14ac:dyDescent="0.2">
      <c r="A8" s="2">
        <v>6</v>
      </c>
      <c r="B8" s="3" t="s">
        <v>37</v>
      </c>
      <c r="C8" s="3"/>
      <c r="D8" s="2" t="s">
        <v>1</v>
      </c>
      <c r="E8" s="4">
        <v>100</v>
      </c>
      <c r="F8" s="55"/>
      <c r="G8" s="55">
        <f t="shared" si="0"/>
        <v>0</v>
      </c>
    </row>
    <row r="9" spans="1:7" s="54" customFormat="1" ht="12" x14ac:dyDescent="0.2">
      <c r="A9" s="2">
        <v>7</v>
      </c>
      <c r="B9" s="3" t="s">
        <v>38</v>
      </c>
      <c r="C9" s="3"/>
      <c r="D9" s="2" t="s">
        <v>1</v>
      </c>
      <c r="E9" s="4">
        <v>200</v>
      </c>
      <c r="F9" s="55"/>
      <c r="G9" s="55">
        <f t="shared" si="0"/>
        <v>0</v>
      </c>
    </row>
    <row r="10" spans="1:7" s="54" customFormat="1" ht="12" x14ac:dyDescent="0.2">
      <c r="A10" s="2">
        <v>8</v>
      </c>
      <c r="B10" s="3" t="s">
        <v>10</v>
      </c>
      <c r="C10" s="3"/>
      <c r="D10" s="2" t="s">
        <v>1</v>
      </c>
      <c r="E10" s="4">
        <v>200</v>
      </c>
      <c r="F10" s="55"/>
      <c r="G10" s="55">
        <f t="shared" si="0"/>
        <v>0</v>
      </c>
    </row>
    <row r="11" spans="1:7" s="54" customFormat="1" ht="12" x14ac:dyDescent="0.2">
      <c r="A11" s="2">
        <v>9</v>
      </c>
      <c r="B11" s="3" t="s">
        <v>9</v>
      </c>
      <c r="C11" s="3"/>
      <c r="D11" s="2" t="s">
        <v>1</v>
      </c>
      <c r="E11" s="4">
        <v>400</v>
      </c>
      <c r="F11" s="55"/>
      <c r="G11" s="55">
        <f t="shared" si="0"/>
        <v>0</v>
      </c>
    </row>
    <row r="12" spans="1:7" s="54" customFormat="1" ht="12" x14ac:dyDescent="0.2">
      <c r="A12" s="2">
        <v>10</v>
      </c>
      <c r="B12" s="3" t="s">
        <v>40</v>
      </c>
      <c r="C12" s="3"/>
      <c r="D12" s="2" t="s">
        <v>1</v>
      </c>
      <c r="E12" s="4">
        <v>100</v>
      </c>
      <c r="F12" s="55"/>
      <c r="G12" s="55">
        <f t="shared" si="0"/>
        <v>0</v>
      </c>
    </row>
    <row r="13" spans="1:7" s="54" customFormat="1" ht="12" x14ac:dyDescent="0.2">
      <c r="A13" s="2">
        <v>11</v>
      </c>
      <c r="B13" s="3" t="s">
        <v>39</v>
      </c>
      <c r="C13" s="3"/>
      <c r="D13" s="2" t="s">
        <v>1</v>
      </c>
      <c r="E13" s="4">
        <v>100</v>
      </c>
      <c r="F13" s="55"/>
      <c r="G13" s="55">
        <f t="shared" si="0"/>
        <v>0</v>
      </c>
    </row>
    <row r="14" spans="1:7" s="54" customFormat="1" ht="12" x14ac:dyDescent="0.2">
      <c r="A14" s="2">
        <v>12</v>
      </c>
      <c r="B14" s="3" t="s">
        <v>348</v>
      </c>
      <c r="C14" s="3"/>
      <c r="D14" s="2" t="s">
        <v>1</v>
      </c>
      <c r="E14" s="4">
        <v>1000</v>
      </c>
      <c r="F14" s="55"/>
      <c r="G14" s="55">
        <f t="shared" si="0"/>
        <v>0</v>
      </c>
    </row>
    <row r="15" spans="1:7" s="54" customFormat="1" ht="12" x14ac:dyDescent="0.2">
      <c r="A15" s="2">
        <v>13</v>
      </c>
      <c r="B15" s="3" t="s">
        <v>42</v>
      </c>
      <c r="C15" s="3"/>
      <c r="D15" s="2" t="s">
        <v>1</v>
      </c>
      <c r="E15" s="4">
        <v>1000</v>
      </c>
      <c r="F15" s="55"/>
      <c r="G15" s="55">
        <f t="shared" si="0"/>
        <v>0</v>
      </c>
    </row>
    <row r="16" spans="1:7" s="54" customFormat="1" ht="12" x14ac:dyDescent="0.2">
      <c r="A16" s="2">
        <v>14</v>
      </c>
      <c r="B16" s="3" t="s">
        <v>34</v>
      </c>
      <c r="C16" s="3"/>
      <c r="D16" s="2" t="s">
        <v>1</v>
      </c>
      <c r="E16" s="4">
        <v>1000</v>
      </c>
      <c r="F16" s="55"/>
      <c r="G16" s="55">
        <f t="shared" si="0"/>
        <v>0</v>
      </c>
    </row>
    <row r="17" spans="1:7" s="54" customFormat="1" ht="12" x14ac:dyDescent="0.2">
      <c r="A17" s="2">
        <v>15</v>
      </c>
      <c r="B17" s="3" t="s">
        <v>35</v>
      </c>
      <c r="C17" s="3"/>
      <c r="D17" s="2" t="s">
        <v>1</v>
      </c>
      <c r="E17" s="4">
        <v>250</v>
      </c>
      <c r="F17" s="55"/>
      <c r="G17" s="55">
        <f t="shared" si="0"/>
        <v>0</v>
      </c>
    </row>
    <row r="18" spans="1:7" s="54" customFormat="1" ht="12" x14ac:dyDescent="0.2">
      <c r="A18" s="2">
        <v>16</v>
      </c>
      <c r="B18" s="3" t="s">
        <v>16</v>
      </c>
      <c r="C18" s="3"/>
      <c r="D18" s="2" t="s">
        <v>1</v>
      </c>
      <c r="E18" s="4">
        <v>7000</v>
      </c>
      <c r="F18" s="55"/>
      <c r="G18" s="55">
        <f t="shared" si="0"/>
        <v>0</v>
      </c>
    </row>
    <row r="19" spans="1:7" s="54" customFormat="1" ht="12" x14ac:dyDescent="0.2">
      <c r="A19" s="2">
        <v>17</v>
      </c>
      <c r="B19" s="3" t="s">
        <v>353</v>
      </c>
      <c r="C19" s="3"/>
      <c r="D19" s="2" t="s">
        <v>1</v>
      </c>
      <c r="E19" s="4">
        <v>200</v>
      </c>
      <c r="F19" s="55"/>
      <c r="G19" s="55">
        <f t="shared" si="0"/>
        <v>0</v>
      </c>
    </row>
    <row r="20" spans="1:7" s="54" customFormat="1" ht="12" x14ac:dyDescent="0.2">
      <c r="A20" s="2">
        <v>18</v>
      </c>
      <c r="B20" s="3" t="s">
        <v>346</v>
      </c>
      <c r="C20" s="3"/>
      <c r="D20" s="2" t="s">
        <v>1</v>
      </c>
      <c r="E20" s="4">
        <v>10</v>
      </c>
      <c r="F20" s="55"/>
      <c r="G20" s="55">
        <f t="shared" si="0"/>
        <v>0</v>
      </c>
    </row>
    <row r="21" spans="1:7" s="54" customFormat="1" ht="12" x14ac:dyDescent="0.2">
      <c r="A21" s="2">
        <v>19</v>
      </c>
      <c r="B21" s="3" t="s">
        <v>223</v>
      </c>
      <c r="C21" s="3"/>
      <c r="D21" s="2" t="s">
        <v>1</v>
      </c>
      <c r="E21" s="4">
        <v>20</v>
      </c>
      <c r="F21" s="55"/>
      <c r="G21" s="55">
        <f t="shared" si="0"/>
        <v>0</v>
      </c>
    </row>
    <row r="22" spans="1:7" s="54" customFormat="1" ht="12" x14ac:dyDescent="0.2">
      <c r="A22" s="2">
        <v>20</v>
      </c>
      <c r="B22" s="3" t="s">
        <v>48</v>
      </c>
      <c r="C22" s="3"/>
      <c r="D22" s="2" t="s">
        <v>1</v>
      </c>
      <c r="E22" s="4">
        <v>36</v>
      </c>
      <c r="F22" s="55"/>
      <c r="G22" s="55">
        <f t="shared" si="0"/>
        <v>0</v>
      </c>
    </row>
    <row r="23" spans="1:7" s="54" customFormat="1" ht="12" x14ac:dyDescent="0.2">
      <c r="A23" s="2">
        <v>21</v>
      </c>
      <c r="B23" s="3" t="s">
        <v>6</v>
      </c>
      <c r="C23" s="3"/>
      <c r="D23" s="2" t="s">
        <v>1</v>
      </c>
      <c r="E23" s="4">
        <v>24</v>
      </c>
      <c r="F23" s="55"/>
      <c r="G23" s="55">
        <f t="shared" si="0"/>
        <v>0</v>
      </c>
    </row>
    <row r="24" spans="1:7" s="54" customFormat="1" ht="12" x14ac:dyDescent="0.2">
      <c r="A24" s="2">
        <v>22</v>
      </c>
      <c r="B24" s="3" t="s">
        <v>355</v>
      </c>
      <c r="C24" s="3"/>
      <c r="D24" s="2" t="s">
        <v>1</v>
      </c>
      <c r="E24" s="4">
        <v>200</v>
      </c>
      <c r="F24" s="55"/>
      <c r="G24" s="55">
        <f t="shared" ref="G24" si="2">E24*F24</f>
        <v>0</v>
      </c>
    </row>
    <row r="25" spans="1:7" s="54" customFormat="1" ht="12" x14ac:dyDescent="0.2">
      <c r="A25" s="2">
        <v>23</v>
      </c>
      <c r="B25" s="3" t="s">
        <v>56</v>
      </c>
      <c r="C25" s="3"/>
      <c r="D25" s="2" t="s">
        <v>1</v>
      </c>
      <c r="E25" s="4">
        <v>20</v>
      </c>
      <c r="F25" s="55"/>
      <c r="G25" s="55">
        <f t="shared" si="0"/>
        <v>0</v>
      </c>
    </row>
    <row r="26" spans="1:7" s="54" customFormat="1" ht="12" x14ac:dyDescent="0.2">
      <c r="A26" s="2">
        <v>24</v>
      </c>
      <c r="B26" s="3" t="s">
        <v>14</v>
      </c>
      <c r="C26" s="3"/>
      <c r="D26" s="2" t="s">
        <v>1</v>
      </c>
      <c r="E26" s="4">
        <v>10</v>
      </c>
      <c r="F26" s="55"/>
      <c r="G26" s="55">
        <f t="shared" si="0"/>
        <v>0</v>
      </c>
    </row>
    <row r="27" spans="1:7" s="54" customFormat="1" ht="12" x14ac:dyDescent="0.2">
      <c r="A27" s="2">
        <v>25</v>
      </c>
      <c r="B27" s="3" t="s">
        <v>2</v>
      </c>
      <c r="C27" s="3"/>
      <c r="D27" s="2" t="s">
        <v>1</v>
      </c>
      <c r="E27" s="4">
        <f>40+40</f>
        <v>80</v>
      </c>
      <c r="F27" s="55"/>
      <c r="G27" s="55">
        <f t="shared" si="0"/>
        <v>0</v>
      </c>
    </row>
    <row r="28" spans="1:7" s="54" customFormat="1" ht="12" x14ac:dyDescent="0.2">
      <c r="A28" s="2">
        <v>26</v>
      </c>
      <c r="B28" s="3" t="s">
        <v>3</v>
      </c>
      <c r="C28" s="3"/>
      <c r="D28" s="2" t="s">
        <v>1</v>
      </c>
      <c r="E28" s="4">
        <v>20</v>
      </c>
      <c r="F28" s="55"/>
      <c r="G28" s="55">
        <f t="shared" si="0"/>
        <v>0</v>
      </c>
    </row>
    <row r="29" spans="1:7" s="54" customFormat="1" ht="12" x14ac:dyDescent="0.2">
      <c r="A29" s="2">
        <v>27</v>
      </c>
      <c r="B29" s="3" t="s">
        <v>4</v>
      </c>
      <c r="C29" s="3"/>
      <c r="D29" s="2" t="s">
        <v>1</v>
      </c>
      <c r="E29" s="4">
        <v>20</v>
      </c>
      <c r="F29" s="55"/>
      <c r="G29" s="55">
        <f t="shared" si="0"/>
        <v>0</v>
      </c>
    </row>
    <row r="30" spans="1:7" s="54" customFormat="1" ht="12" x14ac:dyDescent="0.2">
      <c r="A30" s="2">
        <v>28</v>
      </c>
      <c r="B30" s="3" t="s">
        <v>8</v>
      </c>
      <c r="C30" s="3"/>
      <c r="D30" s="2" t="s">
        <v>1</v>
      </c>
      <c r="E30" s="4">
        <v>40</v>
      </c>
      <c r="F30" s="55"/>
      <c r="G30" s="55">
        <f t="shared" si="0"/>
        <v>0</v>
      </c>
    </row>
    <row r="31" spans="1:7" s="54" customFormat="1" ht="12" x14ac:dyDescent="0.2">
      <c r="A31" s="2">
        <v>29</v>
      </c>
      <c r="B31" s="3" t="s">
        <v>55</v>
      </c>
      <c r="C31" s="3"/>
      <c r="D31" s="2" t="s">
        <v>1</v>
      </c>
      <c r="E31" s="4">
        <v>30</v>
      </c>
      <c r="F31" s="55"/>
      <c r="G31" s="55">
        <f t="shared" si="0"/>
        <v>0</v>
      </c>
    </row>
    <row r="32" spans="1:7" s="54" customFormat="1" ht="12" x14ac:dyDescent="0.2">
      <c r="A32" s="2">
        <v>30</v>
      </c>
      <c r="B32" s="3" t="s">
        <v>350</v>
      </c>
      <c r="C32" s="3"/>
      <c r="D32" s="2" t="s">
        <v>1</v>
      </c>
      <c r="E32" s="4">
        <v>20</v>
      </c>
      <c r="F32" s="55"/>
      <c r="G32" s="55">
        <f t="shared" ref="G32" si="3">E32*F32</f>
        <v>0</v>
      </c>
    </row>
    <row r="33" spans="1:7" s="54" customFormat="1" ht="12" x14ac:dyDescent="0.2">
      <c r="A33" s="2">
        <v>31</v>
      </c>
      <c r="B33" s="3" t="s">
        <v>351</v>
      </c>
      <c r="C33" s="3"/>
      <c r="D33" s="2" t="s">
        <v>1</v>
      </c>
      <c r="E33" s="4">
        <v>30</v>
      </c>
      <c r="F33" s="55"/>
      <c r="G33" s="55">
        <f t="shared" si="0"/>
        <v>0</v>
      </c>
    </row>
    <row r="34" spans="1:7" s="54" customFormat="1" ht="12" x14ac:dyDescent="0.2">
      <c r="A34" s="2">
        <v>32</v>
      </c>
      <c r="B34" s="3" t="s">
        <v>53</v>
      </c>
      <c r="C34" s="3"/>
      <c r="D34" s="2" t="s">
        <v>1</v>
      </c>
      <c r="E34" s="4">
        <v>10</v>
      </c>
      <c r="F34" s="55"/>
      <c r="G34" s="55">
        <f t="shared" si="0"/>
        <v>0</v>
      </c>
    </row>
    <row r="35" spans="1:7" s="54" customFormat="1" ht="12" x14ac:dyDescent="0.2">
      <c r="A35" s="2">
        <v>33</v>
      </c>
      <c r="B35" s="3" t="s">
        <v>12</v>
      </c>
      <c r="C35" s="3"/>
      <c r="D35" s="2" t="s">
        <v>1</v>
      </c>
      <c r="E35" s="4">
        <v>20</v>
      </c>
      <c r="F35" s="55"/>
      <c r="G35" s="55">
        <f t="shared" si="0"/>
        <v>0</v>
      </c>
    </row>
    <row r="36" spans="1:7" s="54" customFormat="1" ht="12" x14ac:dyDescent="0.2">
      <c r="A36" s="2">
        <v>34</v>
      </c>
      <c r="B36" s="3" t="s">
        <v>218</v>
      </c>
      <c r="C36" s="3"/>
      <c r="D36" s="2" t="s">
        <v>1</v>
      </c>
      <c r="E36" s="4">
        <v>60</v>
      </c>
      <c r="F36" s="55"/>
      <c r="G36" s="55">
        <f t="shared" si="0"/>
        <v>0</v>
      </c>
    </row>
    <row r="37" spans="1:7" s="54" customFormat="1" ht="12" x14ac:dyDescent="0.2">
      <c r="A37" s="2">
        <v>35</v>
      </c>
      <c r="B37" s="3" t="s">
        <v>219</v>
      </c>
      <c r="C37" s="3"/>
      <c r="D37" s="2" t="s">
        <v>1</v>
      </c>
      <c r="E37" s="4">
        <v>60</v>
      </c>
      <c r="F37" s="55"/>
      <c r="G37" s="55">
        <f t="shared" si="0"/>
        <v>0</v>
      </c>
    </row>
    <row r="38" spans="1:7" s="54" customFormat="1" ht="12" x14ac:dyDescent="0.2">
      <c r="A38" s="2">
        <v>36</v>
      </c>
      <c r="B38" s="3" t="s">
        <v>220</v>
      </c>
      <c r="C38" s="3"/>
      <c r="D38" s="2" t="s">
        <v>1</v>
      </c>
      <c r="E38" s="4">
        <v>60</v>
      </c>
      <c r="F38" s="55"/>
      <c r="G38" s="55">
        <f t="shared" si="0"/>
        <v>0</v>
      </c>
    </row>
    <row r="39" spans="1:7" s="54" customFormat="1" ht="12" x14ac:dyDescent="0.2">
      <c r="A39" s="2">
        <v>37</v>
      </c>
      <c r="B39" s="3" t="s">
        <v>54</v>
      </c>
      <c r="C39" s="3"/>
      <c r="D39" s="2" t="s">
        <v>31</v>
      </c>
      <c r="E39" s="4">
        <v>20</v>
      </c>
      <c r="F39" s="55"/>
      <c r="G39" s="55">
        <f t="shared" si="0"/>
        <v>0</v>
      </c>
    </row>
    <row r="40" spans="1:7" s="54" customFormat="1" ht="12" x14ac:dyDescent="0.2">
      <c r="A40" s="2">
        <v>38</v>
      </c>
      <c r="B40" s="3" t="s">
        <v>52</v>
      </c>
      <c r="C40" s="3"/>
      <c r="D40" s="2" t="s">
        <v>31</v>
      </c>
      <c r="E40" s="4">
        <v>5</v>
      </c>
      <c r="F40" s="55"/>
      <c r="G40" s="55">
        <f t="shared" si="0"/>
        <v>0</v>
      </c>
    </row>
    <row r="41" spans="1:7" s="54" customFormat="1" ht="12" x14ac:dyDescent="0.2">
      <c r="A41" s="2">
        <v>39</v>
      </c>
      <c r="B41" s="3" t="s">
        <v>15</v>
      </c>
      <c r="C41" s="3"/>
      <c r="D41" s="2" t="s">
        <v>31</v>
      </c>
      <c r="E41" s="4">
        <v>5</v>
      </c>
      <c r="F41" s="55"/>
      <c r="G41" s="55">
        <f t="shared" si="0"/>
        <v>0</v>
      </c>
    </row>
    <row r="42" spans="1:7" s="54" customFormat="1" ht="12" x14ac:dyDescent="0.2">
      <c r="A42" s="2">
        <v>40</v>
      </c>
      <c r="B42" s="3" t="s">
        <v>49</v>
      </c>
      <c r="C42" s="3"/>
      <c r="D42" s="2" t="s">
        <v>1</v>
      </c>
      <c r="E42" s="4">
        <v>5</v>
      </c>
      <c r="F42" s="55"/>
      <c r="G42" s="55">
        <f t="shared" si="0"/>
        <v>0</v>
      </c>
    </row>
    <row r="43" spans="1:7" s="54" customFormat="1" ht="12" x14ac:dyDescent="0.2">
      <c r="A43" s="2">
        <v>41</v>
      </c>
      <c r="B43" s="3" t="s">
        <v>50</v>
      </c>
      <c r="C43" s="3"/>
      <c r="D43" s="2" t="s">
        <v>1</v>
      </c>
      <c r="E43" s="4">
        <v>2</v>
      </c>
      <c r="F43" s="55"/>
      <c r="G43" s="55">
        <f t="shared" si="0"/>
        <v>0</v>
      </c>
    </row>
    <row r="44" spans="1:7" s="54" customFormat="1" ht="12" x14ac:dyDescent="0.2">
      <c r="A44" s="2">
        <v>42</v>
      </c>
      <c r="B44" s="3" t="s">
        <v>5</v>
      </c>
      <c r="C44" s="3"/>
      <c r="D44" s="2" t="s">
        <v>1</v>
      </c>
      <c r="E44" s="4">
        <v>20</v>
      </c>
      <c r="F44" s="55"/>
      <c r="G44" s="55">
        <f t="shared" si="0"/>
        <v>0</v>
      </c>
    </row>
    <row r="45" spans="1:7" s="54" customFormat="1" ht="12" x14ac:dyDescent="0.2">
      <c r="A45" s="2">
        <v>43</v>
      </c>
      <c r="B45" s="3" t="s">
        <v>327</v>
      </c>
      <c r="C45" s="3"/>
      <c r="D45" s="2" t="s">
        <v>1</v>
      </c>
      <c r="E45" s="4">
        <v>20</v>
      </c>
      <c r="F45" s="55"/>
      <c r="G45" s="55">
        <f t="shared" si="0"/>
        <v>0</v>
      </c>
    </row>
    <row r="46" spans="1:7" s="54" customFormat="1" ht="12" x14ac:dyDescent="0.2">
      <c r="A46" s="2">
        <v>44</v>
      </c>
      <c r="B46" s="3" t="s">
        <v>328</v>
      </c>
      <c r="C46" s="3"/>
      <c r="D46" s="2" t="s">
        <v>1</v>
      </c>
      <c r="E46" s="4">
        <v>20</v>
      </c>
      <c r="F46" s="55"/>
      <c r="G46" s="55">
        <f t="shared" ref="G46" si="4">E46*F46</f>
        <v>0</v>
      </c>
    </row>
    <row r="47" spans="1:7" s="54" customFormat="1" ht="12" x14ac:dyDescent="0.2">
      <c r="A47" s="2">
        <v>45</v>
      </c>
      <c r="B47" s="3" t="s">
        <v>356</v>
      </c>
      <c r="C47" s="3"/>
      <c r="D47" s="2" t="s">
        <v>1</v>
      </c>
      <c r="E47" s="4">
        <v>20</v>
      </c>
      <c r="F47" s="55"/>
      <c r="G47" s="55">
        <f t="shared" si="0"/>
        <v>0</v>
      </c>
    </row>
    <row r="48" spans="1:7" s="54" customFormat="1" ht="12" x14ac:dyDescent="0.2">
      <c r="A48" s="2">
        <v>46</v>
      </c>
      <c r="B48" s="3" t="s">
        <v>342</v>
      </c>
      <c r="C48" s="3"/>
      <c r="D48" s="2" t="s">
        <v>1</v>
      </c>
      <c r="E48" s="4">
        <v>500</v>
      </c>
      <c r="F48" s="55"/>
      <c r="G48" s="55">
        <f t="shared" si="0"/>
        <v>0</v>
      </c>
    </row>
    <row r="49" spans="1:7" s="54" customFormat="1" ht="12" x14ac:dyDescent="0.2">
      <c r="A49" s="2">
        <v>47</v>
      </c>
      <c r="B49" s="3" t="s">
        <v>51</v>
      </c>
      <c r="C49" s="3"/>
      <c r="D49" s="2" t="s">
        <v>31</v>
      </c>
      <c r="E49" s="7">
        <v>1</v>
      </c>
      <c r="F49" s="55"/>
      <c r="G49" s="55">
        <f t="shared" si="0"/>
        <v>0</v>
      </c>
    </row>
    <row r="50" spans="1:7" s="54" customFormat="1" ht="12" x14ac:dyDescent="0.2">
      <c r="A50" s="2">
        <v>48</v>
      </c>
      <c r="B50" s="3" t="s">
        <v>326</v>
      </c>
      <c r="C50" s="3"/>
      <c r="D50" s="59" t="s">
        <v>1</v>
      </c>
      <c r="E50" s="60">
        <v>5</v>
      </c>
      <c r="F50" s="55"/>
      <c r="G50" s="55">
        <f t="shared" si="0"/>
        <v>0</v>
      </c>
    </row>
    <row r="51" spans="1:7" s="54" customFormat="1" ht="12" x14ac:dyDescent="0.2">
      <c r="A51" s="2">
        <v>49</v>
      </c>
      <c r="B51" s="3" t="s">
        <v>11</v>
      </c>
      <c r="C51" s="3"/>
      <c r="D51" s="2" t="s">
        <v>1</v>
      </c>
      <c r="E51" s="4">
        <v>5</v>
      </c>
      <c r="F51" s="55"/>
      <c r="G51" s="55">
        <f t="shared" si="0"/>
        <v>0</v>
      </c>
    </row>
    <row r="52" spans="1:7" s="54" customFormat="1" ht="12" x14ac:dyDescent="0.2">
      <c r="A52" s="2">
        <v>50</v>
      </c>
      <c r="B52" s="3" t="s">
        <v>249</v>
      </c>
      <c r="C52" s="3"/>
      <c r="D52" s="2" t="s">
        <v>1</v>
      </c>
      <c r="E52" s="4">
        <v>5</v>
      </c>
      <c r="F52" s="55"/>
      <c r="G52" s="55">
        <f t="shared" si="0"/>
        <v>0</v>
      </c>
    </row>
    <row r="53" spans="1:7" s="54" customFormat="1" ht="12" x14ac:dyDescent="0.2">
      <c r="A53" s="2">
        <v>51</v>
      </c>
      <c r="B53" s="3" t="s">
        <v>352</v>
      </c>
      <c r="C53" s="3"/>
      <c r="D53" s="2" t="s">
        <v>1</v>
      </c>
      <c r="E53" s="4">
        <v>5</v>
      </c>
      <c r="F53" s="55"/>
      <c r="G53" s="55">
        <f t="shared" si="0"/>
        <v>0</v>
      </c>
    </row>
    <row r="54" spans="1:7" s="22" customFormat="1" ht="12" x14ac:dyDescent="0.25">
      <c r="A54" s="56"/>
      <c r="B54" s="57" t="s">
        <v>17</v>
      </c>
      <c r="C54" s="79"/>
      <c r="D54" s="81" t="s">
        <v>331</v>
      </c>
      <c r="E54" s="82"/>
      <c r="F54" s="83"/>
      <c r="G54" s="58">
        <f>SUM(G55:G89)</f>
        <v>0</v>
      </c>
    </row>
    <row r="55" spans="1:7" s="54" customFormat="1" ht="14.25" x14ac:dyDescent="0.2">
      <c r="A55" s="2">
        <v>1</v>
      </c>
      <c r="B55" s="3" t="s">
        <v>58</v>
      </c>
      <c r="C55" s="3"/>
      <c r="D55" s="2" t="s">
        <v>7</v>
      </c>
      <c r="E55" s="4">
        <f>30+45+35</f>
        <v>110</v>
      </c>
      <c r="F55" s="55"/>
      <c r="G55" s="55">
        <f t="shared" si="0"/>
        <v>0</v>
      </c>
    </row>
    <row r="56" spans="1:7" s="54" customFormat="1" ht="14.25" x14ac:dyDescent="0.2">
      <c r="A56" s="2">
        <v>2</v>
      </c>
      <c r="B56" s="3" t="s">
        <v>59</v>
      </c>
      <c r="C56" s="3"/>
      <c r="D56" s="2" t="s">
        <v>7</v>
      </c>
      <c r="E56" s="4">
        <v>2</v>
      </c>
      <c r="F56" s="55"/>
      <c r="G56" s="55">
        <f t="shared" si="0"/>
        <v>0</v>
      </c>
    </row>
    <row r="57" spans="1:7" s="54" customFormat="1" ht="12" x14ac:dyDescent="0.2">
      <c r="A57" s="2">
        <v>3</v>
      </c>
      <c r="B57" s="3" t="s">
        <v>334</v>
      </c>
      <c r="C57" s="3"/>
      <c r="D57" s="2" t="s">
        <v>1</v>
      </c>
      <c r="E57" s="4">
        <v>50</v>
      </c>
      <c r="F57" s="55"/>
      <c r="G57" s="55">
        <f t="shared" si="0"/>
        <v>0</v>
      </c>
    </row>
    <row r="58" spans="1:7" s="54" customFormat="1" ht="12" x14ac:dyDescent="0.2">
      <c r="A58" s="2">
        <v>4</v>
      </c>
      <c r="B58" s="3" t="s">
        <v>357</v>
      </c>
      <c r="C58" s="3"/>
      <c r="D58" s="2" t="s">
        <v>1</v>
      </c>
      <c r="E58" s="4">
        <v>15</v>
      </c>
      <c r="F58" s="55"/>
      <c r="G58" s="55">
        <f t="shared" si="0"/>
        <v>0</v>
      </c>
    </row>
    <row r="59" spans="1:7" s="54" customFormat="1" ht="12" x14ac:dyDescent="0.2">
      <c r="A59" s="2">
        <v>5</v>
      </c>
      <c r="B59" s="3" t="s">
        <v>358</v>
      </c>
      <c r="C59" s="3"/>
      <c r="D59" s="2" t="s">
        <v>1</v>
      </c>
      <c r="E59" s="4">
        <v>15</v>
      </c>
      <c r="F59" s="55"/>
      <c r="G59" s="55">
        <f t="shared" si="0"/>
        <v>0</v>
      </c>
    </row>
    <row r="60" spans="1:7" s="54" customFormat="1" ht="12" x14ac:dyDescent="0.2">
      <c r="A60" s="2">
        <v>6</v>
      </c>
      <c r="B60" s="3" t="s">
        <v>37</v>
      </c>
      <c r="C60" s="3"/>
      <c r="D60" s="2" t="s">
        <v>1</v>
      </c>
      <c r="E60" s="4">
        <f>75+60+20+20+50+50+50</f>
        <v>325</v>
      </c>
      <c r="F60" s="55"/>
      <c r="G60" s="55">
        <f t="shared" si="0"/>
        <v>0</v>
      </c>
    </row>
    <row r="61" spans="1:7" s="54" customFormat="1" ht="12" x14ac:dyDescent="0.2">
      <c r="A61" s="2">
        <v>7</v>
      </c>
      <c r="B61" s="3" t="s">
        <v>39</v>
      </c>
      <c r="C61" s="3"/>
      <c r="D61" s="2" t="s">
        <v>1</v>
      </c>
      <c r="E61" s="4">
        <v>20</v>
      </c>
      <c r="F61" s="55"/>
      <c r="G61" s="55">
        <f t="shared" ref="G61" si="5">E61*F61</f>
        <v>0</v>
      </c>
    </row>
    <row r="62" spans="1:7" s="54" customFormat="1" ht="12" x14ac:dyDescent="0.2">
      <c r="A62" s="2">
        <v>8</v>
      </c>
      <c r="B62" s="3" t="s">
        <v>335</v>
      </c>
      <c r="C62" s="3"/>
      <c r="D62" s="2" t="s">
        <v>1</v>
      </c>
      <c r="E62" s="4">
        <v>10</v>
      </c>
      <c r="F62" s="55"/>
      <c r="G62" s="55">
        <f t="shared" si="0"/>
        <v>0</v>
      </c>
    </row>
    <row r="63" spans="1:7" s="54" customFormat="1" ht="12" x14ac:dyDescent="0.2">
      <c r="A63" s="2">
        <v>9</v>
      </c>
      <c r="B63" s="3" t="s">
        <v>348</v>
      </c>
      <c r="C63" s="3"/>
      <c r="D63" s="2" t="s">
        <v>1</v>
      </c>
      <c r="E63" s="4">
        <v>400</v>
      </c>
      <c r="F63" s="55"/>
      <c r="G63" s="55">
        <f t="shared" si="0"/>
        <v>0</v>
      </c>
    </row>
    <row r="64" spans="1:7" s="54" customFormat="1" ht="12" x14ac:dyDescent="0.2">
      <c r="A64" s="2">
        <v>10</v>
      </c>
      <c r="B64" s="3" t="s">
        <v>42</v>
      </c>
      <c r="C64" s="3"/>
      <c r="D64" s="2" t="s">
        <v>1</v>
      </c>
      <c r="E64" s="4">
        <v>1000</v>
      </c>
      <c r="F64" s="55"/>
      <c r="G64" s="55">
        <f t="shared" si="0"/>
        <v>0</v>
      </c>
    </row>
    <row r="65" spans="1:7" s="54" customFormat="1" ht="12" x14ac:dyDescent="0.2">
      <c r="A65" s="2">
        <v>11</v>
      </c>
      <c r="B65" s="3" t="s">
        <v>43</v>
      </c>
      <c r="C65" s="3"/>
      <c r="D65" s="2" t="s">
        <v>1</v>
      </c>
      <c r="E65" s="4">
        <v>100</v>
      </c>
      <c r="F65" s="55"/>
      <c r="G65" s="55">
        <f t="shared" si="0"/>
        <v>0</v>
      </c>
    </row>
    <row r="66" spans="1:7" s="54" customFormat="1" ht="12" x14ac:dyDescent="0.2">
      <c r="A66" s="2">
        <v>12</v>
      </c>
      <c r="B66" s="3" t="s">
        <v>6</v>
      </c>
      <c r="C66" s="3"/>
      <c r="D66" s="2" t="s">
        <v>1</v>
      </c>
      <c r="E66" s="4">
        <v>12</v>
      </c>
      <c r="F66" s="55"/>
      <c r="G66" s="55">
        <f t="shared" si="0"/>
        <v>0</v>
      </c>
    </row>
    <row r="67" spans="1:7" s="54" customFormat="1" ht="12" x14ac:dyDescent="0.2">
      <c r="A67" s="2">
        <v>13</v>
      </c>
      <c r="B67" s="3" t="s">
        <v>48</v>
      </c>
      <c r="C67" s="3"/>
      <c r="D67" s="2" t="s">
        <v>1</v>
      </c>
      <c r="E67" s="4">
        <v>12</v>
      </c>
      <c r="F67" s="55"/>
      <c r="G67" s="55">
        <f t="shared" si="0"/>
        <v>0</v>
      </c>
    </row>
    <row r="68" spans="1:7" s="54" customFormat="1" ht="12" x14ac:dyDescent="0.2">
      <c r="A68" s="2">
        <v>14</v>
      </c>
      <c r="B68" s="3" t="s">
        <v>323</v>
      </c>
      <c r="C68" s="3"/>
      <c r="D68" s="2" t="s">
        <v>1</v>
      </c>
      <c r="E68" s="4">
        <v>15</v>
      </c>
      <c r="F68" s="55"/>
      <c r="G68" s="55">
        <f t="shared" si="0"/>
        <v>0</v>
      </c>
    </row>
    <row r="69" spans="1:7" s="54" customFormat="1" ht="12" x14ac:dyDescent="0.2">
      <c r="A69" s="2">
        <v>15</v>
      </c>
      <c r="B69" s="3" t="s">
        <v>224</v>
      </c>
      <c r="C69" s="3"/>
      <c r="D69" s="2" t="s">
        <v>1</v>
      </c>
      <c r="E69" s="4">
        <v>3</v>
      </c>
      <c r="F69" s="55"/>
      <c r="G69" s="55">
        <f t="shared" si="0"/>
        <v>0</v>
      </c>
    </row>
    <row r="70" spans="1:7" s="54" customFormat="1" ht="12" x14ac:dyDescent="0.2">
      <c r="A70" s="2">
        <v>16</v>
      </c>
      <c r="B70" s="3" t="s">
        <v>55</v>
      </c>
      <c r="C70" s="3"/>
      <c r="D70" s="2" t="s">
        <v>1</v>
      </c>
      <c r="E70" s="4">
        <v>44</v>
      </c>
      <c r="F70" s="55"/>
      <c r="G70" s="55">
        <f t="shared" si="0"/>
        <v>0</v>
      </c>
    </row>
    <row r="71" spans="1:7" s="54" customFormat="1" ht="12" x14ac:dyDescent="0.2">
      <c r="A71" s="2">
        <v>17</v>
      </c>
      <c r="B71" s="3" t="s">
        <v>45</v>
      </c>
      <c r="C71" s="3"/>
      <c r="D71" s="2" t="s">
        <v>1</v>
      </c>
      <c r="E71" s="4">
        <v>15</v>
      </c>
      <c r="F71" s="55"/>
      <c r="G71" s="55">
        <f t="shared" si="0"/>
        <v>0</v>
      </c>
    </row>
    <row r="72" spans="1:7" s="54" customFormat="1" ht="12" x14ac:dyDescent="0.2">
      <c r="A72" s="2">
        <v>18</v>
      </c>
      <c r="B72" s="3" t="s">
        <v>53</v>
      </c>
      <c r="C72" s="3"/>
      <c r="D72" s="2" t="s">
        <v>1</v>
      </c>
      <c r="E72" s="4">
        <v>10</v>
      </c>
      <c r="F72" s="55"/>
      <c r="G72" s="55">
        <f t="shared" ref="G72:G129" si="6">E72*F72</f>
        <v>0</v>
      </c>
    </row>
    <row r="73" spans="1:7" s="54" customFormat="1" ht="12" x14ac:dyDescent="0.2">
      <c r="A73" s="2">
        <v>19</v>
      </c>
      <c r="B73" s="3" t="s">
        <v>333</v>
      </c>
      <c r="C73" s="3"/>
      <c r="D73" s="2" t="s">
        <v>1</v>
      </c>
      <c r="E73" s="4">
        <v>12</v>
      </c>
      <c r="F73" s="55"/>
      <c r="G73" s="55">
        <f t="shared" si="6"/>
        <v>0</v>
      </c>
    </row>
    <row r="74" spans="1:7" s="54" customFormat="1" ht="12" x14ac:dyDescent="0.2">
      <c r="A74" s="2">
        <v>20</v>
      </c>
      <c r="B74" s="3" t="s">
        <v>256</v>
      </c>
      <c r="C74" s="3"/>
      <c r="D74" s="2" t="s">
        <v>1</v>
      </c>
      <c r="E74" s="4">
        <v>24</v>
      </c>
      <c r="F74" s="55"/>
      <c r="G74" s="55">
        <f t="shared" si="6"/>
        <v>0</v>
      </c>
    </row>
    <row r="75" spans="1:7" s="54" customFormat="1" ht="12" x14ac:dyDescent="0.2">
      <c r="A75" s="2">
        <v>21</v>
      </c>
      <c r="B75" s="3" t="s">
        <v>12</v>
      </c>
      <c r="C75" s="3"/>
      <c r="D75" s="2" t="s">
        <v>1</v>
      </c>
      <c r="E75" s="4">
        <v>2</v>
      </c>
      <c r="F75" s="55"/>
      <c r="G75" s="55">
        <f t="shared" si="6"/>
        <v>0</v>
      </c>
    </row>
    <row r="76" spans="1:7" s="54" customFormat="1" ht="12" x14ac:dyDescent="0.2">
      <c r="A76" s="2">
        <v>22</v>
      </c>
      <c r="B76" s="3" t="s">
        <v>13</v>
      </c>
      <c r="C76" s="3"/>
      <c r="D76" s="2" t="s">
        <v>1</v>
      </c>
      <c r="E76" s="4">
        <v>2</v>
      </c>
      <c r="F76" s="55"/>
      <c r="G76" s="55">
        <f t="shared" si="6"/>
        <v>0</v>
      </c>
    </row>
    <row r="77" spans="1:7" s="54" customFormat="1" ht="12" x14ac:dyDescent="0.2">
      <c r="A77" s="2">
        <v>23</v>
      </c>
      <c r="B77" s="3" t="s">
        <v>49</v>
      </c>
      <c r="C77" s="3"/>
      <c r="D77" s="2" t="s">
        <v>1</v>
      </c>
      <c r="E77" s="4">
        <f>2+2</f>
        <v>4</v>
      </c>
      <c r="F77" s="55"/>
      <c r="G77" s="55">
        <f t="shared" ref="G77" si="7">E77*F77</f>
        <v>0</v>
      </c>
    </row>
    <row r="78" spans="1:7" s="54" customFormat="1" ht="12" x14ac:dyDescent="0.2">
      <c r="A78" s="2">
        <v>24</v>
      </c>
      <c r="B78" s="3" t="s">
        <v>50</v>
      </c>
      <c r="C78" s="3"/>
      <c r="D78" s="2" t="s">
        <v>1</v>
      </c>
      <c r="E78" s="4">
        <v>2</v>
      </c>
      <c r="F78" s="55"/>
      <c r="G78" s="55">
        <f t="shared" si="6"/>
        <v>0</v>
      </c>
    </row>
    <row r="79" spans="1:7" s="54" customFormat="1" ht="12" x14ac:dyDescent="0.2">
      <c r="A79" s="2">
        <v>25</v>
      </c>
      <c r="B79" s="3" t="s">
        <v>327</v>
      </c>
      <c r="C79" s="3"/>
      <c r="D79" s="2" t="s">
        <v>1</v>
      </c>
      <c r="E79" s="4">
        <v>15</v>
      </c>
      <c r="F79" s="55"/>
      <c r="G79" s="55">
        <f t="shared" si="6"/>
        <v>0</v>
      </c>
    </row>
    <row r="80" spans="1:7" s="54" customFormat="1" ht="12" x14ac:dyDescent="0.2">
      <c r="A80" s="2">
        <v>26</v>
      </c>
      <c r="B80" s="3" t="s">
        <v>329</v>
      </c>
      <c r="C80" s="3"/>
      <c r="D80" s="2" t="s">
        <v>1</v>
      </c>
      <c r="E80" s="4">
        <v>30</v>
      </c>
      <c r="F80" s="55"/>
      <c r="G80" s="55">
        <f t="shared" si="6"/>
        <v>0</v>
      </c>
    </row>
    <row r="81" spans="1:7" s="54" customFormat="1" ht="12" x14ac:dyDescent="0.2">
      <c r="A81" s="2">
        <v>27</v>
      </c>
      <c r="B81" s="3" t="s">
        <v>325</v>
      </c>
      <c r="C81" s="3"/>
      <c r="D81" s="59" t="s">
        <v>1</v>
      </c>
      <c r="E81" s="60">
        <v>4</v>
      </c>
      <c r="F81" s="55"/>
      <c r="G81" s="55">
        <f t="shared" si="6"/>
        <v>0</v>
      </c>
    </row>
    <row r="82" spans="1:7" s="54" customFormat="1" ht="12" x14ac:dyDescent="0.2">
      <c r="A82" s="2">
        <v>28</v>
      </c>
      <c r="B82" s="3" t="s">
        <v>56</v>
      </c>
      <c r="C82" s="3"/>
      <c r="D82" s="2" t="s">
        <v>1</v>
      </c>
      <c r="E82" s="4">
        <v>10</v>
      </c>
      <c r="F82" s="55"/>
      <c r="G82" s="55">
        <f t="shared" si="6"/>
        <v>0</v>
      </c>
    </row>
    <row r="83" spans="1:7" s="54" customFormat="1" ht="12" x14ac:dyDescent="0.2">
      <c r="A83" s="2">
        <v>29</v>
      </c>
      <c r="B83" s="3" t="s">
        <v>5</v>
      </c>
      <c r="C83" s="3"/>
      <c r="D83" s="2" t="s">
        <v>1</v>
      </c>
      <c r="E83" s="4">
        <v>10</v>
      </c>
      <c r="F83" s="55"/>
      <c r="G83" s="55">
        <f t="shared" ref="G83" si="8">E83*F83</f>
        <v>0</v>
      </c>
    </row>
    <row r="84" spans="1:7" s="54" customFormat="1" ht="12" x14ac:dyDescent="0.2">
      <c r="A84" s="2">
        <v>30</v>
      </c>
      <c r="B84" s="3" t="s">
        <v>247</v>
      </c>
      <c r="C84" s="3"/>
      <c r="D84" s="2" t="s">
        <v>1</v>
      </c>
      <c r="E84" s="4">
        <v>7</v>
      </c>
      <c r="F84" s="55"/>
      <c r="G84" s="55">
        <f t="shared" si="6"/>
        <v>0</v>
      </c>
    </row>
    <row r="85" spans="1:7" s="54" customFormat="1" ht="12" x14ac:dyDescent="0.2">
      <c r="A85" s="2">
        <v>31</v>
      </c>
      <c r="B85" s="3" t="s">
        <v>54</v>
      </c>
      <c r="C85" s="3"/>
      <c r="D85" s="2" t="s">
        <v>31</v>
      </c>
      <c r="E85" s="4">
        <v>10</v>
      </c>
      <c r="F85" s="55"/>
      <c r="G85" s="55">
        <f>E85*F85</f>
        <v>0</v>
      </c>
    </row>
    <row r="86" spans="1:7" s="54" customFormat="1" ht="12" x14ac:dyDescent="0.2">
      <c r="A86" s="2">
        <v>32</v>
      </c>
      <c r="B86" s="3" t="s">
        <v>249</v>
      </c>
      <c r="C86" s="3"/>
      <c r="D86" s="2" t="s">
        <v>1</v>
      </c>
      <c r="E86" s="4">
        <v>2</v>
      </c>
      <c r="F86" s="55"/>
      <c r="G86" s="55">
        <f t="shared" si="6"/>
        <v>0</v>
      </c>
    </row>
    <row r="87" spans="1:7" s="54" customFormat="1" ht="12" x14ac:dyDescent="0.2">
      <c r="A87" s="2">
        <v>33</v>
      </c>
      <c r="B87" s="3" t="s">
        <v>11</v>
      </c>
      <c r="C87" s="3"/>
      <c r="D87" s="2" t="s">
        <v>1</v>
      </c>
      <c r="E87" s="4">
        <v>2</v>
      </c>
      <c r="F87" s="55"/>
      <c r="G87" s="55">
        <f t="shared" si="6"/>
        <v>0</v>
      </c>
    </row>
    <row r="88" spans="1:7" s="54" customFormat="1" ht="12" x14ac:dyDescent="0.2">
      <c r="A88" s="2">
        <v>34</v>
      </c>
      <c r="B88" s="3" t="s">
        <v>250</v>
      </c>
      <c r="C88" s="3"/>
      <c r="D88" s="2" t="s">
        <v>1</v>
      </c>
      <c r="E88" s="4">
        <v>1</v>
      </c>
      <c r="F88" s="55"/>
      <c r="G88" s="55">
        <f t="shared" si="6"/>
        <v>0</v>
      </c>
    </row>
    <row r="89" spans="1:7" s="54" customFormat="1" ht="12" x14ac:dyDescent="0.2">
      <c r="A89" s="2">
        <v>35</v>
      </c>
      <c r="B89" s="3" t="s">
        <v>251</v>
      </c>
      <c r="C89" s="3"/>
      <c r="D89" s="2" t="s">
        <v>1</v>
      </c>
      <c r="E89" s="4">
        <v>2</v>
      </c>
      <c r="F89" s="55"/>
      <c r="G89" s="55">
        <f t="shared" si="6"/>
        <v>0</v>
      </c>
    </row>
    <row r="90" spans="1:7" s="22" customFormat="1" ht="12" x14ac:dyDescent="0.2">
      <c r="A90" s="56"/>
      <c r="B90" s="57" t="s">
        <v>57</v>
      </c>
      <c r="C90" s="79"/>
      <c r="D90" s="81" t="s">
        <v>331</v>
      </c>
      <c r="E90" s="82"/>
      <c r="F90" s="83"/>
      <c r="G90" s="61">
        <f>SUM(G91:G108)</f>
        <v>0</v>
      </c>
    </row>
    <row r="91" spans="1:7" s="54" customFormat="1" ht="14.25" x14ac:dyDescent="0.2">
      <c r="A91" s="2">
        <v>1</v>
      </c>
      <c r="B91" s="3" t="s">
        <v>58</v>
      </c>
      <c r="C91" s="3"/>
      <c r="D91" s="2" t="s">
        <v>7</v>
      </c>
      <c r="E91" s="4">
        <v>50</v>
      </c>
      <c r="F91" s="55"/>
      <c r="G91" s="55">
        <f t="shared" si="6"/>
        <v>0</v>
      </c>
    </row>
    <row r="92" spans="1:7" s="54" customFormat="1" ht="14.25" x14ac:dyDescent="0.2">
      <c r="A92" s="2">
        <v>2</v>
      </c>
      <c r="B92" s="3" t="s">
        <v>59</v>
      </c>
      <c r="C92" s="3"/>
      <c r="D92" s="2" t="s">
        <v>7</v>
      </c>
      <c r="E92" s="4">
        <v>1</v>
      </c>
      <c r="F92" s="55"/>
      <c r="G92" s="55">
        <f t="shared" si="6"/>
        <v>0</v>
      </c>
    </row>
    <row r="93" spans="1:7" s="54" customFormat="1" ht="12" x14ac:dyDescent="0.2">
      <c r="A93" s="2">
        <v>3</v>
      </c>
      <c r="B93" s="3" t="s">
        <v>36</v>
      </c>
      <c r="C93" s="3"/>
      <c r="D93" s="2" t="s">
        <v>7</v>
      </c>
      <c r="E93" s="4">
        <v>1</v>
      </c>
      <c r="F93" s="55"/>
      <c r="G93" s="55">
        <f t="shared" si="6"/>
        <v>0</v>
      </c>
    </row>
    <row r="94" spans="1:7" s="54" customFormat="1" ht="12" x14ac:dyDescent="0.2">
      <c r="A94" s="2">
        <v>4</v>
      </c>
      <c r="B94" s="3" t="s">
        <v>60</v>
      </c>
      <c r="C94" s="3"/>
      <c r="D94" s="2" t="s">
        <v>7</v>
      </c>
      <c r="E94" s="4">
        <v>1</v>
      </c>
      <c r="F94" s="55"/>
      <c r="G94" s="55">
        <f t="shared" si="6"/>
        <v>0</v>
      </c>
    </row>
    <row r="95" spans="1:7" s="54" customFormat="1" ht="12" x14ac:dyDescent="0.2">
      <c r="A95" s="2">
        <v>5</v>
      </c>
      <c r="B95" s="3" t="s">
        <v>37</v>
      </c>
      <c r="C95" s="3"/>
      <c r="D95" s="2" t="s">
        <v>1</v>
      </c>
      <c r="E95" s="4">
        <v>200</v>
      </c>
      <c r="F95" s="55"/>
      <c r="G95" s="55">
        <f t="shared" si="6"/>
        <v>0</v>
      </c>
    </row>
    <row r="96" spans="1:7" s="54" customFormat="1" ht="12" x14ac:dyDescent="0.2">
      <c r="A96" s="2">
        <v>6</v>
      </c>
      <c r="B96" s="3" t="s">
        <v>39</v>
      </c>
      <c r="C96" s="3"/>
      <c r="D96" s="2" t="s">
        <v>1</v>
      </c>
      <c r="E96" s="4">
        <v>10</v>
      </c>
      <c r="F96" s="55"/>
      <c r="G96" s="55">
        <f t="shared" ref="G96" si="9">E96*F96</f>
        <v>0</v>
      </c>
    </row>
    <row r="97" spans="1:7" s="54" customFormat="1" ht="12" x14ac:dyDescent="0.2">
      <c r="A97" s="2">
        <v>7</v>
      </c>
      <c r="B97" s="3" t="s">
        <v>42</v>
      </c>
      <c r="C97" s="3"/>
      <c r="D97" s="2" t="s">
        <v>1</v>
      </c>
      <c r="E97" s="4">
        <v>100</v>
      </c>
      <c r="F97" s="55"/>
      <c r="G97" s="55">
        <f t="shared" si="6"/>
        <v>0</v>
      </c>
    </row>
    <row r="98" spans="1:7" s="54" customFormat="1" ht="12" x14ac:dyDescent="0.2">
      <c r="A98" s="2">
        <v>8</v>
      </c>
      <c r="B98" s="3" t="s">
        <v>43</v>
      </c>
      <c r="C98" s="3"/>
      <c r="D98" s="2" t="s">
        <v>1</v>
      </c>
      <c r="E98" s="4">
        <v>100</v>
      </c>
      <c r="F98" s="55"/>
      <c r="G98" s="55">
        <f t="shared" si="6"/>
        <v>0</v>
      </c>
    </row>
    <row r="99" spans="1:7" s="54" customFormat="1" ht="12" x14ac:dyDescent="0.2">
      <c r="A99" s="2">
        <v>9</v>
      </c>
      <c r="B99" s="3" t="s">
        <v>35</v>
      </c>
      <c r="C99" s="3"/>
      <c r="D99" s="2" t="s">
        <v>1</v>
      </c>
      <c r="E99" s="4">
        <v>100</v>
      </c>
      <c r="F99" s="55"/>
      <c r="G99" s="55">
        <f t="shared" si="6"/>
        <v>0</v>
      </c>
    </row>
    <row r="100" spans="1:7" s="54" customFormat="1" ht="12" x14ac:dyDescent="0.2">
      <c r="A100" s="2">
        <v>10</v>
      </c>
      <c r="B100" s="3" t="s">
        <v>349</v>
      </c>
      <c r="C100" s="3"/>
      <c r="D100" s="2" t="s">
        <v>1</v>
      </c>
      <c r="E100" s="4">
        <v>200</v>
      </c>
      <c r="F100" s="55"/>
      <c r="G100" s="55">
        <f t="shared" ref="G100:G104" si="10">E100*F100</f>
        <v>0</v>
      </c>
    </row>
    <row r="101" spans="1:7" s="54" customFormat="1" ht="12" x14ac:dyDescent="0.2">
      <c r="A101" s="2">
        <v>11</v>
      </c>
      <c r="B101" s="3" t="s">
        <v>51</v>
      </c>
      <c r="C101" s="3"/>
      <c r="D101" s="2" t="s">
        <v>31</v>
      </c>
      <c r="E101" s="4">
        <v>3</v>
      </c>
      <c r="F101" s="55"/>
      <c r="G101" s="55">
        <f t="shared" si="10"/>
        <v>0</v>
      </c>
    </row>
    <row r="102" spans="1:7" s="54" customFormat="1" ht="12" x14ac:dyDescent="0.2">
      <c r="A102" s="2">
        <v>12</v>
      </c>
      <c r="B102" s="3" t="s">
        <v>48</v>
      </c>
      <c r="C102" s="3"/>
      <c r="D102" s="2" t="s">
        <v>1</v>
      </c>
      <c r="E102" s="4">
        <v>3</v>
      </c>
      <c r="F102" s="55"/>
      <c r="G102" s="55">
        <f t="shared" si="10"/>
        <v>0</v>
      </c>
    </row>
    <row r="103" spans="1:7" s="54" customFormat="1" ht="12" x14ac:dyDescent="0.2">
      <c r="A103" s="2">
        <v>13</v>
      </c>
      <c r="B103" s="3" t="s">
        <v>56</v>
      </c>
      <c r="C103" s="3"/>
      <c r="D103" s="2" t="s">
        <v>1</v>
      </c>
      <c r="E103" s="4">
        <v>2</v>
      </c>
      <c r="F103" s="55"/>
      <c r="G103" s="55">
        <f t="shared" si="10"/>
        <v>0</v>
      </c>
    </row>
    <row r="104" spans="1:7" s="54" customFormat="1" ht="12" x14ac:dyDescent="0.2">
      <c r="A104" s="2">
        <v>14</v>
      </c>
      <c r="B104" s="3" t="s">
        <v>13</v>
      </c>
      <c r="C104" s="3"/>
      <c r="D104" s="2" t="s">
        <v>1</v>
      </c>
      <c r="E104" s="4">
        <v>1</v>
      </c>
      <c r="F104" s="55"/>
      <c r="G104" s="55">
        <f t="shared" si="10"/>
        <v>0</v>
      </c>
    </row>
    <row r="105" spans="1:7" s="54" customFormat="1" ht="12" x14ac:dyDescent="0.2">
      <c r="A105" s="2">
        <v>15</v>
      </c>
      <c r="B105" s="3" t="s">
        <v>46</v>
      </c>
      <c r="C105" s="3"/>
      <c r="D105" s="2" t="s">
        <v>1</v>
      </c>
      <c r="E105" s="4">
        <v>36</v>
      </c>
      <c r="F105" s="55"/>
      <c r="G105" s="55">
        <f t="shared" si="6"/>
        <v>0</v>
      </c>
    </row>
    <row r="106" spans="1:7" s="54" customFormat="1" ht="12" x14ac:dyDescent="0.2">
      <c r="A106" s="2">
        <v>16</v>
      </c>
      <c r="B106" s="3" t="s">
        <v>52</v>
      </c>
      <c r="C106" s="3"/>
      <c r="D106" s="2" t="s">
        <v>1</v>
      </c>
      <c r="E106" s="4">
        <v>2</v>
      </c>
      <c r="F106" s="55"/>
      <c r="G106" s="55">
        <f t="shared" si="6"/>
        <v>0</v>
      </c>
    </row>
    <row r="107" spans="1:7" s="54" customFormat="1" ht="12" x14ac:dyDescent="0.2">
      <c r="A107" s="2">
        <v>17</v>
      </c>
      <c r="B107" s="3" t="s">
        <v>339</v>
      </c>
      <c r="C107" s="3"/>
      <c r="D107" s="2" t="s">
        <v>1</v>
      </c>
      <c r="E107" s="4">
        <v>1</v>
      </c>
      <c r="F107" s="55"/>
      <c r="G107" s="55">
        <f t="shared" si="6"/>
        <v>0</v>
      </c>
    </row>
    <row r="108" spans="1:7" s="54" customFormat="1" ht="12" x14ac:dyDescent="0.2">
      <c r="A108" s="2">
        <v>18</v>
      </c>
      <c r="B108" s="3" t="s">
        <v>11</v>
      </c>
      <c r="C108" s="3"/>
      <c r="D108" s="2" t="s">
        <v>1</v>
      </c>
      <c r="E108" s="4">
        <v>1</v>
      </c>
      <c r="F108" s="55"/>
      <c r="G108" s="55">
        <f t="shared" si="6"/>
        <v>0</v>
      </c>
    </row>
    <row r="109" spans="1:7" s="22" customFormat="1" ht="12" x14ac:dyDescent="0.2">
      <c r="A109" s="56"/>
      <c r="B109" s="57" t="s">
        <v>235</v>
      </c>
      <c r="C109" s="79"/>
      <c r="D109" s="81" t="s">
        <v>331</v>
      </c>
      <c r="E109" s="82"/>
      <c r="F109" s="83"/>
      <c r="G109" s="61">
        <f>SUM(G110:G130)</f>
        <v>0</v>
      </c>
    </row>
    <row r="110" spans="1:7" s="54" customFormat="1" ht="14.25" x14ac:dyDescent="0.2">
      <c r="A110" s="2">
        <v>1</v>
      </c>
      <c r="B110" s="3" t="s">
        <v>58</v>
      </c>
      <c r="C110" s="3"/>
      <c r="D110" s="2" t="s">
        <v>7</v>
      </c>
      <c r="E110" s="4">
        <v>150</v>
      </c>
      <c r="F110" s="55"/>
      <c r="G110" s="55">
        <f t="shared" si="6"/>
        <v>0</v>
      </c>
    </row>
    <row r="111" spans="1:7" s="54" customFormat="1" ht="14.25" x14ac:dyDescent="0.2">
      <c r="A111" s="2">
        <v>2</v>
      </c>
      <c r="B111" s="3" t="s">
        <v>59</v>
      </c>
      <c r="C111" s="3"/>
      <c r="D111" s="2" t="s">
        <v>7</v>
      </c>
      <c r="E111" s="4">
        <v>5</v>
      </c>
      <c r="F111" s="55"/>
      <c r="G111" s="55">
        <f t="shared" si="6"/>
        <v>0</v>
      </c>
    </row>
    <row r="112" spans="1:7" s="54" customFormat="1" ht="12" x14ac:dyDescent="0.2">
      <c r="A112" s="2">
        <v>3</v>
      </c>
      <c r="B112" s="3" t="s">
        <v>357</v>
      </c>
      <c r="C112" s="3"/>
      <c r="D112" s="2" t="s">
        <v>1</v>
      </c>
      <c r="E112" s="4">
        <v>15</v>
      </c>
      <c r="F112" s="55"/>
      <c r="G112" s="55">
        <f t="shared" si="6"/>
        <v>0</v>
      </c>
    </row>
    <row r="113" spans="1:7" s="54" customFormat="1" ht="12" x14ac:dyDescent="0.2">
      <c r="A113" s="2">
        <v>4</v>
      </c>
      <c r="B113" s="3" t="s">
        <v>38</v>
      </c>
      <c r="C113" s="3"/>
      <c r="D113" s="2" t="s">
        <v>1</v>
      </c>
      <c r="E113" s="4">
        <v>100</v>
      </c>
      <c r="F113" s="55"/>
      <c r="G113" s="55">
        <f t="shared" ref="G113" si="11">E113*F113</f>
        <v>0</v>
      </c>
    </row>
    <row r="114" spans="1:7" s="54" customFormat="1" ht="12" x14ac:dyDescent="0.2">
      <c r="A114" s="2">
        <v>5</v>
      </c>
      <c r="B114" s="3" t="s">
        <v>37</v>
      </c>
      <c r="C114" s="3"/>
      <c r="D114" s="2" t="s">
        <v>1</v>
      </c>
      <c r="E114" s="4">
        <v>100</v>
      </c>
      <c r="F114" s="55"/>
      <c r="G114" s="55">
        <f t="shared" si="6"/>
        <v>0</v>
      </c>
    </row>
    <row r="115" spans="1:7" s="54" customFormat="1" ht="12" x14ac:dyDescent="0.2">
      <c r="A115" s="2">
        <v>6</v>
      </c>
      <c r="B115" s="3" t="s">
        <v>39</v>
      </c>
      <c r="C115" s="3"/>
      <c r="D115" s="2" t="s">
        <v>1</v>
      </c>
      <c r="E115" s="4">
        <v>5</v>
      </c>
      <c r="F115" s="55"/>
      <c r="G115" s="55">
        <f t="shared" si="6"/>
        <v>0</v>
      </c>
    </row>
    <row r="116" spans="1:7" s="54" customFormat="1" ht="12" x14ac:dyDescent="0.2">
      <c r="A116" s="2">
        <v>7</v>
      </c>
      <c r="B116" s="3" t="s">
        <v>348</v>
      </c>
      <c r="C116" s="3"/>
      <c r="D116" s="2" t="s">
        <v>1</v>
      </c>
      <c r="E116" s="4">
        <v>400</v>
      </c>
      <c r="F116" s="55"/>
      <c r="G116" s="55">
        <f t="shared" si="6"/>
        <v>0</v>
      </c>
    </row>
    <row r="117" spans="1:7" s="54" customFormat="1" ht="12" x14ac:dyDescent="0.2">
      <c r="A117" s="2">
        <v>8</v>
      </c>
      <c r="B117" s="3" t="s">
        <v>337</v>
      </c>
      <c r="C117" s="3"/>
      <c r="D117" s="2" t="s">
        <v>1</v>
      </c>
      <c r="E117" s="4">
        <v>150</v>
      </c>
      <c r="F117" s="55"/>
      <c r="G117" s="55">
        <f t="shared" si="6"/>
        <v>0</v>
      </c>
    </row>
    <row r="118" spans="1:7" s="54" customFormat="1" ht="12" x14ac:dyDescent="0.2">
      <c r="A118" s="2">
        <v>9</v>
      </c>
      <c r="B118" s="3" t="s">
        <v>338</v>
      </c>
      <c r="C118" s="3"/>
      <c r="D118" s="2" t="s">
        <v>1</v>
      </c>
      <c r="E118" s="4">
        <v>50</v>
      </c>
      <c r="F118" s="55"/>
      <c r="G118" s="55">
        <f t="shared" si="6"/>
        <v>0</v>
      </c>
    </row>
    <row r="119" spans="1:7" s="54" customFormat="1" ht="12" x14ac:dyDescent="0.2">
      <c r="A119" s="2">
        <v>10</v>
      </c>
      <c r="B119" s="65" t="s">
        <v>305</v>
      </c>
      <c r="C119" s="65"/>
      <c r="D119" s="59" t="s">
        <v>1</v>
      </c>
      <c r="E119" s="60">
        <v>50</v>
      </c>
      <c r="F119" s="55"/>
      <c r="G119" s="55">
        <f t="shared" si="6"/>
        <v>0</v>
      </c>
    </row>
    <row r="120" spans="1:7" s="54" customFormat="1" ht="12" x14ac:dyDescent="0.2">
      <c r="A120" s="2">
        <v>11</v>
      </c>
      <c r="B120" s="3" t="s">
        <v>55</v>
      </c>
      <c r="C120" s="3"/>
      <c r="D120" s="2" t="s">
        <v>1</v>
      </c>
      <c r="E120" s="4">
        <v>72</v>
      </c>
      <c r="F120" s="55"/>
      <c r="G120" s="55">
        <f t="shared" si="6"/>
        <v>0</v>
      </c>
    </row>
    <row r="121" spans="1:7" s="54" customFormat="1" ht="12" x14ac:dyDescent="0.2">
      <c r="A121" s="2">
        <v>12</v>
      </c>
      <c r="B121" s="3" t="s">
        <v>333</v>
      </c>
      <c r="C121" s="3"/>
      <c r="D121" s="2" t="s">
        <v>1</v>
      </c>
      <c r="E121" s="4">
        <v>12</v>
      </c>
      <c r="F121" s="55"/>
      <c r="G121" s="55">
        <f t="shared" si="6"/>
        <v>0</v>
      </c>
    </row>
    <row r="122" spans="1:7" s="54" customFormat="1" ht="12" x14ac:dyDescent="0.2">
      <c r="A122" s="2">
        <v>13</v>
      </c>
      <c r="B122" s="3" t="s">
        <v>247</v>
      </c>
      <c r="C122" s="3"/>
      <c r="D122" s="2" t="s">
        <v>1</v>
      </c>
      <c r="E122" s="4">
        <v>2</v>
      </c>
      <c r="F122" s="55"/>
      <c r="G122" s="55">
        <f t="shared" si="6"/>
        <v>0</v>
      </c>
    </row>
    <row r="123" spans="1:7" s="54" customFormat="1" ht="12" x14ac:dyDescent="0.2">
      <c r="A123" s="2">
        <v>14</v>
      </c>
      <c r="B123" s="3" t="s">
        <v>46</v>
      </c>
      <c r="C123" s="3"/>
      <c r="D123" s="2" t="s">
        <v>1</v>
      </c>
      <c r="E123" s="4">
        <v>100</v>
      </c>
      <c r="F123" s="55"/>
      <c r="G123" s="55">
        <f t="shared" si="6"/>
        <v>0</v>
      </c>
    </row>
    <row r="124" spans="1:7" s="54" customFormat="1" ht="12" x14ac:dyDescent="0.2">
      <c r="A124" s="2">
        <v>15</v>
      </c>
      <c r="B124" s="3" t="s">
        <v>45</v>
      </c>
      <c r="C124" s="3"/>
      <c r="D124" s="2" t="s">
        <v>1</v>
      </c>
      <c r="E124" s="4">
        <v>30</v>
      </c>
      <c r="F124" s="55"/>
      <c r="G124" s="55">
        <f t="shared" si="6"/>
        <v>0</v>
      </c>
    </row>
    <row r="125" spans="1:7" s="54" customFormat="1" ht="12" x14ac:dyDescent="0.2">
      <c r="A125" s="2">
        <v>16</v>
      </c>
      <c r="B125" s="3" t="s">
        <v>50</v>
      </c>
      <c r="C125" s="3"/>
      <c r="D125" s="2" t="s">
        <v>1</v>
      </c>
      <c r="E125" s="4">
        <v>5</v>
      </c>
      <c r="F125" s="55"/>
      <c r="G125" s="55">
        <f t="shared" si="6"/>
        <v>0</v>
      </c>
    </row>
    <row r="126" spans="1:7" s="54" customFormat="1" ht="12" x14ac:dyDescent="0.2">
      <c r="A126" s="2">
        <v>17</v>
      </c>
      <c r="B126" s="3" t="s">
        <v>49</v>
      </c>
      <c r="C126" s="3"/>
      <c r="D126" s="2" t="s">
        <v>1</v>
      </c>
      <c r="E126" s="4">
        <v>10</v>
      </c>
      <c r="F126" s="55"/>
      <c r="G126" s="55">
        <f t="shared" si="6"/>
        <v>0</v>
      </c>
    </row>
    <row r="127" spans="1:7" s="54" customFormat="1" ht="12" x14ac:dyDescent="0.2">
      <c r="A127" s="2">
        <v>18</v>
      </c>
      <c r="B127" s="3" t="s">
        <v>12</v>
      </c>
      <c r="C127" s="3"/>
      <c r="D127" s="2" t="s">
        <v>1</v>
      </c>
      <c r="E127" s="4">
        <v>4</v>
      </c>
      <c r="F127" s="55"/>
      <c r="G127" s="55">
        <f t="shared" si="6"/>
        <v>0</v>
      </c>
    </row>
    <row r="128" spans="1:7" s="54" customFormat="1" ht="12" x14ac:dyDescent="0.2">
      <c r="A128" s="2">
        <v>19</v>
      </c>
      <c r="B128" s="3" t="s">
        <v>5</v>
      </c>
      <c r="C128" s="3"/>
      <c r="D128" s="2" t="s">
        <v>1</v>
      </c>
      <c r="E128" s="4">
        <v>5</v>
      </c>
      <c r="F128" s="55"/>
      <c r="G128" s="55">
        <f t="shared" si="6"/>
        <v>0</v>
      </c>
    </row>
    <row r="129" spans="1:7" s="54" customFormat="1" ht="12" x14ac:dyDescent="0.2">
      <c r="A129" s="2">
        <v>20</v>
      </c>
      <c r="B129" s="64" t="s">
        <v>336</v>
      </c>
      <c r="C129" s="64"/>
      <c r="D129" s="2" t="s">
        <v>1</v>
      </c>
      <c r="E129" s="4">
        <v>50</v>
      </c>
      <c r="F129" s="55"/>
      <c r="G129" s="55">
        <f t="shared" si="6"/>
        <v>0</v>
      </c>
    </row>
    <row r="130" spans="1:7" s="54" customFormat="1" ht="12" x14ac:dyDescent="0.2">
      <c r="A130" s="2">
        <v>21</v>
      </c>
      <c r="B130" s="3" t="s">
        <v>329</v>
      </c>
      <c r="C130" s="3"/>
      <c r="D130" s="2" t="s">
        <v>1</v>
      </c>
      <c r="E130" s="4">
        <v>20</v>
      </c>
      <c r="F130" s="55"/>
      <c r="G130" s="55">
        <f t="shared" ref="G130:G188" si="12">E130*F130</f>
        <v>0</v>
      </c>
    </row>
    <row r="131" spans="1:7" s="22" customFormat="1" ht="12" x14ac:dyDescent="0.2">
      <c r="A131" s="56"/>
      <c r="B131" s="57" t="s">
        <v>19</v>
      </c>
      <c r="C131" s="79"/>
      <c r="D131" s="81" t="s">
        <v>331</v>
      </c>
      <c r="E131" s="82"/>
      <c r="F131" s="83"/>
      <c r="G131" s="61">
        <f>SUM(G132:G150)</f>
        <v>0</v>
      </c>
    </row>
    <row r="132" spans="1:7" s="54" customFormat="1" ht="14.25" x14ac:dyDescent="0.2">
      <c r="A132" s="2">
        <v>1</v>
      </c>
      <c r="B132" s="3" t="s">
        <v>58</v>
      </c>
      <c r="C132" s="3"/>
      <c r="D132" s="2" t="s">
        <v>7</v>
      </c>
      <c r="E132" s="4">
        <v>150</v>
      </c>
      <c r="F132" s="55"/>
      <c r="G132" s="55">
        <f t="shared" si="12"/>
        <v>0</v>
      </c>
    </row>
    <row r="133" spans="1:7" s="54" customFormat="1" ht="12" x14ac:dyDescent="0.2">
      <c r="A133" s="2">
        <v>2</v>
      </c>
      <c r="B133" s="3" t="s">
        <v>357</v>
      </c>
      <c r="C133" s="3"/>
      <c r="D133" s="2" t="s">
        <v>1</v>
      </c>
      <c r="E133" s="4">
        <v>20</v>
      </c>
      <c r="F133" s="55"/>
      <c r="G133" s="55">
        <f t="shared" si="12"/>
        <v>0</v>
      </c>
    </row>
    <row r="134" spans="1:7" s="54" customFormat="1" ht="12" x14ac:dyDescent="0.2">
      <c r="A134" s="2">
        <v>3</v>
      </c>
      <c r="B134" s="3" t="s">
        <v>37</v>
      </c>
      <c r="C134" s="3"/>
      <c r="D134" s="2" t="s">
        <v>1</v>
      </c>
      <c r="E134" s="4">
        <v>100</v>
      </c>
      <c r="F134" s="55"/>
      <c r="G134" s="55">
        <f t="shared" si="12"/>
        <v>0</v>
      </c>
    </row>
    <row r="135" spans="1:7" s="54" customFormat="1" ht="12" x14ac:dyDescent="0.2">
      <c r="A135" s="2">
        <v>4</v>
      </c>
      <c r="B135" s="3" t="s">
        <v>341</v>
      </c>
      <c r="C135" s="3"/>
      <c r="D135" s="2" t="s">
        <v>1</v>
      </c>
      <c r="E135" s="4">
        <v>50</v>
      </c>
      <c r="F135" s="55"/>
      <c r="G135" s="55">
        <f t="shared" si="12"/>
        <v>0</v>
      </c>
    </row>
    <row r="136" spans="1:7" s="54" customFormat="1" ht="12" x14ac:dyDescent="0.2">
      <c r="A136" s="2">
        <v>5</v>
      </c>
      <c r="B136" s="3" t="s">
        <v>40</v>
      </c>
      <c r="C136" s="3"/>
      <c r="D136" s="2" t="s">
        <v>1</v>
      </c>
      <c r="E136" s="4">
        <v>10</v>
      </c>
      <c r="F136" s="55"/>
      <c r="G136" s="55">
        <f t="shared" si="12"/>
        <v>0</v>
      </c>
    </row>
    <row r="137" spans="1:7" s="54" customFormat="1" ht="12" x14ac:dyDescent="0.2">
      <c r="A137" s="2">
        <v>6</v>
      </c>
      <c r="B137" s="3" t="s">
        <v>348</v>
      </c>
      <c r="C137" s="3"/>
      <c r="D137" s="2" t="s">
        <v>1</v>
      </c>
      <c r="E137" s="4">
        <v>1000</v>
      </c>
      <c r="F137" s="55"/>
      <c r="G137" s="55">
        <f t="shared" si="12"/>
        <v>0</v>
      </c>
    </row>
    <row r="138" spans="1:7" s="54" customFormat="1" ht="12" x14ac:dyDescent="0.2">
      <c r="A138" s="2">
        <v>7</v>
      </c>
      <c r="B138" s="3" t="s">
        <v>42</v>
      </c>
      <c r="C138" s="3"/>
      <c r="D138" s="2" t="s">
        <v>1</v>
      </c>
      <c r="E138" s="4">
        <v>50</v>
      </c>
      <c r="F138" s="55"/>
      <c r="G138" s="55">
        <f t="shared" si="12"/>
        <v>0</v>
      </c>
    </row>
    <row r="139" spans="1:7" s="54" customFormat="1" ht="12" x14ac:dyDescent="0.2">
      <c r="A139" s="2">
        <v>8</v>
      </c>
      <c r="B139" s="3" t="s">
        <v>32</v>
      </c>
      <c r="C139" s="3"/>
      <c r="D139" s="2" t="s">
        <v>1</v>
      </c>
      <c r="E139" s="4">
        <v>50</v>
      </c>
      <c r="F139" s="55"/>
      <c r="G139" s="55">
        <f t="shared" si="12"/>
        <v>0</v>
      </c>
    </row>
    <row r="140" spans="1:7" s="54" customFormat="1" ht="12" x14ac:dyDescent="0.2">
      <c r="A140" s="2">
        <v>9</v>
      </c>
      <c r="B140" s="3" t="s">
        <v>33</v>
      </c>
      <c r="C140" s="3"/>
      <c r="D140" s="2" t="s">
        <v>1</v>
      </c>
      <c r="E140" s="4">
        <v>100</v>
      </c>
      <c r="F140" s="55"/>
      <c r="G140" s="55">
        <f t="shared" si="12"/>
        <v>0</v>
      </c>
    </row>
    <row r="141" spans="1:7" s="54" customFormat="1" ht="12" x14ac:dyDescent="0.2">
      <c r="A141" s="2">
        <v>10</v>
      </c>
      <c r="B141" s="3" t="s">
        <v>342</v>
      </c>
      <c r="C141" s="3"/>
      <c r="D141" s="2" t="s">
        <v>1</v>
      </c>
      <c r="E141" s="4">
        <v>100</v>
      </c>
      <c r="F141" s="55"/>
      <c r="G141" s="55">
        <f t="shared" si="12"/>
        <v>0</v>
      </c>
    </row>
    <row r="142" spans="1:7" s="54" customFormat="1" ht="12" x14ac:dyDescent="0.2">
      <c r="A142" s="2">
        <v>11</v>
      </c>
      <c r="B142" s="3" t="s">
        <v>55</v>
      </c>
      <c r="C142" s="3"/>
      <c r="D142" s="2" t="s">
        <v>1</v>
      </c>
      <c r="E142" s="4">
        <v>10</v>
      </c>
      <c r="F142" s="55"/>
      <c r="G142" s="55">
        <f t="shared" si="12"/>
        <v>0</v>
      </c>
    </row>
    <row r="143" spans="1:7" s="54" customFormat="1" ht="12" x14ac:dyDescent="0.2">
      <c r="A143" s="2">
        <v>12</v>
      </c>
      <c r="B143" s="3" t="s">
        <v>46</v>
      </c>
      <c r="C143" s="3"/>
      <c r="D143" s="2" t="s">
        <v>1</v>
      </c>
      <c r="E143" s="4">
        <v>120</v>
      </c>
      <c r="F143" s="55"/>
      <c r="G143" s="55">
        <f t="shared" si="12"/>
        <v>0</v>
      </c>
    </row>
    <row r="144" spans="1:7" s="54" customFormat="1" ht="12" x14ac:dyDescent="0.2">
      <c r="A144" s="2">
        <v>13</v>
      </c>
      <c r="B144" s="3" t="s">
        <v>13</v>
      </c>
      <c r="C144" s="3"/>
      <c r="D144" s="2" t="s">
        <v>1</v>
      </c>
      <c r="E144" s="4">
        <v>2</v>
      </c>
      <c r="F144" s="55"/>
      <c r="G144" s="55">
        <f t="shared" si="12"/>
        <v>0</v>
      </c>
    </row>
    <row r="145" spans="1:7" s="54" customFormat="1" ht="12" x14ac:dyDescent="0.2">
      <c r="A145" s="2">
        <v>14</v>
      </c>
      <c r="B145" s="3" t="s">
        <v>49</v>
      </c>
      <c r="C145" s="3"/>
      <c r="D145" s="2" t="s">
        <v>1</v>
      </c>
      <c r="E145" s="4">
        <v>5</v>
      </c>
      <c r="F145" s="55"/>
      <c r="G145" s="55">
        <f t="shared" si="12"/>
        <v>0</v>
      </c>
    </row>
    <row r="146" spans="1:7" s="54" customFormat="1" ht="12" x14ac:dyDescent="0.2">
      <c r="A146" s="2">
        <v>15</v>
      </c>
      <c r="B146" s="3" t="s">
        <v>5</v>
      </c>
      <c r="C146" s="3"/>
      <c r="D146" s="2" t="s">
        <v>1</v>
      </c>
      <c r="E146" s="4">
        <v>4</v>
      </c>
      <c r="F146" s="55"/>
      <c r="G146" s="55">
        <f t="shared" ref="G146" si="13">E146*F146</f>
        <v>0</v>
      </c>
    </row>
    <row r="147" spans="1:7" s="54" customFormat="1" ht="12" x14ac:dyDescent="0.2">
      <c r="A147" s="2">
        <v>16</v>
      </c>
      <c r="B147" s="3" t="s">
        <v>56</v>
      </c>
      <c r="C147" s="3"/>
      <c r="D147" s="2" t="s">
        <v>1</v>
      </c>
      <c r="E147" s="4">
        <v>2</v>
      </c>
      <c r="F147" s="55"/>
      <c r="G147" s="55">
        <f t="shared" si="12"/>
        <v>0</v>
      </c>
    </row>
    <row r="148" spans="1:7" s="54" customFormat="1" ht="12" x14ac:dyDescent="0.2">
      <c r="A148" s="2">
        <v>17</v>
      </c>
      <c r="B148" s="3" t="s">
        <v>54</v>
      </c>
      <c r="C148" s="3"/>
      <c r="D148" s="2" t="s">
        <v>31</v>
      </c>
      <c r="E148" s="4">
        <v>2</v>
      </c>
      <c r="F148" s="55"/>
      <c r="G148" s="55">
        <f t="shared" ref="G148:G150" si="14">E148*F148</f>
        <v>0</v>
      </c>
    </row>
    <row r="149" spans="1:7" s="54" customFormat="1" ht="12" x14ac:dyDescent="0.2">
      <c r="A149" s="2">
        <v>18</v>
      </c>
      <c r="B149" s="3" t="s">
        <v>52</v>
      </c>
      <c r="C149" s="3"/>
      <c r="D149" s="2" t="s">
        <v>31</v>
      </c>
      <c r="E149" s="4">
        <v>2</v>
      </c>
      <c r="F149" s="55"/>
      <c r="G149" s="55">
        <f t="shared" si="14"/>
        <v>0</v>
      </c>
    </row>
    <row r="150" spans="1:7" s="54" customFormat="1" ht="12" x14ac:dyDescent="0.2">
      <c r="A150" s="2">
        <v>19</v>
      </c>
      <c r="B150" s="3" t="s">
        <v>310</v>
      </c>
      <c r="C150" s="3"/>
      <c r="D150" s="2" t="s">
        <v>31</v>
      </c>
      <c r="E150" s="4">
        <v>3</v>
      </c>
      <c r="F150" s="55"/>
      <c r="G150" s="55">
        <f t="shared" si="14"/>
        <v>0</v>
      </c>
    </row>
    <row r="151" spans="1:7" s="22" customFormat="1" ht="12" x14ac:dyDescent="0.2">
      <c r="A151" s="56"/>
      <c r="B151" s="57" t="s">
        <v>20</v>
      </c>
      <c r="C151" s="79"/>
      <c r="D151" s="81" t="s">
        <v>331</v>
      </c>
      <c r="E151" s="82"/>
      <c r="F151" s="83"/>
      <c r="G151" s="61">
        <f>SUM(G152:G163)</f>
        <v>0</v>
      </c>
    </row>
    <row r="152" spans="1:7" s="54" customFormat="1" ht="14.25" x14ac:dyDescent="0.2">
      <c r="A152" s="2">
        <v>1</v>
      </c>
      <c r="B152" s="3" t="s">
        <v>58</v>
      </c>
      <c r="C152" s="3"/>
      <c r="D152" s="2" t="s">
        <v>7</v>
      </c>
      <c r="E152" s="4">
        <v>40</v>
      </c>
      <c r="F152" s="55"/>
      <c r="G152" s="55">
        <f t="shared" si="12"/>
        <v>0</v>
      </c>
    </row>
    <row r="153" spans="1:7" s="54" customFormat="1" ht="12" x14ac:dyDescent="0.2">
      <c r="A153" s="2">
        <v>2</v>
      </c>
      <c r="B153" s="3" t="s">
        <v>37</v>
      </c>
      <c r="C153" s="3"/>
      <c r="D153" s="2" t="s">
        <v>1</v>
      </c>
      <c r="E153" s="4">
        <v>50</v>
      </c>
      <c r="F153" s="55"/>
      <c r="G153" s="55">
        <f t="shared" ref="G153:G154" si="15">E153*F153</f>
        <v>0</v>
      </c>
    </row>
    <row r="154" spans="1:7" s="54" customFormat="1" ht="12" x14ac:dyDescent="0.2">
      <c r="A154" s="2">
        <v>3</v>
      </c>
      <c r="B154" s="3" t="s">
        <v>40</v>
      </c>
      <c r="C154" s="3"/>
      <c r="D154" s="2" t="s">
        <v>1</v>
      </c>
      <c r="E154" s="4">
        <v>20</v>
      </c>
      <c r="F154" s="55"/>
      <c r="G154" s="55">
        <f t="shared" si="15"/>
        <v>0</v>
      </c>
    </row>
    <row r="155" spans="1:7" s="54" customFormat="1" ht="12" x14ac:dyDescent="0.2">
      <c r="A155" s="2">
        <v>4</v>
      </c>
      <c r="B155" s="3" t="s">
        <v>348</v>
      </c>
      <c r="C155" s="3"/>
      <c r="D155" s="2" t="s">
        <v>1</v>
      </c>
      <c r="E155" s="4">
        <v>500</v>
      </c>
      <c r="F155" s="55"/>
      <c r="G155" s="55">
        <f t="shared" si="12"/>
        <v>0</v>
      </c>
    </row>
    <row r="156" spans="1:7" s="54" customFormat="1" ht="12" x14ac:dyDescent="0.2">
      <c r="A156" s="2">
        <v>5</v>
      </c>
      <c r="B156" s="3" t="s">
        <v>55</v>
      </c>
      <c r="C156" s="3"/>
      <c r="D156" s="2" t="s">
        <v>1</v>
      </c>
      <c r="E156" s="4">
        <v>10</v>
      </c>
      <c r="F156" s="55"/>
      <c r="G156" s="55">
        <f t="shared" si="12"/>
        <v>0</v>
      </c>
    </row>
    <row r="157" spans="1:7" s="54" customFormat="1" ht="12" x14ac:dyDescent="0.2">
      <c r="A157" s="2">
        <v>6</v>
      </c>
      <c r="B157" s="3" t="s">
        <v>282</v>
      </c>
      <c r="C157" s="3"/>
      <c r="D157" s="2" t="s">
        <v>1</v>
      </c>
      <c r="E157" s="4">
        <v>20</v>
      </c>
      <c r="F157" s="55"/>
      <c r="G157" s="55">
        <f t="shared" si="12"/>
        <v>0</v>
      </c>
    </row>
    <row r="158" spans="1:7" s="54" customFormat="1" ht="12" x14ac:dyDescent="0.2">
      <c r="A158" s="2">
        <v>7</v>
      </c>
      <c r="B158" s="3" t="s">
        <v>283</v>
      </c>
      <c r="C158" s="3"/>
      <c r="D158" s="2" t="s">
        <v>1</v>
      </c>
      <c r="E158" s="4">
        <v>40</v>
      </c>
      <c r="F158" s="55"/>
      <c r="G158" s="55">
        <f t="shared" si="12"/>
        <v>0</v>
      </c>
    </row>
    <row r="159" spans="1:7" s="54" customFormat="1" ht="12" x14ac:dyDescent="0.2">
      <c r="A159" s="2">
        <v>8</v>
      </c>
      <c r="B159" s="3" t="s">
        <v>13</v>
      </c>
      <c r="C159" s="3"/>
      <c r="D159" s="2" t="s">
        <v>1</v>
      </c>
      <c r="E159" s="4">
        <v>2</v>
      </c>
      <c r="F159" s="55"/>
      <c r="G159" s="55">
        <f t="shared" si="12"/>
        <v>0</v>
      </c>
    </row>
    <row r="160" spans="1:7" s="54" customFormat="1" ht="12" x14ac:dyDescent="0.2">
      <c r="A160" s="2">
        <v>9</v>
      </c>
      <c r="B160" s="3" t="s">
        <v>49</v>
      </c>
      <c r="C160" s="3"/>
      <c r="D160" s="2" t="s">
        <v>1</v>
      </c>
      <c r="E160" s="4">
        <v>2</v>
      </c>
      <c r="F160" s="55"/>
      <c r="G160" s="55">
        <f t="shared" si="12"/>
        <v>0</v>
      </c>
    </row>
    <row r="161" spans="1:7" s="54" customFormat="1" ht="12" x14ac:dyDescent="0.2">
      <c r="A161" s="2">
        <v>10</v>
      </c>
      <c r="B161" s="3" t="s">
        <v>54</v>
      </c>
      <c r="C161" s="3"/>
      <c r="D161" s="2" t="s">
        <v>31</v>
      </c>
      <c r="E161" s="4">
        <v>2</v>
      </c>
      <c r="F161" s="55"/>
      <c r="G161" s="55">
        <f t="shared" si="12"/>
        <v>0</v>
      </c>
    </row>
    <row r="162" spans="1:7" s="54" customFormat="1" ht="12" x14ac:dyDescent="0.2">
      <c r="A162" s="2">
        <v>11</v>
      </c>
      <c r="B162" s="3" t="s">
        <v>52</v>
      </c>
      <c r="C162" s="3"/>
      <c r="D162" s="2" t="s">
        <v>31</v>
      </c>
      <c r="E162" s="4">
        <v>2</v>
      </c>
      <c r="F162" s="55"/>
      <c r="G162" s="55">
        <f t="shared" si="12"/>
        <v>0</v>
      </c>
    </row>
    <row r="163" spans="1:7" s="54" customFormat="1" ht="12" x14ac:dyDescent="0.2">
      <c r="A163" s="2">
        <v>12</v>
      </c>
      <c r="B163" s="3" t="s">
        <v>5</v>
      </c>
      <c r="C163" s="3"/>
      <c r="D163" s="2" t="s">
        <v>1</v>
      </c>
      <c r="E163" s="4">
        <v>4</v>
      </c>
      <c r="F163" s="55"/>
      <c r="G163" s="55">
        <f t="shared" si="12"/>
        <v>0</v>
      </c>
    </row>
    <row r="164" spans="1:7" s="22" customFormat="1" ht="12" x14ac:dyDescent="0.2">
      <c r="A164" s="56"/>
      <c r="B164" s="57" t="s">
        <v>21</v>
      </c>
      <c r="C164" s="79"/>
      <c r="D164" s="81" t="s">
        <v>331</v>
      </c>
      <c r="E164" s="82"/>
      <c r="F164" s="83"/>
      <c r="G164" s="61">
        <f>SUM(G165:G180)</f>
        <v>0</v>
      </c>
    </row>
    <row r="165" spans="1:7" s="54" customFormat="1" ht="14.25" x14ac:dyDescent="0.2">
      <c r="A165" s="2">
        <v>1</v>
      </c>
      <c r="B165" s="3" t="s">
        <v>58</v>
      </c>
      <c r="C165" s="3"/>
      <c r="D165" s="2" t="s">
        <v>7</v>
      </c>
      <c r="E165" s="4">
        <v>70</v>
      </c>
      <c r="F165" s="55"/>
      <c r="G165" s="55">
        <f t="shared" si="12"/>
        <v>0</v>
      </c>
    </row>
    <row r="166" spans="1:7" s="54" customFormat="1" ht="12" x14ac:dyDescent="0.2">
      <c r="A166" s="2">
        <v>3</v>
      </c>
      <c r="B166" s="3" t="s">
        <v>36</v>
      </c>
      <c r="C166" s="3"/>
      <c r="D166" s="2" t="s">
        <v>7</v>
      </c>
      <c r="E166" s="4">
        <v>1</v>
      </c>
      <c r="F166" s="55"/>
      <c r="G166" s="55">
        <f t="shared" si="12"/>
        <v>0</v>
      </c>
    </row>
    <row r="167" spans="1:7" s="54" customFormat="1" ht="12" x14ac:dyDescent="0.2">
      <c r="A167" s="2">
        <v>5</v>
      </c>
      <c r="B167" s="3" t="s">
        <v>357</v>
      </c>
      <c r="C167" s="3"/>
      <c r="D167" s="2" t="s">
        <v>1</v>
      </c>
      <c r="E167" s="4">
        <v>10</v>
      </c>
      <c r="F167" s="55"/>
      <c r="G167" s="55">
        <f t="shared" si="12"/>
        <v>0</v>
      </c>
    </row>
    <row r="168" spans="1:7" s="54" customFormat="1" ht="12" x14ac:dyDescent="0.2">
      <c r="A168" s="2">
        <v>6</v>
      </c>
      <c r="B168" s="3" t="s">
        <v>37</v>
      </c>
      <c r="C168" s="3"/>
      <c r="D168" s="2" t="s">
        <v>1</v>
      </c>
      <c r="E168" s="4">
        <v>20</v>
      </c>
      <c r="F168" s="55"/>
      <c r="G168" s="55">
        <f t="shared" si="12"/>
        <v>0</v>
      </c>
    </row>
    <row r="169" spans="1:7" s="54" customFormat="1" ht="12" x14ac:dyDescent="0.2">
      <c r="A169" s="2">
        <v>7</v>
      </c>
      <c r="B169" s="3" t="s">
        <v>39</v>
      </c>
      <c r="C169" s="3"/>
      <c r="D169" s="2" t="s">
        <v>1</v>
      </c>
      <c r="E169" s="4">
        <v>25</v>
      </c>
      <c r="F169" s="55"/>
      <c r="G169" s="55">
        <f t="shared" si="12"/>
        <v>0</v>
      </c>
    </row>
    <row r="170" spans="1:7" s="54" customFormat="1" ht="12" x14ac:dyDescent="0.2">
      <c r="A170" s="2">
        <v>8</v>
      </c>
      <c r="B170" s="3" t="s">
        <v>348</v>
      </c>
      <c r="C170" s="3"/>
      <c r="D170" s="2" t="s">
        <v>1</v>
      </c>
      <c r="E170" s="4">
        <v>600</v>
      </c>
      <c r="F170" s="55"/>
      <c r="G170" s="55">
        <f t="shared" si="12"/>
        <v>0</v>
      </c>
    </row>
    <row r="171" spans="1:7" s="54" customFormat="1" ht="12" x14ac:dyDescent="0.2">
      <c r="A171" s="2">
        <v>11</v>
      </c>
      <c r="B171" s="3" t="s">
        <v>48</v>
      </c>
      <c r="C171" s="3"/>
      <c r="D171" s="2" t="s">
        <v>1</v>
      </c>
      <c r="E171" s="4">
        <v>10</v>
      </c>
      <c r="F171" s="55"/>
      <c r="G171" s="55">
        <f t="shared" si="12"/>
        <v>0</v>
      </c>
    </row>
    <row r="172" spans="1:7" s="54" customFormat="1" ht="12" x14ac:dyDescent="0.2">
      <c r="A172" s="2">
        <v>12</v>
      </c>
      <c r="B172" s="3" t="s">
        <v>22</v>
      </c>
      <c r="C172" s="3"/>
      <c r="D172" s="2" t="s">
        <v>1</v>
      </c>
      <c r="E172" s="4">
        <v>40</v>
      </c>
      <c r="F172" s="55"/>
      <c r="G172" s="55">
        <f t="shared" si="12"/>
        <v>0</v>
      </c>
    </row>
    <row r="173" spans="1:7" s="54" customFormat="1" ht="12" x14ac:dyDescent="0.2">
      <c r="A173" s="2">
        <v>8</v>
      </c>
      <c r="B173" s="3" t="s">
        <v>12</v>
      </c>
      <c r="C173" s="3"/>
      <c r="D173" s="2" t="s">
        <v>1</v>
      </c>
      <c r="E173" s="4">
        <v>10</v>
      </c>
      <c r="F173" s="55"/>
      <c r="G173" s="55">
        <f t="shared" ref="G173" si="16">E173*F173</f>
        <v>0</v>
      </c>
    </row>
    <row r="174" spans="1:7" s="54" customFormat="1" ht="12" x14ac:dyDescent="0.2">
      <c r="A174" s="2">
        <v>14</v>
      </c>
      <c r="B174" s="3" t="s">
        <v>54</v>
      </c>
      <c r="C174" s="3"/>
      <c r="D174" s="2" t="s">
        <v>31</v>
      </c>
      <c r="E174" s="4">
        <v>10</v>
      </c>
      <c r="F174" s="55"/>
      <c r="G174" s="55">
        <f t="shared" si="12"/>
        <v>0</v>
      </c>
    </row>
    <row r="175" spans="1:7" s="54" customFormat="1" ht="12" x14ac:dyDescent="0.2">
      <c r="A175" s="2">
        <v>15</v>
      </c>
      <c r="B175" s="3" t="s">
        <v>52</v>
      </c>
      <c r="C175" s="3"/>
      <c r="D175" s="2" t="s">
        <v>31</v>
      </c>
      <c r="E175" s="4">
        <v>10</v>
      </c>
      <c r="F175" s="55"/>
      <c r="G175" s="55">
        <f t="shared" si="12"/>
        <v>0</v>
      </c>
    </row>
    <row r="176" spans="1:7" s="54" customFormat="1" ht="12" x14ac:dyDescent="0.2">
      <c r="A176" s="2">
        <v>17</v>
      </c>
      <c r="B176" s="3" t="s">
        <v>5</v>
      </c>
      <c r="C176" s="3"/>
      <c r="D176" s="2" t="s">
        <v>1</v>
      </c>
      <c r="E176" s="4">
        <v>5</v>
      </c>
      <c r="F176" s="55"/>
      <c r="G176" s="55">
        <f t="shared" si="12"/>
        <v>0</v>
      </c>
    </row>
    <row r="177" spans="1:7" s="54" customFormat="1" ht="12" x14ac:dyDescent="0.2">
      <c r="A177" s="2">
        <v>18</v>
      </c>
      <c r="B177" s="3" t="s">
        <v>53</v>
      </c>
      <c r="C177" s="3"/>
      <c r="D177" s="2" t="s">
        <v>1</v>
      </c>
      <c r="E177" s="4">
        <v>5</v>
      </c>
      <c r="F177" s="55"/>
      <c r="G177" s="55">
        <f t="shared" si="12"/>
        <v>0</v>
      </c>
    </row>
    <row r="178" spans="1:7" s="54" customFormat="1" ht="12" x14ac:dyDescent="0.2">
      <c r="A178" s="2">
        <v>21</v>
      </c>
      <c r="B178" s="62" t="s">
        <v>302</v>
      </c>
      <c r="C178" s="62"/>
      <c r="D178" s="2" t="s">
        <v>1</v>
      </c>
      <c r="E178" s="4">
        <v>6</v>
      </c>
      <c r="F178" s="55"/>
      <c r="G178" s="55">
        <f t="shared" si="12"/>
        <v>0</v>
      </c>
    </row>
    <row r="179" spans="1:7" s="54" customFormat="1" ht="12" x14ac:dyDescent="0.2">
      <c r="A179" s="2">
        <v>22</v>
      </c>
      <c r="B179" s="64" t="s">
        <v>340</v>
      </c>
      <c r="C179" s="64"/>
      <c r="D179" s="2" t="s">
        <v>1</v>
      </c>
      <c r="E179" s="4">
        <v>20</v>
      </c>
      <c r="F179" s="55"/>
      <c r="G179" s="55">
        <f t="shared" si="12"/>
        <v>0</v>
      </c>
    </row>
    <row r="180" spans="1:7" s="54" customFormat="1" ht="12" x14ac:dyDescent="0.2">
      <c r="A180" s="2">
        <v>23</v>
      </c>
      <c r="B180" s="64" t="s">
        <v>336</v>
      </c>
      <c r="C180" s="64"/>
      <c r="D180" s="2" t="s">
        <v>1</v>
      </c>
      <c r="E180" s="4">
        <v>10</v>
      </c>
      <c r="F180" s="55"/>
      <c r="G180" s="55">
        <f t="shared" si="12"/>
        <v>0</v>
      </c>
    </row>
    <row r="181" spans="1:7" s="22" customFormat="1" ht="12" x14ac:dyDescent="0.2">
      <c r="A181" s="56"/>
      <c r="B181" s="57" t="s">
        <v>23</v>
      </c>
      <c r="C181" s="79"/>
      <c r="D181" s="81" t="s">
        <v>331</v>
      </c>
      <c r="E181" s="82"/>
      <c r="F181" s="83"/>
      <c r="G181" s="61">
        <f>SUM(G182:G201)</f>
        <v>0</v>
      </c>
    </row>
    <row r="182" spans="1:7" s="54" customFormat="1" ht="14.25" x14ac:dyDescent="0.2">
      <c r="A182" s="2">
        <v>1</v>
      </c>
      <c r="B182" s="3" t="s">
        <v>58</v>
      </c>
      <c r="C182" s="3"/>
      <c r="D182" s="2" t="s">
        <v>7</v>
      </c>
      <c r="E182" s="4">
        <v>80</v>
      </c>
      <c r="F182" s="55"/>
      <c r="G182" s="55">
        <f t="shared" si="12"/>
        <v>0</v>
      </c>
    </row>
    <row r="183" spans="1:7" s="54" customFormat="1" ht="12" x14ac:dyDescent="0.2">
      <c r="A183" s="2">
        <v>2</v>
      </c>
      <c r="B183" s="3" t="s">
        <v>37</v>
      </c>
      <c r="C183" s="3"/>
      <c r="D183" s="2" t="s">
        <v>1</v>
      </c>
      <c r="E183" s="4">
        <v>50</v>
      </c>
      <c r="F183" s="55"/>
      <c r="G183" s="55">
        <f t="shared" si="12"/>
        <v>0</v>
      </c>
    </row>
    <row r="184" spans="1:7" s="54" customFormat="1" ht="12" x14ac:dyDescent="0.2">
      <c r="A184" s="2">
        <v>3</v>
      </c>
      <c r="B184" s="3" t="s">
        <v>39</v>
      </c>
      <c r="C184" s="3"/>
      <c r="D184" s="2" t="s">
        <v>1</v>
      </c>
      <c r="E184" s="4">
        <v>90</v>
      </c>
      <c r="F184" s="55"/>
      <c r="G184" s="55">
        <f t="shared" ref="G184" si="17">E184*F184</f>
        <v>0</v>
      </c>
    </row>
    <row r="185" spans="1:7" s="54" customFormat="1" ht="12" x14ac:dyDescent="0.2">
      <c r="A185" s="2">
        <v>4</v>
      </c>
      <c r="B185" s="3" t="s">
        <v>348</v>
      </c>
      <c r="C185" s="3"/>
      <c r="D185" s="2" t="s">
        <v>1</v>
      </c>
      <c r="E185" s="4">
        <v>400</v>
      </c>
      <c r="F185" s="55"/>
      <c r="G185" s="55">
        <f t="shared" si="12"/>
        <v>0</v>
      </c>
    </row>
    <row r="186" spans="1:7" s="54" customFormat="1" ht="12" x14ac:dyDescent="0.2">
      <c r="A186" s="2">
        <v>5</v>
      </c>
      <c r="B186" s="65" t="s">
        <v>304</v>
      </c>
      <c r="C186" s="65"/>
      <c r="D186" s="59" t="s">
        <v>1</v>
      </c>
      <c r="E186" s="60">
        <v>200</v>
      </c>
      <c r="F186" s="55"/>
      <c r="G186" s="55">
        <f t="shared" si="12"/>
        <v>0</v>
      </c>
    </row>
    <row r="187" spans="1:7" s="54" customFormat="1" ht="12" x14ac:dyDescent="0.2">
      <c r="A187" s="2">
        <v>6</v>
      </c>
      <c r="B187" s="65" t="s">
        <v>305</v>
      </c>
      <c r="C187" s="65"/>
      <c r="D187" s="59" t="s">
        <v>1</v>
      </c>
      <c r="E187" s="60">
        <v>200</v>
      </c>
      <c r="F187" s="55"/>
      <c r="G187" s="55">
        <f t="shared" si="12"/>
        <v>0</v>
      </c>
    </row>
    <row r="188" spans="1:7" s="54" customFormat="1" ht="12" x14ac:dyDescent="0.2">
      <c r="A188" s="2">
        <v>7</v>
      </c>
      <c r="B188" s="3" t="s">
        <v>55</v>
      </c>
      <c r="C188" s="3"/>
      <c r="D188" s="2" t="s">
        <v>1</v>
      </c>
      <c r="E188" s="4">
        <v>30</v>
      </c>
      <c r="F188" s="55"/>
      <c r="G188" s="55">
        <f t="shared" si="12"/>
        <v>0</v>
      </c>
    </row>
    <row r="189" spans="1:7" s="54" customFormat="1" ht="12" x14ac:dyDescent="0.2">
      <c r="A189" s="2">
        <v>8</v>
      </c>
      <c r="B189" s="3" t="s">
        <v>54</v>
      </c>
      <c r="C189" s="3"/>
      <c r="D189" s="2" t="s">
        <v>31</v>
      </c>
      <c r="E189" s="4">
        <v>10</v>
      </c>
      <c r="F189" s="55"/>
      <c r="G189" s="55">
        <f t="shared" ref="G189:G256" si="18">E189*F189</f>
        <v>0</v>
      </c>
    </row>
    <row r="190" spans="1:7" s="54" customFormat="1" ht="12" x14ac:dyDescent="0.2">
      <c r="A190" s="2">
        <v>9</v>
      </c>
      <c r="B190" s="3" t="s">
        <v>24</v>
      </c>
      <c r="C190" s="3"/>
      <c r="D190" s="2" t="s">
        <v>31</v>
      </c>
      <c r="E190" s="4">
        <v>10</v>
      </c>
      <c r="F190" s="55"/>
      <c r="G190" s="55">
        <f t="shared" si="18"/>
        <v>0</v>
      </c>
    </row>
    <row r="191" spans="1:7" s="54" customFormat="1" ht="12" x14ac:dyDescent="0.2">
      <c r="A191" s="2">
        <v>10</v>
      </c>
      <c r="B191" s="3" t="s">
        <v>5</v>
      </c>
      <c r="C191" s="3"/>
      <c r="D191" s="2" t="s">
        <v>1</v>
      </c>
      <c r="E191" s="4">
        <v>10</v>
      </c>
      <c r="F191" s="55"/>
      <c r="G191" s="55">
        <f t="shared" si="18"/>
        <v>0</v>
      </c>
    </row>
    <row r="192" spans="1:7" s="54" customFormat="1" ht="12" x14ac:dyDescent="0.2">
      <c r="A192" s="2">
        <v>11</v>
      </c>
      <c r="B192" s="3" t="s">
        <v>306</v>
      </c>
      <c r="C192" s="3"/>
      <c r="D192" s="2" t="s">
        <v>1</v>
      </c>
      <c r="E192" s="4">
        <v>30</v>
      </c>
      <c r="F192" s="55"/>
      <c r="G192" s="55">
        <f t="shared" ref="G192" si="19">E192*F192</f>
        <v>0</v>
      </c>
    </row>
    <row r="193" spans="1:7" s="54" customFormat="1" ht="12" x14ac:dyDescent="0.2">
      <c r="A193" s="2">
        <v>12</v>
      </c>
      <c r="B193" s="3" t="s">
        <v>307</v>
      </c>
      <c r="C193" s="3"/>
      <c r="D193" s="2" t="s">
        <v>1</v>
      </c>
      <c r="E193" s="4">
        <v>5</v>
      </c>
      <c r="F193" s="55"/>
      <c r="G193" s="55">
        <f t="shared" si="18"/>
        <v>0</v>
      </c>
    </row>
    <row r="194" spans="1:7" s="54" customFormat="1" ht="12" x14ac:dyDescent="0.2">
      <c r="A194" s="2">
        <v>13</v>
      </c>
      <c r="B194" s="3" t="s">
        <v>333</v>
      </c>
      <c r="C194" s="3"/>
      <c r="D194" s="2" t="s">
        <v>1</v>
      </c>
      <c r="E194" s="4">
        <v>5</v>
      </c>
      <c r="F194" s="55"/>
      <c r="G194" s="55">
        <f t="shared" si="18"/>
        <v>0</v>
      </c>
    </row>
    <row r="195" spans="1:7" s="54" customFormat="1" ht="12" x14ac:dyDescent="0.2">
      <c r="A195" s="2">
        <v>14</v>
      </c>
      <c r="B195" s="3" t="s">
        <v>12</v>
      </c>
      <c r="C195" s="3"/>
      <c r="D195" s="2" t="s">
        <v>1</v>
      </c>
      <c r="E195" s="4">
        <v>5</v>
      </c>
      <c r="F195" s="55"/>
      <c r="G195" s="55">
        <f t="shared" si="18"/>
        <v>0</v>
      </c>
    </row>
    <row r="196" spans="1:7" s="54" customFormat="1" ht="12" x14ac:dyDescent="0.2">
      <c r="A196" s="2">
        <v>15</v>
      </c>
      <c r="B196" s="3" t="s">
        <v>13</v>
      </c>
      <c r="C196" s="3"/>
      <c r="D196" s="2" t="s">
        <v>308</v>
      </c>
      <c r="E196" s="4">
        <v>5</v>
      </c>
      <c r="F196" s="55"/>
      <c r="G196" s="55">
        <f t="shared" si="18"/>
        <v>0</v>
      </c>
    </row>
    <row r="197" spans="1:7" s="54" customFormat="1" ht="12" x14ac:dyDescent="0.2">
      <c r="A197" s="2">
        <v>16</v>
      </c>
      <c r="B197" s="3" t="s">
        <v>309</v>
      </c>
      <c r="C197" s="3"/>
      <c r="D197" s="2" t="s">
        <v>31</v>
      </c>
      <c r="E197" s="4">
        <v>5</v>
      </c>
      <c r="F197" s="55"/>
      <c r="G197" s="55">
        <f t="shared" si="18"/>
        <v>0</v>
      </c>
    </row>
    <row r="198" spans="1:7" s="54" customFormat="1" ht="12" x14ac:dyDescent="0.2">
      <c r="A198" s="2">
        <v>17</v>
      </c>
      <c r="B198" s="3" t="s">
        <v>15</v>
      </c>
      <c r="C198" s="3"/>
      <c r="D198" s="2" t="s">
        <v>31</v>
      </c>
      <c r="E198" s="4">
        <v>5</v>
      </c>
      <c r="F198" s="55"/>
      <c r="G198" s="55">
        <f t="shared" si="18"/>
        <v>0</v>
      </c>
    </row>
    <row r="199" spans="1:7" s="54" customFormat="1" ht="12" x14ac:dyDescent="0.2">
      <c r="A199" s="2">
        <v>18</v>
      </c>
      <c r="B199" s="3" t="s">
        <v>50</v>
      </c>
      <c r="C199" s="3"/>
      <c r="D199" s="2" t="s">
        <v>1</v>
      </c>
      <c r="E199" s="4">
        <v>5</v>
      </c>
      <c r="F199" s="55"/>
      <c r="G199" s="55">
        <f t="shared" si="18"/>
        <v>0</v>
      </c>
    </row>
    <row r="200" spans="1:7" s="54" customFormat="1" ht="12" x14ac:dyDescent="0.2">
      <c r="A200" s="2">
        <v>19</v>
      </c>
      <c r="B200" s="3" t="s">
        <v>49</v>
      </c>
      <c r="C200" s="3"/>
      <c r="D200" s="2" t="s">
        <v>1</v>
      </c>
      <c r="E200" s="4">
        <v>10</v>
      </c>
      <c r="F200" s="55"/>
      <c r="G200" s="55">
        <f t="shared" si="18"/>
        <v>0</v>
      </c>
    </row>
    <row r="201" spans="1:7" s="54" customFormat="1" ht="12" x14ac:dyDescent="0.2">
      <c r="A201" s="2">
        <v>20</v>
      </c>
      <c r="B201" s="3" t="s">
        <v>310</v>
      </c>
      <c r="C201" s="3"/>
      <c r="D201" s="2" t="s">
        <v>31</v>
      </c>
      <c r="E201" s="4">
        <v>1</v>
      </c>
      <c r="F201" s="55"/>
      <c r="G201" s="55">
        <f t="shared" si="18"/>
        <v>0</v>
      </c>
    </row>
    <row r="202" spans="1:7" s="22" customFormat="1" ht="12" x14ac:dyDescent="0.2">
      <c r="A202" s="56"/>
      <c r="B202" s="57" t="s">
        <v>25</v>
      </c>
      <c r="C202" s="79"/>
      <c r="D202" s="81" t="s">
        <v>331</v>
      </c>
      <c r="E202" s="82"/>
      <c r="F202" s="83"/>
      <c r="G202" s="61">
        <f>SUM(G203:G220)</f>
        <v>0</v>
      </c>
    </row>
    <row r="203" spans="1:7" s="54" customFormat="1" ht="14.25" x14ac:dyDescent="0.2">
      <c r="A203" s="2">
        <v>1</v>
      </c>
      <c r="B203" s="3" t="s">
        <v>58</v>
      </c>
      <c r="C203" s="3"/>
      <c r="D203" s="2" t="s">
        <v>7</v>
      </c>
      <c r="E203" s="4">
        <f>40+50+10</f>
        <v>100</v>
      </c>
      <c r="F203" s="55"/>
      <c r="G203" s="55">
        <f t="shared" si="18"/>
        <v>0</v>
      </c>
    </row>
    <row r="204" spans="1:7" s="54" customFormat="1" ht="12" x14ac:dyDescent="0.2">
      <c r="A204" s="66">
        <v>2</v>
      </c>
      <c r="B204" s="62" t="s">
        <v>30</v>
      </c>
      <c r="C204" s="62"/>
      <c r="D204" s="2" t="s">
        <v>7</v>
      </c>
      <c r="E204" s="4">
        <v>1</v>
      </c>
      <c r="F204" s="55"/>
      <c r="G204" s="55">
        <f t="shared" si="18"/>
        <v>0</v>
      </c>
    </row>
    <row r="205" spans="1:7" s="54" customFormat="1" ht="12" x14ac:dyDescent="0.2">
      <c r="A205" s="2">
        <v>3</v>
      </c>
      <c r="B205" s="3" t="s">
        <v>36</v>
      </c>
      <c r="C205" s="3"/>
      <c r="D205" s="2" t="s">
        <v>7</v>
      </c>
      <c r="E205" s="4">
        <v>1</v>
      </c>
      <c r="F205" s="55"/>
      <c r="G205" s="55">
        <f t="shared" si="18"/>
        <v>0</v>
      </c>
    </row>
    <row r="206" spans="1:7" s="22" customFormat="1" ht="12" customHeight="1" x14ac:dyDescent="0.2">
      <c r="A206" s="66">
        <v>4</v>
      </c>
      <c r="B206" s="62" t="s">
        <v>358</v>
      </c>
      <c r="C206" s="62"/>
      <c r="D206" s="2" t="s">
        <v>1</v>
      </c>
      <c r="E206" s="4">
        <v>5</v>
      </c>
      <c r="F206" s="63"/>
      <c r="G206" s="55">
        <f t="shared" si="18"/>
        <v>0</v>
      </c>
    </row>
    <row r="207" spans="1:7" s="22" customFormat="1" ht="12" customHeight="1" x14ac:dyDescent="0.2">
      <c r="A207" s="2">
        <v>5</v>
      </c>
      <c r="B207" s="62" t="s">
        <v>357</v>
      </c>
      <c r="C207" s="62"/>
      <c r="D207" s="2" t="s">
        <v>1</v>
      </c>
      <c r="E207" s="4">
        <v>5</v>
      </c>
      <c r="F207" s="63"/>
      <c r="G207" s="55">
        <f t="shared" ref="G207:G210" si="20">E207*F207</f>
        <v>0</v>
      </c>
    </row>
    <row r="208" spans="1:7" s="54" customFormat="1" ht="12" x14ac:dyDescent="0.2">
      <c r="A208" s="66">
        <v>6</v>
      </c>
      <c r="B208" s="3" t="s">
        <v>38</v>
      </c>
      <c r="C208" s="3"/>
      <c r="D208" s="2" t="s">
        <v>1</v>
      </c>
      <c r="E208" s="4">
        <v>30</v>
      </c>
      <c r="F208" s="55"/>
      <c r="G208" s="55">
        <f t="shared" si="20"/>
        <v>0</v>
      </c>
    </row>
    <row r="209" spans="1:7" s="54" customFormat="1" ht="12" x14ac:dyDescent="0.2">
      <c r="A209" s="2">
        <v>7</v>
      </c>
      <c r="B209" s="3" t="s">
        <v>40</v>
      </c>
      <c r="C209" s="3"/>
      <c r="D209" s="2" t="s">
        <v>1</v>
      </c>
      <c r="E209" s="4">
        <v>30</v>
      </c>
      <c r="F209" s="55"/>
      <c r="G209" s="55">
        <f t="shared" si="20"/>
        <v>0</v>
      </c>
    </row>
    <row r="210" spans="1:7" s="54" customFormat="1" ht="12" x14ac:dyDescent="0.2">
      <c r="A210" s="66">
        <v>8</v>
      </c>
      <c r="B210" s="3" t="s">
        <v>310</v>
      </c>
      <c r="C210" s="3"/>
      <c r="D210" s="2" t="s">
        <v>31</v>
      </c>
      <c r="E210" s="4">
        <v>2</v>
      </c>
      <c r="F210" s="55"/>
      <c r="G210" s="55">
        <f t="shared" si="20"/>
        <v>0</v>
      </c>
    </row>
    <row r="211" spans="1:7" s="54" customFormat="1" ht="12" x14ac:dyDescent="0.2">
      <c r="A211" s="2">
        <v>9</v>
      </c>
      <c r="B211" s="3" t="s">
        <v>42</v>
      </c>
      <c r="C211" s="3"/>
      <c r="D211" s="2" t="s">
        <v>1</v>
      </c>
      <c r="E211" s="4">
        <v>200</v>
      </c>
      <c r="F211" s="55"/>
      <c r="G211" s="55">
        <f t="shared" si="18"/>
        <v>0</v>
      </c>
    </row>
    <row r="212" spans="1:7" s="54" customFormat="1" ht="12" x14ac:dyDescent="0.2">
      <c r="A212" s="66">
        <v>10</v>
      </c>
      <c r="B212" s="65" t="s">
        <v>305</v>
      </c>
      <c r="C212" s="65"/>
      <c r="D212" s="59" t="s">
        <v>1</v>
      </c>
      <c r="E212" s="60">
        <v>50</v>
      </c>
      <c r="F212" s="55"/>
      <c r="G212" s="55">
        <f t="shared" si="18"/>
        <v>0</v>
      </c>
    </row>
    <row r="213" spans="1:7" s="54" customFormat="1" ht="12" x14ac:dyDescent="0.2">
      <c r="A213" s="2">
        <v>11</v>
      </c>
      <c r="B213" s="62" t="s">
        <v>48</v>
      </c>
      <c r="C213" s="62"/>
      <c r="D213" s="2" t="s">
        <v>1</v>
      </c>
      <c r="E213" s="4">
        <v>5</v>
      </c>
      <c r="F213" s="55"/>
      <c r="G213" s="55">
        <f t="shared" ref="G213:G215" si="21">E213*F213</f>
        <v>0</v>
      </c>
    </row>
    <row r="214" spans="1:7" s="54" customFormat="1" ht="12" x14ac:dyDescent="0.2">
      <c r="A214" s="66">
        <v>12</v>
      </c>
      <c r="B214" s="3" t="s">
        <v>50</v>
      </c>
      <c r="C214" s="3"/>
      <c r="D214" s="2" t="s">
        <v>1</v>
      </c>
      <c r="E214" s="4">
        <v>5</v>
      </c>
      <c r="F214" s="55"/>
      <c r="G214" s="55">
        <f t="shared" si="21"/>
        <v>0</v>
      </c>
    </row>
    <row r="215" spans="1:7" s="54" customFormat="1" ht="12" x14ac:dyDescent="0.2">
      <c r="A215" s="2">
        <v>13</v>
      </c>
      <c r="B215" s="3" t="s">
        <v>5</v>
      </c>
      <c r="C215" s="3"/>
      <c r="D215" s="2" t="s">
        <v>1</v>
      </c>
      <c r="E215" s="4">
        <v>5</v>
      </c>
      <c r="F215" s="55"/>
      <c r="G215" s="55">
        <f t="shared" si="21"/>
        <v>0</v>
      </c>
    </row>
    <row r="216" spans="1:7" s="54" customFormat="1" ht="12" x14ac:dyDescent="0.2">
      <c r="A216" s="66">
        <v>14</v>
      </c>
      <c r="B216" s="3" t="s">
        <v>55</v>
      </c>
      <c r="C216" s="3"/>
      <c r="D216" s="2" t="s">
        <v>1</v>
      </c>
      <c r="E216" s="4">
        <v>20</v>
      </c>
      <c r="F216" s="55"/>
      <c r="G216" s="55">
        <f t="shared" si="18"/>
        <v>0</v>
      </c>
    </row>
    <row r="217" spans="1:7" s="54" customFormat="1" ht="12" x14ac:dyDescent="0.2">
      <c r="A217" s="2">
        <v>15</v>
      </c>
      <c r="B217" s="3" t="s">
        <v>13</v>
      </c>
      <c r="C217" s="3"/>
      <c r="D217" s="2" t="s">
        <v>308</v>
      </c>
      <c r="E217" s="4">
        <v>2</v>
      </c>
      <c r="F217" s="55"/>
      <c r="G217" s="55">
        <f t="shared" ref="G217:G220" si="22">E217*F217</f>
        <v>0</v>
      </c>
    </row>
    <row r="218" spans="1:7" s="54" customFormat="1" ht="12" x14ac:dyDescent="0.2">
      <c r="A218" s="66">
        <v>16</v>
      </c>
      <c r="B218" s="62" t="s">
        <v>45</v>
      </c>
      <c r="C218" s="62"/>
      <c r="D218" s="2" t="s">
        <v>1</v>
      </c>
      <c r="E218" s="4">
        <v>10</v>
      </c>
      <c r="F218" s="55"/>
      <c r="G218" s="55">
        <f t="shared" si="22"/>
        <v>0</v>
      </c>
    </row>
    <row r="219" spans="1:7" s="54" customFormat="1" ht="12" x14ac:dyDescent="0.2">
      <c r="A219" s="2">
        <v>17</v>
      </c>
      <c r="B219" s="3" t="s">
        <v>46</v>
      </c>
      <c r="C219" s="3"/>
      <c r="D219" s="2" t="s">
        <v>1</v>
      </c>
      <c r="E219" s="4">
        <v>100</v>
      </c>
      <c r="F219" s="55"/>
      <c r="G219" s="55">
        <f t="shared" si="22"/>
        <v>0</v>
      </c>
    </row>
    <row r="220" spans="1:7" s="54" customFormat="1" ht="12" x14ac:dyDescent="0.2">
      <c r="A220" s="66">
        <v>18</v>
      </c>
      <c r="B220" s="64" t="s">
        <v>336</v>
      </c>
      <c r="C220" s="64"/>
      <c r="D220" s="2" t="s">
        <v>1</v>
      </c>
      <c r="E220" s="4">
        <v>30</v>
      </c>
      <c r="F220" s="55"/>
      <c r="G220" s="55">
        <f t="shared" si="22"/>
        <v>0</v>
      </c>
    </row>
    <row r="221" spans="1:7" s="22" customFormat="1" ht="12" x14ac:dyDescent="0.2">
      <c r="A221" s="56"/>
      <c r="B221" s="57" t="s">
        <v>26</v>
      </c>
      <c r="C221" s="79"/>
      <c r="D221" s="81" t="s">
        <v>331</v>
      </c>
      <c r="E221" s="82"/>
      <c r="F221" s="83"/>
      <c r="G221" s="61">
        <f>SUM(G222:G229)</f>
        <v>0</v>
      </c>
    </row>
    <row r="222" spans="1:7" s="54" customFormat="1" ht="14.25" x14ac:dyDescent="0.2">
      <c r="A222" s="2">
        <v>1</v>
      </c>
      <c r="B222" s="3" t="s">
        <v>58</v>
      </c>
      <c r="C222" s="3"/>
      <c r="D222" s="2" t="s">
        <v>7</v>
      </c>
      <c r="E222" s="4">
        <v>70</v>
      </c>
      <c r="F222" s="55"/>
      <c r="G222" s="55">
        <f t="shared" si="18"/>
        <v>0</v>
      </c>
    </row>
    <row r="223" spans="1:7" s="22" customFormat="1" ht="12" customHeight="1" x14ac:dyDescent="0.2">
      <c r="A223" s="66">
        <v>2</v>
      </c>
      <c r="B223" s="62" t="s">
        <v>357</v>
      </c>
      <c r="C223" s="62"/>
      <c r="D223" s="2" t="s">
        <v>1</v>
      </c>
      <c r="E223" s="4">
        <v>20</v>
      </c>
      <c r="F223" s="63"/>
      <c r="G223" s="55">
        <f>E223*F223</f>
        <v>0</v>
      </c>
    </row>
    <row r="224" spans="1:7" s="54" customFormat="1" ht="12" x14ac:dyDescent="0.2">
      <c r="A224" s="66">
        <v>3</v>
      </c>
      <c r="B224" s="62" t="s">
        <v>348</v>
      </c>
      <c r="C224" s="62"/>
      <c r="D224" s="2" t="s">
        <v>1</v>
      </c>
      <c r="E224" s="4">
        <v>500</v>
      </c>
      <c r="F224" s="55"/>
      <c r="G224" s="55">
        <f t="shared" si="18"/>
        <v>0</v>
      </c>
    </row>
    <row r="225" spans="1:7" s="54" customFormat="1" ht="12" x14ac:dyDescent="0.2">
      <c r="A225" s="2">
        <v>4</v>
      </c>
      <c r="B225" s="62" t="s">
        <v>39</v>
      </c>
      <c r="C225" s="62"/>
      <c r="D225" s="2" t="s">
        <v>1</v>
      </c>
      <c r="E225" s="4">
        <v>20</v>
      </c>
      <c r="F225" s="55"/>
      <c r="G225" s="55">
        <f t="shared" si="18"/>
        <v>0</v>
      </c>
    </row>
    <row r="226" spans="1:7" s="54" customFormat="1" ht="12" x14ac:dyDescent="0.2">
      <c r="A226" s="66">
        <v>5</v>
      </c>
      <c r="B226" s="65" t="s">
        <v>305</v>
      </c>
      <c r="C226" s="65"/>
      <c r="D226" s="59" t="s">
        <v>1</v>
      </c>
      <c r="E226" s="60">
        <v>200</v>
      </c>
      <c r="F226" s="55"/>
      <c r="G226" s="55">
        <f t="shared" ref="G226" si="23">E226*F226</f>
        <v>0</v>
      </c>
    </row>
    <row r="227" spans="1:7" s="54" customFormat="1" ht="12" x14ac:dyDescent="0.2">
      <c r="A227" s="2">
        <v>6</v>
      </c>
      <c r="B227" s="3" t="s">
        <v>55</v>
      </c>
      <c r="C227" s="62"/>
      <c r="D227" s="2" t="s">
        <v>1</v>
      </c>
      <c r="E227" s="4">
        <v>10</v>
      </c>
      <c r="F227" s="55"/>
      <c r="G227" s="55">
        <f t="shared" si="18"/>
        <v>0</v>
      </c>
    </row>
    <row r="228" spans="1:7" s="54" customFormat="1" ht="12" x14ac:dyDescent="0.2">
      <c r="A228" s="2">
        <v>7</v>
      </c>
      <c r="B228" s="3" t="s">
        <v>54</v>
      </c>
      <c r="C228" s="3"/>
      <c r="D228" s="2" t="s">
        <v>31</v>
      </c>
      <c r="E228" s="4">
        <v>5</v>
      </c>
      <c r="F228" s="55"/>
      <c r="G228" s="55">
        <f t="shared" ref="G228" si="24">E228*F228</f>
        <v>0</v>
      </c>
    </row>
    <row r="229" spans="1:7" s="54" customFormat="1" ht="12" x14ac:dyDescent="0.2">
      <c r="A229" s="66">
        <v>8</v>
      </c>
      <c r="B229" s="62" t="s">
        <v>52</v>
      </c>
      <c r="C229" s="62"/>
      <c r="D229" s="2" t="s">
        <v>31</v>
      </c>
      <c r="E229" s="4">
        <v>5</v>
      </c>
      <c r="F229" s="55"/>
      <c r="G229" s="55">
        <f t="shared" si="18"/>
        <v>0</v>
      </c>
    </row>
    <row r="230" spans="1:7" s="22" customFormat="1" ht="12" x14ac:dyDescent="0.2">
      <c r="A230" s="56"/>
      <c r="B230" s="57" t="s">
        <v>343</v>
      </c>
      <c r="C230" s="79"/>
      <c r="D230" s="81" t="s">
        <v>331</v>
      </c>
      <c r="E230" s="82"/>
      <c r="F230" s="83"/>
      <c r="G230" s="61">
        <f>SUM(G231:G256)</f>
        <v>0</v>
      </c>
    </row>
    <row r="231" spans="1:7" s="54" customFormat="1" ht="12" x14ac:dyDescent="0.2">
      <c r="A231" s="2">
        <v>1</v>
      </c>
      <c r="B231" s="3" t="s">
        <v>29</v>
      </c>
      <c r="C231" s="3"/>
      <c r="D231" s="2" t="s">
        <v>7</v>
      </c>
      <c r="E231" s="4">
        <v>160</v>
      </c>
      <c r="F231" s="55"/>
      <c r="G231" s="55">
        <f t="shared" si="18"/>
        <v>0</v>
      </c>
    </row>
    <row r="232" spans="1:7" s="54" customFormat="1" ht="12" x14ac:dyDescent="0.2">
      <c r="A232" s="2">
        <v>2</v>
      </c>
      <c r="B232" s="3" t="s">
        <v>357</v>
      </c>
      <c r="C232" s="3"/>
      <c r="D232" s="2" t="s">
        <v>1</v>
      </c>
      <c r="E232" s="4">
        <v>100</v>
      </c>
      <c r="F232" s="55"/>
      <c r="G232" s="55">
        <f t="shared" si="18"/>
        <v>0</v>
      </c>
    </row>
    <row r="233" spans="1:7" s="54" customFormat="1" ht="12" x14ac:dyDescent="0.2">
      <c r="A233" s="2">
        <v>3</v>
      </c>
      <c r="B233" s="3" t="s">
        <v>37</v>
      </c>
      <c r="C233" s="3"/>
      <c r="D233" s="2" t="s">
        <v>1</v>
      </c>
      <c r="E233" s="4">
        <v>500</v>
      </c>
      <c r="F233" s="55"/>
      <c r="G233" s="55">
        <f t="shared" ref="G233" si="25">E233*F233</f>
        <v>0</v>
      </c>
    </row>
    <row r="234" spans="1:7" s="54" customFormat="1" ht="12" x14ac:dyDescent="0.2">
      <c r="A234" s="2">
        <v>4</v>
      </c>
      <c r="B234" s="3" t="s">
        <v>347</v>
      </c>
      <c r="C234" s="3"/>
      <c r="D234" s="2" t="s">
        <v>1</v>
      </c>
      <c r="E234" s="4">
        <v>180</v>
      </c>
      <c r="F234" s="55"/>
      <c r="G234" s="55">
        <f t="shared" si="18"/>
        <v>0</v>
      </c>
    </row>
    <row r="235" spans="1:7" s="54" customFormat="1" ht="12" x14ac:dyDescent="0.2">
      <c r="A235" s="2">
        <v>5</v>
      </c>
      <c r="B235" s="3" t="s">
        <v>344</v>
      </c>
      <c r="C235" s="3"/>
      <c r="D235" s="2" t="s">
        <v>1</v>
      </c>
      <c r="E235" s="4">
        <v>200</v>
      </c>
      <c r="F235" s="55"/>
      <c r="G235" s="55">
        <f t="shared" ref="G235" si="26">E235*F235</f>
        <v>0</v>
      </c>
    </row>
    <row r="236" spans="1:7" s="54" customFormat="1" ht="12" x14ac:dyDescent="0.2">
      <c r="A236" s="2">
        <v>6</v>
      </c>
      <c r="B236" s="3" t="s">
        <v>348</v>
      </c>
      <c r="C236" s="3"/>
      <c r="D236" s="2" t="s">
        <v>1</v>
      </c>
      <c r="E236" s="4">
        <f>100*30</f>
        <v>3000</v>
      </c>
      <c r="F236" s="55"/>
      <c r="G236" s="55">
        <f t="shared" si="18"/>
        <v>0</v>
      </c>
    </row>
    <row r="237" spans="1:7" s="54" customFormat="1" ht="12" x14ac:dyDescent="0.2">
      <c r="A237" s="2">
        <v>7</v>
      </c>
      <c r="B237" s="3" t="s">
        <v>42</v>
      </c>
      <c r="C237" s="3"/>
      <c r="D237" s="2" t="s">
        <v>1</v>
      </c>
      <c r="E237" s="4">
        <v>3000</v>
      </c>
      <c r="F237" s="55"/>
      <c r="G237" s="55">
        <f t="shared" si="18"/>
        <v>0</v>
      </c>
    </row>
    <row r="238" spans="1:7" s="54" customFormat="1" ht="12" x14ac:dyDescent="0.2">
      <c r="A238" s="2">
        <v>8</v>
      </c>
      <c r="B238" s="3" t="s">
        <v>346</v>
      </c>
      <c r="C238" s="3"/>
      <c r="D238" s="2" t="s">
        <v>1</v>
      </c>
      <c r="E238" s="4">
        <v>1</v>
      </c>
      <c r="F238" s="55"/>
      <c r="G238" s="55">
        <f t="shared" si="18"/>
        <v>0</v>
      </c>
    </row>
    <row r="239" spans="1:7" s="54" customFormat="1" ht="12" x14ac:dyDescent="0.2">
      <c r="A239" s="2">
        <v>9</v>
      </c>
      <c r="B239" s="3" t="s">
        <v>53</v>
      </c>
      <c r="C239" s="3"/>
      <c r="D239" s="2" t="s">
        <v>1</v>
      </c>
      <c r="E239" s="4">
        <v>10</v>
      </c>
      <c r="F239" s="55"/>
      <c r="G239" s="55">
        <f t="shared" si="18"/>
        <v>0</v>
      </c>
    </row>
    <row r="240" spans="1:7" s="54" customFormat="1" ht="12" x14ac:dyDescent="0.2">
      <c r="A240" s="2">
        <v>10</v>
      </c>
      <c r="B240" s="3" t="s">
        <v>48</v>
      </c>
      <c r="C240" s="3"/>
      <c r="D240" s="2" t="s">
        <v>1</v>
      </c>
      <c r="E240" s="4">
        <v>72</v>
      </c>
      <c r="F240" s="55"/>
      <c r="G240" s="55">
        <f t="shared" si="18"/>
        <v>0</v>
      </c>
    </row>
    <row r="241" spans="1:7" s="54" customFormat="1" ht="12" x14ac:dyDescent="0.2">
      <c r="A241" s="2">
        <v>11</v>
      </c>
      <c r="B241" s="3" t="s">
        <v>323</v>
      </c>
      <c r="C241" s="3"/>
      <c r="D241" s="2" t="s">
        <v>1</v>
      </c>
      <c r="E241" s="4">
        <f>15*100</f>
        <v>1500</v>
      </c>
      <c r="F241" s="55"/>
      <c r="G241" s="55">
        <f t="shared" si="18"/>
        <v>0</v>
      </c>
    </row>
    <row r="242" spans="1:7" s="54" customFormat="1" ht="12" x14ac:dyDescent="0.2">
      <c r="A242" s="2">
        <v>12</v>
      </c>
      <c r="B242" s="3" t="s">
        <v>2</v>
      </c>
      <c r="C242" s="3"/>
      <c r="D242" s="2" t="s">
        <v>1</v>
      </c>
      <c r="E242" s="4">
        <v>80</v>
      </c>
      <c r="F242" s="55"/>
      <c r="G242" s="55">
        <f t="shared" si="18"/>
        <v>0</v>
      </c>
    </row>
    <row r="243" spans="1:7" s="54" customFormat="1" ht="12" x14ac:dyDescent="0.2">
      <c r="A243" s="2">
        <v>13</v>
      </c>
      <c r="B243" s="3" t="s">
        <v>345</v>
      </c>
      <c r="C243" s="3"/>
      <c r="D243" s="2" t="s">
        <v>1</v>
      </c>
      <c r="E243" s="4">
        <v>72</v>
      </c>
      <c r="F243" s="55"/>
      <c r="G243" s="55">
        <f t="shared" si="18"/>
        <v>0</v>
      </c>
    </row>
    <row r="244" spans="1:7" s="54" customFormat="1" ht="12" x14ac:dyDescent="0.2">
      <c r="A244" s="2">
        <v>14</v>
      </c>
      <c r="B244" s="3" t="s">
        <v>45</v>
      </c>
      <c r="C244" s="3"/>
      <c r="D244" s="2" t="s">
        <v>1</v>
      </c>
      <c r="E244" s="4">
        <v>10</v>
      </c>
      <c r="F244" s="55"/>
      <c r="G244" s="55">
        <f t="shared" si="18"/>
        <v>0</v>
      </c>
    </row>
    <row r="245" spans="1:7" s="54" customFormat="1" ht="12" x14ac:dyDescent="0.2">
      <c r="A245" s="2">
        <v>15</v>
      </c>
      <c r="B245" s="3" t="s">
        <v>12</v>
      </c>
      <c r="C245" s="3"/>
      <c r="D245" s="2" t="s">
        <v>1</v>
      </c>
      <c r="E245" s="4">
        <v>15</v>
      </c>
      <c r="F245" s="55"/>
      <c r="G245" s="55">
        <f t="shared" si="18"/>
        <v>0</v>
      </c>
    </row>
    <row r="246" spans="1:7" s="54" customFormat="1" ht="12" x14ac:dyDescent="0.2">
      <c r="A246" s="2">
        <v>16</v>
      </c>
      <c r="B246" s="3" t="s">
        <v>333</v>
      </c>
      <c r="C246" s="3"/>
      <c r="D246" s="2" t="s">
        <v>1</v>
      </c>
      <c r="E246" s="4">
        <v>3</v>
      </c>
      <c r="F246" s="55"/>
      <c r="G246" s="55">
        <f t="shared" si="18"/>
        <v>0</v>
      </c>
    </row>
    <row r="247" spans="1:7" s="54" customFormat="1" ht="12" x14ac:dyDescent="0.2">
      <c r="A247" s="2">
        <v>17</v>
      </c>
      <c r="B247" s="3" t="s">
        <v>324</v>
      </c>
      <c r="C247" s="3"/>
      <c r="D247" s="2" t="s">
        <v>1</v>
      </c>
      <c r="E247" s="4">
        <f>4*50</f>
        <v>200</v>
      </c>
      <c r="F247" s="55"/>
      <c r="G247" s="55">
        <f t="shared" si="18"/>
        <v>0</v>
      </c>
    </row>
    <row r="248" spans="1:7" s="54" customFormat="1" ht="12" x14ac:dyDescent="0.2">
      <c r="A248" s="2">
        <v>18</v>
      </c>
      <c r="B248" s="3" t="s">
        <v>326</v>
      </c>
      <c r="C248" s="3"/>
      <c r="D248" s="59" t="s">
        <v>1</v>
      </c>
      <c r="E248" s="60">
        <v>1</v>
      </c>
      <c r="F248" s="55"/>
      <c r="G248" s="55">
        <f t="shared" si="18"/>
        <v>0</v>
      </c>
    </row>
    <row r="249" spans="1:7" s="54" customFormat="1" ht="12" x14ac:dyDescent="0.2">
      <c r="A249" s="2">
        <v>19</v>
      </c>
      <c r="B249" s="3" t="s">
        <v>52</v>
      </c>
      <c r="C249" s="3"/>
      <c r="D249" s="2" t="s">
        <v>31</v>
      </c>
      <c r="E249" s="4">
        <v>5</v>
      </c>
      <c r="F249" s="55"/>
      <c r="G249" s="55">
        <f t="shared" si="18"/>
        <v>0</v>
      </c>
    </row>
    <row r="250" spans="1:7" s="54" customFormat="1" ht="12" x14ac:dyDescent="0.2">
      <c r="A250" s="2">
        <v>20</v>
      </c>
      <c r="B250" s="3" t="s">
        <v>54</v>
      </c>
      <c r="C250" s="3"/>
      <c r="D250" s="2" t="s">
        <v>31</v>
      </c>
      <c r="E250" s="4">
        <v>25</v>
      </c>
      <c r="F250" s="55"/>
      <c r="G250" s="55">
        <f t="shared" si="18"/>
        <v>0</v>
      </c>
    </row>
    <row r="251" spans="1:7" s="54" customFormat="1" ht="12" x14ac:dyDescent="0.2">
      <c r="A251" s="2">
        <v>21</v>
      </c>
      <c r="B251" s="3" t="s">
        <v>5</v>
      </c>
      <c r="C251" s="3"/>
      <c r="D251" s="2" t="s">
        <v>1</v>
      </c>
      <c r="E251" s="4">
        <v>5</v>
      </c>
      <c r="F251" s="55"/>
      <c r="G251" s="55">
        <f t="shared" si="18"/>
        <v>0</v>
      </c>
    </row>
    <row r="252" spans="1:7" s="54" customFormat="1" ht="12" x14ac:dyDescent="0.2">
      <c r="A252" s="2">
        <v>22</v>
      </c>
      <c r="B252" s="3" t="s">
        <v>49</v>
      </c>
      <c r="C252" s="3"/>
      <c r="D252" s="2" t="s">
        <v>1</v>
      </c>
      <c r="E252" s="4">
        <v>2</v>
      </c>
      <c r="F252" s="55"/>
      <c r="G252" s="55">
        <f t="shared" ref="G252" si="27">E252*F252</f>
        <v>0</v>
      </c>
    </row>
    <row r="253" spans="1:7" s="54" customFormat="1" ht="12" x14ac:dyDescent="0.2">
      <c r="A253" s="2">
        <v>23</v>
      </c>
      <c r="B253" s="3" t="s">
        <v>329</v>
      </c>
      <c r="C253" s="3"/>
      <c r="D253" s="2" t="s">
        <v>1</v>
      </c>
      <c r="E253" s="4">
        <v>80</v>
      </c>
      <c r="F253" s="55"/>
      <c r="G253" s="55">
        <f t="shared" si="18"/>
        <v>0</v>
      </c>
    </row>
    <row r="254" spans="1:7" s="54" customFormat="1" ht="12" x14ac:dyDescent="0.2">
      <c r="A254" s="2">
        <v>24</v>
      </c>
      <c r="B254" s="3" t="s">
        <v>249</v>
      </c>
      <c r="C254" s="3"/>
      <c r="D254" s="2" t="s">
        <v>1</v>
      </c>
      <c r="E254" s="4">
        <v>1</v>
      </c>
      <c r="F254" s="55"/>
      <c r="G254" s="55">
        <f t="shared" si="18"/>
        <v>0</v>
      </c>
    </row>
    <row r="255" spans="1:7" s="54" customFormat="1" ht="12" x14ac:dyDescent="0.2">
      <c r="A255" s="2">
        <v>25</v>
      </c>
      <c r="B255" s="3" t="s">
        <v>11</v>
      </c>
      <c r="C255" s="3"/>
      <c r="D255" s="2" t="s">
        <v>1</v>
      </c>
      <c r="E255" s="4">
        <v>20</v>
      </c>
      <c r="F255" s="55"/>
      <c r="G255" s="55">
        <f t="shared" ref="G255" si="28">E255*F255</f>
        <v>0</v>
      </c>
    </row>
    <row r="256" spans="1:7" s="54" customFormat="1" ht="12" x14ac:dyDescent="0.2">
      <c r="A256" s="2">
        <v>26</v>
      </c>
      <c r="B256" s="3" t="s">
        <v>250</v>
      </c>
      <c r="C256" s="3"/>
      <c r="D256" s="2" t="s">
        <v>1</v>
      </c>
      <c r="E256" s="4">
        <v>3</v>
      </c>
      <c r="F256" s="55"/>
      <c r="G256" s="55">
        <f t="shared" si="18"/>
        <v>0</v>
      </c>
    </row>
    <row r="257" spans="1:7" s="70" customFormat="1" x14ac:dyDescent="0.25">
      <c r="A257" s="67"/>
      <c r="B257" s="68"/>
      <c r="C257" s="68"/>
      <c r="D257" s="84" t="s">
        <v>332</v>
      </c>
      <c r="E257" s="84"/>
      <c r="F257" s="84"/>
      <c r="G257" s="69">
        <f>SUM(G2,G54,G90,G109,G131,G151,G164,G181,G202,G221,G230)</f>
        <v>0</v>
      </c>
    </row>
    <row r="258" spans="1:7" s="70" customFormat="1" x14ac:dyDescent="0.25">
      <c r="A258" s="67"/>
      <c r="B258" s="68"/>
      <c r="C258" s="68"/>
      <c r="D258" s="67"/>
      <c r="E258" s="67"/>
      <c r="F258" s="67"/>
      <c r="G258" s="71"/>
    </row>
    <row r="259" spans="1:7" s="70" customFormat="1" x14ac:dyDescent="0.25">
      <c r="A259" s="67"/>
      <c r="B259" s="68"/>
      <c r="C259" s="68"/>
      <c r="D259" s="67"/>
      <c r="E259" s="67"/>
      <c r="F259" s="67"/>
      <c r="G259" s="71"/>
    </row>
    <row r="260" spans="1:7" hidden="1" x14ac:dyDescent="0.25">
      <c r="A260" s="72"/>
      <c r="B260" s="73"/>
      <c r="C260" s="73"/>
      <c r="D260" s="72"/>
      <c r="E260" s="74"/>
    </row>
    <row r="261" spans="1:7" hidden="1" x14ac:dyDescent="0.25">
      <c r="A261" s="26"/>
      <c r="B261" s="27" t="s">
        <v>241</v>
      </c>
      <c r="C261" s="27"/>
      <c r="E261" s="29"/>
    </row>
    <row r="262" spans="1:7" hidden="1" x14ac:dyDescent="0.25">
      <c r="A262" s="26">
        <v>1</v>
      </c>
      <c r="B262" s="75" t="s">
        <v>29</v>
      </c>
      <c r="C262" s="75"/>
      <c r="D262" s="76" t="s">
        <v>7</v>
      </c>
      <c r="E262" s="77">
        <f ca="1">SUMIF(B2:D256,"Papier ksero A4; 80 g/m2; białość min. CIE 161",E2:E256)</f>
        <v>1980</v>
      </c>
    </row>
    <row r="263" spans="1:7" hidden="1" x14ac:dyDescent="0.25">
      <c r="A263" s="26">
        <v>2</v>
      </c>
      <c r="B263" s="75" t="s">
        <v>30</v>
      </c>
      <c r="C263" s="75"/>
      <c r="D263" s="76" t="s">
        <v>7</v>
      </c>
      <c r="E263" s="77">
        <f ca="1">SUMIF($B$2:$D$256,"Papier ksero A3; 80 g/m2; białość min. CIE 161",$E$2:$E$256)</f>
        <v>29</v>
      </c>
    </row>
    <row r="264" spans="1:7" hidden="1" x14ac:dyDescent="0.25">
      <c r="A264" s="26">
        <v>3</v>
      </c>
      <c r="B264" s="75" t="s">
        <v>36</v>
      </c>
      <c r="C264" s="75"/>
      <c r="D264" s="76" t="s">
        <v>7</v>
      </c>
      <c r="E264" s="77">
        <f ca="1">SUMIF($B$2:$D$256,"Papier ksero A4; 80 g/m2; kolorowy pastele",$E$2:$E$256)</f>
        <v>3</v>
      </c>
    </row>
    <row r="265" spans="1:7" hidden="1" x14ac:dyDescent="0.25">
      <c r="A265" s="26">
        <v>4</v>
      </c>
      <c r="B265" s="75" t="s">
        <v>60</v>
      </c>
      <c r="C265" s="75"/>
      <c r="D265" s="76" t="s">
        <v>7</v>
      </c>
      <c r="E265" s="77">
        <f ca="1">SUMIF($B$2:$D$256,"Papier kancelaryjny A3",$E$2:$E$256)</f>
        <v>1</v>
      </c>
    </row>
    <row r="266" spans="1:7" hidden="1" x14ac:dyDescent="0.25">
      <c r="A266" s="26">
        <v>5</v>
      </c>
      <c r="B266" s="75" t="s">
        <v>357</v>
      </c>
      <c r="C266" s="75"/>
      <c r="D266" s="76" t="s">
        <v>1</v>
      </c>
      <c r="E266" s="77">
        <f ca="1">SUMIF($B$2:$D$256,"Segregator A4 szer. grzbietu 75 mm, tektura gr. 2,1 mm",$E$2:$E$256)</f>
        <v>225</v>
      </c>
    </row>
    <row r="267" spans="1:7" hidden="1" x14ac:dyDescent="0.25">
      <c r="A267" s="26">
        <v>6</v>
      </c>
      <c r="B267" s="75" t="s">
        <v>358</v>
      </c>
      <c r="C267" s="75"/>
      <c r="D267" s="76" t="s">
        <v>1</v>
      </c>
      <c r="E267" s="77">
        <f ca="1">SUMIF($B$2:$D$256,"Segregator A4 szer. grzbietu 50 mm, tektura gr. 2,1 mm",$E$2:$E$256)</f>
        <v>220</v>
      </c>
    </row>
    <row r="268" spans="1:7" hidden="1" x14ac:dyDescent="0.25">
      <c r="A268" s="26">
        <v>7</v>
      </c>
      <c r="B268" s="75" t="s">
        <v>37</v>
      </c>
      <c r="C268" s="75"/>
      <c r="D268" s="76" t="s">
        <v>1</v>
      </c>
      <c r="E268" s="77">
        <f ca="1">SUMIF($B$2:$D$256,"Skoroszyt A4 plastikowy zawieszkowy",$E$2:$E$256)</f>
        <v>1445</v>
      </c>
    </row>
    <row r="269" spans="1:7" hidden="1" x14ac:dyDescent="0.25">
      <c r="A269" s="26">
        <v>8</v>
      </c>
      <c r="B269" s="75" t="s">
        <v>38</v>
      </c>
      <c r="C269" s="75"/>
      <c r="D269" s="76" t="s">
        <v>1</v>
      </c>
      <c r="E269" s="77">
        <f ca="1">SUMIF($B$2:$D$256,"Skoroszyt A4 papierowy zawieszkowy",$E$2:$E$256)</f>
        <v>330</v>
      </c>
    </row>
    <row r="270" spans="1:7" hidden="1" x14ac:dyDescent="0.25">
      <c r="A270" s="26">
        <v>9</v>
      </c>
      <c r="B270" s="75" t="s">
        <v>10</v>
      </c>
      <c r="C270" s="75"/>
      <c r="D270" s="76" t="s">
        <v>1</v>
      </c>
      <c r="E270" s="77">
        <f ca="1">SUMIF($B$2:$D$256,"Skoroszyt A4 papierowy cały ",$E$2:$E$256)</f>
        <v>200</v>
      </c>
    </row>
    <row r="271" spans="1:7" hidden="1" x14ac:dyDescent="0.25">
      <c r="A271" s="26">
        <v>10</v>
      </c>
      <c r="B271" s="75" t="s">
        <v>9</v>
      </c>
      <c r="C271" s="75"/>
      <c r="D271" s="76" t="s">
        <v>1</v>
      </c>
      <c r="E271" s="77">
        <f ca="1">SUMIF($B$2:$D$256,"Teczka wiązana 320x250x35 240 g/m biała kartonowa bezkwasowa TWA4",$E$2:$E$256)</f>
        <v>400</v>
      </c>
    </row>
    <row r="272" spans="1:7" hidden="1" x14ac:dyDescent="0.25">
      <c r="A272" s="26">
        <v>11</v>
      </c>
      <c r="B272" s="75" t="s">
        <v>40</v>
      </c>
      <c r="C272" s="75"/>
      <c r="D272" s="76" t="s">
        <v>1</v>
      </c>
      <c r="E272" s="77">
        <f ca="1">SUMIF($B$2:$D$256,"Teczka papierowa A4 wiązana",$E$2:$E$256)</f>
        <v>160</v>
      </c>
    </row>
    <row r="273" spans="1:5" hidden="1" x14ac:dyDescent="0.25">
      <c r="A273" s="26">
        <v>12</v>
      </c>
      <c r="B273" s="75" t="s">
        <v>39</v>
      </c>
      <c r="C273" s="75"/>
      <c r="D273" s="76" t="s">
        <v>1</v>
      </c>
      <c r="E273" s="77">
        <f ca="1">SUMIF($B$2:$D$256,"Teczka  papierowa A4 biała na gumkę",$E$2:$E$256)</f>
        <v>270</v>
      </c>
    </row>
    <row r="274" spans="1:5" hidden="1" x14ac:dyDescent="0.25">
      <c r="A274" s="26">
        <v>13</v>
      </c>
      <c r="B274" s="75" t="s">
        <v>349</v>
      </c>
      <c r="C274" s="75"/>
      <c r="D274" s="76" t="s">
        <v>1</v>
      </c>
      <c r="E274" s="77">
        <f ca="1">SUMIF($B$2:$D$256,"Koszulka krystaliczna A4 mic 100 mic 100",$E$2:$E$256)</f>
        <v>200</v>
      </c>
    </row>
    <row r="275" spans="1:5" hidden="1" x14ac:dyDescent="0.25">
      <c r="A275" s="26">
        <v>14</v>
      </c>
      <c r="B275" s="75" t="s">
        <v>41</v>
      </c>
      <c r="C275" s="75"/>
      <c r="D275" s="76" t="s">
        <v>1</v>
      </c>
      <c r="E275" s="77">
        <f ca="1">SUMIF($B$2:$D$256,"Koszulka krystaliczna A5",$E$2:$E$256)</f>
        <v>0</v>
      </c>
    </row>
    <row r="276" spans="1:5" hidden="1" x14ac:dyDescent="0.25">
      <c r="A276" s="26">
        <v>15</v>
      </c>
      <c r="B276" s="75" t="s">
        <v>61</v>
      </c>
      <c r="C276" s="75"/>
      <c r="D276" s="76" t="s">
        <v>1</v>
      </c>
      <c r="E276" s="77">
        <f ca="1">SUMIF($B$2:$D$256,"Gilosz niebieski A4",$E$2:$E$256)</f>
        <v>0</v>
      </c>
    </row>
    <row r="277" spans="1:5" hidden="1" x14ac:dyDescent="0.25">
      <c r="A277" s="26">
        <v>16</v>
      </c>
      <c r="B277" s="75" t="s">
        <v>62</v>
      </c>
      <c r="C277" s="75"/>
      <c r="D277" s="76" t="s">
        <v>1</v>
      </c>
      <c r="E277" s="77">
        <f ca="1">SUMIF($B$2:$D$256,"Gilosz niebieski A4 z wyróżnieniem",$E$2:$E$256)</f>
        <v>0</v>
      </c>
    </row>
    <row r="278" spans="1:5" hidden="1" x14ac:dyDescent="0.25">
      <c r="A278" s="26">
        <v>17</v>
      </c>
      <c r="B278" s="75" t="s">
        <v>42</v>
      </c>
      <c r="C278" s="75"/>
      <c r="D278" s="76" t="s">
        <v>1</v>
      </c>
      <c r="E278" s="77">
        <f ca="1">SUMIF($B$2:$D$256,"Koperta biała C6 samoklejąca z paskiem",$E$2:$E$256)</f>
        <v>5350</v>
      </c>
    </row>
    <row r="279" spans="1:5" hidden="1" x14ac:dyDescent="0.25">
      <c r="A279" s="26">
        <v>18</v>
      </c>
      <c r="B279" s="75" t="s">
        <v>34</v>
      </c>
      <c r="C279" s="75"/>
      <c r="D279" s="76" t="s">
        <v>1</v>
      </c>
      <c r="E279" s="77">
        <f ca="1">SUMIF($B$2:$D$256,"Koperta brązowa C5 samoklejąca z paskiem",$E$2:$E$256)</f>
        <v>1000</v>
      </c>
    </row>
    <row r="280" spans="1:5" hidden="1" x14ac:dyDescent="0.25">
      <c r="A280" s="26">
        <v>19</v>
      </c>
      <c r="B280" s="75" t="s">
        <v>35</v>
      </c>
      <c r="C280" s="75"/>
      <c r="D280" s="76" t="s">
        <v>1</v>
      </c>
      <c r="E280" s="77">
        <f ca="1">SUMIF($B$2:$D$256,"Koperta biała C4 samoklejąca z paskiem",$E$2:$E$256)</f>
        <v>350</v>
      </c>
    </row>
    <row r="281" spans="1:5" hidden="1" x14ac:dyDescent="0.25">
      <c r="A281" s="26">
        <v>20</v>
      </c>
      <c r="B281" s="75" t="s">
        <v>16</v>
      </c>
      <c r="C281" s="75"/>
      <c r="D281" s="76" t="s">
        <v>1</v>
      </c>
      <c r="E281" s="77">
        <f ca="1">SUMIF($B$2:$D$256,"Koperta biała DL SK okno prawe 110x220",$E$2:$E$256)</f>
        <v>7000</v>
      </c>
    </row>
    <row r="282" spans="1:5" hidden="1" x14ac:dyDescent="0.25">
      <c r="A282" s="26">
        <v>21</v>
      </c>
      <c r="B282" s="75" t="s">
        <v>200</v>
      </c>
      <c r="C282" s="75"/>
      <c r="D282" s="76" t="s">
        <v>1</v>
      </c>
      <c r="E282" s="77">
        <f ca="1">SUMIF($B$2:$D$256,"Koperta biała A4",$E$2:$E$256)</f>
        <v>0</v>
      </c>
    </row>
    <row r="283" spans="1:5" hidden="1" x14ac:dyDescent="0.25">
      <c r="A283" s="26">
        <v>22</v>
      </c>
      <c r="B283" s="75" t="s">
        <v>201</v>
      </c>
      <c r="C283" s="75"/>
      <c r="D283" s="76" t="s">
        <v>1</v>
      </c>
      <c r="E283" s="77">
        <f ca="1">SUMIF($B$2:$D$256,"Koperta biała A4 rozszerzana",$E$2:$E$256)</f>
        <v>0</v>
      </c>
    </row>
    <row r="284" spans="1:5" hidden="1" x14ac:dyDescent="0.25">
      <c r="A284" s="26">
        <v>23</v>
      </c>
      <c r="B284" s="75" t="s">
        <v>27</v>
      </c>
      <c r="C284" s="75"/>
      <c r="D284" s="76" t="s">
        <v>1</v>
      </c>
      <c r="E284" s="77">
        <f ca="1">SUMIF($B$2:$D$256,"Blok techniczny A3 kol., 220 g.",$E$2:$E$256)</f>
        <v>0</v>
      </c>
    </row>
    <row r="285" spans="1:5" hidden="1" x14ac:dyDescent="0.25">
      <c r="A285" s="26">
        <v>24</v>
      </c>
      <c r="B285" s="75" t="s">
        <v>222</v>
      </c>
      <c r="C285" s="75"/>
      <c r="D285" s="76" t="s">
        <v>1</v>
      </c>
      <c r="E285" s="77">
        <f ca="1">SUMIF($B$2:$D$256,"Zeszyt A4, 96k., kratka w miękiej oprawie",$E$2:$E$256)</f>
        <v>0</v>
      </c>
    </row>
    <row r="286" spans="1:5" hidden="1" x14ac:dyDescent="0.25">
      <c r="A286" s="26">
        <v>25</v>
      </c>
      <c r="B286" s="75" t="s">
        <v>223</v>
      </c>
      <c r="C286" s="75"/>
      <c r="D286" s="76" t="s">
        <v>1</v>
      </c>
      <c r="E286" s="77">
        <f ca="1">SUMIF($B$2:$D$256,"Zeszyt A5, 32k., kratka w miękiej oprawie",$E$2:$E$256)</f>
        <v>20</v>
      </c>
    </row>
    <row r="287" spans="1:5" hidden="1" x14ac:dyDescent="0.25">
      <c r="A287" s="26">
        <v>26</v>
      </c>
      <c r="B287" s="75" t="s">
        <v>224</v>
      </c>
      <c r="C287" s="75"/>
      <c r="D287" s="76" t="s">
        <v>1</v>
      </c>
      <c r="E287" s="77">
        <f ca="1">SUMIF($B$2:$D$256,"Zeszyt A5, 96k., kratka w miękiej oprawie",$E$2:$E$256)</f>
        <v>3</v>
      </c>
    </row>
    <row r="288" spans="1:5" hidden="1" x14ac:dyDescent="0.25">
      <c r="A288" s="26">
        <v>27</v>
      </c>
      <c r="B288" s="75" t="s">
        <v>48</v>
      </c>
      <c r="C288" s="75"/>
      <c r="D288" s="76" t="s">
        <v>1</v>
      </c>
      <c r="E288" s="77">
        <f ca="1">SUMIF($B$2:$D$256,"Notes samoprzylepny 76 x 76 mm",$E$2:$E$256)</f>
        <v>138</v>
      </c>
    </row>
    <row r="289" spans="1:5" hidden="1" x14ac:dyDescent="0.25">
      <c r="A289" s="26">
        <v>28</v>
      </c>
      <c r="B289" s="75" t="s">
        <v>6</v>
      </c>
      <c r="C289" s="75"/>
      <c r="D289" s="76" t="s">
        <v>1</v>
      </c>
      <c r="E289" s="77">
        <f ca="1">SUMIF($B$2:$D$256,"Notes samoprzylepny 51x76mm",$E$2:$E$256)</f>
        <v>36</v>
      </c>
    </row>
    <row r="290" spans="1:5" hidden="1" x14ac:dyDescent="0.25">
      <c r="A290" s="26">
        <v>29</v>
      </c>
      <c r="B290" s="75" t="s">
        <v>56</v>
      </c>
      <c r="C290" s="75"/>
      <c r="D290" s="76" t="s">
        <v>1</v>
      </c>
      <c r="E290" s="77">
        <f ca="1">SUMIF($B$2:$D$256,"Zakładki indeksujące samoprzylepne (5 kolorów w zestawie)",$E$2:$E$256)</f>
        <v>34</v>
      </c>
    </row>
    <row r="291" spans="1:5" hidden="1" x14ac:dyDescent="0.25">
      <c r="A291" s="26">
        <v>30</v>
      </c>
      <c r="B291" s="75" t="s">
        <v>14</v>
      </c>
      <c r="C291" s="75"/>
      <c r="D291" s="76" t="s">
        <v>1</v>
      </c>
      <c r="E291" s="77">
        <f ca="1">SUMIF($B$2:$D$256,"Zakładki indeksujące strzałka",$E$2:$E$256)</f>
        <v>10</v>
      </c>
    </row>
    <row r="292" spans="1:5" hidden="1" x14ac:dyDescent="0.25">
      <c r="A292" s="26">
        <v>31</v>
      </c>
      <c r="B292" s="75" t="s">
        <v>2</v>
      </c>
      <c r="C292" s="75"/>
      <c r="D292" s="76" t="s">
        <v>1</v>
      </c>
      <c r="E292" s="77">
        <f ca="1">SUMIF($B$2:$D$256,"Długopis żelowy niebieski",$E$2:$E$256)</f>
        <v>160</v>
      </c>
    </row>
    <row r="293" spans="1:5" hidden="1" x14ac:dyDescent="0.25">
      <c r="A293" s="26">
        <v>32</v>
      </c>
      <c r="B293" s="75" t="s">
        <v>3</v>
      </c>
      <c r="C293" s="75"/>
      <c r="D293" s="76" t="s">
        <v>1</v>
      </c>
      <c r="E293" s="77">
        <f ca="1">SUMIF($B$2:$D$256,"Długopis żelowy czerwony",$E$2:$E$256)</f>
        <v>20</v>
      </c>
    </row>
    <row r="294" spans="1:5" hidden="1" x14ac:dyDescent="0.25">
      <c r="A294" s="26">
        <v>33</v>
      </c>
      <c r="B294" s="75" t="s">
        <v>4</v>
      </c>
      <c r="C294" s="75"/>
      <c r="D294" s="76" t="s">
        <v>1</v>
      </c>
      <c r="E294" s="77">
        <f ca="1">SUMIF($B$2:$D$256,"Długopis żelowy zielony",$E$2:$E$256)</f>
        <v>20</v>
      </c>
    </row>
    <row r="295" spans="1:5" hidden="1" x14ac:dyDescent="0.25">
      <c r="A295" s="26">
        <v>34</v>
      </c>
      <c r="B295" s="75" t="s">
        <v>8</v>
      </c>
      <c r="C295" s="75"/>
      <c r="D295" s="76" t="s">
        <v>1</v>
      </c>
      <c r="E295" s="77">
        <f ca="1">SUMIF($B$2:$D$256,"Długopis żelowy czarny",$E$2:$E$256)</f>
        <v>40</v>
      </c>
    </row>
    <row r="296" spans="1:5" hidden="1" x14ac:dyDescent="0.25">
      <c r="A296" s="26">
        <v>35</v>
      </c>
      <c r="B296" s="75" t="s">
        <v>55</v>
      </c>
      <c r="C296" s="75"/>
      <c r="D296" s="76" t="s">
        <v>1</v>
      </c>
      <c r="E296" s="77">
        <f ca="1">SUMIF($B$2:$D$256,"Długopis kulkowy niebieski",$E$2:$E$256)</f>
        <v>226</v>
      </c>
    </row>
    <row r="297" spans="1:5" hidden="1" x14ac:dyDescent="0.25">
      <c r="A297" s="26">
        <v>36</v>
      </c>
      <c r="B297" s="75" t="s">
        <v>246</v>
      </c>
      <c r="C297" s="75"/>
      <c r="D297" s="76" t="s">
        <v>1</v>
      </c>
      <c r="E297" s="77">
        <f ca="1">SUMIF($B$2:$D$256,"Wkład żelowy do długopisu",$E$2:$E$256)</f>
        <v>0</v>
      </c>
    </row>
    <row r="298" spans="1:5" hidden="1" x14ac:dyDescent="0.25">
      <c r="A298" s="26">
        <v>37</v>
      </c>
      <c r="B298" s="75" t="s">
        <v>45</v>
      </c>
      <c r="C298" s="75"/>
      <c r="D298" s="76" t="s">
        <v>1</v>
      </c>
      <c r="E298" s="77">
        <f ca="1">SUMIF($B$2:$D$256,"Markery cienkopiszące",$E$2:$E$256)</f>
        <v>65</v>
      </c>
    </row>
    <row r="299" spans="1:5" hidden="1" x14ac:dyDescent="0.25">
      <c r="A299" s="26">
        <v>38</v>
      </c>
      <c r="B299" s="75" t="s">
        <v>46</v>
      </c>
      <c r="C299" s="75"/>
      <c r="D299" s="76" t="s">
        <v>1</v>
      </c>
      <c r="E299" s="77">
        <f ca="1">SUMIF($B$2:$D$256,"Markery do tablicy",$E$2:$E$256)</f>
        <v>356</v>
      </c>
    </row>
    <row r="300" spans="1:5" hidden="1" x14ac:dyDescent="0.25">
      <c r="A300" s="26">
        <v>39</v>
      </c>
      <c r="B300" s="75" t="s">
        <v>53</v>
      </c>
      <c r="C300" s="75"/>
      <c r="D300" s="76" t="s">
        <v>1</v>
      </c>
      <c r="E300" s="77">
        <f ca="1">SUMIF($B$2:$D$256,"Zakreślacz żółty szerszy ze ściętą końcówką",$E$2:$E$256)</f>
        <v>35</v>
      </c>
    </row>
    <row r="301" spans="1:5" hidden="1" x14ac:dyDescent="0.25">
      <c r="A301" s="26">
        <v>40</v>
      </c>
      <c r="B301" s="75" t="s">
        <v>12</v>
      </c>
      <c r="C301" s="75"/>
      <c r="D301" s="76" t="s">
        <v>1</v>
      </c>
      <c r="E301" s="77">
        <f ca="1">SUMIF($B$2:$D$256,"Korektor w taśmie",$E$2:$E$256)</f>
        <v>56</v>
      </c>
    </row>
    <row r="302" spans="1:5" hidden="1" x14ac:dyDescent="0.25">
      <c r="A302" s="26">
        <v>41</v>
      </c>
      <c r="B302" s="75" t="s">
        <v>13</v>
      </c>
      <c r="C302" s="75"/>
      <c r="D302" s="76" t="s">
        <v>1</v>
      </c>
      <c r="E302" s="77">
        <f ca="1">SUMIF($B$2:$D$256,"Korektor w piórze",$E$2:$E$256)</f>
        <v>14</v>
      </c>
    </row>
    <row r="303" spans="1:5" hidden="1" x14ac:dyDescent="0.25">
      <c r="A303" s="26">
        <v>42</v>
      </c>
      <c r="B303" s="75" t="s">
        <v>221</v>
      </c>
      <c r="C303" s="75"/>
      <c r="D303" s="76" t="s">
        <v>1</v>
      </c>
      <c r="E303" s="77">
        <f ca="1">SUMIF($B$2:$D$256,"Ołówek HB, dł. ok. 18 cm",$E$2:$E$256)</f>
        <v>0</v>
      </c>
    </row>
    <row r="304" spans="1:5" hidden="1" x14ac:dyDescent="0.25">
      <c r="A304" s="26">
        <v>42</v>
      </c>
      <c r="B304" s="75" t="s">
        <v>247</v>
      </c>
      <c r="C304" s="75"/>
      <c r="D304" s="76" t="s">
        <v>1</v>
      </c>
      <c r="E304" s="77">
        <f ca="1">SUMIF($B$2:$D$256,"Gumka do mazania",$E$2:$E$256)</f>
        <v>9</v>
      </c>
    </row>
    <row r="305" spans="1:5" hidden="1" x14ac:dyDescent="0.25">
      <c r="A305" s="26">
        <v>43</v>
      </c>
      <c r="B305" s="75" t="s">
        <v>218</v>
      </c>
      <c r="C305" s="75"/>
      <c r="D305" s="76" t="s">
        <v>1</v>
      </c>
      <c r="E305" s="77">
        <f ca="1">SUMIF($B$2:$D$256,"Klipy do dokumentów 32 mm",$E$2:$E$256)</f>
        <v>60</v>
      </c>
    </row>
    <row r="306" spans="1:5" hidden="1" x14ac:dyDescent="0.25">
      <c r="A306" s="26">
        <v>44</v>
      </c>
      <c r="B306" s="75" t="s">
        <v>219</v>
      </c>
      <c r="C306" s="75"/>
      <c r="D306" s="76" t="s">
        <v>1</v>
      </c>
      <c r="E306" s="77">
        <f ca="1">SUMIF($B$2:$D$256,"Klipy do dokumentów 41 mm",$E$2:$E$256)</f>
        <v>60</v>
      </c>
    </row>
    <row r="307" spans="1:5" hidden="1" x14ac:dyDescent="0.25">
      <c r="A307" s="26">
        <v>45</v>
      </c>
      <c r="B307" s="75" t="s">
        <v>220</v>
      </c>
      <c r="C307" s="75"/>
      <c r="D307" s="76" t="s">
        <v>1</v>
      </c>
      <c r="E307" s="77">
        <f ca="1">SUMIF($B$2:$D$256,"Klipy do dokumentów 51 mm",$E$2:$E$256)</f>
        <v>60</v>
      </c>
    </row>
    <row r="308" spans="1:5" hidden="1" x14ac:dyDescent="0.25">
      <c r="A308" s="26">
        <v>46</v>
      </c>
      <c r="B308" s="75" t="s">
        <v>54</v>
      </c>
      <c r="C308" s="75"/>
      <c r="D308" s="76" t="s">
        <v>31</v>
      </c>
      <c r="E308" s="77">
        <f ca="1">SUMIF($B$2:$D$256,"Zszywki metalowe 24/6/1000 szt.",$E$2:$E$256)</f>
        <v>84</v>
      </c>
    </row>
    <row r="309" spans="1:5" hidden="1" x14ac:dyDescent="0.25">
      <c r="A309" s="26">
        <v>47</v>
      </c>
      <c r="B309" s="75" t="s">
        <v>52</v>
      </c>
      <c r="C309" s="75"/>
      <c r="D309" s="76" t="s">
        <v>31</v>
      </c>
      <c r="E309" s="77">
        <f ca="1">SUMIF($B$2:$D$256,"Spinacze biurowe małe 33mm/100 szt.",$E$2:$E$256)</f>
        <v>31</v>
      </c>
    </row>
    <row r="310" spans="1:5" hidden="1" x14ac:dyDescent="0.25">
      <c r="A310" s="26">
        <v>48</v>
      </c>
      <c r="B310" s="75" t="s">
        <v>15</v>
      </c>
      <c r="C310" s="75"/>
      <c r="D310" s="76" t="s">
        <v>31</v>
      </c>
      <c r="E310" s="77">
        <f ca="1">SUMIF($B$2:$D$256,"Pinezki",$E$2:$E$256)</f>
        <v>10</v>
      </c>
    </row>
    <row r="311" spans="1:5" hidden="1" x14ac:dyDescent="0.25">
      <c r="A311" s="26">
        <v>49</v>
      </c>
      <c r="B311" s="75" t="s">
        <v>24</v>
      </c>
      <c r="C311" s="75"/>
      <c r="D311" s="76" t="s">
        <v>31</v>
      </c>
      <c r="E311" s="77">
        <f ca="1">SUMIF($B$2:$D$256,"Szpilki",$E$2:$E$256)</f>
        <v>10</v>
      </c>
    </row>
    <row r="312" spans="1:5" hidden="1" x14ac:dyDescent="0.25">
      <c r="A312" s="26">
        <v>50</v>
      </c>
      <c r="B312" s="75" t="s">
        <v>49</v>
      </c>
      <c r="C312" s="75"/>
      <c r="D312" s="76" t="s">
        <v>1</v>
      </c>
      <c r="E312" s="77">
        <f ca="1">SUMIF($B$2:$D$256,"Taśma klejąca wąska",$E$2:$E$256)</f>
        <v>38</v>
      </c>
    </row>
    <row r="313" spans="1:5" hidden="1" x14ac:dyDescent="0.25">
      <c r="A313" s="26">
        <v>51</v>
      </c>
      <c r="B313" s="75" t="s">
        <v>50</v>
      </c>
      <c r="C313" s="75"/>
      <c r="D313" s="76" t="s">
        <v>1</v>
      </c>
      <c r="E313" s="77">
        <f ca="1">SUMIF($B$2:$D$256,"Taśma klejąca szeroka",$E$2:$E$256)</f>
        <v>19</v>
      </c>
    </row>
    <row r="314" spans="1:5" hidden="1" x14ac:dyDescent="0.25">
      <c r="A314" s="26">
        <v>52</v>
      </c>
      <c r="B314" s="75" t="s">
        <v>5</v>
      </c>
      <c r="C314" s="75"/>
      <c r="D314" s="76" t="s">
        <v>1</v>
      </c>
      <c r="E314" s="77">
        <f ca="1">SUMIF($B$2:$D$256,"Klej w sztyfcie 22g",$E$2:$E$256)</f>
        <v>68</v>
      </c>
    </row>
    <row r="315" spans="1:5" hidden="1" x14ac:dyDescent="0.25">
      <c r="A315" s="26">
        <v>53</v>
      </c>
      <c r="B315" s="75" t="s">
        <v>51</v>
      </c>
      <c r="C315" s="75"/>
      <c r="D315" s="76" t="s">
        <v>31</v>
      </c>
      <c r="E315" s="77">
        <f ca="1">SUMIF($B$2:$D$256,"Folia do laminowania A4 matowa",$E$2:$E$256)</f>
        <v>10</v>
      </c>
    </row>
    <row r="316" spans="1:5" hidden="1" x14ac:dyDescent="0.25">
      <c r="A316" s="26">
        <v>54</v>
      </c>
      <c r="B316" s="75" t="s">
        <v>11</v>
      </c>
      <c r="C316" s="75"/>
      <c r="D316" s="76" t="s">
        <v>1</v>
      </c>
      <c r="E316" s="77">
        <f ca="1">SUMIF($B$2:$D$256,"Rozszywacz",$E$2:$E$256)</f>
        <v>28</v>
      </c>
    </row>
    <row r="317" spans="1:5" hidden="1" x14ac:dyDescent="0.25">
      <c r="A317" s="26">
        <v>55</v>
      </c>
      <c r="B317" s="75" t="s">
        <v>249</v>
      </c>
      <c r="C317" s="75"/>
      <c r="D317" s="76" t="s">
        <v>1</v>
      </c>
      <c r="E317" s="77">
        <f ca="1">SUMIF($B$2:$D$256,"Zszywacz metalowy do 30 kartek",$E$2:$E$256)</f>
        <v>8</v>
      </c>
    </row>
    <row r="318" spans="1:5" hidden="1" x14ac:dyDescent="0.25">
      <c r="A318" s="26">
        <v>56</v>
      </c>
      <c r="B318" s="75" t="s">
        <v>250</v>
      </c>
      <c r="C318" s="75"/>
      <c r="D318" s="76" t="s">
        <v>1</v>
      </c>
      <c r="E318" s="77">
        <f ca="1">SUMIF($B$2:$D$256,"Dziurkacz z ogranicznikiem",$E$2:$E$256)</f>
        <v>4</v>
      </c>
    </row>
    <row r="319" spans="1:5" hidden="1" x14ac:dyDescent="0.25">
      <c r="A319" s="26">
        <v>57</v>
      </c>
      <c r="B319" s="75" t="s">
        <v>251</v>
      </c>
      <c r="C319" s="75"/>
      <c r="D319" s="76" t="s">
        <v>1</v>
      </c>
      <c r="E319" s="77">
        <f ca="1">SUMIF($B$2:$D$256,"Nożyczki biurowe 20 cm",$E$2:$E$256)</f>
        <v>2</v>
      </c>
    </row>
    <row r="320" spans="1:5" hidden="1" x14ac:dyDescent="0.25">
      <c r="A320" s="26">
        <v>58</v>
      </c>
      <c r="B320" s="75" t="s">
        <v>252</v>
      </c>
      <c r="C320" s="75"/>
      <c r="D320" s="76" t="s">
        <v>1</v>
      </c>
      <c r="E320" s="77">
        <f ca="1">SUMIF($B$2:$D$256,"Kalkulator biurowy typ CT-500 biurowy typ CT-500",$E$2:$E$256)</f>
        <v>0</v>
      </c>
    </row>
    <row r="321" spans="1:5" hidden="1" x14ac:dyDescent="0.25">
      <c r="A321" s="26">
        <v>59</v>
      </c>
      <c r="B321" s="31" t="s">
        <v>327</v>
      </c>
      <c r="C321" s="31"/>
      <c r="D321" s="26" t="s">
        <v>1</v>
      </c>
      <c r="E321" s="77">
        <f ca="1">SUMIF($B$2:$D$256,"Pudło archiwizacyjne 80 mm",$E$2:$E$256)</f>
        <v>35</v>
      </c>
    </row>
    <row r="322" spans="1:5" hidden="1" x14ac:dyDescent="0.25">
      <c r="A322" s="26">
        <v>60</v>
      </c>
      <c r="B322" s="31" t="s">
        <v>328</v>
      </c>
      <c r="C322" s="31"/>
      <c r="D322" s="26" t="s">
        <v>1</v>
      </c>
      <c r="E322" s="77">
        <f ca="1">SUMIF($B$2:$D$256,"Pudło archiwizacyjne 100 mm",$E$2:$E$256)</f>
        <v>20</v>
      </c>
    </row>
    <row r="323" spans="1:5" hidden="1" x14ac:dyDescent="0.25">
      <c r="A323" s="26">
        <v>61</v>
      </c>
      <c r="B323" s="31" t="s">
        <v>329</v>
      </c>
      <c r="C323" s="31"/>
      <c r="D323" s="26" t="s">
        <v>1</v>
      </c>
      <c r="E323" s="77">
        <f ca="1">SUMIF($B$2:$D$256,"Pudło archiwizacyjne 155 mm",$E$2:$E$256)</f>
        <v>130</v>
      </c>
    </row>
    <row r="324" spans="1:5" hidden="1" x14ac:dyDescent="0.25">
      <c r="A324" s="26"/>
      <c r="B324" s="31"/>
      <c r="C324" s="31"/>
      <c r="D324" s="26"/>
      <c r="E324" s="74"/>
    </row>
    <row r="325" spans="1:5" s="29" customFormat="1" ht="12" x14ac:dyDescent="0.2"/>
    <row r="326" spans="1:5" s="29" customFormat="1" ht="12" x14ac:dyDescent="0.2"/>
    <row r="327" spans="1:5" x14ac:dyDescent="0.25">
      <c r="A327" s="26"/>
      <c r="B327" s="31"/>
      <c r="C327" s="31"/>
      <c r="D327" s="26"/>
      <c r="E327" s="29"/>
    </row>
    <row r="328" spans="1:5" x14ac:dyDescent="0.25">
      <c r="A328" s="26"/>
      <c r="B328" s="31"/>
      <c r="C328" s="31"/>
      <c r="D328" s="26"/>
      <c r="E328" s="29"/>
    </row>
    <row r="329" spans="1:5" x14ac:dyDescent="0.25">
      <c r="A329" s="26"/>
      <c r="B329" s="31"/>
      <c r="C329" s="31"/>
      <c r="D329" s="26"/>
      <c r="E329" s="29"/>
    </row>
    <row r="330" spans="1:5" x14ac:dyDescent="0.25">
      <c r="A330" s="26"/>
      <c r="B330" s="31"/>
      <c r="C330" s="31"/>
      <c r="D330" s="26"/>
      <c r="E330" s="29"/>
    </row>
    <row r="331" spans="1:5" x14ac:dyDescent="0.25">
      <c r="A331" s="26"/>
      <c r="B331" s="31"/>
      <c r="C331" s="31"/>
      <c r="D331" s="26"/>
      <c r="E331" s="29"/>
    </row>
    <row r="332" spans="1:5" x14ac:dyDescent="0.25">
      <c r="A332" s="26"/>
      <c r="B332" s="31"/>
      <c r="C332" s="31"/>
      <c r="D332" s="26"/>
      <c r="E332" s="29"/>
    </row>
    <row r="333" spans="1:5" x14ac:dyDescent="0.25">
      <c r="A333" s="26"/>
      <c r="B333" s="31"/>
      <c r="C333" s="31"/>
      <c r="D333" s="26"/>
      <c r="E333" s="29"/>
    </row>
    <row r="334" spans="1:5" x14ac:dyDescent="0.25">
      <c r="A334" s="26"/>
      <c r="B334" s="31"/>
      <c r="C334" s="31"/>
      <c r="D334" s="26"/>
      <c r="E334" s="29"/>
    </row>
    <row r="335" spans="1:5" x14ac:dyDescent="0.25">
      <c r="A335" s="26"/>
      <c r="B335" s="31"/>
      <c r="C335" s="31"/>
      <c r="D335" s="26"/>
      <c r="E335" s="29"/>
    </row>
    <row r="336" spans="1:5" x14ac:dyDescent="0.25">
      <c r="A336" s="26"/>
      <c r="E336" s="29"/>
    </row>
    <row r="337" spans="1:5" x14ac:dyDescent="0.25">
      <c r="A337" s="26"/>
      <c r="E337" s="29"/>
    </row>
    <row r="338" spans="1:5" x14ac:dyDescent="0.25">
      <c r="A338" s="26"/>
      <c r="E338" s="29"/>
    </row>
    <row r="339" spans="1:5" x14ac:dyDescent="0.25">
      <c r="A339" s="26"/>
      <c r="E339" s="29"/>
    </row>
    <row r="340" spans="1:5" x14ac:dyDescent="0.25">
      <c r="A340" s="26"/>
      <c r="E340" s="29"/>
    </row>
    <row r="341" spans="1:5" x14ac:dyDescent="0.25">
      <c r="A341" s="26"/>
      <c r="E341" s="29"/>
    </row>
    <row r="342" spans="1:5" x14ac:dyDescent="0.25">
      <c r="A342" s="26"/>
      <c r="E342" s="29"/>
    </row>
    <row r="343" spans="1:5" x14ac:dyDescent="0.25">
      <c r="A343" s="26"/>
      <c r="E343" s="29"/>
    </row>
    <row r="344" spans="1:5" x14ac:dyDescent="0.25">
      <c r="A344" s="26"/>
      <c r="E344" s="29"/>
    </row>
    <row r="345" spans="1:5" x14ac:dyDescent="0.25">
      <c r="A345" s="26"/>
      <c r="E345" s="29"/>
    </row>
    <row r="346" spans="1:5" x14ac:dyDescent="0.25">
      <c r="A346" s="26"/>
      <c r="E346" s="29"/>
    </row>
    <row r="347" spans="1:5" x14ac:dyDescent="0.25">
      <c r="A347" s="26"/>
      <c r="E347" s="29"/>
    </row>
    <row r="348" spans="1:5" x14ac:dyDescent="0.25">
      <c r="A348" s="26"/>
      <c r="E348" s="29"/>
    </row>
    <row r="349" spans="1:5" x14ac:dyDescent="0.25">
      <c r="A349" s="26"/>
      <c r="E349" s="29"/>
    </row>
    <row r="350" spans="1:5" x14ac:dyDescent="0.25">
      <c r="A350" s="26"/>
      <c r="E350" s="29"/>
    </row>
    <row r="351" spans="1:5" x14ac:dyDescent="0.25">
      <c r="A351" s="26"/>
      <c r="E351" s="29"/>
    </row>
    <row r="352" spans="1:5" x14ac:dyDescent="0.25">
      <c r="A352" s="26"/>
      <c r="E352" s="29"/>
    </row>
    <row r="353" spans="1:5" x14ac:dyDescent="0.25">
      <c r="A353" s="26"/>
      <c r="E353" s="29"/>
    </row>
    <row r="354" spans="1:5" x14ac:dyDescent="0.25">
      <c r="A354" s="26"/>
      <c r="E354" s="29"/>
    </row>
    <row r="355" spans="1:5" x14ac:dyDescent="0.25">
      <c r="A355" s="26"/>
      <c r="E355" s="29"/>
    </row>
    <row r="356" spans="1:5" x14ac:dyDescent="0.25">
      <c r="A356" s="26"/>
      <c r="E356" s="29"/>
    </row>
    <row r="357" spans="1:5" x14ac:dyDescent="0.25">
      <c r="A357" s="26"/>
      <c r="E357" s="29"/>
    </row>
    <row r="358" spans="1:5" x14ac:dyDescent="0.25">
      <c r="A358" s="26"/>
      <c r="E358" s="29"/>
    </row>
    <row r="359" spans="1:5" x14ac:dyDescent="0.25">
      <c r="A359" s="26"/>
      <c r="E359" s="29"/>
    </row>
    <row r="360" spans="1:5" x14ac:dyDescent="0.25">
      <c r="A360" s="26"/>
      <c r="E360" s="29"/>
    </row>
    <row r="361" spans="1:5" x14ac:dyDescent="0.25">
      <c r="A361" s="26"/>
      <c r="E361" s="29"/>
    </row>
    <row r="362" spans="1:5" x14ac:dyDescent="0.25">
      <c r="A362" s="26"/>
      <c r="E362" s="29"/>
    </row>
    <row r="363" spans="1:5" x14ac:dyDescent="0.25">
      <c r="A363" s="26"/>
      <c r="E363" s="29"/>
    </row>
    <row r="364" spans="1:5" x14ac:dyDescent="0.25">
      <c r="A364" s="26"/>
      <c r="E364" s="29"/>
    </row>
    <row r="365" spans="1:5" x14ac:dyDescent="0.25">
      <c r="A365" s="26"/>
      <c r="E365" s="29"/>
    </row>
    <row r="366" spans="1:5" x14ac:dyDescent="0.25">
      <c r="A366" s="26"/>
      <c r="E366" s="29"/>
    </row>
    <row r="367" spans="1:5" x14ac:dyDescent="0.25">
      <c r="A367" s="26"/>
      <c r="E367" s="29"/>
    </row>
    <row r="368" spans="1:5" x14ac:dyDescent="0.25">
      <c r="A368" s="26"/>
      <c r="E368" s="29"/>
    </row>
    <row r="369" spans="1:5" x14ac:dyDescent="0.25">
      <c r="A369" s="26"/>
      <c r="E369" s="29"/>
    </row>
    <row r="370" spans="1:5" x14ac:dyDescent="0.25">
      <c r="A370" s="26"/>
      <c r="E370" s="29"/>
    </row>
    <row r="371" spans="1:5" x14ac:dyDescent="0.25">
      <c r="A371" s="26"/>
      <c r="E371" s="29"/>
    </row>
    <row r="372" spans="1:5" x14ac:dyDescent="0.25">
      <c r="A372" s="26"/>
      <c r="E372" s="29"/>
    </row>
    <row r="373" spans="1:5" x14ac:dyDescent="0.25">
      <c r="A373" s="26"/>
      <c r="E373" s="29"/>
    </row>
    <row r="374" spans="1:5" x14ac:dyDescent="0.25">
      <c r="A374" s="26"/>
      <c r="E374" s="29"/>
    </row>
    <row r="375" spans="1:5" x14ac:dyDescent="0.25">
      <c r="A375" s="26"/>
      <c r="E375" s="29"/>
    </row>
    <row r="376" spans="1:5" x14ac:dyDescent="0.25">
      <c r="A376" s="26"/>
      <c r="E376" s="29"/>
    </row>
    <row r="377" spans="1:5" x14ac:dyDescent="0.25">
      <c r="A377" s="26"/>
      <c r="E377" s="29"/>
    </row>
    <row r="378" spans="1:5" x14ac:dyDescent="0.25">
      <c r="A378" s="26"/>
      <c r="E378" s="29"/>
    </row>
    <row r="379" spans="1:5" x14ac:dyDescent="0.25">
      <c r="A379" s="26"/>
      <c r="E379" s="29"/>
    </row>
    <row r="380" spans="1:5" x14ac:dyDescent="0.25">
      <c r="A380" s="26"/>
      <c r="E380" s="29"/>
    </row>
    <row r="381" spans="1:5" x14ac:dyDescent="0.25">
      <c r="A381" s="26"/>
      <c r="E381" s="29"/>
    </row>
    <row r="382" spans="1:5" x14ac:dyDescent="0.25">
      <c r="A382" s="26"/>
      <c r="E382" s="29"/>
    </row>
    <row r="383" spans="1:5" x14ac:dyDescent="0.25">
      <c r="A383" s="26"/>
      <c r="E383" s="29"/>
    </row>
    <row r="384" spans="1:5" x14ac:dyDescent="0.25">
      <c r="A384" s="26"/>
      <c r="E384" s="29"/>
    </row>
    <row r="385" spans="4:5" x14ac:dyDescent="0.25">
      <c r="E385" s="29"/>
    </row>
    <row r="386" spans="4:5" x14ac:dyDescent="0.25">
      <c r="E386" s="29"/>
    </row>
    <row r="387" spans="4:5" x14ac:dyDescent="0.25">
      <c r="D387" s="30"/>
      <c r="E387" s="29"/>
    </row>
    <row r="388" spans="4:5" x14ac:dyDescent="0.25">
      <c r="D388" s="30"/>
      <c r="E388" s="29"/>
    </row>
    <row r="389" spans="4:5" x14ac:dyDescent="0.25">
      <c r="D389" s="30"/>
      <c r="E389" s="29"/>
    </row>
    <row r="390" spans="4:5" x14ac:dyDescent="0.25">
      <c r="D390" s="30"/>
      <c r="E390" s="29"/>
    </row>
    <row r="391" spans="4:5" x14ac:dyDescent="0.25">
      <c r="D391" s="30"/>
      <c r="E391" s="29"/>
    </row>
    <row r="392" spans="4:5" x14ac:dyDescent="0.25">
      <c r="D392" s="30"/>
      <c r="E392" s="29"/>
    </row>
    <row r="393" spans="4:5" x14ac:dyDescent="0.25">
      <c r="D393" s="30"/>
      <c r="E393" s="29"/>
    </row>
    <row r="394" spans="4:5" x14ac:dyDescent="0.25">
      <c r="D394" s="30"/>
      <c r="E394" s="29"/>
    </row>
    <row r="395" spans="4:5" x14ac:dyDescent="0.25">
      <c r="D395" s="30"/>
      <c r="E395" s="29"/>
    </row>
    <row r="396" spans="4:5" x14ac:dyDescent="0.25">
      <c r="D396" s="30"/>
      <c r="E396" s="29"/>
    </row>
    <row r="397" spans="4:5" x14ac:dyDescent="0.25">
      <c r="D397" s="30"/>
      <c r="E397" s="29"/>
    </row>
    <row r="398" spans="4:5" x14ac:dyDescent="0.25">
      <c r="D398" s="30"/>
      <c r="E398" s="29"/>
    </row>
    <row r="399" spans="4:5" x14ac:dyDescent="0.25">
      <c r="D399" s="30"/>
      <c r="E399" s="29"/>
    </row>
    <row r="400" spans="4:5" x14ac:dyDescent="0.25">
      <c r="D400" s="30"/>
      <c r="E400" s="29"/>
    </row>
    <row r="401" spans="4:5" x14ac:dyDescent="0.25">
      <c r="D401" s="30"/>
      <c r="E401" s="29"/>
    </row>
    <row r="402" spans="4:5" x14ac:dyDescent="0.25">
      <c r="D402" s="30"/>
      <c r="E402" s="29"/>
    </row>
    <row r="403" spans="4:5" x14ac:dyDescent="0.25">
      <c r="D403" s="30"/>
      <c r="E403" s="29"/>
    </row>
    <row r="404" spans="4:5" x14ac:dyDescent="0.25">
      <c r="D404" s="30"/>
      <c r="E404" s="29"/>
    </row>
    <row r="405" spans="4:5" x14ac:dyDescent="0.25">
      <c r="D405" s="30"/>
      <c r="E405" s="29"/>
    </row>
    <row r="406" spans="4:5" x14ac:dyDescent="0.25">
      <c r="D406" s="30"/>
      <c r="E406" s="29"/>
    </row>
    <row r="407" spans="4:5" x14ac:dyDescent="0.25">
      <c r="D407" s="30"/>
      <c r="E407" s="29"/>
    </row>
    <row r="408" spans="4:5" x14ac:dyDescent="0.25">
      <c r="D408" s="30"/>
      <c r="E408" s="29"/>
    </row>
    <row r="409" spans="4:5" x14ac:dyDescent="0.25">
      <c r="D409" s="30"/>
      <c r="E409" s="29"/>
    </row>
    <row r="410" spans="4:5" x14ac:dyDescent="0.25">
      <c r="D410" s="30"/>
      <c r="E410" s="29"/>
    </row>
    <row r="411" spans="4:5" x14ac:dyDescent="0.25">
      <c r="D411" s="30"/>
      <c r="E411" s="29"/>
    </row>
    <row r="412" spans="4:5" x14ac:dyDescent="0.25">
      <c r="D412" s="30"/>
      <c r="E412" s="29"/>
    </row>
    <row r="413" spans="4:5" x14ac:dyDescent="0.25">
      <c r="D413" s="30"/>
      <c r="E413" s="29"/>
    </row>
    <row r="414" spans="4:5" x14ac:dyDescent="0.25">
      <c r="D414" s="30"/>
      <c r="E414" s="29"/>
    </row>
    <row r="415" spans="4:5" x14ac:dyDescent="0.25">
      <c r="D415" s="30"/>
      <c r="E415" s="29"/>
    </row>
    <row r="416" spans="4:5" x14ac:dyDescent="0.25">
      <c r="D416" s="30"/>
      <c r="E416" s="29"/>
    </row>
    <row r="417" spans="4:5" x14ac:dyDescent="0.25">
      <c r="D417" s="30"/>
      <c r="E417" s="29"/>
    </row>
    <row r="418" spans="4:5" x14ac:dyDescent="0.25">
      <c r="D418" s="30"/>
      <c r="E418" s="29"/>
    </row>
    <row r="419" spans="4:5" x14ac:dyDescent="0.25">
      <c r="D419" s="30"/>
      <c r="E419" s="29"/>
    </row>
    <row r="420" spans="4:5" x14ac:dyDescent="0.25">
      <c r="D420" s="30"/>
      <c r="E420" s="29"/>
    </row>
    <row r="421" spans="4:5" x14ac:dyDescent="0.25">
      <c r="D421" s="30"/>
      <c r="E421" s="29"/>
    </row>
    <row r="422" spans="4:5" x14ac:dyDescent="0.25">
      <c r="D422" s="30"/>
      <c r="E422" s="29"/>
    </row>
    <row r="423" spans="4:5" x14ac:dyDescent="0.25">
      <c r="D423" s="30"/>
      <c r="E423" s="29"/>
    </row>
    <row r="424" spans="4:5" x14ac:dyDescent="0.25">
      <c r="D424" s="30"/>
      <c r="E424" s="29"/>
    </row>
    <row r="425" spans="4:5" x14ac:dyDescent="0.25">
      <c r="D425" s="30"/>
      <c r="E425" s="29"/>
    </row>
    <row r="426" spans="4:5" x14ac:dyDescent="0.25">
      <c r="D426" s="30"/>
      <c r="E426" s="29"/>
    </row>
    <row r="427" spans="4:5" x14ac:dyDescent="0.25">
      <c r="D427" s="30"/>
      <c r="E427" s="29"/>
    </row>
    <row r="428" spans="4:5" x14ac:dyDescent="0.25">
      <c r="D428" s="30"/>
      <c r="E428" s="29"/>
    </row>
    <row r="429" spans="4:5" x14ac:dyDescent="0.25">
      <c r="D429" s="30"/>
      <c r="E429" s="29"/>
    </row>
    <row r="430" spans="4:5" x14ac:dyDescent="0.25">
      <c r="D430" s="30"/>
      <c r="E430" s="29"/>
    </row>
    <row r="431" spans="4:5" x14ac:dyDescent="0.25">
      <c r="D431" s="30"/>
      <c r="E431" s="29"/>
    </row>
    <row r="432" spans="4:5" x14ac:dyDescent="0.25">
      <c r="D432" s="30"/>
      <c r="E432" s="29"/>
    </row>
    <row r="433" spans="4:5" x14ac:dyDescent="0.25">
      <c r="D433" s="30"/>
      <c r="E433" s="29"/>
    </row>
    <row r="434" spans="4:5" x14ac:dyDescent="0.25">
      <c r="D434" s="30"/>
      <c r="E434" s="29"/>
    </row>
    <row r="435" spans="4:5" x14ac:dyDescent="0.25">
      <c r="D435" s="30"/>
      <c r="E435" s="29"/>
    </row>
    <row r="436" spans="4:5" x14ac:dyDescent="0.25">
      <c r="D436" s="30"/>
      <c r="E436" s="29"/>
    </row>
    <row r="437" spans="4:5" x14ac:dyDescent="0.25">
      <c r="D437" s="30"/>
      <c r="E437" s="29"/>
    </row>
    <row r="438" spans="4:5" x14ac:dyDescent="0.25">
      <c r="D438" s="30"/>
      <c r="E438" s="29"/>
    </row>
    <row r="439" spans="4:5" x14ac:dyDescent="0.25">
      <c r="D439" s="30"/>
      <c r="E439" s="29"/>
    </row>
    <row r="440" spans="4:5" x14ac:dyDescent="0.25">
      <c r="D440" s="30"/>
      <c r="E440" s="29"/>
    </row>
    <row r="441" spans="4:5" x14ac:dyDescent="0.25">
      <c r="D441" s="30"/>
      <c r="E441" s="29"/>
    </row>
    <row r="442" spans="4:5" x14ac:dyDescent="0.25">
      <c r="D442" s="30"/>
      <c r="E442" s="29"/>
    </row>
    <row r="443" spans="4:5" x14ac:dyDescent="0.25">
      <c r="D443" s="30"/>
      <c r="E443" s="29"/>
    </row>
    <row r="444" spans="4:5" x14ac:dyDescent="0.25">
      <c r="D444" s="30"/>
      <c r="E444" s="29"/>
    </row>
    <row r="445" spans="4:5" x14ac:dyDescent="0.25">
      <c r="D445" s="30"/>
      <c r="E445" s="29"/>
    </row>
    <row r="446" spans="4:5" x14ac:dyDescent="0.25">
      <c r="D446" s="30"/>
      <c r="E446" s="29"/>
    </row>
    <row r="447" spans="4:5" x14ac:dyDescent="0.25">
      <c r="D447" s="30"/>
      <c r="E447" s="29"/>
    </row>
    <row r="448" spans="4:5" x14ac:dyDescent="0.25">
      <c r="D448" s="30"/>
      <c r="E448" s="29"/>
    </row>
    <row r="449" spans="4:5" x14ac:dyDescent="0.25">
      <c r="D449" s="30"/>
      <c r="E449" s="29"/>
    </row>
    <row r="450" spans="4:5" x14ac:dyDescent="0.25">
      <c r="D450" s="30"/>
      <c r="E450" s="29"/>
    </row>
    <row r="451" spans="4:5" x14ac:dyDescent="0.25">
      <c r="D451" s="30"/>
      <c r="E451" s="29"/>
    </row>
    <row r="452" spans="4:5" x14ac:dyDescent="0.25">
      <c r="D452" s="30"/>
      <c r="E452" s="29"/>
    </row>
    <row r="453" spans="4:5" x14ac:dyDescent="0.25">
      <c r="D453" s="30"/>
      <c r="E453" s="29"/>
    </row>
    <row r="454" spans="4:5" x14ac:dyDescent="0.25">
      <c r="D454" s="30"/>
      <c r="E454" s="29"/>
    </row>
    <row r="455" spans="4:5" x14ac:dyDescent="0.25">
      <c r="D455" s="30"/>
      <c r="E455" s="29"/>
    </row>
    <row r="456" spans="4:5" x14ac:dyDescent="0.25">
      <c r="D456" s="30"/>
      <c r="E456" s="29"/>
    </row>
    <row r="457" spans="4:5" x14ac:dyDescent="0.25">
      <c r="D457" s="30"/>
      <c r="E457" s="29"/>
    </row>
    <row r="458" spans="4:5" x14ac:dyDescent="0.25">
      <c r="D458" s="30"/>
      <c r="E458" s="29"/>
    </row>
    <row r="459" spans="4:5" x14ac:dyDescent="0.25">
      <c r="D459" s="30"/>
      <c r="E459" s="29"/>
    </row>
    <row r="460" spans="4:5" x14ac:dyDescent="0.25">
      <c r="D460" s="30"/>
      <c r="E460" s="29"/>
    </row>
    <row r="461" spans="4:5" x14ac:dyDescent="0.25">
      <c r="D461" s="30"/>
      <c r="E461" s="29"/>
    </row>
    <row r="462" spans="4:5" x14ac:dyDescent="0.25">
      <c r="D462" s="30"/>
      <c r="E462" s="29"/>
    </row>
    <row r="463" spans="4:5" x14ac:dyDescent="0.25">
      <c r="D463" s="30"/>
      <c r="E463" s="29"/>
    </row>
    <row r="464" spans="4:5" x14ac:dyDescent="0.25">
      <c r="D464" s="30"/>
      <c r="E464" s="29"/>
    </row>
    <row r="465" spans="4:5" x14ac:dyDescent="0.25">
      <c r="D465" s="30"/>
      <c r="E465" s="29"/>
    </row>
    <row r="466" spans="4:5" x14ac:dyDescent="0.25">
      <c r="D466" s="30"/>
      <c r="E466" s="29"/>
    </row>
    <row r="467" spans="4:5" x14ac:dyDescent="0.25">
      <c r="D467" s="30"/>
      <c r="E467" s="29"/>
    </row>
    <row r="468" spans="4:5" x14ac:dyDescent="0.25">
      <c r="D468" s="30"/>
      <c r="E468" s="29"/>
    </row>
    <row r="469" spans="4:5" x14ac:dyDescent="0.25">
      <c r="D469" s="30"/>
      <c r="E469" s="29"/>
    </row>
    <row r="470" spans="4:5" x14ac:dyDescent="0.25">
      <c r="D470" s="30"/>
      <c r="E470" s="29"/>
    </row>
    <row r="471" spans="4:5" x14ac:dyDescent="0.25">
      <c r="D471" s="30"/>
      <c r="E471" s="29"/>
    </row>
    <row r="472" spans="4:5" x14ac:dyDescent="0.25">
      <c r="D472" s="30"/>
      <c r="E472" s="29"/>
    </row>
    <row r="473" spans="4:5" x14ac:dyDescent="0.25">
      <c r="D473" s="30"/>
      <c r="E473" s="29"/>
    </row>
    <row r="474" spans="4:5" x14ac:dyDescent="0.25">
      <c r="D474" s="30"/>
      <c r="E474" s="29"/>
    </row>
    <row r="475" spans="4:5" x14ac:dyDescent="0.25">
      <c r="D475" s="30"/>
      <c r="E475" s="29"/>
    </row>
    <row r="476" spans="4:5" x14ac:dyDescent="0.25">
      <c r="D476" s="30"/>
      <c r="E476" s="29"/>
    </row>
    <row r="477" spans="4:5" x14ac:dyDescent="0.25">
      <c r="D477" s="30"/>
      <c r="E477" s="29"/>
    </row>
    <row r="478" spans="4:5" x14ac:dyDescent="0.25">
      <c r="D478" s="30"/>
      <c r="E478" s="29"/>
    </row>
    <row r="479" spans="4:5" x14ac:dyDescent="0.25">
      <c r="D479" s="30"/>
      <c r="E479" s="29"/>
    </row>
    <row r="480" spans="4:5" x14ac:dyDescent="0.25">
      <c r="D480" s="30"/>
      <c r="E480" s="29"/>
    </row>
    <row r="481" spans="4:5" x14ac:dyDescent="0.25">
      <c r="D481" s="30"/>
      <c r="E481" s="29"/>
    </row>
    <row r="482" spans="4:5" x14ac:dyDescent="0.25">
      <c r="D482" s="30"/>
      <c r="E482" s="29"/>
    </row>
    <row r="483" spans="4:5" x14ac:dyDescent="0.25">
      <c r="D483" s="30"/>
      <c r="E483" s="29"/>
    </row>
    <row r="484" spans="4:5" x14ac:dyDescent="0.25">
      <c r="D484" s="30"/>
      <c r="E484" s="29"/>
    </row>
    <row r="485" spans="4:5" x14ac:dyDescent="0.25">
      <c r="D485" s="30"/>
      <c r="E485" s="29"/>
    </row>
    <row r="486" spans="4:5" x14ac:dyDescent="0.25">
      <c r="D486" s="30"/>
      <c r="E486" s="29"/>
    </row>
    <row r="487" spans="4:5" x14ac:dyDescent="0.25">
      <c r="D487" s="30"/>
      <c r="E487" s="29"/>
    </row>
    <row r="488" spans="4:5" x14ac:dyDescent="0.25">
      <c r="D488" s="30"/>
      <c r="E488" s="29"/>
    </row>
    <row r="489" spans="4:5" x14ac:dyDescent="0.25">
      <c r="D489" s="30"/>
      <c r="E489" s="29"/>
    </row>
    <row r="490" spans="4:5" x14ac:dyDescent="0.25">
      <c r="D490" s="30"/>
      <c r="E490" s="29"/>
    </row>
    <row r="491" spans="4:5" x14ac:dyDescent="0.25">
      <c r="D491" s="30"/>
      <c r="E491" s="29"/>
    </row>
    <row r="492" spans="4:5" x14ac:dyDescent="0.25">
      <c r="D492" s="30"/>
      <c r="E492" s="29"/>
    </row>
    <row r="493" spans="4:5" x14ac:dyDescent="0.25">
      <c r="D493" s="30"/>
      <c r="E493" s="29"/>
    </row>
    <row r="494" spans="4:5" x14ac:dyDescent="0.25">
      <c r="D494" s="30"/>
      <c r="E494" s="29"/>
    </row>
    <row r="495" spans="4:5" x14ac:dyDescent="0.25">
      <c r="D495" s="30"/>
      <c r="E495" s="29"/>
    </row>
    <row r="496" spans="4:5" x14ac:dyDescent="0.25">
      <c r="D496" s="30"/>
      <c r="E496" s="29"/>
    </row>
    <row r="497" spans="4:5" x14ac:dyDescent="0.25">
      <c r="D497" s="30"/>
      <c r="E497" s="29"/>
    </row>
    <row r="498" spans="4:5" x14ac:dyDescent="0.25">
      <c r="D498" s="30"/>
      <c r="E498" s="29"/>
    </row>
    <row r="499" spans="4:5" x14ac:dyDescent="0.25">
      <c r="D499" s="30"/>
      <c r="E499" s="29"/>
    </row>
    <row r="500" spans="4:5" x14ac:dyDescent="0.25">
      <c r="D500" s="30"/>
      <c r="E500" s="29"/>
    </row>
    <row r="501" spans="4:5" x14ac:dyDescent="0.25">
      <c r="D501" s="30"/>
      <c r="E501" s="29"/>
    </row>
    <row r="502" spans="4:5" x14ac:dyDescent="0.25">
      <c r="D502" s="30"/>
      <c r="E502" s="29"/>
    </row>
    <row r="503" spans="4:5" x14ac:dyDescent="0.25">
      <c r="D503" s="30"/>
      <c r="E503" s="29"/>
    </row>
    <row r="504" spans="4:5" x14ac:dyDescent="0.25">
      <c r="D504" s="30"/>
      <c r="E504" s="29"/>
    </row>
    <row r="505" spans="4:5" x14ac:dyDescent="0.25">
      <c r="D505" s="30"/>
      <c r="E505" s="29"/>
    </row>
    <row r="506" spans="4:5" x14ac:dyDescent="0.25">
      <c r="D506" s="30"/>
      <c r="E506" s="29"/>
    </row>
    <row r="507" spans="4:5" x14ac:dyDescent="0.25">
      <c r="D507" s="30"/>
      <c r="E507" s="29"/>
    </row>
    <row r="508" spans="4:5" x14ac:dyDescent="0.25">
      <c r="D508" s="30"/>
      <c r="E508" s="29"/>
    </row>
    <row r="509" spans="4:5" x14ac:dyDescent="0.25">
      <c r="D509" s="30"/>
      <c r="E509" s="29"/>
    </row>
    <row r="510" spans="4:5" x14ac:dyDescent="0.25">
      <c r="D510" s="30"/>
      <c r="E510" s="29"/>
    </row>
    <row r="511" spans="4:5" x14ac:dyDescent="0.25">
      <c r="D511" s="30"/>
      <c r="E511" s="29"/>
    </row>
    <row r="512" spans="4:5" x14ac:dyDescent="0.25">
      <c r="D512" s="30"/>
      <c r="E512" s="29"/>
    </row>
    <row r="513" spans="4:5" x14ac:dyDescent="0.25">
      <c r="D513" s="30"/>
      <c r="E513" s="29"/>
    </row>
    <row r="514" spans="4:5" x14ac:dyDescent="0.25">
      <c r="D514" s="30"/>
      <c r="E514" s="29"/>
    </row>
    <row r="515" spans="4:5" x14ac:dyDescent="0.25">
      <c r="D515" s="30"/>
      <c r="E515" s="29"/>
    </row>
    <row r="516" spans="4:5" x14ac:dyDescent="0.25">
      <c r="D516" s="30"/>
      <c r="E516" s="29"/>
    </row>
    <row r="517" spans="4:5" x14ac:dyDescent="0.25">
      <c r="D517" s="30"/>
      <c r="E517" s="29"/>
    </row>
    <row r="518" spans="4:5" x14ac:dyDescent="0.25">
      <c r="D518" s="30"/>
      <c r="E518" s="29"/>
    </row>
    <row r="519" spans="4:5" x14ac:dyDescent="0.25">
      <c r="D519" s="30"/>
      <c r="E519" s="29"/>
    </row>
  </sheetData>
  <mergeCells count="12">
    <mergeCell ref="D230:F230"/>
    <mergeCell ref="D257:F257"/>
    <mergeCell ref="D2:F2"/>
    <mergeCell ref="D54:F54"/>
    <mergeCell ref="D90:F90"/>
    <mergeCell ref="D109:F109"/>
    <mergeCell ref="D131:F131"/>
    <mergeCell ref="D151:F151"/>
    <mergeCell ref="D164:F164"/>
    <mergeCell ref="D181:F181"/>
    <mergeCell ref="D202:F202"/>
    <mergeCell ref="D221:F221"/>
  </mergeCells>
  <phoneticPr fontId="5" type="noConversion"/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9"/>
  <sheetViews>
    <sheetView topLeftCell="B270" zoomScale="95" zoomScaleNormal="95" workbookViewId="0">
      <selection activeCell="D272" sqref="D272"/>
    </sheetView>
  </sheetViews>
  <sheetFormatPr defaultRowHeight="15" x14ac:dyDescent="0.25"/>
  <cols>
    <col min="1" max="1" width="6.7109375" style="15" customWidth="1"/>
    <col min="2" max="2" width="67.5703125" style="15" bestFit="1" customWidth="1"/>
    <col min="3" max="3" width="36.140625" style="15" hidden="1" customWidth="1"/>
    <col min="4" max="4" width="10.7109375" style="18" bestFit="1" customWidth="1"/>
    <col min="5" max="5" width="9.28515625" style="14" bestFit="1" customWidth="1"/>
    <col min="6" max="6" width="11.5703125" style="15" hidden="1" customWidth="1"/>
    <col min="7" max="7" width="0" style="15" hidden="1" customWidth="1"/>
    <col min="8" max="16384" width="9.140625" style="15"/>
  </cols>
  <sheetData>
    <row r="1" spans="1:7" s="25" customFormat="1" ht="38.25" x14ac:dyDescent="0.25">
      <c r="A1" s="23" t="s">
        <v>47</v>
      </c>
      <c r="B1" s="23" t="s">
        <v>44</v>
      </c>
      <c r="C1" s="23" t="s">
        <v>232</v>
      </c>
      <c r="D1" s="23" t="s">
        <v>0</v>
      </c>
      <c r="E1" s="24" t="s">
        <v>28</v>
      </c>
      <c r="F1" s="23" t="s">
        <v>233</v>
      </c>
      <c r="G1" s="23" t="s">
        <v>234</v>
      </c>
    </row>
    <row r="2" spans="1:7" s="22" customFormat="1" ht="15" customHeight="1" x14ac:dyDescent="0.25">
      <c r="A2" s="21"/>
      <c r="B2" s="85" t="s">
        <v>18</v>
      </c>
      <c r="C2" s="85"/>
      <c r="D2" s="85"/>
      <c r="E2" s="85"/>
      <c r="F2" s="85"/>
      <c r="G2" s="86"/>
    </row>
    <row r="3" spans="1:7" s="1" customFormat="1" x14ac:dyDescent="0.25">
      <c r="A3" s="2">
        <v>1</v>
      </c>
      <c r="B3" s="3" t="s">
        <v>230</v>
      </c>
      <c r="C3" s="3"/>
      <c r="D3" s="2" t="s">
        <v>1</v>
      </c>
      <c r="E3" s="4">
        <v>25</v>
      </c>
      <c r="F3" s="41"/>
      <c r="G3" s="41"/>
    </row>
    <row r="4" spans="1:7" s="1" customFormat="1" x14ac:dyDescent="0.25">
      <c r="A4" s="2">
        <v>2</v>
      </c>
      <c r="B4" s="3" t="s">
        <v>231</v>
      </c>
      <c r="C4" s="3"/>
      <c r="D4" s="2" t="s">
        <v>1</v>
      </c>
      <c r="E4" s="4">
        <v>10</v>
      </c>
      <c r="F4" s="41"/>
      <c r="G4" s="41"/>
    </row>
    <row r="5" spans="1:7" s="1" customFormat="1" x14ac:dyDescent="0.25">
      <c r="A5" s="2">
        <v>3</v>
      </c>
      <c r="B5" s="3" t="s">
        <v>199</v>
      </c>
      <c r="C5" s="3"/>
      <c r="D5" s="2" t="s">
        <v>1</v>
      </c>
      <c r="E5" s="4">
        <v>200</v>
      </c>
      <c r="F5" s="41"/>
      <c r="G5" s="41"/>
    </row>
    <row r="6" spans="1:7" s="1" customFormat="1" x14ac:dyDescent="0.25">
      <c r="A6" s="2">
        <v>4</v>
      </c>
      <c r="B6" s="3" t="s">
        <v>236</v>
      </c>
      <c r="C6" s="3"/>
      <c r="D6" s="2" t="s">
        <v>1</v>
      </c>
      <c r="E6" s="4">
        <v>10</v>
      </c>
      <c r="F6" s="41"/>
      <c r="G6" s="41"/>
    </row>
    <row r="7" spans="1:7" s="1" customFormat="1" x14ac:dyDescent="0.25">
      <c r="A7" s="2">
        <v>5</v>
      </c>
      <c r="B7" s="3" t="s">
        <v>238</v>
      </c>
      <c r="C7" s="3"/>
      <c r="D7" s="2" t="s">
        <v>1</v>
      </c>
      <c r="E7" s="4">
        <v>40</v>
      </c>
      <c r="F7" s="41"/>
      <c r="G7" s="41"/>
    </row>
    <row r="8" spans="1:7" s="1" customFormat="1" x14ac:dyDescent="0.25">
      <c r="A8" s="2">
        <v>6</v>
      </c>
      <c r="B8" s="3" t="s">
        <v>239</v>
      </c>
      <c r="C8" s="3"/>
      <c r="D8" s="2" t="s">
        <v>1</v>
      </c>
      <c r="E8" s="4">
        <v>2</v>
      </c>
      <c r="F8" s="41"/>
      <c r="G8" s="41"/>
    </row>
    <row r="9" spans="1:7" s="1" customFormat="1" x14ac:dyDescent="0.25">
      <c r="A9" s="2">
        <v>7</v>
      </c>
      <c r="B9" s="3" t="s">
        <v>179</v>
      </c>
      <c r="C9" s="3"/>
      <c r="D9" s="2" t="s">
        <v>1</v>
      </c>
      <c r="E9" s="4">
        <v>1</v>
      </c>
      <c r="F9" s="41"/>
      <c r="G9" s="41"/>
    </row>
    <row r="10" spans="1:7" s="1" customFormat="1" x14ac:dyDescent="0.25">
      <c r="A10" s="2">
        <v>8</v>
      </c>
      <c r="B10" s="3" t="s">
        <v>229</v>
      </c>
      <c r="C10" s="3"/>
      <c r="D10" s="2" t="s">
        <v>1</v>
      </c>
      <c r="E10" s="4">
        <v>6</v>
      </c>
      <c r="F10" s="41"/>
      <c r="G10" s="41"/>
    </row>
    <row r="11" spans="1:7" s="1" customFormat="1" x14ac:dyDescent="0.25">
      <c r="A11" s="2">
        <v>9</v>
      </c>
      <c r="B11" s="3" t="s">
        <v>242</v>
      </c>
      <c r="C11" s="3"/>
      <c r="D11" s="2" t="s">
        <v>1</v>
      </c>
      <c r="E11" s="4">
        <v>10</v>
      </c>
      <c r="F11" s="41"/>
      <c r="G11" s="41"/>
    </row>
    <row r="12" spans="1:7" s="1" customFormat="1" x14ac:dyDescent="0.25">
      <c r="A12" s="2">
        <v>10</v>
      </c>
      <c r="B12" s="3" t="s">
        <v>227</v>
      </c>
      <c r="C12" s="3"/>
      <c r="D12" s="2" t="s">
        <v>1</v>
      </c>
      <c r="E12" s="4">
        <v>2</v>
      </c>
      <c r="F12" s="41"/>
      <c r="G12" s="41"/>
    </row>
    <row r="13" spans="1:7" s="1" customFormat="1" x14ac:dyDescent="0.25">
      <c r="A13" s="2">
        <v>11</v>
      </c>
      <c r="B13" s="6" t="s">
        <v>228</v>
      </c>
      <c r="C13" s="6"/>
      <c r="D13" s="8" t="s">
        <v>1</v>
      </c>
      <c r="E13" s="9">
        <v>1</v>
      </c>
      <c r="F13" s="41"/>
      <c r="G13" s="41"/>
    </row>
    <row r="14" spans="1:7" s="1" customFormat="1" x14ac:dyDescent="0.25">
      <c r="A14" s="2">
        <v>12</v>
      </c>
      <c r="B14" s="3" t="s">
        <v>243</v>
      </c>
      <c r="C14" s="3"/>
      <c r="D14" s="2" t="s">
        <v>1</v>
      </c>
      <c r="E14" s="4">
        <v>2</v>
      </c>
      <c r="F14" s="41"/>
      <c r="G14" s="41"/>
    </row>
    <row r="15" spans="1:7" s="1" customFormat="1" x14ac:dyDescent="0.25">
      <c r="A15" s="2">
        <v>13</v>
      </c>
      <c r="B15" s="3" t="s">
        <v>244</v>
      </c>
      <c r="C15" s="3"/>
      <c r="D15" s="2" t="s">
        <v>1</v>
      </c>
      <c r="E15" s="4">
        <v>5</v>
      </c>
      <c r="F15" s="41"/>
      <c r="G15" s="41"/>
    </row>
    <row r="16" spans="1:7" s="1" customFormat="1" x14ac:dyDescent="0.25">
      <c r="A16" s="2">
        <v>14</v>
      </c>
      <c r="B16" s="3" t="s">
        <v>225</v>
      </c>
      <c r="C16" s="3"/>
      <c r="D16" s="2" t="s">
        <v>1</v>
      </c>
      <c r="E16" s="4">
        <v>50</v>
      </c>
      <c r="F16" s="41"/>
      <c r="G16" s="41"/>
    </row>
    <row r="17" spans="1:7" s="1" customFormat="1" x14ac:dyDescent="0.25">
      <c r="A17" s="2">
        <v>15</v>
      </c>
      <c r="B17" s="3" t="s">
        <v>245</v>
      </c>
      <c r="C17" s="3"/>
      <c r="D17" s="2" t="s">
        <v>1</v>
      </c>
      <c r="E17" s="4">
        <v>50</v>
      </c>
      <c r="F17" s="41"/>
      <c r="G17" s="41"/>
    </row>
    <row r="18" spans="1:7" s="1" customFormat="1" x14ac:dyDescent="0.25">
      <c r="A18" s="2">
        <v>16</v>
      </c>
      <c r="B18" s="3" t="s">
        <v>248</v>
      </c>
      <c r="C18" s="3"/>
      <c r="D18" s="2" t="s">
        <v>1</v>
      </c>
      <c r="E18" s="4">
        <v>2</v>
      </c>
      <c r="F18" s="41"/>
      <c r="G18" s="41"/>
    </row>
    <row r="19" spans="1:7" s="1" customFormat="1" x14ac:dyDescent="0.25">
      <c r="A19" s="2">
        <v>17</v>
      </c>
      <c r="B19" s="3" t="s">
        <v>198</v>
      </c>
      <c r="C19" s="3"/>
      <c r="D19" s="2" t="s">
        <v>1</v>
      </c>
      <c r="E19" s="4">
        <v>20</v>
      </c>
      <c r="F19" s="41"/>
      <c r="G19" s="41"/>
    </row>
    <row r="20" spans="1:7" s="1" customFormat="1" x14ac:dyDescent="0.25">
      <c r="A20" s="2">
        <v>18</v>
      </c>
      <c r="B20" s="3" t="s">
        <v>226</v>
      </c>
      <c r="C20" s="3"/>
      <c r="D20" s="2" t="s">
        <v>1</v>
      </c>
      <c r="E20" s="4">
        <v>6</v>
      </c>
      <c r="F20" s="41"/>
      <c r="G20" s="41"/>
    </row>
    <row r="21" spans="1:7" s="1" customFormat="1" x14ac:dyDescent="0.25">
      <c r="A21" s="2">
        <v>19</v>
      </c>
      <c r="B21" s="3" t="s">
        <v>237</v>
      </c>
      <c r="C21" s="3"/>
      <c r="D21" s="2" t="s">
        <v>1</v>
      </c>
      <c r="E21" s="4">
        <v>10</v>
      </c>
      <c r="F21" s="41"/>
      <c r="G21" s="41"/>
    </row>
    <row r="22" spans="1:7" s="22" customFormat="1" ht="15" customHeight="1" x14ac:dyDescent="0.25">
      <c r="A22" s="21"/>
      <c r="B22" s="85" t="s">
        <v>17</v>
      </c>
      <c r="C22" s="85"/>
      <c r="D22" s="85"/>
      <c r="E22" s="85"/>
      <c r="F22" s="85"/>
      <c r="G22" s="86"/>
    </row>
    <row r="23" spans="1:7" s="5" customFormat="1" x14ac:dyDescent="0.25">
      <c r="A23" s="2">
        <v>1</v>
      </c>
      <c r="B23" s="6" t="s">
        <v>75</v>
      </c>
      <c r="C23" s="6"/>
      <c r="D23" s="8" t="s">
        <v>1</v>
      </c>
      <c r="E23" s="9">
        <v>37</v>
      </c>
      <c r="F23" s="42"/>
      <c r="G23" s="42"/>
    </row>
    <row r="24" spans="1:7" s="5" customFormat="1" x14ac:dyDescent="0.25">
      <c r="A24" s="2">
        <v>2</v>
      </c>
      <c r="B24" s="3" t="s">
        <v>199</v>
      </c>
      <c r="C24" s="3"/>
      <c r="D24" s="2" t="s">
        <v>1</v>
      </c>
      <c r="E24" s="4">
        <v>150</v>
      </c>
      <c r="F24" s="42"/>
      <c r="G24" s="42"/>
    </row>
    <row r="25" spans="1:7" s="5" customFormat="1" x14ac:dyDescent="0.25">
      <c r="A25" s="2">
        <v>3</v>
      </c>
      <c r="B25" s="3" t="s">
        <v>236</v>
      </c>
      <c r="C25" s="3"/>
      <c r="D25" s="2" t="s">
        <v>1</v>
      </c>
      <c r="E25" s="4">
        <v>40</v>
      </c>
      <c r="F25" s="42"/>
      <c r="G25" s="42"/>
    </row>
    <row r="26" spans="1:7" s="5" customFormat="1" x14ac:dyDescent="0.25">
      <c r="A26" s="2">
        <v>4</v>
      </c>
      <c r="B26" s="3" t="s">
        <v>179</v>
      </c>
      <c r="C26" s="3"/>
      <c r="D26" s="2" t="s">
        <v>1</v>
      </c>
      <c r="E26" s="4">
        <v>1</v>
      </c>
      <c r="F26" s="42"/>
      <c r="G26" s="42"/>
    </row>
    <row r="27" spans="1:7" s="5" customFormat="1" x14ac:dyDescent="0.25">
      <c r="A27" s="2">
        <v>5</v>
      </c>
      <c r="B27" s="3" t="s">
        <v>229</v>
      </c>
      <c r="C27" s="3"/>
      <c r="D27" s="2" t="s">
        <v>1</v>
      </c>
      <c r="E27" s="4">
        <v>1</v>
      </c>
      <c r="F27" s="42"/>
      <c r="G27" s="42"/>
    </row>
    <row r="28" spans="1:7" s="5" customFormat="1" x14ac:dyDescent="0.25">
      <c r="A28" s="2">
        <v>6</v>
      </c>
      <c r="B28" s="3" t="s">
        <v>239</v>
      </c>
      <c r="C28" s="3"/>
      <c r="D28" s="2" t="s">
        <v>1</v>
      </c>
      <c r="E28" s="4">
        <v>6</v>
      </c>
      <c r="F28" s="42"/>
      <c r="G28" s="42"/>
    </row>
    <row r="29" spans="1:7" s="5" customFormat="1" x14ac:dyDescent="0.25">
      <c r="A29" s="2">
        <v>7</v>
      </c>
      <c r="B29" s="3" t="s">
        <v>242</v>
      </c>
      <c r="C29" s="3"/>
      <c r="D29" s="2" t="s">
        <v>1</v>
      </c>
      <c r="E29" s="4">
        <v>6</v>
      </c>
      <c r="F29" s="42"/>
      <c r="G29" s="42"/>
    </row>
    <row r="30" spans="1:7" s="5" customFormat="1" x14ac:dyDescent="0.25">
      <c r="A30" s="2">
        <v>8</v>
      </c>
      <c r="B30" s="3" t="s">
        <v>245</v>
      </c>
      <c r="C30" s="3"/>
      <c r="D30" s="2" t="s">
        <v>1</v>
      </c>
      <c r="E30" s="4">
        <v>12</v>
      </c>
      <c r="F30" s="42"/>
      <c r="G30" s="42"/>
    </row>
    <row r="31" spans="1:7" s="5" customFormat="1" x14ac:dyDescent="0.25">
      <c r="A31" s="2">
        <v>9</v>
      </c>
      <c r="B31" s="6" t="s">
        <v>74</v>
      </c>
      <c r="C31" s="6"/>
      <c r="D31" s="8" t="s">
        <v>1</v>
      </c>
      <c r="E31" s="9">
        <v>3</v>
      </c>
      <c r="F31" s="42"/>
      <c r="G31" s="42"/>
    </row>
    <row r="32" spans="1:7" s="5" customFormat="1" x14ac:dyDescent="0.25">
      <c r="A32" s="2">
        <v>10</v>
      </c>
      <c r="B32" s="45" t="s">
        <v>254</v>
      </c>
      <c r="C32" s="45"/>
      <c r="D32" s="46" t="s">
        <v>1</v>
      </c>
      <c r="E32" s="47">
        <v>3</v>
      </c>
      <c r="F32" s="42"/>
      <c r="G32" s="42"/>
    </row>
    <row r="33" spans="1:7" s="5" customFormat="1" x14ac:dyDescent="0.25">
      <c r="A33" s="2">
        <v>11</v>
      </c>
      <c r="B33" s="45" t="s">
        <v>255</v>
      </c>
      <c r="C33" s="45"/>
      <c r="D33" s="46" t="s">
        <v>1</v>
      </c>
      <c r="E33" s="47">
        <v>6</v>
      </c>
      <c r="F33" s="42"/>
      <c r="G33" s="42"/>
    </row>
    <row r="34" spans="1:7" s="5" customFormat="1" x14ac:dyDescent="0.25">
      <c r="A34" s="2">
        <v>12</v>
      </c>
      <c r="B34" s="3" t="s">
        <v>76</v>
      </c>
      <c r="C34" s="3"/>
      <c r="D34" s="2" t="s">
        <v>1</v>
      </c>
      <c r="E34" s="4">
        <v>6</v>
      </c>
      <c r="F34" s="42"/>
      <c r="G34" s="42"/>
    </row>
    <row r="35" spans="1:7" s="22" customFormat="1" ht="15" customHeight="1" x14ac:dyDescent="0.25">
      <c r="A35" s="21"/>
      <c r="B35" s="85" t="s">
        <v>57</v>
      </c>
      <c r="C35" s="85"/>
      <c r="D35" s="85"/>
      <c r="E35" s="85"/>
      <c r="F35" s="85"/>
      <c r="G35" s="86"/>
    </row>
    <row r="36" spans="1:7" s="5" customFormat="1" x14ac:dyDescent="0.25">
      <c r="A36" s="2">
        <v>1</v>
      </c>
      <c r="B36" s="3" t="s">
        <v>192</v>
      </c>
      <c r="C36" s="3"/>
      <c r="D36" s="2" t="s">
        <v>31</v>
      </c>
      <c r="E36" s="4">
        <v>15</v>
      </c>
      <c r="F36" s="42"/>
      <c r="G36" s="42"/>
    </row>
    <row r="37" spans="1:7" s="5" customFormat="1" x14ac:dyDescent="0.25">
      <c r="A37" s="2">
        <v>2</v>
      </c>
      <c r="B37" s="3" t="s">
        <v>193</v>
      </c>
      <c r="C37" s="3"/>
      <c r="D37" s="2" t="s">
        <v>31</v>
      </c>
      <c r="E37" s="4">
        <v>24</v>
      </c>
      <c r="F37" s="42"/>
      <c r="G37" s="42"/>
    </row>
    <row r="38" spans="1:7" s="5" customFormat="1" x14ac:dyDescent="0.25">
      <c r="A38" s="2">
        <v>3</v>
      </c>
      <c r="B38" s="3" t="s">
        <v>71</v>
      </c>
      <c r="C38" s="3"/>
      <c r="D38" s="2" t="s">
        <v>1</v>
      </c>
      <c r="E38" s="4">
        <v>10</v>
      </c>
      <c r="F38" s="42"/>
      <c r="G38" s="42"/>
    </row>
    <row r="39" spans="1:7" s="5" customFormat="1" x14ac:dyDescent="0.25">
      <c r="A39" s="2">
        <v>4</v>
      </c>
      <c r="B39" s="3" t="s">
        <v>72</v>
      </c>
      <c r="C39" s="3"/>
      <c r="D39" s="2" t="s">
        <v>1</v>
      </c>
      <c r="E39" s="4">
        <v>20</v>
      </c>
      <c r="F39" s="42"/>
      <c r="G39" s="42"/>
    </row>
    <row r="40" spans="1:7" s="5" customFormat="1" x14ac:dyDescent="0.25">
      <c r="A40" s="2">
        <v>5</v>
      </c>
      <c r="B40" s="3" t="s">
        <v>69</v>
      </c>
      <c r="C40" s="3"/>
      <c r="D40" s="2" t="s">
        <v>31</v>
      </c>
      <c r="E40" s="4">
        <v>4</v>
      </c>
      <c r="F40" s="42"/>
      <c r="G40" s="42"/>
    </row>
    <row r="41" spans="1:7" s="5" customFormat="1" x14ac:dyDescent="0.25">
      <c r="A41" s="2">
        <v>6</v>
      </c>
      <c r="B41" s="3" t="s">
        <v>68</v>
      </c>
      <c r="C41" s="3"/>
      <c r="D41" s="2" t="s">
        <v>31</v>
      </c>
      <c r="E41" s="4">
        <f>7+5</f>
        <v>12</v>
      </c>
      <c r="F41" s="42"/>
      <c r="G41" s="42"/>
    </row>
    <row r="42" spans="1:7" s="5" customFormat="1" x14ac:dyDescent="0.25">
      <c r="A42" s="2">
        <v>8</v>
      </c>
      <c r="B42" s="3" t="s">
        <v>238</v>
      </c>
      <c r="C42" s="3"/>
      <c r="D42" s="2" t="s">
        <v>1</v>
      </c>
      <c r="E42" s="4">
        <v>36</v>
      </c>
      <c r="F42" s="42"/>
      <c r="G42" s="42"/>
    </row>
    <row r="43" spans="1:7" s="5" customFormat="1" x14ac:dyDescent="0.25">
      <c r="A43" s="2">
        <v>9</v>
      </c>
      <c r="B43" s="3" t="s">
        <v>240</v>
      </c>
      <c r="C43" s="3"/>
      <c r="D43" s="2" t="s">
        <v>1</v>
      </c>
      <c r="E43" s="4">
        <v>1</v>
      </c>
      <c r="F43" s="42"/>
      <c r="G43" s="42"/>
    </row>
    <row r="44" spans="1:7" s="5" customFormat="1" x14ac:dyDescent="0.25">
      <c r="A44" s="2">
        <v>10</v>
      </c>
      <c r="B44" s="3" t="s">
        <v>73</v>
      </c>
      <c r="C44" s="3"/>
      <c r="D44" s="2" t="s">
        <v>1</v>
      </c>
      <c r="E44" s="4">
        <v>2</v>
      </c>
      <c r="F44" s="42"/>
      <c r="G44" s="42"/>
    </row>
    <row r="45" spans="1:7" s="5" customFormat="1" x14ac:dyDescent="0.25">
      <c r="A45" s="2">
        <v>11</v>
      </c>
      <c r="B45" s="3" t="s">
        <v>63</v>
      </c>
      <c r="C45" s="3"/>
      <c r="D45" s="2" t="s">
        <v>1</v>
      </c>
      <c r="E45" s="4">
        <v>1</v>
      </c>
      <c r="F45" s="42"/>
      <c r="G45" s="42"/>
    </row>
    <row r="46" spans="1:7" s="5" customFormat="1" x14ac:dyDescent="0.25">
      <c r="A46" s="2">
        <v>12</v>
      </c>
      <c r="B46" s="3" t="s">
        <v>64</v>
      </c>
      <c r="C46" s="3"/>
      <c r="D46" s="2" t="s">
        <v>1</v>
      </c>
      <c r="E46" s="4">
        <v>1</v>
      </c>
      <c r="F46" s="42"/>
      <c r="G46" s="42"/>
    </row>
    <row r="47" spans="1:7" s="5" customFormat="1" x14ac:dyDescent="0.25">
      <c r="A47" s="2">
        <v>13</v>
      </c>
      <c r="B47" s="45" t="s">
        <v>257</v>
      </c>
      <c r="C47" s="45"/>
      <c r="D47" s="46" t="s">
        <v>1</v>
      </c>
      <c r="E47" s="47">
        <v>3</v>
      </c>
      <c r="F47" s="42"/>
      <c r="G47" s="42"/>
    </row>
    <row r="48" spans="1:7" s="5" customFormat="1" x14ac:dyDescent="0.25">
      <c r="A48" s="2">
        <v>14</v>
      </c>
      <c r="B48" s="3" t="s">
        <v>182</v>
      </c>
      <c r="C48" s="3"/>
      <c r="D48" s="2" t="s">
        <v>1</v>
      </c>
      <c r="E48" s="4">
        <v>2</v>
      </c>
      <c r="F48" s="42"/>
      <c r="G48" s="42"/>
    </row>
    <row r="49" spans="1:7" s="5" customFormat="1" x14ac:dyDescent="0.25">
      <c r="A49" s="2">
        <v>15</v>
      </c>
      <c r="B49" s="3" t="s">
        <v>65</v>
      </c>
      <c r="C49" s="3"/>
      <c r="D49" s="2" t="s">
        <v>1</v>
      </c>
      <c r="E49" s="4">
        <v>1</v>
      </c>
      <c r="F49" s="42"/>
      <c r="G49" s="42"/>
    </row>
    <row r="50" spans="1:7" s="5" customFormat="1" x14ac:dyDescent="0.25">
      <c r="A50" s="2">
        <v>16</v>
      </c>
      <c r="B50" s="3" t="s">
        <v>66</v>
      </c>
      <c r="C50" s="3"/>
      <c r="D50" s="2" t="s">
        <v>1</v>
      </c>
      <c r="E50" s="4">
        <v>1</v>
      </c>
      <c r="F50" s="42"/>
      <c r="G50" s="42"/>
    </row>
    <row r="51" spans="1:7" s="5" customFormat="1" x14ac:dyDescent="0.25">
      <c r="A51" s="2">
        <v>17</v>
      </c>
      <c r="B51" s="3" t="s">
        <v>67</v>
      </c>
      <c r="C51" s="3"/>
      <c r="D51" s="2" t="s">
        <v>1</v>
      </c>
      <c r="E51" s="4">
        <v>1</v>
      </c>
      <c r="F51" s="42"/>
      <c r="G51" s="42"/>
    </row>
    <row r="52" spans="1:7" s="5" customFormat="1" x14ac:dyDescent="0.25">
      <c r="A52" s="2">
        <v>18</v>
      </c>
      <c r="B52" s="45" t="s">
        <v>258</v>
      </c>
      <c r="C52" s="45"/>
      <c r="D52" s="46" t="s">
        <v>1</v>
      </c>
      <c r="E52" s="47">
        <v>5</v>
      </c>
      <c r="F52" s="42"/>
      <c r="G52" s="42"/>
    </row>
    <row r="53" spans="1:7" s="5" customFormat="1" x14ac:dyDescent="0.25">
      <c r="A53" s="2">
        <v>19</v>
      </c>
      <c r="B53" s="45" t="s">
        <v>259</v>
      </c>
      <c r="C53" s="45"/>
      <c r="D53" s="46" t="s">
        <v>1</v>
      </c>
      <c r="E53" s="47">
        <v>2</v>
      </c>
      <c r="F53" s="42"/>
      <c r="G53" s="42"/>
    </row>
    <row r="54" spans="1:7" s="5" customFormat="1" x14ac:dyDescent="0.25">
      <c r="A54" s="2">
        <v>20</v>
      </c>
      <c r="B54" s="3" t="s">
        <v>70</v>
      </c>
      <c r="C54" s="3"/>
      <c r="D54" s="2" t="s">
        <v>1</v>
      </c>
      <c r="E54" s="4">
        <v>4</v>
      </c>
      <c r="F54" s="42"/>
      <c r="G54" s="42"/>
    </row>
    <row r="55" spans="1:7" s="22" customFormat="1" ht="15" customHeight="1" x14ac:dyDescent="0.25">
      <c r="A55" s="21"/>
      <c r="B55" s="87" t="s">
        <v>235</v>
      </c>
      <c r="C55" s="87"/>
      <c r="D55" s="87"/>
      <c r="E55" s="87"/>
      <c r="F55" s="87"/>
      <c r="G55" s="87"/>
    </row>
    <row r="56" spans="1:7" s="5" customFormat="1" x14ac:dyDescent="0.25">
      <c r="A56" s="2">
        <v>1</v>
      </c>
      <c r="B56" s="3" t="s">
        <v>176</v>
      </c>
      <c r="C56" s="3"/>
      <c r="D56" s="2" t="s">
        <v>31</v>
      </c>
      <c r="E56" s="4">
        <v>48</v>
      </c>
      <c r="F56" s="42"/>
      <c r="G56" s="42"/>
    </row>
    <row r="57" spans="1:7" s="5" customFormat="1" x14ac:dyDescent="0.25">
      <c r="A57" s="2">
        <v>2</v>
      </c>
      <c r="B57" s="3" t="s">
        <v>194</v>
      </c>
      <c r="C57" s="3"/>
      <c r="D57" s="2" t="s">
        <v>31</v>
      </c>
      <c r="E57" s="4">
        <v>29</v>
      </c>
      <c r="F57" s="42"/>
      <c r="G57" s="42"/>
    </row>
    <row r="58" spans="1:7" s="5" customFormat="1" x14ac:dyDescent="0.25">
      <c r="A58" s="2">
        <v>3</v>
      </c>
      <c r="B58" s="3" t="s">
        <v>178</v>
      </c>
      <c r="C58" s="3"/>
      <c r="D58" s="2" t="s">
        <v>31</v>
      </c>
      <c r="E58" s="4">
        <v>46</v>
      </c>
      <c r="F58" s="42"/>
      <c r="G58" s="42"/>
    </row>
    <row r="59" spans="1:7" s="5" customFormat="1" x14ac:dyDescent="0.25">
      <c r="A59" s="2">
        <v>4</v>
      </c>
      <c r="B59" s="3" t="s">
        <v>84</v>
      </c>
      <c r="C59" s="3"/>
      <c r="D59" s="2" t="s">
        <v>1</v>
      </c>
      <c r="E59" s="4">
        <v>56</v>
      </c>
      <c r="F59" s="42"/>
      <c r="G59" s="42"/>
    </row>
    <row r="60" spans="1:7" s="5" customFormat="1" x14ac:dyDescent="0.25">
      <c r="A60" s="2">
        <v>5</v>
      </c>
      <c r="B60" s="3" t="s">
        <v>85</v>
      </c>
      <c r="C60" s="3"/>
      <c r="D60" s="2" t="s">
        <v>1</v>
      </c>
      <c r="E60" s="4">
        <v>19</v>
      </c>
      <c r="F60" s="42"/>
      <c r="G60" s="42"/>
    </row>
    <row r="61" spans="1:7" s="5" customFormat="1" x14ac:dyDescent="0.25">
      <c r="A61" s="2">
        <v>6</v>
      </c>
      <c r="B61" s="3" t="s">
        <v>77</v>
      </c>
      <c r="C61" s="3"/>
      <c r="D61" s="2" t="s">
        <v>1</v>
      </c>
      <c r="E61" s="4">
        <v>1056</v>
      </c>
      <c r="F61" s="42"/>
      <c r="G61" s="42"/>
    </row>
    <row r="62" spans="1:7" s="5" customFormat="1" x14ac:dyDescent="0.25">
      <c r="A62" s="2">
        <v>7</v>
      </c>
      <c r="B62" s="45" t="s">
        <v>260</v>
      </c>
      <c r="C62" s="45"/>
      <c r="D62" s="46" t="s">
        <v>1</v>
      </c>
      <c r="E62" s="47">
        <v>492</v>
      </c>
      <c r="F62" s="42"/>
      <c r="G62" s="42"/>
    </row>
    <row r="63" spans="1:7" s="5" customFormat="1" x14ac:dyDescent="0.25">
      <c r="A63" s="2">
        <v>8</v>
      </c>
      <c r="B63" s="3" t="s">
        <v>78</v>
      </c>
      <c r="C63" s="3"/>
      <c r="D63" s="2" t="s">
        <v>1</v>
      </c>
      <c r="E63" s="4">
        <v>444</v>
      </c>
      <c r="F63" s="42"/>
      <c r="G63" s="42"/>
    </row>
    <row r="64" spans="1:7" s="5" customFormat="1" x14ac:dyDescent="0.25">
      <c r="A64" s="2">
        <v>9</v>
      </c>
      <c r="B64" s="3" t="s">
        <v>86</v>
      </c>
      <c r="C64" s="3"/>
      <c r="D64" s="2" t="s">
        <v>1</v>
      </c>
      <c r="E64" s="4">
        <v>280</v>
      </c>
      <c r="F64" s="42"/>
      <c r="G64" s="42"/>
    </row>
    <row r="65" spans="1:7" s="5" customFormat="1" x14ac:dyDescent="0.25">
      <c r="A65" s="2">
        <v>10</v>
      </c>
      <c r="B65" s="3" t="s">
        <v>240</v>
      </c>
      <c r="C65" s="3"/>
      <c r="D65" s="2" t="s">
        <v>1</v>
      </c>
      <c r="E65" s="4">
        <v>24</v>
      </c>
      <c r="F65" s="42"/>
      <c r="G65" s="42"/>
    </row>
    <row r="66" spans="1:7" s="5" customFormat="1" x14ac:dyDescent="0.25">
      <c r="A66" s="2">
        <v>11</v>
      </c>
      <c r="B66" s="3" t="s">
        <v>179</v>
      </c>
      <c r="C66" s="3"/>
      <c r="D66" s="2" t="s">
        <v>1</v>
      </c>
      <c r="E66" s="4">
        <v>22</v>
      </c>
      <c r="F66" s="42"/>
      <c r="G66" s="42"/>
    </row>
    <row r="67" spans="1:7" s="5" customFormat="1" x14ac:dyDescent="0.25">
      <c r="A67" s="2">
        <v>12</v>
      </c>
      <c r="B67" s="45" t="s">
        <v>261</v>
      </c>
      <c r="C67" s="45"/>
      <c r="D67" s="46" t="s">
        <v>1</v>
      </c>
      <c r="E67" s="47">
        <v>42</v>
      </c>
      <c r="F67" s="42"/>
      <c r="G67" s="42"/>
    </row>
    <row r="68" spans="1:7" s="5" customFormat="1" x14ac:dyDescent="0.25">
      <c r="A68" s="2">
        <v>13</v>
      </c>
      <c r="B68" s="3" t="s">
        <v>79</v>
      </c>
      <c r="C68" s="3"/>
      <c r="D68" s="2" t="s">
        <v>1</v>
      </c>
      <c r="E68" s="4">
        <v>51</v>
      </c>
      <c r="F68" s="42"/>
      <c r="G68" s="42"/>
    </row>
    <row r="69" spans="1:7" s="5" customFormat="1" x14ac:dyDescent="0.25">
      <c r="A69" s="2">
        <v>14</v>
      </c>
      <c r="B69" s="3" t="s">
        <v>239</v>
      </c>
      <c r="C69" s="3"/>
      <c r="D69" s="2" t="s">
        <v>1</v>
      </c>
      <c r="E69" s="4">
        <v>16</v>
      </c>
      <c r="F69" s="42"/>
      <c r="G69" s="42"/>
    </row>
    <row r="70" spans="1:7" s="5" customFormat="1" x14ac:dyDescent="0.25">
      <c r="A70" s="2">
        <v>15</v>
      </c>
      <c r="B70" s="45" t="s">
        <v>263</v>
      </c>
      <c r="C70" s="45"/>
      <c r="D70" s="46" t="s">
        <v>1</v>
      </c>
      <c r="E70" s="47">
        <v>8</v>
      </c>
      <c r="F70" s="42"/>
      <c r="G70" s="42"/>
    </row>
    <row r="71" spans="1:7" s="5" customFormat="1" x14ac:dyDescent="0.25">
      <c r="A71" s="2">
        <v>16</v>
      </c>
      <c r="B71" s="3" t="s">
        <v>191</v>
      </c>
      <c r="C71" s="3"/>
      <c r="D71" s="2" t="s">
        <v>1</v>
      </c>
      <c r="E71" s="4">
        <v>4</v>
      </c>
      <c r="F71" s="42"/>
      <c r="G71" s="42"/>
    </row>
    <row r="72" spans="1:7" s="5" customFormat="1" x14ac:dyDescent="0.25">
      <c r="A72" s="2">
        <v>17</v>
      </c>
      <c r="B72" s="3" t="s">
        <v>262</v>
      </c>
      <c r="C72" s="3"/>
      <c r="D72" s="2" t="s">
        <v>1</v>
      </c>
      <c r="E72" s="4">
        <v>5</v>
      </c>
      <c r="F72" s="42"/>
      <c r="G72" s="42"/>
    </row>
    <row r="73" spans="1:7" s="5" customFormat="1" x14ac:dyDescent="0.25">
      <c r="A73" s="2">
        <v>18</v>
      </c>
      <c r="B73" s="3" t="s">
        <v>172</v>
      </c>
      <c r="C73" s="3"/>
      <c r="D73" s="2" t="s">
        <v>1</v>
      </c>
      <c r="E73" s="4">
        <v>6</v>
      </c>
      <c r="F73" s="42"/>
      <c r="G73" s="42"/>
    </row>
    <row r="74" spans="1:7" s="5" customFormat="1" x14ac:dyDescent="0.25">
      <c r="A74" s="2">
        <v>19</v>
      </c>
      <c r="B74" s="45" t="s">
        <v>242</v>
      </c>
      <c r="C74" s="45"/>
      <c r="D74" s="46" t="s">
        <v>1</v>
      </c>
      <c r="E74" s="47">
        <v>19</v>
      </c>
      <c r="F74" s="42"/>
      <c r="G74" s="42"/>
    </row>
    <row r="75" spans="1:7" s="5" customFormat="1" x14ac:dyDescent="0.25">
      <c r="A75" s="2">
        <v>20</v>
      </c>
      <c r="B75" s="3" t="s">
        <v>80</v>
      </c>
      <c r="C75" s="3"/>
      <c r="D75" s="2" t="s">
        <v>1</v>
      </c>
      <c r="E75" s="4">
        <v>75</v>
      </c>
      <c r="F75" s="42"/>
      <c r="G75" s="42"/>
    </row>
    <row r="76" spans="1:7" s="5" customFormat="1" x14ac:dyDescent="0.25">
      <c r="A76" s="2">
        <v>36</v>
      </c>
      <c r="B76" s="3" t="s">
        <v>88</v>
      </c>
      <c r="C76" s="3"/>
      <c r="D76" s="2" t="s">
        <v>1</v>
      </c>
      <c r="E76" s="4">
        <v>46</v>
      </c>
      <c r="F76" s="42"/>
      <c r="G76" s="42"/>
    </row>
    <row r="77" spans="1:7" s="5" customFormat="1" x14ac:dyDescent="0.25">
      <c r="A77" s="2">
        <v>21</v>
      </c>
      <c r="B77" s="3" t="s">
        <v>81</v>
      </c>
      <c r="C77" s="3"/>
      <c r="D77" s="2" t="s">
        <v>1</v>
      </c>
      <c r="E77" s="4">
        <v>50</v>
      </c>
      <c r="F77" s="42"/>
      <c r="G77" s="42"/>
    </row>
    <row r="78" spans="1:7" s="5" customFormat="1" x14ac:dyDescent="0.25">
      <c r="A78" s="2">
        <v>22</v>
      </c>
      <c r="B78" s="3" t="s">
        <v>244</v>
      </c>
      <c r="C78" s="3"/>
      <c r="D78" s="2" t="s">
        <v>1</v>
      </c>
      <c r="E78" s="4">
        <v>74</v>
      </c>
      <c r="F78" s="42"/>
      <c r="G78" s="42"/>
    </row>
    <row r="79" spans="1:7" s="5" customFormat="1" x14ac:dyDescent="0.25">
      <c r="A79" s="2">
        <v>23</v>
      </c>
      <c r="B79" s="3" t="s">
        <v>182</v>
      </c>
      <c r="C79" s="3"/>
      <c r="D79" s="2" t="s">
        <v>1</v>
      </c>
      <c r="E79" s="4">
        <v>42</v>
      </c>
      <c r="F79" s="42"/>
      <c r="G79" s="42"/>
    </row>
    <row r="80" spans="1:7" s="5" customFormat="1" x14ac:dyDescent="0.25">
      <c r="A80" s="2">
        <v>24</v>
      </c>
      <c r="B80" s="3" t="s">
        <v>82</v>
      </c>
      <c r="C80" s="3"/>
      <c r="D80" s="2" t="s">
        <v>1</v>
      </c>
      <c r="E80" s="4">
        <v>7</v>
      </c>
      <c r="F80" s="42"/>
      <c r="G80" s="42"/>
    </row>
    <row r="81" spans="1:7" s="5" customFormat="1" x14ac:dyDescent="0.25">
      <c r="A81" s="2">
        <v>25</v>
      </c>
      <c r="B81" s="45" t="s">
        <v>264</v>
      </c>
      <c r="C81" s="45"/>
      <c r="D81" s="46" t="s">
        <v>1</v>
      </c>
      <c r="E81" s="47">
        <v>56</v>
      </c>
      <c r="F81" s="42"/>
      <c r="G81" s="42"/>
    </row>
    <row r="82" spans="1:7" s="5" customFormat="1" x14ac:dyDescent="0.25">
      <c r="A82" s="2">
        <v>26</v>
      </c>
      <c r="B82" s="45" t="s">
        <v>265</v>
      </c>
      <c r="C82" s="45"/>
      <c r="D82" s="46" t="s">
        <v>1</v>
      </c>
      <c r="E82" s="47">
        <v>32</v>
      </c>
      <c r="F82" s="42"/>
      <c r="G82" s="42"/>
    </row>
    <row r="83" spans="1:7" s="5" customFormat="1" x14ac:dyDescent="0.25">
      <c r="A83" s="2">
        <v>27</v>
      </c>
      <c r="B83" s="45" t="s">
        <v>266</v>
      </c>
      <c r="C83" s="45"/>
      <c r="D83" s="46" t="s">
        <v>1</v>
      </c>
      <c r="E83" s="47">
        <v>2</v>
      </c>
      <c r="F83" s="42"/>
      <c r="G83" s="42"/>
    </row>
    <row r="84" spans="1:7" s="5" customFormat="1" x14ac:dyDescent="0.25">
      <c r="A84" s="2">
        <v>28</v>
      </c>
      <c r="B84" s="45" t="s">
        <v>267</v>
      </c>
      <c r="C84" s="45"/>
      <c r="D84" s="46" t="s">
        <v>1</v>
      </c>
      <c r="E84" s="47">
        <v>6</v>
      </c>
      <c r="F84" s="42"/>
      <c r="G84" s="42"/>
    </row>
    <row r="85" spans="1:7" s="5" customFormat="1" x14ac:dyDescent="0.25">
      <c r="A85" s="2">
        <v>29</v>
      </c>
      <c r="B85" s="45" t="s">
        <v>268</v>
      </c>
      <c r="C85" s="45"/>
      <c r="D85" s="46" t="s">
        <v>1</v>
      </c>
      <c r="E85" s="47">
        <v>22</v>
      </c>
      <c r="F85" s="42"/>
      <c r="G85" s="42"/>
    </row>
    <row r="86" spans="1:7" s="5" customFormat="1" x14ac:dyDescent="0.25">
      <c r="A86" s="2">
        <v>30</v>
      </c>
      <c r="B86" s="45" t="s">
        <v>269</v>
      </c>
      <c r="C86" s="45"/>
      <c r="D86" s="46" t="s">
        <v>1</v>
      </c>
      <c r="E86" s="47">
        <v>4</v>
      </c>
      <c r="F86" s="42"/>
      <c r="G86" s="42"/>
    </row>
    <row r="87" spans="1:7" s="5" customFormat="1" x14ac:dyDescent="0.25">
      <c r="A87" s="2">
        <v>31</v>
      </c>
      <c r="B87" s="3" t="s">
        <v>83</v>
      </c>
      <c r="C87" s="3"/>
      <c r="D87" s="2" t="s">
        <v>1</v>
      </c>
      <c r="E87" s="4">
        <v>6</v>
      </c>
      <c r="F87" s="42"/>
      <c r="G87" s="42"/>
    </row>
    <row r="88" spans="1:7" s="5" customFormat="1" x14ac:dyDescent="0.25">
      <c r="A88" s="2">
        <v>32</v>
      </c>
      <c r="B88" s="45" t="s">
        <v>270</v>
      </c>
      <c r="C88" s="45"/>
      <c r="D88" s="46" t="s">
        <v>1</v>
      </c>
      <c r="E88" s="47">
        <v>3</v>
      </c>
      <c r="F88" s="42"/>
      <c r="G88" s="42"/>
    </row>
    <row r="89" spans="1:7" s="5" customFormat="1" x14ac:dyDescent="0.25">
      <c r="A89" s="2">
        <v>33</v>
      </c>
      <c r="B89" s="45" t="s">
        <v>271</v>
      </c>
      <c r="C89" s="45"/>
      <c r="D89" s="46" t="s">
        <v>1</v>
      </c>
      <c r="E89" s="47">
        <v>10</v>
      </c>
      <c r="F89" s="42"/>
      <c r="G89" s="42"/>
    </row>
    <row r="90" spans="1:7" s="5" customFormat="1" x14ac:dyDescent="0.25">
      <c r="A90" s="2">
        <v>34</v>
      </c>
      <c r="B90" s="45" t="s">
        <v>272</v>
      </c>
      <c r="C90" s="45"/>
      <c r="D90" s="46" t="s">
        <v>1</v>
      </c>
      <c r="E90" s="47">
        <v>20</v>
      </c>
      <c r="F90" s="42"/>
      <c r="G90" s="42"/>
    </row>
    <row r="91" spans="1:7" s="5" customFormat="1" x14ac:dyDescent="0.25">
      <c r="A91" s="2">
        <v>35</v>
      </c>
      <c r="B91" s="3" t="s">
        <v>87</v>
      </c>
      <c r="C91" s="3"/>
      <c r="D91" s="2" t="s">
        <v>1</v>
      </c>
      <c r="E91" s="4">
        <v>40</v>
      </c>
      <c r="F91" s="42"/>
      <c r="G91" s="42"/>
    </row>
    <row r="92" spans="1:7" s="5" customFormat="1" x14ac:dyDescent="0.25">
      <c r="A92" s="2">
        <v>37</v>
      </c>
      <c r="B92" s="3" t="s">
        <v>89</v>
      </c>
      <c r="C92" s="3"/>
      <c r="D92" s="2" t="s">
        <v>1</v>
      </c>
      <c r="E92" s="4">
        <v>60</v>
      </c>
      <c r="F92" s="42"/>
      <c r="G92" s="42"/>
    </row>
    <row r="93" spans="1:7" s="5" customFormat="1" x14ac:dyDescent="0.25">
      <c r="A93" s="2">
        <v>38</v>
      </c>
      <c r="B93" s="3" t="s">
        <v>237</v>
      </c>
      <c r="C93" s="3"/>
      <c r="D93" s="2" t="s">
        <v>1</v>
      </c>
      <c r="E93" s="4">
        <v>90</v>
      </c>
      <c r="F93" s="42"/>
      <c r="G93" s="42"/>
    </row>
    <row r="94" spans="1:7" s="5" customFormat="1" x14ac:dyDescent="0.25">
      <c r="A94" s="2">
        <v>39</v>
      </c>
      <c r="B94" s="3" t="s">
        <v>90</v>
      </c>
      <c r="C94" s="3"/>
      <c r="D94" s="2" t="s">
        <v>1</v>
      </c>
      <c r="E94" s="4">
        <v>6</v>
      </c>
      <c r="F94" s="42"/>
      <c r="G94" s="42"/>
    </row>
    <row r="95" spans="1:7" s="5" customFormat="1" x14ac:dyDescent="0.25">
      <c r="A95" s="2">
        <v>40</v>
      </c>
      <c r="B95" s="3" t="s">
        <v>91</v>
      </c>
      <c r="C95" s="3"/>
      <c r="D95" s="2" t="s">
        <v>1</v>
      </c>
      <c r="E95" s="4">
        <v>24</v>
      </c>
      <c r="F95" s="42"/>
      <c r="G95" s="42"/>
    </row>
    <row r="96" spans="1:7" s="22" customFormat="1" ht="15" customHeight="1" x14ac:dyDescent="0.25">
      <c r="A96" s="21"/>
      <c r="B96" s="85" t="s">
        <v>19</v>
      </c>
      <c r="C96" s="85"/>
      <c r="D96" s="85"/>
      <c r="E96" s="85"/>
      <c r="F96" s="85"/>
      <c r="G96" s="86"/>
    </row>
    <row r="97" spans="1:7" s="5" customFormat="1" x14ac:dyDescent="0.25">
      <c r="A97" s="2">
        <v>1</v>
      </c>
      <c r="B97" s="3" t="s">
        <v>119</v>
      </c>
      <c r="C97" s="3"/>
      <c r="D97" s="2" t="s">
        <v>31</v>
      </c>
      <c r="E97" s="4">
        <v>40</v>
      </c>
      <c r="F97" s="42"/>
      <c r="G97" s="42"/>
    </row>
    <row r="98" spans="1:7" s="5" customFormat="1" x14ac:dyDescent="0.25">
      <c r="A98" s="2">
        <v>2</v>
      </c>
      <c r="B98" s="3" t="s">
        <v>117</v>
      </c>
      <c r="C98" s="3"/>
      <c r="D98" s="2" t="s">
        <v>31</v>
      </c>
      <c r="E98" s="4">
        <v>7</v>
      </c>
      <c r="F98" s="42"/>
      <c r="G98" s="42"/>
    </row>
    <row r="99" spans="1:7" s="5" customFormat="1" x14ac:dyDescent="0.25">
      <c r="A99" s="2">
        <v>3</v>
      </c>
      <c r="B99" s="3" t="s">
        <v>101</v>
      </c>
      <c r="C99" s="3"/>
      <c r="D99" s="2" t="s">
        <v>1</v>
      </c>
      <c r="E99" s="4">
        <v>154</v>
      </c>
      <c r="F99" s="42"/>
      <c r="G99" s="42"/>
    </row>
    <row r="100" spans="1:7" s="5" customFormat="1" x14ac:dyDescent="0.25">
      <c r="A100" s="2">
        <v>4</v>
      </c>
      <c r="B100" s="45" t="s">
        <v>273</v>
      </c>
      <c r="C100" s="45"/>
      <c r="D100" s="46" t="s">
        <v>31</v>
      </c>
      <c r="E100" s="47">
        <v>3</v>
      </c>
      <c r="F100" s="42"/>
      <c r="G100" s="42"/>
    </row>
    <row r="101" spans="1:7" s="1" customFormat="1" x14ac:dyDescent="0.25">
      <c r="A101" s="46">
        <v>5</v>
      </c>
      <c r="B101" s="45" t="s">
        <v>275</v>
      </c>
      <c r="C101" s="45"/>
      <c r="D101" s="46" t="s">
        <v>1</v>
      </c>
      <c r="E101" s="47">
        <v>60</v>
      </c>
      <c r="F101" s="41"/>
      <c r="G101" s="41"/>
    </row>
    <row r="102" spans="1:7" s="5" customFormat="1" x14ac:dyDescent="0.25">
      <c r="A102" s="2">
        <v>5</v>
      </c>
      <c r="B102" s="45" t="s">
        <v>274</v>
      </c>
      <c r="C102" s="45"/>
      <c r="D102" s="46" t="s">
        <v>1</v>
      </c>
      <c r="E102" s="47">
        <v>6</v>
      </c>
      <c r="F102" s="42"/>
      <c r="G102" s="42"/>
    </row>
    <row r="103" spans="1:7" s="5" customFormat="1" x14ac:dyDescent="0.25">
      <c r="A103" s="2">
        <v>6</v>
      </c>
      <c r="B103" s="3" t="s">
        <v>94</v>
      </c>
      <c r="C103" s="3"/>
      <c r="D103" s="2" t="s">
        <v>1</v>
      </c>
      <c r="E103" s="4">
        <v>1</v>
      </c>
      <c r="F103" s="42"/>
      <c r="G103" s="42"/>
    </row>
    <row r="104" spans="1:7" s="5" customFormat="1" x14ac:dyDescent="0.25">
      <c r="A104" s="2">
        <v>7</v>
      </c>
      <c r="B104" s="3" t="s">
        <v>229</v>
      </c>
      <c r="C104" s="3"/>
      <c r="D104" s="2" t="s">
        <v>1</v>
      </c>
      <c r="E104" s="4">
        <v>3</v>
      </c>
      <c r="F104" s="42"/>
      <c r="G104" s="42"/>
    </row>
    <row r="105" spans="1:7" s="5" customFormat="1" x14ac:dyDescent="0.25">
      <c r="A105" s="2">
        <v>8</v>
      </c>
      <c r="B105" s="45" t="s">
        <v>276</v>
      </c>
      <c r="C105" s="45"/>
      <c r="D105" s="46" t="s">
        <v>1</v>
      </c>
      <c r="E105" s="47">
        <v>10</v>
      </c>
      <c r="F105" s="42"/>
      <c r="G105" s="42"/>
    </row>
    <row r="106" spans="1:7" s="5" customFormat="1" x14ac:dyDescent="0.25">
      <c r="A106" s="2">
        <v>9</v>
      </c>
      <c r="B106" s="45" t="s">
        <v>277</v>
      </c>
      <c r="C106" s="45"/>
      <c r="D106" s="46" t="s">
        <v>1</v>
      </c>
      <c r="E106" s="47">
        <v>19</v>
      </c>
      <c r="F106" s="42"/>
      <c r="G106" s="42"/>
    </row>
    <row r="107" spans="1:7" s="5" customFormat="1" x14ac:dyDescent="0.25">
      <c r="A107" s="2">
        <v>10</v>
      </c>
      <c r="B107" s="3" t="s">
        <v>97</v>
      </c>
      <c r="C107" s="3"/>
      <c r="D107" s="2" t="s">
        <v>1</v>
      </c>
      <c r="E107" s="4">
        <v>3</v>
      </c>
      <c r="F107" s="42"/>
      <c r="G107" s="42"/>
    </row>
    <row r="108" spans="1:7" s="5" customFormat="1" x14ac:dyDescent="0.25">
      <c r="A108" s="2">
        <v>11</v>
      </c>
      <c r="B108" s="45" t="s">
        <v>278</v>
      </c>
      <c r="C108" s="45"/>
      <c r="D108" s="46" t="s">
        <v>1</v>
      </c>
      <c r="E108" s="47">
        <v>2</v>
      </c>
      <c r="F108" s="42"/>
      <c r="G108" s="42"/>
    </row>
    <row r="109" spans="1:7" s="5" customFormat="1" x14ac:dyDescent="0.25">
      <c r="A109" s="2">
        <v>12</v>
      </c>
      <c r="B109" s="3" t="s">
        <v>245</v>
      </c>
      <c r="C109" s="3"/>
      <c r="D109" s="2" t="s">
        <v>1</v>
      </c>
      <c r="E109" s="4">
        <v>15</v>
      </c>
      <c r="F109" s="42"/>
      <c r="G109" s="42"/>
    </row>
    <row r="110" spans="1:7" s="5" customFormat="1" x14ac:dyDescent="0.25">
      <c r="A110" s="2">
        <v>13</v>
      </c>
      <c r="B110" s="45" t="s">
        <v>279</v>
      </c>
      <c r="C110" s="45"/>
      <c r="D110" s="46" t="s">
        <v>1</v>
      </c>
      <c r="E110" s="47">
        <v>6</v>
      </c>
      <c r="F110" s="42"/>
      <c r="G110" s="42"/>
    </row>
    <row r="111" spans="1:7" s="5" customFormat="1" x14ac:dyDescent="0.25">
      <c r="A111" s="2">
        <v>14</v>
      </c>
      <c r="B111" s="3" t="s">
        <v>92</v>
      </c>
      <c r="C111" s="3"/>
      <c r="D111" s="2" t="s">
        <v>31</v>
      </c>
      <c r="E111" s="4">
        <v>10</v>
      </c>
      <c r="F111" s="42"/>
      <c r="G111" s="42"/>
    </row>
    <row r="112" spans="1:7" s="5" customFormat="1" x14ac:dyDescent="0.25">
      <c r="A112" s="2">
        <v>15</v>
      </c>
      <c r="B112" s="3" t="s">
        <v>93</v>
      </c>
      <c r="C112" s="3"/>
      <c r="D112" s="2" t="s">
        <v>31</v>
      </c>
      <c r="E112" s="4">
        <v>11</v>
      </c>
      <c r="F112" s="42"/>
      <c r="G112" s="42"/>
    </row>
    <row r="113" spans="1:7" s="5" customFormat="1" x14ac:dyDescent="0.25">
      <c r="A113" s="2">
        <v>16</v>
      </c>
      <c r="B113" s="3" t="s">
        <v>244</v>
      </c>
      <c r="C113" s="3"/>
      <c r="D113" s="2" t="s">
        <v>1</v>
      </c>
      <c r="E113" s="4">
        <v>5</v>
      </c>
      <c r="F113" s="42"/>
      <c r="G113" s="42"/>
    </row>
    <row r="114" spans="1:7" s="5" customFormat="1" x14ac:dyDescent="0.25">
      <c r="A114" s="2">
        <v>17</v>
      </c>
      <c r="B114" s="3" t="s">
        <v>182</v>
      </c>
      <c r="C114" s="3"/>
      <c r="D114" s="2" t="s">
        <v>1</v>
      </c>
      <c r="E114" s="4">
        <v>3</v>
      </c>
      <c r="F114" s="42"/>
      <c r="G114" s="42"/>
    </row>
    <row r="115" spans="1:7" s="5" customFormat="1" x14ac:dyDescent="0.25">
      <c r="A115" s="2">
        <v>18</v>
      </c>
      <c r="B115" s="3" t="s">
        <v>95</v>
      </c>
      <c r="C115" s="3"/>
      <c r="D115" s="2" t="s">
        <v>1</v>
      </c>
      <c r="E115" s="4">
        <v>4</v>
      </c>
      <c r="F115" s="42"/>
      <c r="G115" s="42"/>
    </row>
    <row r="116" spans="1:7" s="5" customFormat="1" x14ac:dyDescent="0.25">
      <c r="A116" s="2">
        <v>19</v>
      </c>
      <c r="B116" s="3" t="s">
        <v>94</v>
      </c>
      <c r="C116" s="3"/>
      <c r="D116" s="2" t="s">
        <v>1</v>
      </c>
      <c r="E116" s="4">
        <v>1</v>
      </c>
      <c r="F116" s="42"/>
      <c r="G116" s="42"/>
    </row>
    <row r="117" spans="1:7" s="5" customFormat="1" x14ac:dyDescent="0.25">
      <c r="A117" s="2">
        <v>20</v>
      </c>
      <c r="B117" s="3" t="s">
        <v>96</v>
      </c>
      <c r="C117" s="3"/>
      <c r="D117" s="2" t="s">
        <v>1</v>
      </c>
      <c r="E117" s="4">
        <v>2</v>
      </c>
      <c r="F117" s="42"/>
      <c r="G117" s="42"/>
    </row>
    <row r="118" spans="1:7" s="5" customFormat="1" x14ac:dyDescent="0.25">
      <c r="A118" s="2">
        <v>21</v>
      </c>
      <c r="B118" s="45" t="s">
        <v>280</v>
      </c>
      <c r="C118" s="45"/>
      <c r="D118" s="46" t="s">
        <v>1</v>
      </c>
      <c r="E118" s="47">
        <v>2</v>
      </c>
      <c r="F118" s="42"/>
      <c r="G118" s="42"/>
    </row>
    <row r="119" spans="1:7" s="5" customFormat="1" x14ac:dyDescent="0.25">
      <c r="A119" s="2">
        <v>22</v>
      </c>
      <c r="B119" s="45" t="s">
        <v>281</v>
      </c>
      <c r="C119" s="45"/>
      <c r="D119" s="46" t="s">
        <v>1</v>
      </c>
      <c r="E119" s="47">
        <v>2</v>
      </c>
      <c r="F119" s="42"/>
      <c r="G119" s="42"/>
    </row>
    <row r="120" spans="1:7" s="22" customFormat="1" ht="15" customHeight="1" x14ac:dyDescent="0.25">
      <c r="A120" s="21"/>
      <c r="B120" s="85" t="s">
        <v>20</v>
      </c>
      <c r="C120" s="85"/>
      <c r="D120" s="85"/>
      <c r="E120" s="85"/>
      <c r="F120" s="85"/>
      <c r="G120" s="86"/>
    </row>
    <row r="121" spans="1:7" s="5" customFormat="1" x14ac:dyDescent="0.25">
      <c r="A121" s="2">
        <v>1</v>
      </c>
      <c r="B121" s="3" t="s">
        <v>195</v>
      </c>
      <c r="C121" s="3"/>
      <c r="D121" s="2" t="s">
        <v>31</v>
      </c>
      <c r="E121" s="4">
        <v>6</v>
      </c>
      <c r="F121" s="42"/>
      <c r="G121" s="42"/>
    </row>
    <row r="122" spans="1:7" s="5" customFormat="1" x14ac:dyDescent="0.25">
      <c r="A122" s="2">
        <v>2</v>
      </c>
      <c r="B122" s="3" t="s">
        <v>196</v>
      </c>
      <c r="C122" s="3"/>
      <c r="D122" s="2" t="s">
        <v>31</v>
      </c>
      <c r="E122" s="4">
        <v>5</v>
      </c>
      <c r="F122" s="42"/>
      <c r="G122" s="42"/>
    </row>
    <row r="123" spans="1:7" s="5" customFormat="1" x14ac:dyDescent="0.25">
      <c r="A123" s="2">
        <v>3</v>
      </c>
      <c r="B123" s="3" t="s">
        <v>101</v>
      </c>
      <c r="C123" s="3"/>
      <c r="D123" s="2" t="s">
        <v>1</v>
      </c>
      <c r="E123" s="4">
        <v>100</v>
      </c>
      <c r="F123" s="42"/>
      <c r="G123" s="42"/>
    </row>
    <row r="124" spans="1:7" s="5" customFormat="1" x14ac:dyDescent="0.25">
      <c r="A124" s="2">
        <v>4</v>
      </c>
      <c r="B124" s="6" t="s">
        <v>102</v>
      </c>
      <c r="C124" s="3"/>
      <c r="D124" s="8" t="s">
        <v>31</v>
      </c>
      <c r="E124" s="9">
        <v>15</v>
      </c>
      <c r="F124" s="42"/>
      <c r="G124" s="42"/>
    </row>
    <row r="125" spans="1:7" s="5" customFormat="1" x14ac:dyDescent="0.25">
      <c r="A125" s="2">
        <v>5</v>
      </c>
      <c r="B125" s="3" t="s">
        <v>240</v>
      </c>
      <c r="C125" s="3"/>
      <c r="D125" s="2" t="s">
        <v>1</v>
      </c>
      <c r="E125" s="4">
        <v>5</v>
      </c>
      <c r="F125" s="42"/>
      <c r="G125" s="42"/>
    </row>
    <row r="126" spans="1:7" s="5" customFormat="1" x14ac:dyDescent="0.25">
      <c r="A126" s="2">
        <v>6</v>
      </c>
      <c r="B126" s="3" t="s">
        <v>179</v>
      </c>
      <c r="C126" s="3"/>
      <c r="D126" s="2" t="s">
        <v>1</v>
      </c>
      <c r="E126" s="4">
        <v>3</v>
      </c>
      <c r="F126" s="42"/>
      <c r="G126" s="42"/>
    </row>
    <row r="127" spans="1:7" s="5" customFormat="1" x14ac:dyDescent="0.25">
      <c r="A127" s="2">
        <v>7</v>
      </c>
      <c r="B127" s="3" t="s">
        <v>107</v>
      </c>
      <c r="C127" s="3"/>
      <c r="D127" s="2" t="s">
        <v>1</v>
      </c>
      <c r="E127" s="4">
        <v>1</v>
      </c>
      <c r="F127" s="42"/>
      <c r="G127" s="42"/>
    </row>
    <row r="128" spans="1:7" s="5" customFormat="1" x14ac:dyDescent="0.25">
      <c r="A128" s="2">
        <v>8</v>
      </c>
      <c r="B128" s="6" t="s">
        <v>112</v>
      </c>
      <c r="C128" s="3"/>
      <c r="D128" s="8" t="s">
        <v>1</v>
      </c>
      <c r="E128" s="9">
        <v>4</v>
      </c>
      <c r="F128" s="42"/>
      <c r="G128" s="42"/>
    </row>
    <row r="129" spans="1:7" s="5" customFormat="1" x14ac:dyDescent="0.25">
      <c r="A129" s="2">
        <v>9</v>
      </c>
      <c r="B129" s="3" t="s">
        <v>239</v>
      </c>
      <c r="C129" s="3"/>
      <c r="D129" s="2" t="s">
        <v>1</v>
      </c>
      <c r="E129" s="4">
        <v>10</v>
      </c>
      <c r="F129" s="42"/>
      <c r="G129" s="42"/>
    </row>
    <row r="130" spans="1:7" s="5" customFormat="1" x14ac:dyDescent="0.25">
      <c r="A130" s="2">
        <v>10</v>
      </c>
      <c r="B130" s="3" t="s">
        <v>106</v>
      </c>
      <c r="C130" s="3"/>
      <c r="D130" s="2" t="s">
        <v>1</v>
      </c>
      <c r="E130" s="4">
        <v>2</v>
      </c>
      <c r="F130" s="42"/>
      <c r="G130" s="42"/>
    </row>
    <row r="131" spans="1:7" s="5" customFormat="1" x14ac:dyDescent="0.25">
      <c r="A131" s="2">
        <v>11</v>
      </c>
      <c r="B131" s="3" t="s">
        <v>108</v>
      </c>
      <c r="C131" s="3"/>
      <c r="D131" s="2" t="s">
        <v>1</v>
      </c>
      <c r="E131" s="4">
        <v>3</v>
      </c>
      <c r="F131" s="42"/>
      <c r="G131" s="42"/>
    </row>
    <row r="132" spans="1:7" s="5" customFormat="1" x14ac:dyDescent="0.25">
      <c r="A132" s="2">
        <v>12</v>
      </c>
      <c r="B132" s="3" t="s">
        <v>245</v>
      </c>
      <c r="C132" s="3"/>
      <c r="D132" s="2" t="s">
        <v>1</v>
      </c>
      <c r="E132" s="4">
        <v>30</v>
      </c>
      <c r="F132" s="42"/>
      <c r="G132" s="42"/>
    </row>
    <row r="133" spans="1:7" s="5" customFormat="1" x14ac:dyDescent="0.25">
      <c r="A133" s="2">
        <v>13</v>
      </c>
      <c r="B133" s="3" t="s">
        <v>242</v>
      </c>
      <c r="C133" s="3"/>
      <c r="D133" s="2" t="s">
        <v>1</v>
      </c>
      <c r="E133" s="4">
        <v>20</v>
      </c>
      <c r="F133" s="42"/>
      <c r="G133" s="42"/>
    </row>
    <row r="134" spans="1:7" s="5" customFormat="1" x14ac:dyDescent="0.25">
      <c r="A134" s="2">
        <v>14</v>
      </c>
      <c r="B134" s="3" t="s">
        <v>105</v>
      </c>
      <c r="C134" s="3"/>
      <c r="D134" s="2" t="s">
        <v>1</v>
      </c>
      <c r="E134" s="4">
        <v>4</v>
      </c>
      <c r="F134" s="42"/>
      <c r="G134" s="42"/>
    </row>
    <row r="135" spans="1:7" s="5" customFormat="1" x14ac:dyDescent="0.25">
      <c r="A135" s="2">
        <v>15</v>
      </c>
      <c r="B135" s="3" t="s">
        <v>109</v>
      </c>
      <c r="C135" s="3"/>
      <c r="D135" s="2" t="s">
        <v>1</v>
      </c>
      <c r="E135" s="4">
        <v>2</v>
      </c>
      <c r="F135" s="42"/>
      <c r="G135" s="42"/>
    </row>
    <row r="136" spans="1:7" s="5" customFormat="1" x14ac:dyDescent="0.25">
      <c r="A136" s="2">
        <v>16</v>
      </c>
      <c r="B136" s="6" t="s">
        <v>110</v>
      </c>
      <c r="C136" s="3"/>
      <c r="D136" s="8" t="s">
        <v>1</v>
      </c>
      <c r="E136" s="9">
        <v>6</v>
      </c>
      <c r="F136" s="42"/>
      <c r="G136" s="42"/>
    </row>
    <row r="137" spans="1:7" s="5" customFormat="1" x14ac:dyDescent="0.25">
      <c r="A137" s="2">
        <v>17</v>
      </c>
      <c r="B137" s="3" t="s">
        <v>99</v>
      </c>
      <c r="C137" s="3"/>
      <c r="D137" s="2" t="s">
        <v>1</v>
      </c>
      <c r="E137" s="4">
        <v>10</v>
      </c>
      <c r="F137" s="42"/>
      <c r="G137" s="42"/>
    </row>
    <row r="138" spans="1:7" s="5" customFormat="1" x14ac:dyDescent="0.25">
      <c r="A138" s="2">
        <v>18</v>
      </c>
      <c r="B138" s="3" t="s">
        <v>100</v>
      </c>
      <c r="C138" s="3"/>
      <c r="D138" s="2" t="s">
        <v>1</v>
      </c>
      <c r="E138" s="4">
        <v>100</v>
      </c>
      <c r="F138" s="42"/>
      <c r="G138" s="42"/>
    </row>
    <row r="139" spans="1:7" s="5" customFormat="1" x14ac:dyDescent="0.25">
      <c r="A139" s="2">
        <v>19</v>
      </c>
      <c r="B139" s="3" t="s">
        <v>104</v>
      </c>
      <c r="C139" s="3"/>
      <c r="D139" s="2" t="s">
        <v>1</v>
      </c>
      <c r="E139" s="4">
        <v>1</v>
      </c>
      <c r="F139" s="42"/>
      <c r="G139" s="42"/>
    </row>
    <row r="140" spans="1:7" s="5" customFormat="1" x14ac:dyDescent="0.25">
      <c r="A140" s="2">
        <v>20</v>
      </c>
      <c r="B140" s="3" t="s">
        <v>237</v>
      </c>
      <c r="C140" s="3"/>
      <c r="D140" s="2" t="s">
        <v>1</v>
      </c>
      <c r="E140" s="4">
        <v>20</v>
      </c>
      <c r="F140" s="42"/>
      <c r="G140" s="42"/>
    </row>
    <row r="141" spans="1:7" s="5" customFormat="1" x14ac:dyDescent="0.25">
      <c r="A141" s="2">
        <v>21</v>
      </c>
      <c r="B141" s="3" t="s">
        <v>113</v>
      </c>
      <c r="C141" s="3"/>
      <c r="D141" s="2" t="s">
        <v>31</v>
      </c>
      <c r="E141" s="4">
        <v>5</v>
      </c>
      <c r="F141" s="42"/>
      <c r="G141" s="42"/>
    </row>
    <row r="142" spans="1:7" s="5" customFormat="1" x14ac:dyDescent="0.25">
      <c r="A142" s="2">
        <v>22</v>
      </c>
      <c r="B142" s="3" t="s">
        <v>114</v>
      </c>
      <c r="C142" s="3"/>
      <c r="D142" s="2" t="s">
        <v>31</v>
      </c>
      <c r="E142" s="4">
        <v>5</v>
      </c>
      <c r="F142" s="42"/>
      <c r="G142" s="42"/>
    </row>
    <row r="143" spans="1:7" s="5" customFormat="1" x14ac:dyDescent="0.25">
      <c r="A143" s="2">
        <v>23</v>
      </c>
      <c r="B143" s="6" t="s">
        <v>103</v>
      </c>
      <c r="C143" s="3"/>
      <c r="D143" s="8" t="s">
        <v>1</v>
      </c>
      <c r="E143" s="9">
        <v>10</v>
      </c>
      <c r="F143" s="42"/>
      <c r="G143" s="42"/>
    </row>
    <row r="144" spans="1:7" s="5" customFormat="1" x14ac:dyDescent="0.25">
      <c r="A144" s="2">
        <v>24</v>
      </c>
      <c r="B144" s="6" t="s">
        <v>98</v>
      </c>
      <c r="C144" s="3"/>
      <c r="D144" s="8" t="s">
        <v>1</v>
      </c>
      <c r="E144" s="9">
        <v>10</v>
      </c>
      <c r="F144" s="42"/>
      <c r="G144" s="42"/>
    </row>
    <row r="145" spans="1:7" s="5" customFormat="1" x14ac:dyDescent="0.25">
      <c r="A145" s="2">
        <v>25</v>
      </c>
      <c r="B145" s="6" t="s">
        <v>111</v>
      </c>
      <c r="C145" s="3"/>
      <c r="D145" s="8" t="s">
        <v>1</v>
      </c>
      <c r="E145" s="9">
        <v>4</v>
      </c>
      <c r="F145" s="42"/>
      <c r="G145" s="42"/>
    </row>
    <row r="146" spans="1:7" s="22" customFormat="1" ht="15" customHeight="1" x14ac:dyDescent="0.25">
      <c r="A146" s="21"/>
      <c r="B146" s="85" t="s">
        <v>21</v>
      </c>
      <c r="C146" s="85"/>
      <c r="D146" s="85"/>
      <c r="E146" s="85"/>
      <c r="F146" s="85"/>
      <c r="G146" s="86"/>
    </row>
    <row r="147" spans="1:7" s="5" customFormat="1" x14ac:dyDescent="0.25">
      <c r="A147" s="2">
        <v>1</v>
      </c>
      <c r="B147" s="3" t="s">
        <v>117</v>
      </c>
      <c r="C147" s="3"/>
      <c r="D147" s="2" t="s">
        <v>1</v>
      </c>
      <c r="E147" s="4">
        <v>1200</v>
      </c>
      <c r="F147" s="42"/>
      <c r="G147" s="42"/>
    </row>
    <row r="148" spans="1:7" s="5" customFormat="1" x14ac:dyDescent="0.25">
      <c r="A148" s="2">
        <v>2</v>
      </c>
      <c r="B148" s="3" t="s">
        <v>118</v>
      </c>
      <c r="C148" s="3"/>
      <c r="D148" s="2" t="s">
        <v>1</v>
      </c>
      <c r="E148" s="4">
        <v>500</v>
      </c>
      <c r="F148" s="42"/>
      <c r="G148" s="42"/>
    </row>
    <row r="149" spans="1:7" s="5" customFormat="1" x14ac:dyDescent="0.25">
      <c r="A149" s="2">
        <v>3</v>
      </c>
      <c r="B149" s="3" t="s">
        <v>119</v>
      </c>
      <c r="C149" s="3"/>
      <c r="D149" s="2" t="s">
        <v>1</v>
      </c>
      <c r="E149" s="4">
        <v>300</v>
      </c>
      <c r="F149" s="42"/>
      <c r="G149" s="42"/>
    </row>
    <row r="150" spans="1:7" s="5" customFormat="1" x14ac:dyDescent="0.25">
      <c r="A150" s="2">
        <v>4</v>
      </c>
      <c r="B150" s="3" t="s">
        <v>124</v>
      </c>
      <c r="C150" s="3"/>
      <c r="D150" s="2" t="s">
        <v>1</v>
      </c>
      <c r="E150" s="4">
        <v>17</v>
      </c>
      <c r="F150" s="42"/>
      <c r="G150" s="42"/>
    </row>
    <row r="151" spans="1:7" s="5" customFormat="1" x14ac:dyDescent="0.25">
      <c r="A151" s="2">
        <v>5</v>
      </c>
      <c r="B151" s="3" t="s">
        <v>122</v>
      </c>
      <c r="C151" s="3"/>
      <c r="D151" s="2" t="s">
        <v>1</v>
      </c>
      <c r="E151" s="4">
        <v>50</v>
      </c>
      <c r="F151" s="42"/>
      <c r="G151" s="42"/>
    </row>
    <row r="152" spans="1:7" s="5" customFormat="1" x14ac:dyDescent="0.25">
      <c r="A152" s="2">
        <v>6</v>
      </c>
      <c r="B152" s="3" t="s">
        <v>101</v>
      </c>
      <c r="C152" s="3"/>
      <c r="D152" s="2" t="s">
        <v>1</v>
      </c>
      <c r="E152" s="4">
        <v>620</v>
      </c>
      <c r="F152" s="42"/>
      <c r="G152" s="42"/>
    </row>
    <row r="153" spans="1:7" s="5" customFormat="1" x14ac:dyDescent="0.25">
      <c r="A153" s="2">
        <v>7</v>
      </c>
      <c r="B153" s="45" t="s">
        <v>284</v>
      </c>
      <c r="C153" s="3"/>
      <c r="D153" s="2" t="s">
        <v>1</v>
      </c>
      <c r="E153" s="4">
        <v>140</v>
      </c>
      <c r="F153" s="42"/>
      <c r="G153" s="42"/>
    </row>
    <row r="154" spans="1:7" s="5" customFormat="1" x14ac:dyDescent="0.25">
      <c r="A154" s="2">
        <v>8</v>
      </c>
      <c r="B154" s="3" t="s">
        <v>116</v>
      </c>
      <c r="C154" s="3"/>
      <c r="D154" s="2" t="s">
        <v>1</v>
      </c>
      <c r="E154" s="4">
        <v>450</v>
      </c>
      <c r="F154" s="42"/>
      <c r="G154" s="42"/>
    </row>
    <row r="155" spans="1:7" s="5" customFormat="1" x14ac:dyDescent="0.25">
      <c r="A155" s="2">
        <v>9</v>
      </c>
      <c r="B155" s="45" t="s">
        <v>285</v>
      </c>
      <c r="C155" s="3"/>
      <c r="D155" s="2" t="s">
        <v>1</v>
      </c>
      <c r="E155" s="4">
        <v>600</v>
      </c>
      <c r="F155" s="42"/>
      <c r="G155" s="42"/>
    </row>
    <row r="156" spans="1:7" s="5" customFormat="1" x14ac:dyDescent="0.25">
      <c r="A156" s="2">
        <v>10</v>
      </c>
      <c r="B156" s="45" t="s">
        <v>286</v>
      </c>
      <c r="C156" s="45"/>
      <c r="D156" s="46" t="s">
        <v>1</v>
      </c>
      <c r="E156" s="47">
        <v>35</v>
      </c>
      <c r="F156" s="42"/>
      <c r="G156" s="42"/>
    </row>
    <row r="157" spans="1:7" s="5" customFormat="1" x14ac:dyDescent="0.25">
      <c r="A157" s="2">
        <v>11</v>
      </c>
      <c r="B157" s="3" t="s">
        <v>240</v>
      </c>
      <c r="C157" s="3"/>
      <c r="D157" s="2" t="s">
        <v>1</v>
      </c>
      <c r="E157" s="4">
        <v>10</v>
      </c>
      <c r="F157" s="42"/>
      <c r="G157" s="42"/>
    </row>
    <row r="158" spans="1:7" s="5" customFormat="1" x14ac:dyDescent="0.25">
      <c r="A158" s="2">
        <v>12</v>
      </c>
      <c r="B158" s="45" t="s">
        <v>287</v>
      </c>
      <c r="C158" s="3"/>
      <c r="D158" s="2" t="s">
        <v>1</v>
      </c>
      <c r="E158" s="4">
        <v>35</v>
      </c>
      <c r="F158" s="42"/>
      <c r="G158" s="42"/>
    </row>
    <row r="159" spans="1:7" s="5" customFormat="1" x14ac:dyDescent="0.25">
      <c r="A159" s="2">
        <v>13</v>
      </c>
      <c r="B159" s="45" t="s">
        <v>288</v>
      </c>
      <c r="C159" s="3"/>
      <c r="D159" s="2" t="s">
        <v>1</v>
      </c>
      <c r="E159" s="4">
        <v>50</v>
      </c>
      <c r="F159" s="42"/>
      <c r="G159" s="42"/>
    </row>
    <row r="160" spans="1:7" s="5" customFormat="1" x14ac:dyDescent="0.25">
      <c r="A160" s="2">
        <v>14</v>
      </c>
      <c r="B160" s="45" t="s">
        <v>289</v>
      </c>
      <c r="C160" s="3"/>
      <c r="D160" s="2" t="s">
        <v>1</v>
      </c>
      <c r="E160" s="4">
        <v>30</v>
      </c>
      <c r="F160" s="42"/>
      <c r="G160" s="42"/>
    </row>
    <row r="161" spans="1:7" s="5" customFormat="1" x14ac:dyDescent="0.25">
      <c r="A161" s="2">
        <v>15</v>
      </c>
      <c r="B161" s="3" t="s">
        <v>115</v>
      </c>
      <c r="C161" s="3"/>
      <c r="D161" s="2" t="s">
        <v>1</v>
      </c>
      <c r="E161" s="4">
        <v>10</v>
      </c>
      <c r="F161" s="42"/>
      <c r="G161" s="42"/>
    </row>
    <row r="162" spans="1:7" s="5" customFormat="1" x14ac:dyDescent="0.25">
      <c r="A162" s="2">
        <v>16</v>
      </c>
      <c r="B162" s="3" t="s">
        <v>120</v>
      </c>
      <c r="C162" s="3"/>
      <c r="D162" s="2" t="s">
        <v>1</v>
      </c>
      <c r="E162" s="4">
        <v>3</v>
      </c>
      <c r="F162" s="42"/>
      <c r="G162" s="42"/>
    </row>
    <row r="163" spans="1:7" s="5" customFormat="1" x14ac:dyDescent="0.25">
      <c r="A163" s="2">
        <v>17</v>
      </c>
      <c r="B163" s="3" t="s">
        <v>245</v>
      </c>
      <c r="C163" s="3"/>
      <c r="D163" s="2" t="s">
        <v>1</v>
      </c>
      <c r="E163" s="4">
        <v>120</v>
      </c>
      <c r="F163" s="42"/>
      <c r="G163" s="42"/>
    </row>
    <row r="164" spans="1:7" s="5" customFormat="1" x14ac:dyDescent="0.25">
      <c r="A164" s="2">
        <v>18</v>
      </c>
      <c r="B164" s="3" t="s">
        <v>242</v>
      </c>
      <c r="C164" s="3"/>
      <c r="D164" s="2" t="s">
        <v>1</v>
      </c>
      <c r="E164" s="4">
        <v>65</v>
      </c>
      <c r="F164" s="42"/>
      <c r="G164" s="42"/>
    </row>
    <row r="165" spans="1:7" s="5" customFormat="1" x14ac:dyDescent="0.25">
      <c r="A165" s="2">
        <v>19</v>
      </c>
      <c r="B165" s="6" t="s">
        <v>121</v>
      </c>
      <c r="C165" s="3"/>
      <c r="D165" s="8" t="s">
        <v>1</v>
      </c>
      <c r="E165" s="9">
        <v>5</v>
      </c>
      <c r="F165" s="42"/>
      <c r="G165" s="42"/>
    </row>
    <row r="166" spans="1:7" s="5" customFormat="1" x14ac:dyDescent="0.25">
      <c r="A166" s="2">
        <v>20</v>
      </c>
      <c r="B166" s="3" t="s">
        <v>227</v>
      </c>
      <c r="C166" s="3"/>
      <c r="D166" s="2" t="s">
        <v>1</v>
      </c>
      <c r="E166" s="4">
        <v>4</v>
      </c>
      <c r="F166" s="42"/>
      <c r="G166" s="42"/>
    </row>
    <row r="167" spans="1:7" s="5" customFormat="1" x14ac:dyDescent="0.25">
      <c r="A167" s="2">
        <v>21</v>
      </c>
      <c r="B167" s="45" t="s">
        <v>290</v>
      </c>
      <c r="C167" s="3"/>
      <c r="D167" s="2" t="s">
        <v>31</v>
      </c>
      <c r="E167" s="4">
        <v>40</v>
      </c>
      <c r="F167" s="42"/>
      <c r="G167" s="42"/>
    </row>
    <row r="168" spans="1:7" s="5" customFormat="1" x14ac:dyDescent="0.25">
      <c r="A168" s="2">
        <v>22</v>
      </c>
      <c r="B168" s="45" t="s">
        <v>291</v>
      </c>
      <c r="C168" s="3"/>
      <c r="D168" s="2" t="s">
        <v>31</v>
      </c>
      <c r="E168" s="4">
        <v>3</v>
      </c>
      <c r="F168" s="42"/>
      <c r="G168" s="42"/>
    </row>
    <row r="169" spans="1:7" s="5" customFormat="1" x14ac:dyDescent="0.25">
      <c r="A169" s="2">
        <v>23</v>
      </c>
      <c r="B169" s="3" t="s">
        <v>123</v>
      </c>
      <c r="C169" s="3"/>
      <c r="D169" s="2" t="s">
        <v>1</v>
      </c>
      <c r="E169" s="4">
        <v>30</v>
      </c>
      <c r="F169" s="42"/>
      <c r="G169" s="42"/>
    </row>
    <row r="170" spans="1:7" s="5" customFormat="1" x14ac:dyDescent="0.25">
      <c r="A170" s="2">
        <v>24</v>
      </c>
      <c r="B170" s="3" t="s">
        <v>125</v>
      </c>
      <c r="C170" s="3"/>
      <c r="D170" s="2" t="s">
        <v>1</v>
      </c>
      <c r="E170" s="4">
        <v>4</v>
      </c>
      <c r="F170" s="42"/>
      <c r="G170" s="42"/>
    </row>
    <row r="171" spans="1:7" s="5" customFormat="1" x14ac:dyDescent="0.25">
      <c r="A171" s="2">
        <v>25</v>
      </c>
      <c r="B171" s="3" t="s">
        <v>126</v>
      </c>
      <c r="C171" s="3"/>
      <c r="D171" s="2" t="s">
        <v>1</v>
      </c>
      <c r="E171" s="4">
        <v>10</v>
      </c>
      <c r="F171" s="42"/>
      <c r="G171" s="42"/>
    </row>
    <row r="172" spans="1:7" s="22" customFormat="1" ht="15" customHeight="1" x14ac:dyDescent="0.25">
      <c r="A172" s="2">
        <v>26</v>
      </c>
      <c r="B172" s="45" t="s">
        <v>292</v>
      </c>
      <c r="C172" s="3"/>
      <c r="D172" s="2" t="s">
        <v>1</v>
      </c>
      <c r="E172" s="4">
        <v>2</v>
      </c>
      <c r="F172" s="50"/>
      <c r="G172" s="51"/>
    </row>
    <row r="173" spans="1:7" s="5" customFormat="1" x14ac:dyDescent="0.25">
      <c r="A173" s="2">
        <v>27</v>
      </c>
      <c r="B173" s="45" t="s">
        <v>293</v>
      </c>
      <c r="C173" s="3"/>
      <c r="D173" s="2" t="s">
        <v>1</v>
      </c>
      <c r="E173" s="4">
        <v>5</v>
      </c>
      <c r="F173" s="50"/>
      <c r="G173" s="51"/>
    </row>
    <row r="174" spans="1:7" s="5" customFormat="1" x14ac:dyDescent="0.25">
      <c r="A174" s="2">
        <v>28</v>
      </c>
      <c r="B174" s="45" t="s">
        <v>294</v>
      </c>
      <c r="C174" s="3"/>
      <c r="D174" s="2" t="s">
        <v>1</v>
      </c>
      <c r="E174" s="4">
        <v>10</v>
      </c>
      <c r="F174" s="43"/>
      <c r="G174" s="44"/>
    </row>
    <row r="175" spans="1:7" s="5" customFormat="1" x14ac:dyDescent="0.25">
      <c r="A175" s="2">
        <v>29</v>
      </c>
      <c r="B175" s="45" t="s">
        <v>295</v>
      </c>
      <c r="C175" s="3"/>
      <c r="D175" s="2" t="s">
        <v>1</v>
      </c>
      <c r="E175" s="4">
        <v>20</v>
      </c>
      <c r="F175" s="42"/>
      <c r="G175" s="42"/>
    </row>
    <row r="176" spans="1:7" s="5" customFormat="1" x14ac:dyDescent="0.25">
      <c r="A176" s="2">
        <v>30</v>
      </c>
      <c r="B176" s="45" t="s">
        <v>296</v>
      </c>
      <c r="C176" s="3"/>
      <c r="D176" s="2" t="s">
        <v>1</v>
      </c>
      <c r="E176" s="4">
        <v>4</v>
      </c>
      <c r="F176" s="42"/>
      <c r="G176" s="42"/>
    </row>
    <row r="177" spans="1:7" s="5" customFormat="1" x14ac:dyDescent="0.25">
      <c r="A177" s="2">
        <v>31</v>
      </c>
      <c r="B177" s="45" t="s">
        <v>297</v>
      </c>
      <c r="C177" s="3"/>
      <c r="D177" s="2" t="s">
        <v>1</v>
      </c>
      <c r="E177" s="4">
        <v>5</v>
      </c>
      <c r="F177" s="42"/>
      <c r="G177" s="42"/>
    </row>
    <row r="178" spans="1:7" s="5" customFormat="1" x14ac:dyDescent="0.25">
      <c r="A178" s="2">
        <v>32</v>
      </c>
      <c r="B178" s="45" t="s">
        <v>298</v>
      </c>
      <c r="C178" s="3"/>
      <c r="D178" s="2" t="s">
        <v>1</v>
      </c>
      <c r="E178" s="4">
        <v>4</v>
      </c>
      <c r="F178" s="42"/>
      <c r="G178" s="42"/>
    </row>
    <row r="179" spans="1:7" s="5" customFormat="1" x14ac:dyDescent="0.25">
      <c r="A179" s="2">
        <v>33</v>
      </c>
      <c r="B179" s="45" t="s">
        <v>299</v>
      </c>
      <c r="C179" s="3"/>
      <c r="D179" s="2" t="s">
        <v>1</v>
      </c>
      <c r="E179" s="4">
        <v>5</v>
      </c>
      <c r="F179" s="42"/>
      <c r="G179" s="42"/>
    </row>
    <row r="180" spans="1:7" s="5" customFormat="1" x14ac:dyDescent="0.25">
      <c r="A180" s="2">
        <v>34</v>
      </c>
      <c r="B180" s="45" t="s">
        <v>300</v>
      </c>
      <c r="C180" s="3"/>
      <c r="D180" s="2" t="s">
        <v>1</v>
      </c>
      <c r="E180" s="4">
        <v>5</v>
      </c>
      <c r="F180" s="42"/>
      <c r="G180" s="42"/>
    </row>
    <row r="181" spans="1:7" s="5" customFormat="1" x14ac:dyDescent="0.25">
      <c r="A181" s="2">
        <v>35</v>
      </c>
      <c r="B181" s="45" t="s">
        <v>301</v>
      </c>
      <c r="C181" s="3"/>
      <c r="D181" s="2" t="s">
        <v>1</v>
      </c>
      <c r="E181" s="4">
        <v>5</v>
      </c>
      <c r="F181" s="42"/>
      <c r="G181" s="42"/>
    </row>
    <row r="182" spans="1:7" s="22" customFormat="1" ht="15" customHeight="1" x14ac:dyDescent="0.25">
      <c r="A182" s="21"/>
      <c r="B182" s="85" t="s">
        <v>23</v>
      </c>
      <c r="C182" s="85"/>
      <c r="D182" s="85"/>
      <c r="E182" s="85"/>
      <c r="F182" s="85"/>
      <c r="G182" s="86"/>
    </row>
    <row r="183" spans="1:7" s="5" customFormat="1" x14ac:dyDescent="0.25">
      <c r="A183" s="2">
        <v>1</v>
      </c>
      <c r="B183" s="52" t="s">
        <v>129</v>
      </c>
      <c r="C183" s="52"/>
      <c r="D183" s="48" t="s">
        <v>1</v>
      </c>
      <c r="E183" s="49">
        <v>40</v>
      </c>
      <c r="F183" s="42"/>
      <c r="G183" s="42"/>
    </row>
    <row r="184" spans="1:7" s="5" customFormat="1" x14ac:dyDescent="0.25">
      <c r="A184" s="2">
        <v>2</v>
      </c>
      <c r="B184" s="3" t="s">
        <v>101</v>
      </c>
      <c r="C184" s="3"/>
      <c r="D184" s="2" t="s">
        <v>1</v>
      </c>
      <c r="E184" s="4">
        <v>100</v>
      </c>
      <c r="F184" s="42"/>
      <c r="G184" s="42"/>
    </row>
    <row r="185" spans="1:7" s="5" customFormat="1" x14ac:dyDescent="0.25">
      <c r="A185" s="2">
        <v>3</v>
      </c>
      <c r="B185" s="3" t="s">
        <v>127</v>
      </c>
      <c r="C185" s="3"/>
      <c r="D185" s="2" t="s">
        <v>1</v>
      </c>
      <c r="E185" s="4">
        <v>12000</v>
      </c>
      <c r="F185" s="42"/>
      <c r="G185" s="42"/>
    </row>
    <row r="186" spans="1:7" s="5" customFormat="1" x14ac:dyDescent="0.25">
      <c r="A186" s="2">
        <v>4</v>
      </c>
      <c r="B186" s="3" t="s">
        <v>128</v>
      </c>
      <c r="C186" s="3"/>
      <c r="D186" s="2" t="s">
        <v>1</v>
      </c>
      <c r="E186" s="4">
        <v>70</v>
      </c>
      <c r="F186" s="42"/>
      <c r="G186" s="42"/>
    </row>
    <row r="187" spans="1:7" s="5" customFormat="1" x14ac:dyDescent="0.25">
      <c r="A187" s="2">
        <v>5</v>
      </c>
      <c r="B187" s="3" t="s">
        <v>240</v>
      </c>
      <c r="C187" s="3"/>
      <c r="D187" s="2" t="s">
        <v>1</v>
      </c>
      <c r="E187" s="4">
        <v>4</v>
      </c>
      <c r="F187" s="42"/>
      <c r="G187" s="42"/>
    </row>
    <row r="188" spans="1:7" s="5" customFormat="1" x14ac:dyDescent="0.25">
      <c r="A188" s="2">
        <v>6</v>
      </c>
      <c r="B188" s="3" t="s">
        <v>239</v>
      </c>
      <c r="C188" s="3"/>
      <c r="D188" s="2" t="s">
        <v>1</v>
      </c>
      <c r="E188" s="4">
        <v>2</v>
      </c>
      <c r="F188" s="42"/>
      <c r="G188" s="42"/>
    </row>
    <row r="189" spans="1:7" s="5" customFormat="1" x14ac:dyDescent="0.25">
      <c r="A189" s="2">
        <v>7</v>
      </c>
      <c r="B189" s="3" t="s">
        <v>242</v>
      </c>
      <c r="C189" s="3"/>
      <c r="D189" s="2" t="s">
        <v>1</v>
      </c>
      <c r="E189" s="4">
        <v>10</v>
      </c>
      <c r="F189" s="42"/>
      <c r="G189" s="42"/>
    </row>
    <row r="190" spans="1:7" s="5" customFormat="1" x14ac:dyDescent="0.25">
      <c r="A190" s="2">
        <v>8</v>
      </c>
      <c r="B190" s="3" t="s">
        <v>229</v>
      </c>
      <c r="C190" s="3"/>
      <c r="D190" s="2" t="s">
        <v>1</v>
      </c>
      <c r="E190" s="4">
        <v>5</v>
      </c>
      <c r="F190" s="42"/>
      <c r="G190" s="42"/>
    </row>
    <row r="191" spans="1:7" s="5" customFormat="1" x14ac:dyDescent="0.25">
      <c r="A191" s="2">
        <v>9</v>
      </c>
      <c r="B191" s="3" t="s">
        <v>179</v>
      </c>
      <c r="C191" s="3"/>
      <c r="D191" s="2" t="s">
        <v>1</v>
      </c>
      <c r="E191" s="4">
        <v>2</v>
      </c>
      <c r="F191" s="42"/>
      <c r="G191" s="42"/>
    </row>
    <row r="192" spans="1:7" s="5" customFormat="1" x14ac:dyDescent="0.25">
      <c r="A192" s="2">
        <v>10</v>
      </c>
      <c r="B192" s="3" t="s">
        <v>182</v>
      </c>
      <c r="C192" s="3"/>
      <c r="D192" s="2" t="s">
        <v>1</v>
      </c>
      <c r="E192" s="4">
        <v>10</v>
      </c>
      <c r="F192" s="42"/>
      <c r="G192" s="42"/>
    </row>
    <row r="193" spans="1:7" s="5" customFormat="1" x14ac:dyDescent="0.25">
      <c r="A193" s="2">
        <v>11</v>
      </c>
      <c r="B193" s="3" t="s">
        <v>130</v>
      </c>
      <c r="C193" s="3"/>
      <c r="D193" s="2" t="s">
        <v>135</v>
      </c>
      <c r="E193" s="4">
        <v>5</v>
      </c>
      <c r="F193" s="42"/>
      <c r="G193" s="42"/>
    </row>
    <row r="194" spans="1:7" s="5" customFormat="1" x14ac:dyDescent="0.25">
      <c r="A194" s="2">
        <v>12</v>
      </c>
      <c r="B194" s="3" t="s">
        <v>131</v>
      </c>
      <c r="C194" s="3"/>
      <c r="D194" s="2" t="s">
        <v>1</v>
      </c>
      <c r="E194" s="4">
        <v>10</v>
      </c>
      <c r="F194" s="42"/>
      <c r="G194" s="42"/>
    </row>
    <row r="195" spans="1:7" s="5" customFormat="1" x14ac:dyDescent="0.25">
      <c r="A195" s="2">
        <v>13</v>
      </c>
      <c r="B195" s="3" t="s">
        <v>132</v>
      </c>
      <c r="C195" s="3"/>
      <c r="D195" s="2" t="s">
        <v>1</v>
      </c>
      <c r="E195" s="4">
        <v>100</v>
      </c>
      <c r="F195" s="42"/>
      <c r="G195" s="42"/>
    </row>
    <row r="196" spans="1:7" s="5" customFormat="1" x14ac:dyDescent="0.25">
      <c r="A196" s="2">
        <v>14</v>
      </c>
      <c r="B196" s="3" t="s">
        <v>133</v>
      </c>
      <c r="C196" s="3"/>
      <c r="D196" s="2" t="s">
        <v>1</v>
      </c>
      <c r="E196" s="4">
        <v>30</v>
      </c>
      <c r="F196" s="42"/>
      <c r="G196" s="42"/>
    </row>
    <row r="197" spans="1:7" s="5" customFormat="1" x14ac:dyDescent="0.25">
      <c r="A197" s="2">
        <v>15</v>
      </c>
      <c r="B197" s="3" t="s">
        <v>134</v>
      </c>
      <c r="C197" s="3"/>
      <c r="D197" s="2" t="s">
        <v>1</v>
      </c>
      <c r="E197" s="4">
        <v>20</v>
      </c>
      <c r="F197" s="42"/>
      <c r="G197" s="42"/>
    </row>
    <row r="198" spans="1:7" s="5" customFormat="1" x14ac:dyDescent="0.25">
      <c r="A198" s="2">
        <v>16</v>
      </c>
      <c r="B198" s="3" t="s">
        <v>237</v>
      </c>
      <c r="C198" s="3"/>
      <c r="D198" s="2" t="s">
        <v>1</v>
      </c>
      <c r="E198" s="4">
        <v>10</v>
      </c>
      <c r="F198" s="42"/>
      <c r="G198" s="42"/>
    </row>
    <row r="199" spans="1:7" s="5" customFormat="1" x14ac:dyDescent="0.25">
      <c r="A199" s="46">
        <v>17</v>
      </c>
      <c r="B199" s="45" t="s">
        <v>303</v>
      </c>
      <c r="C199" s="45"/>
      <c r="D199" s="46" t="s">
        <v>31</v>
      </c>
      <c r="E199" s="47">
        <v>5</v>
      </c>
      <c r="F199" s="50"/>
      <c r="G199" s="51"/>
    </row>
    <row r="200" spans="1:7" s="22" customFormat="1" ht="15" customHeight="1" x14ac:dyDescent="0.25">
      <c r="A200" s="21"/>
      <c r="B200" s="85" t="s">
        <v>25</v>
      </c>
      <c r="C200" s="85"/>
      <c r="D200" s="85"/>
      <c r="E200" s="85"/>
      <c r="F200" s="85"/>
      <c r="G200" s="86"/>
    </row>
    <row r="201" spans="1:7" s="5" customFormat="1" x14ac:dyDescent="0.25">
      <c r="A201" s="2">
        <v>1</v>
      </c>
      <c r="B201" s="3" t="s">
        <v>197</v>
      </c>
      <c r="C201" s="3"/>
      <c r="D201" s="2" t="s">
        <v>1</v>
      </c>
      <c r="E201" s="4">
        <v>8</v>
      </c>
      <c r="F201" s="42"/>
      <c r="G201" s="42"/>
    </row>
    <row r="202" spans="1:7" s="5" customFormat="1" x14ac:dyDescent="0.25">
      <c r="A202" s="2">
        <v>2</v>
      </c>
      <c r="B202" s="3" t="s">
        <v>146</v>
      </c>
      <c r="C202" s="3"/>
      <c r="D202" s="2" t="s">
        <v>1</v>
      </c>
      <c r="E202" s="4">
        <v>2</v>
      </c>
      <c r="F202" s="42"/>
      <c r="G202" s="42"/>
    </row>
    <row r="203" spans="1:7" s="5" customFormat="1" x14ac:dyDescent="0.25">
      <c r="A203" s="2">
        <v>3</v>
      </c>
      <c r="B203" s="3" t="s">
        <v>169</v>
      </c>
      <c r="C203" s="3"/>
      <c r="D203" s="2" t="s">
        <v>1</v>
      </c>
      <c r="E203" s="4">
        <f>2+2</f>
        <v>4</v>
      </c>
      <c r="F203" s="42"/>
      <c r="G203" s="42"/>
    </row>
    <row r="204" spans="1:7" s="5" customFormat="1" x14ac:dyDescent="0.25">
      <c r="A204" s="2">
        <v>4</v>
      </c>
      <c r="B204" s="3" t="s">
        <v>168</v>
      </c>
      <c r="C204" s="3"/>
      <c r="D204" s="2" t="s">
        <v>1</v>
      </c>
      <c r="E204" s="4">
        <f>3+2</f>
        <v>5</v>
      </c>
      <c r="F204" s="42"/>
      <c r="G204" s="42"/>
    </row>
    <row r="205" spans="1:7" s="5" customFormat="1" x14ac:dyDescent="0.25">
      <c r="A205" s="2">
        <v>5</v>
      </c>
      <c r="B205" s="3" t="s">
        <v>163</v>
      </c>
      <c r="C205" s="3"/>
      <c r="D205" s="2" t="s">
        <v>1</v>
      </c>
      <c r="E205" s="4">
        <v>72</v>
      </c>
      <c r="F205" s="42"/>
      <c r="G205" s="42"/>
    </row>
    <row r="206" spans="1:7" s="5" customFormat="1" x14ac:dyDescent="0.25">
      <c r="A206" s="2">
        <v>6</v>
      </c>
      <c r="B206" s="3" t="s">
        <v>165</v>
      </c>
      <c r="C206" s="3"/>
      <c r="D206" s="2" t="s">
        <v>1</v>
      </c>
      <c r="E206" s="4">
        <v>48</v>
      </c>
      <c r="F206" s="42"/>
      <c r="G206" s="42"/>
    </row>
    <row r="207" spans="1:7" s="5" customFormat="1" x14ac:dyDescent="0.25">
      <c r="A207" s="2">
        <v>7</v>
      </c>
      <c r="B207" s="3" t="s">
        <v>166</v>
      </c>
      <c r="C207" s="3"/>
      <c r="D207" s="2" t="s">
        <v>31</v>
      </c>
      <c r="E207" s="4">
        <v>4</v>
      </c>
      <c r="F207" s="42"/>
      <c r="G207" s="42"/>
    </row>
    <row r="208" spans="1:7" s="5" customFormat="1" x14ac:dyDescent="0.25">
      <c r="A208" s="2">
        <v>8</v>
      </c>
      <c r="B208" s="3" t="s">
        <v>153</v>
      </c>
      <c r="C208" s="3"/>
      <c r="D208" s="2" t="s">
        <v>31</v>
      </c>
      <c r="E208" s="4">
        <f>4+2</f>
        <v>6</v>
      </c>
      <c r="F208" s="42"/>
      <c r="G208" s="42"/>
    </row>
    <row r="209" spans="1:7" s="5" customFormat="1" x14ac:dyDescent="0.25">
      <c r="A209" s="2">
        <v>9</v>
      </c>
      <c r="B209" s="3" t="s">
        <v>141</v>
      </c>
      <c r="C209" s="3"/>
      <c r="D209" s="2" t="s">
        <v>31</v>
      </c>
      <c r="E209" s="4">
        <f>6+3</f>
        <v>9</v>
      </c>
      <c r="F209" s="42"/>
      <c r="G209" s="42"/>
    </row>
    <row r="210" spans="1:7" s="5" customFormat="1" x14ac:dyDescent="0.25">
      <c r="A210" s="2">
        <v>10</v>
      </c>
      <c r="B210" s="3" t="s">
        <v>142</v>
      </c>
      <c r="C210" s="3"/>
      <c r="D210" s="2" t="s">
        <v>31</v>
      </c>
      <c r="E210" s="4">
        <v>5</v>
      </c>
      <c r="F210" s="42"/>
      <c r="G210" s="42"/>
    </row>
    <row r="211" spans="1:7" s="5" customFormat="1" x14ac:dyDescent="0.25">
      <c r="A211" s="2">
        <v>11</v>
      </c>
      <c r="B211" s="3" t="s">
        <v>153</v>
      </c>
      <c r="C211" s="3"/>
      <c r="D211" s="2" t="s">
        <v>31</v>
      </c>
      <c r="E211" s="4">
        <v>11</v>
      </c>
      <c r="F211" s="42"/>
      <c r="G211" s="42"/>
    </row>
    <row r="212" spans="1:7" s="5" customFormat="1" x14ac:dyDescent="0.25">
      <c r="A212" s="2">
        <v>12</v>
      </c>
      <c r="B212" s="3" t="s">
        <v>156</v>
      </c>
      <c r="C212" s="3"/>
      <c r="D212" s="2" t="s">
        <v>1</v>
      </c>
      <c r="E212" s="4">
        <v>4</v>
      </c>
      <c r="F212" s="42"/>
      <c r="G212" s="42"/>
    </row>
    <row r="213" spans="1:7" s="5" customFormat="1" x14ac:dyDescent="0.25">
      <c r="A213" s="2">
        <v>13</v>
      </c>
      <c r="B213" s="3" t="s">
        <v>164</v>
      </c>
      <c r="C213" s="3"/>
      <c r="D213" s="2" t="s">
        <v>1</v>
      </c>
      <c r="E213" s="4">
        <f>4+2+2</f>
        <v>8</v>
      </c>
      <c r="F213" s="42"/>
      <c r="G213" s="42"/>
    </row>
    <row r="214" spans="1:7" s="5" customFormat="1" x14ac:dyDescent="0.25">
      <c r="A214" s="2">
        <v>14</v>
      </c>
      <c r="B214" s="3" t="s">
        <v>167</v>
      </c>
      <c r="C214" s="3"/>
      <c r="D214" s="2" t="s">
        <v>1</v>
      </c>
      <c r="E214" s="4">
        <v>1</v>
      </c>
      <c r="F214" s="42"/>
      <c r="G214" s="42"/>
    </row>
    <row r="215" spans="1:7" s="5" customFormat="1" x14ac:dyDescent="0.25">
      <c r="A215" s="2">
        <v>15</v>
      </c>
      <c r="B215" s="3" t="s">
        <v>154</v>
      </c>
      <c r="C215" s="3"/>
      <c r="D215" s="2" t="s">
        <v>1</v>
      </c>
      <c r="E215" s="4">
        <v>1</v>
      </c>
      <c r="F215" s="42"/>
      <c r="G215" s="42"/>
    </row>
    <row r="216" spans="1:7" s="5" customFormat="1" x14ac:dyDescent="0.25">
      <c r="A216" s="2">
        <v>16</v>
      </c>
      <c r="B216" s="3" t="s">
        <v>137</v>
      </c>
      <c r="C216" s="3"/>
      <c r="D216" s="2" t="s">
        <v>1</v>
      </c>
      <c r="E216" s="4">
        <v>4</v>
      </c>
      <c r="F216" s="42"/>
      <c r="G216" s="42"/>
    </row>
    <row r="217" spans="1:7" s="5" customFormat="1" x14ac:dyDescent="0.25">
      <c r="A217" s="2">
        <v>17</v>
      </c>
      <c r="B217" s="3" t="s">
        <v>175</v>
      </c>
      <c r="C217" s="3"/>
      <c r="D217" s="2" t="s">
        <v>1</v>
      </c>
      <c r="E217" s="4">
        <f>6+4+5+2</f>
        <v>17</v>
      </c>
      <c r="F217" s="42"/>
      <c r="G217" s="42"/>
    </row>
    <row r="218" spans="1:7" s="5" customFormat="1" x14ac:dyDescent="0.25">
      <c r="A218" s="2">
        <v>18</v>
      </c>
      <c r="B218" s="3" t="s">
        <v>173</v>
      </c>
      <c r="C218" s="3"/>
      <c r="D218" s="2" t="s">
        <v>1</v>
      </c>
      <c r="E218" s="4">
        <f>2+2+2+5</f>
        <v>11</v>
      </c>
      <c r="F218" s="42"/>
      <c r="G218" s="42"/>
    </row>
    <row r="219" spans="1:7" s="5" customFormat="1" x14ac:dyDescent="0.25">
      <c r="A219" s="2">
        <v>19</v>
      </c>
      <c r="B219" s="3" t="s">
        <v>229</v>
      </c>
      <c r="C219" s="3"/>
      <c r="D219" s="2" t="s">
        <v>1</v>
      </c>
      <c r="E219" s="4">
        <v>10</v>
      </c>
      <c r="F219" s="42"/>
      <c r="G219" s="42"/>
    </row>
    <row r="220" spans="1:7" s="5" customFormat="1" x14ac:dyDescent="0.25">
      <c r="A220" s="2">
        <v>20</v>
      </c>
      <c r="B220" s="3" t="s">
        <v>140</v>
      </c>
      <c r="C220" s="3"/>
      <c r="D220" s="2" t="s">
        <v>1</v>
      </c>
      <c r="E220" s="4">
        <v>3</v>
      </c>
      <c r="F220" s="42"/>
      <c r="G220" s="42"/>
    </row>
    <row r="221" spans="1:7" s="5" customFormat="1" x14ac:dyDescent="0.25">
      <c r="A221" s="2">
        <v>21</v>
      </c>
      <c r="B221" s="45" t="s">
        <v>311</v>
      </c>
      <c r="C221" s="45"/>
      <c r="D221" s="46" t="s">
        <v>1</v>
      </c>
      <c r="E221" s="47">
        <v>1</v>
      </c>
      <c r="F221" s="42"/>
      <c r="G221" s="42"/>
    </row>
    <row r="222" spans="1:7" s="5" customFormat="1" x14ac:dyDescent="0.25">
      <c r="A222" s="2">
        <v>22</v>
      </c>
      <c r="B222" s="3" t="s">
        <v>138</v>
      </c>
      <c r="C222" s="3"/>
      <c r="D222" s="2" t="s">
        <v>31</v>
      </c>
      <c r="E222" s="4">
        <v>1</v>
      </c>
      <c r="F222" s="42"/>
      <c r="G222" s="42"/>
    </row>
    <row r="223" spans="1:7" s="5" customFormat="1" x14ac:dyDescent="0.25">
      <c r="A223" s="2">
        <v>23</v>
      </c>
      <c r="B223" s="3" t="s">
        <v>139</v>
      </c>
      <c r="C223" s="3"/>
      <c r="D223" s="2" t="s">
        <v>31</v>
      </c>
      <c r="E223" s="4">
        <v>1</v>
      </c>
      <c r="F223" s="42"/>
      <c r="G223" s="42"/>
    </row>
    <row r="224" spans="1:7" s="5" customFormat="1" x14ac:dyDescent="0.25">
      <c r="A224" s="2">
        <v>24</v>
      </c>
      <c r="B224" s="3" t="s">
        <v>161</v>
      </c>
      <c r="C224" s="3"/>
      <c r="D224" s="2" t="s">
        <v>31</v>
      </c>
      <c r="E224" s="4">
        <v>1</v>
      </c>
      <c r="F224" s="42"/>
      <c r="G224" s="42"/>
    </row>
    <row r="225" spans="1:7" s="5" customFormat="1" x14ac:dyDescent="0.25">
      <c r="A225" s="2">
        <v>25</v>
      </c>
      <c r="B225" s="3" t="s">
        <v>162</v>
      </c>
      <c r="C225" s="3"/>
      <c r="D225" s="2" t="s">
        <v>31</v>
      </c>
      <c r="E225" s="4">
        <v>1</v>
      </c>
      <c r="F225" s="42"/>
      <c r="G225" s="42"/>
    </row>
    <row r="226" spans="1:7" s="5" customFormat="1" x14ac:dyDescent="0.25">
      <c r="A226" s="2">
        <v>26</v>
      </c>
      <c r="B226" s="3" t="s">
        <v>147</v>
      </c>
      <c r="C226" s="3"/>
      <c r="D226" s="2" t="s">
        <v>1</v>
      </c>
      <c r="E226" s="4">
        <v>3</v>
      </c>
      <c r="F226" s="42"/>
      <c r="G226" s="42"/>
    </row>
    <row r="227" spans="1:7" s="5" customFormat="1" x14ac:dyDescent="0.25">
      <c r="A227" s="2">
        <v>27</v>
      </c>
      <c r="B227" s="3" t="s">
        <v>148</v>
      </c>
      <c r="C227" s="3"/>
      <c r="D227" s="2" t="s">
        <v>1</v>
      </c>
      <c r="E227" s="4">
        <v>3</v>
      </c>
      <c r="F227" s="42"/>
      <c r="G227" s="42"/>
    </row>
    <row r="228" spans="1:7" s="5" customFormat="1" x14ac:dyDescent="0.25">
      <c r="A228" s="2">
        <v>28</v>
      </c>
      <c r="B228" s="3" t="s">
        <v>159</v>
      </c>
      <c r="C228" s="3"/>
      <c r="D228" s="2" t="s">
        <v>170</v>
      </c>
      <c r="E228" s="4">
        <v>5</v>
      </c>
      <c r="F228" s="42"/>
      <c r="G228" s="42"/>
    </row>
    <row r="229" spans="1:7" s="5" customFormat="1" x14ac:dyDescent="0.25">
      <c r="A229" s="2">
        <v>29</v>
      </c>
      <c r="B229" s="3" t="s">
        <v>188</v>
      </c>
      <c r="C229" s="3"/>
      <c r="D229" s="2" t="s">
        <v>1</v>
      </c>
      <c r="E229" s="4">
        <v>4</v>
      </c>
      <c r="F229" s="42"/>
      <c r="G229" s="42"/>
    </row>
    <row r="230" spans="1:7" s="5" customFormat="1" x14ac:dyDescent="0.25">
      <c r="A230" s="2">
        <v>30</v>
      </c>
      <c r="B230" s="3" t="s">
        <v>143</v>
      </c>
      <c r="C230" s="3"/>
      <c r="D230" s="2" t="s">
        <v>1</v>
      </c>
      <c r="E230" s="4">
        <v>3</v>
      </c>
      <c r="F230" s="42"/>
      <c r="G230" s="42"/>
    </row>
    <row r="231" spans="1:7" s="5" customFormat="1" x14ac:dyDescent="0.25">
      <c r="A231" s="2">
        <v>31</v>
      </c>
      <c r="B231" s="3" t="s">
        <v>144</v>
      </c>
      <c r="C231" s="3"/>
      <c r="D231" s="2" t="s">
        <v>1</v>
      </c>
      <c r="E231" s="4">
        <v>3</v>
      </c>
      <c r="F231" s="42"/>
      <c r="G231" s="42"/>
    </row>
    <row r="232" spans="1:7" s="5" customFormat="1" x14ac:dyDescent="0.25">
      <c r="A232" s="2">
        <v>32</v>
      </c>
      <c r="B232" s="3" t="s">
        <v>145</v>
      </c>
      <c r="C232" s="3"/>
      <c r="D232" s="2" t="s">
        <v>1</v>
      </c>
      <c r="E232" s="4">
        <v>1</v>
      </c>
      <c r="F232" s="42"/>
      <c r="G232" s="42"/>
    </row>
    <row r="233" spans="1:7" s="5" customFormat="1" x14ac:dyDescent="0.25">
      <c r="A233" s="2">
        <v>33</v>
      </c>
      <c r="B233" s="3" t="s">
        <v>174</v>
      </c>
      <c r="C233" s="3"/>
      <c r="D233" s="2" t="s">
        <v>1</v>
      </c>
      <c r="E233" s="4">
        <v>4</v>
      </c>
      <c r="F233" s="42"/>
      <c r="G233" s="42"/>
    </row>
    <row r="234" spans="1:7" s="5" customFormat="1" x14ac:dyDescent="0.25">
      <c r="A234" s="2">
        <v>34</v>
      </c>
      <c r="B234" s="3" t="s">
        <v>189</v>
      </c>
      <c r="C234" s="3"/>
      <c r="D234" s="2" t="s">
        <v>1</v>
      </c>
      <c r="E234" s="4">
        <v>3</v>
      </c>
      <c r="F234" s="42"/>
      <c r="G234" s="42"/>
    </row>
    <row r="235" spans="1:7" s="5" customFormat="1" x14ac:dyDescent="0.25">
      <c r="A235" s="2">
        <v>35</v>
      </c>
      <c r="B235" s="3" t="s">
        <v>160</v>
      </c>
      <c r="C235" s="3"/>
      <c r="D235" s="2" t="s">
        <v>1</v>
      </c>
      <c r="E235" s="4">
        <v>2</v>
      </c>
      <c r="F235" s="42"/>
      <c r="G235" s="42"/>
    </row>
    <row r="236" spans="1:7" s="5" customFormat="1" x14ac:dyDescent="0.25">
      <c r="A236" s="2">
        <v>36</v>
      </c>
      <c r="B236" s="3" t="s">
        <v>150</v>
      </c>
      <c r="C236" s="3"/>
      <c r="D236" s="2" t="s">
        <v>1</v>
      </c>
      <c r="E236" s="4">
        <v>4</v>
      </c>
      <c r="F236" s="42"/>
      <c r="G236" s="42"/>
    </row>
    <row r="237" spans="1:7" s="5" customFormat="1" x14ac:dyDescent="0.25">
      <c r="A237" s="2">
        <v>37</v>
      </c>
      <c r="B237" s="3" t="s">
        <v>151</v>
      </c>
      <c r="C237" s="3"/>
      <c r="D237" s="2" t="s">
        <v>1</v>
      </c>
      <c r="E237" s="4">
        <f>4+4</f>
        <v>8</v>
      </c>
      <c r="F237" s="42"/>
      <c r="G237" s="42"/>
    </row>
    <row r="238" spans="1:7" s="5" customFormat="1" x14ac:dyDescent="0.25">
      <c r="A238" s="2">
        <v>38</v>
      </c>
      <c r="B238" s="3" t="s">
        <v>152</v>
      </c>
      <c r="C238" s="3"/>
      <c r="D238" s="2" t="s">
        <v>1</v>
      </c>
      <c r="E238" s="4">
        <v>8</v>
      </c>
      <c r="F238" s="42"/>
      <c r="G238" s="42"/>
    </row>
    <row r="239" spans="1:7" s="5" customFormat="1" x14ac:dyDescent="0.25">
      <c r="A239" s="2">
        <v>39</v>
      </c>
      <c r="B239" s="3" t="s">
        <v>227</v>
      </c>
      <c r="C239" s="3"/>
      <c r="D239" s="2" t="s">
        <v>1</v>
      </c>
      <c r="E239" s="4">
        <v>2</v>
      </c>
      <c r="F239" s="42"/>
      <c r="G239" s="42"/>
    </row>
    <row r="240" spans="1:7" s="5" customFormat="1" x14ac:dyDescent="0.25">
      <c r="A240" s="2">
        <v>40</v>
      </c>
      <c r="B240" s="3" t="s">
        <v>137</v>
      </c>
      <c r="C240" s="3"/>
      <c r="D240" s="2" t="s">
        <v>1</v>
      </c>
      <c r="E240" s="4">
        <f>8+4</f>
        <v>12</v>
      </c>
      <c r="F240" s="42"/>
      <c r="G240" s="42"/>
    </row>
    <row r="241" spans="1:7" s="5" customFormat="1" x14ac:dyDescent="0.25">
      <c r="A241" s="2">
        <v>41</v>
      </c>
      <c r="B241" s="3" t="s">
        <v>155</v>
      </c>
      <c r="C241" s="3"/>
      <c r="D241" s="2" t="s">
        <v>1</v>
      </c>
      <c r="E241" s="4">
        <f>2+3</f>
        <v>5</v>
      </c>
      <c r="F241" s="42"/>
      <c r="G241" s="42"/>
    </row>
    <row r="242" spans="1:7" s="5" customFormat="1" x14ac:dyDescent="0.25">
      <c r="A242" s="2">
        <v>42</v>
      </c>
      <c r="B242" s="3" t="s">
        <v>136</v>
      </c>
      <c r="C242" s="3"/>
      <c r="D242" s="2" t="s">
        <v>1</v>
      </c>
      <c r="E242" s="4">
        <v>3</v>
      </c>
      <c r="F242" s="42"/>
      <c r="G242" s="42"/>
    </row>
    <row r="243" spans="1:7" s="5" customFormat="1" x14ac:dyDescent="0.25">
      <c r="A243" s="2">
        <v>43</v>
      </c>
      <c r="B243" s="3" t="s">
        <v>237</v>
      </c>
      <c r="C243" s="3"/>
      <c r="D243" s="2" t="s">
        <v>1</v>
      </c>
      <c r="E243" s="4">
        <v>10</v>
      </c>
      <c r="F243" s="42"/>
      <c r="G243" s="42"/>
    </row>
    <row r="244" spans="1:7" s="5" customFormat="1" x14ac:dyDescent="0.25">
      <c r="A244" s="2">
        <v>44</v>
      </c>
      <c r="B244" s="3" t="s">
        <v>190</v>
      </c>
      <c r="C244" s="3"/>
      <c r="D244" s="2" t="s">
        <v>1</v>
      </c>
      <c r="E244" s="4">
        <v>3</v>
      </c>
      <c r="F244" s="42"/>
      <c r="G244" s="42"/>
    </row>
    <row r="245" spans="1:7" s="5" customFormat="1" x14ac:dyDescent="0.25">
      <c r="A245" s="2">
        <v>45</v>
      </c>
      <c r="B245" s="3" t="s">
        <v>149</v>
      </c>
      <c r="C245" s="3"/>
      <c r="D245" s="2" t="s">
        <v>1</v>
      </c>
      <c r="E245" s="4">
        <f>4+6</f>
        <v>10</v>
      </c>
      <c r="F245" s="42"/>
      <c r="G245" s="42"/>
    </row>
    <row r="246" spans="1:7" s="5" customFormat="1" x14ac:dyDescent="0.25">
      <c r="A246" s="2">
        <v>46</v>
      </c>
      <c r="B246" s="3" t="s">
        <v>157</v>
      </c>
      <c r="C246" s="3"/>
      <c r="D246" s="2" t="s">
        <v>1</v>
      </c>
      <c r="E246" s="4">
        <v>2</v>
      </c>
      <c r="F246" s="42"/>
      <c r="G246" s="42"/>
    </row>
    <row r="247" spans="1:7" s="5" customFormat="1" x14ac:dyDescent="0.25">
      <c r="A247" s="2">
        <v>47</v>
      </c>
      <c r="B247" s="3" t="s">
        <v>158</v>
      </c>
      <c r="C247" s="3"/>
      <c r="D247" s="2" t="s">
        <v>1</v>
      </c>
      <c r="E247" s="4">
        <v>3</v>
      </c>
      <c r="F247" s="42"/>
      <c r="G247" s="42"/>
    </row>
    <row r="248" spans="1:7" s="22" customFormat="1" ht="15" customHeight="1" x14ac:dyDescent="0.25">
      <c r="A248" s="21"/>
      <c r="B248" s="85" t="s">
        <v>26</v>
      </c>
      <c r="C248" s="85"/>
      <c r="D248" s="85"/>
      <c r="E248" s="85"/>
      <c r="F248" s="85"/>
      <c r="G248" s="86"/>
    </row>
    <row r="249" spans="1:7" s="5" customFormat="1" x14ac:dyDescent="0.25">
      <c r="A249" s="2">
        <v>1</v>
      </c>
      <c r="B249" s="3" t="s">
        <v>176</v>
      </c>
      <c r="C249" s="3"/>
      <c r="D249" s="2" t="s">
        <v>31</v>
      </c>
      <c r="E249" s="4">
        <v>4</v>
      </c>
      <c r="F249" s="42"/>
      <c r="G249" s="42"/>
    </row>
    <row r="250" spans="1:7" s="5" customFormat="1" x14ac:dyDescent="0.25">
      <c r="A250" s="2">
        <v>2</v>
      </c>
      <c r="B250" s="3" t="s">
        <v>177</v>
      </c>
      <c r="C250" s="3"/>
      <c r="D250" s="2" t="s">
        <v>31</v>
      </c>
      <c r="E250" s="4">
        <v>5</v>
      </c>
      <c r="F250" s="42"/>
      <c r="G250" s="42"/>
    </row>
    <row r="251" spans="1:7" s="5" customFormat="1" x14ac:dyDescent="0.25">
      <c r="A251" s="2">
        <v>3</v>
      </c>
      <c r="B251" s="3" t="s">
        <v>178</v>
      </c>
      <c r="C251" s="3"/>
      <c r="D251" s="2" t="s">
        <v>31</v>
      </c>
      <c r="E251" s="4">
        <v>15</v>
      </c>
      <c r="F251" s="42"/>
      <c r="G251" s="42"/>
    </row>
    <row r="252" spans="1:7" s="5" customFormat="1" x14ac:dyDescent="0.25">
      <c r="A252" s="2">
        <v>4</v>
      </c>
      <c r="B252" s="45" t="s">
        <v>312</v>
      </c>
      <c r="C252" s="45"/>
      <c r="D252" s="46" t="s">
        <v>171</v>
      </c>
      <c r="E252" s="47">
        <v>3</v>
      </c>
      <c r="F252" s="42"/>
      <c r="G252" s="42"/>
    </row>
    <row r="253" spans="1:7" s="5" customFormat="1" x14ac:dyDescent="0.25">
      <c r="A253" s="2">
        <v>5</v>
      </c>
      <c r="B253" s="45" t="s">
        <v>313</v>
      </c>
      <c r="C253" s="45"/>
      <c r="D253" s="46" t="s">
        <v>1</v>
      </c>
      <c r="E253" s="47">
        <v>120</v>
      </c>
      <c r="F253" s="42"/>
      <c r="G253" s="42"/>
    </row>
    <row r="254" spans="1:7" s="5" customFormat="1" x14ac:dyDescent="0.25">
      <c r="A254" s="2">
        <v>6</v>
      </c>
      <c r="B254" s="45" t="s">
        <v>314</v>
      </c>
      <c r="C254" s="45"/>
      <c r="D254" s="46" t="s">
        <v>31</v>
      </c>
      <c r="E254" s="47">
        <v>80</v>
      </c>
      <c r="F254" s="42"/>
      <c r="G254" s="42"/>
    </row>
    <row r="255" spans="1:7" s="5" customFormat="1" x14ac:dyDescent="0.25">
      <c r="A255" s="2">
        <v>7</v>
      </c>
      <c r="B255" s="3" t="s">
        <v>238</v>
      </c>
      <c r="C255" s="3"/>
      <c r="D255" s="2" t="s">
        <v>1</v>
      </c>
      <c r="E255" s="4">
        <v>13</v>
      </c>
      <c r="F255" s="42"/>
      <c r="G255" s="42"/>
    </row>
    <row r="256" spans="1:7" s="5" customFormat="1" x14ac:dyDescent="0.25">
      <c r="A256" s="2">
        <v>8</v>
      </c>
      <c r="B256" s="45" t="s">
        <v>239</v>
      </c>
      <c r="C256" s="45"/>
      <c r="D256" s="46" t="s">
        <v>1</v>
      </c>
      <c r="E256" s="47">
        <v>6</v>
      </c>
      <c r="F256" s="42"/>
      <c r="G256" s="42"/>
    </row>
    <row r="257" spans="1:7" s="5" customFormat="1" x14ac:dyDescent="0.25">
      <c r="A257" s="2">
        <v>10</v>
      </c>
      <c r="B257" s="3" t="s">
        <v>179</v>
      </c>
      <c r="C257" s="3"/>
      <c r="D257" s="2" t="s">
        <v>1</v>
      </c>
      <c r="E257" s="4">
        <v>15</v>
      </c>
      <c r="F257" s="42"/>
      <c r="G257" s="42"/>
    </row>
    <row r="258" spans="1:7" s="5" customFormat="1" x14ac:dyDescent="0.25">
      <c r="A258" s="2">
        <v>11</v>
      </c>
      <c r="B258" s="45" t="s">
        <v>315</v>
      </c>
      <c r="C258" s="45"/>
      <c r="D258" s="46" t="s">
        <v>1</v>
      </c>
      <c r="E258" s="47">
        <v>36</v>
      </c>
      <c r="F258" s="42"/>
      <c r="G258" s="42"/>
    </row>
    <row r="259" spans="1:7" s="5" customFormat="1" x14ac:dyDescent="0.25">
      <c r="A259" s="2">
        <v>12</v>
      </c>
      <c r="B259" s="45" t="s">
        <v>316</v>
      </c>
      <c r="C259" s="45"/>
      <c r="D259" s="46" t="s">
        <v>1</v>
      </c>
      <c r="E259" s="47">
        <v>6</v>
      </c>
      <c r="F259" s="42"/>
      <c r="G259" s="42"/>
    </row>
    <row r="260" spans="1:7" s="5" customFormat="1" x14ac:dyDescent="0.25">
      <c r="A260" s="2">
        <v>13</v>
      </c>
      <c r="B260" s="3" t="s">
        <v>180</v>
      </c>
      <c r="C260" s="3"/>
      <c r="D260" s="2" t="s">
        <v>1</v>
      </c>
      <c r="E260" s="4">
        <v>3</v>
      </c>
      <c r="F260" s="42"/>
      <c r="G260" s="42"/>
    </row>
    <row r="261" spans="1:7" s="5" customFormat="1" x14ac:dyDescent="0.25">
      <c r="A261" s="2">
        <v>14</v>
      </c>
      <c r="B261" s="3" t="s">
        <v>181</v>
      </c>
      <c r="C261" s="3"/>
      <c r="D261" s="2" t="s">
        <v>1</v>
      </c>
      <c r="E261" s="4">
        <v>9</v>
      </c>
      <c r="F261" s="42"/>
      <c r="G261" s="42"/>
    </row>
    <row r="262" spans="1:7" s="5" customFormat="1" x14ac:dyDescent="0.25">
      <c r="A262" s="2">
        <v>15</v>
      </c>
      <c r="B262" s="3" t="s">
        <v>182</v>
      </c>
      <c r="C262" s="3"/>
      <c r="D262" s="2" t="s">
        <v>1</v>
      </c>
      <c r="E262" s="4">
        <v>10</v>
      </c>
      <c r="F262" s="42"/>
      <c r="G262" s="42"/>
    </row>
    <row r="263" spans="1:7" s="5" customFormat="1" x14ac:dyDescent="0.25">
      <c r="A263" s="2">
        <v>16</v>
      </c>
      <c r="B263" s="3" t="s">
        <v>183</v>
      </c>
      <c r="C263" s="3"/>
      <c r="D263" s="2" t="s">
        <v>1</v>
      </c>
      <c r="E263" s="4">
        <v>8</v>
      </c>
      <c r="F263" s="42"/>
      <c r="G263" s="42"/>
    </row>
    <row r="264" spans="1:7" s="5" customFormat="1" x14ac:dyDescent="0.25">
      <c r="A264" s="2">
        <v>17</v>
      </c>
      <c r="B264" s="3" t="s">
        <v>186</v>
      </c>
      <c r="C264" s="3"/>
      <c r="D264" s="2" t="s">
        <v>31</v>
      </c>
      <c r="E264" s="4">
        <v>2</v>
      </c>
      <c r="F264" s="42"/>
      <c r="G264" s="42"/>
    </row>
    <row r="265" spans="1:7" s="5" customFormat="1" x14ac:dyDescent="0.25">
      <c r="A265" s="2">
        <v>18</v>
      </c>
      <c r="B265" s="45" t="s">
        <v>317</v>
      </c>
      <c r="C265" s="45"/>
      <c r="D265" s="46" t="s">
        <v>170</v>
      </c>
      <c r="E265" s="47">
        <v>25</v>
      </c>
      <c r="F265" s="42"/>
      <c r="G265" s="42"/>
    </row>
    <row r="266" spans="1:7" s="5" customFormat="1" x14ac:dyDescent="0.25">
      <c r="A266" s="2">
        <v>19</v>
      </c>
      <c r="B266" s="3" t="s">
        <v>184</v>
      </c>
      <c r="C266" s="3"/>
      <c r="D266" s="2" t="s">
        <v>171</v>
      </c>
      <c r="E266" s="4">
        <v>4</v>
      </c>
      <c r="F266" s="42"/>
      <c r="G266" s="42"/>
    </row>
    <row r="267" spans="1:7" s="5" customFormat="1" x14ac:dyDescent="0.25">
      <c r="A267" s="2">
        <v>20</v>
      </c>
      <c r="B267" s="3" t="s">
        <v>185</v>
      </c>
      <c r="C267" s="3"/>
      <c r="D267" s="2" t="s">
        <v>1</v>
      </c>
      <c r="E267" s="4">
        <v>8</v>
      </c>
      <c r="F267" s="42"/>
      <c r="G267" s="42"/>
    </row>
    <row r="268" spans="1:7" s="5" customFormat="1" x14ac:dyDescent="0.25">
      <c r="A268" s="2">
        <v>21</v>
      </c>
      <c r="B268" s="3" t="s">
        <v>187</v>
      </c>
      <c r="C268" s="3"/>
      <c r="D268" s="2" t="s">
        <v>1</v>
      </c>
      <c r="E268" s="4">
        <v>10</v>
      </c>
      <c r="F268" s="42"/>
      <c r="G268" s="42"/>
    </row>
    <row r="269" spans="1:7" s="5" customFormat="1" x14ac:dyDescent="0.25">
      <c r="A269" s="2">
        <v>22</v>
      </c>
      <c r="B269" s="3" t="s">
        <v>237</v>
      </c>
      <c r="C269" s="3"/>
      <c r="D269" s="2" t="s">
        <v>1</v>
      </c>
      <c r="E269" s="4">
        <v>50</v>
      </c>
      <c r="F269" s="42"/>
      <c r="G269" s="42"/>
    </row>
    <row r="270" spans="1:7" s="30" customFormat="1" ht="15" customHeight="1" x14ac:dyDescent="0.25">
      <c r="A270" s="21"/>
      <c r="B270" s="88" t="s">
        <v>322</v>
      </c>
      <c r="C270" s="88"/>
      <c r="D270" s="88"/>
      <c r="E270" s="88"/>
      <c r="F270" s="88"/>
      <c r="G270" s="89"/>
    </row>
    <row r="271" spans="1:7" s="30" customFormat="1" x14ac:dyDescent="0.25">
      <c r="A271" s="2">
        <v>1</v>
      </c>
      <c r="B271" s="52" t="s">
        <v>318</v>
      </c>
      <c r="C271" s="52"/>
      <c r="D271" s="48" t="s">
        <v>31</v>
      </c>
      <c r="E271" s="49">
        <v>15</v>
      </c>
      <c r="F271" s="53"/>
      <c r="G271" s="53"/>
    </row>
    <row r="272" spans="1:7" s="30" customFormat="1" x14ac:dyDescent="0.25">
      <c r="A272" s="2">
        <v>2</v>
      </c>
      <c r="B272" s="52" t="s">
        <v>319</v>
      </c>
      <c r="C272" s="52"/>
      <c r="D272" s="48" t="s">
        <v>31</v>
      </c>
      <c r="E272" s="49">
        <v>10</v>
      </c>
      <c r="F272" s="53"/>
      <c r="G272" s="53"/>
    </row>
    <row r="273" spans="1:7" s="30" customFormat="1" x14ac:dyDescent="0.25">
      <c r="A273" s="2">
        <v>3</v>
      </c>
      <c r="B273" s="52" t="s">
        <v>199</v>
      </c>
      <c r="C273" s="52"/>
      <c r="D273" s="48" t="s">
        <v>1</v>
      </c>
      <c r="E273" s="49">
        <v>100</v>
      </c>
      <c r="F273" s="53"/>
      <c r="G273" s="53"/>
    </row>
    <row r="274" spans="1:7" s="30" customFormat="1" x14ac:dyDescent="0.25">
      <c r="A274" s="2">
        <v>4</v>
      </c>
      <c r="B274" s="52" t="s">
        <v>320</v>
      </c>
      <c r="C274" s="52"/>
      <c r="D274" s="48" t="s">
        <v>1</v>
      </c>
      <c r="E274" s="49">
        <v>20</v>
      </c>
      <c r="F274" s="53"/>
      <c r="G274" s="53"/>
    </row>
    <row r="275" spans="1:7" s="30" customFormat="1" x14ac:dyDescent="0.25">
      <c r="A275" s="2">
        <v>5</v>
      </c>
      <c r="B275" s="52" t="s">
        <v>321</v>
      </c>
      <c r="C275" s="52"/>
      <c r="D275" s="48" t="s">
        <v>1</v>
      </c>
      <c r="E275" s="49">
        <v>100</v>
      </c>
      <c r="F275" s="53"/>
      <c r="G275" s="53"/>
    </row>
    <row r="276" spans="1:7" s="30" customFormat="1" x14ac:dyDescent="0.25">
      <c r="A276" s="2">
        <v>6</v>
      </c>
      <c r="B276" s="52" t="s">
        <v>239</v>
      </c>
      <c r="C276" s="52"/>
      <c r="D276" s="48" t="s">
        <v>1</v>
      </c>
      <c r="E276" s="49">
        <v>2</v>
      </c>
      <c r="F276" s="53"/>
      <c r="G276" s="53"/>
    </row>
    <row r="277" spans="1:7" s="30" customFormat="1" x14ac:dyDescent="0.25">
      <c r="A277" s="2">
        <v>7</v>
      </c>
      <c r="B277" s="52" t="s">
        <v>179</v>
      </c>
      <c r="C277" s="52"/>
      <c r="D277" s="48" t="s">
        <v>1</v>
      </c>
      <c r="E277" s="49">
        <v>1</v>
      </c>
      <c r="F277" s="53"/>
      <c r="G277" s="53"/>
    </row>
    <row r="278" spans="1:7" s="30" customFormat="1" x14ac:dyDescent="0.25">
      <c r="A278" s="2">
        <v>8</v>
      </c>
      <c r="B278" s="52" t="s">
        <v>229</v>
      </c>
      <c r="C278" s="52"/>
      <c r="D278" s="48" t="s">
        <v>1</v>
      </c>
      <c r="E278" s="49">
        <v>6</v>
      </c>
      <c r="F278" s="53"/>
      <c r="G278" s="53"/>
    </row>
    <row r="279" spans="1:7" s="30" customFormat="1" x14ac:dyDescent="0.25">
      <c r="A279" s="2">
        <v>9</v>
      </c>
      <c r="B279" s="52" t="s">
        <v>242</v>
      </c>
      <c r="C279" s="52"/>
      <c r="D279" s="48" t="s">
        <v>1</v>
      </c>
      <c r="E279" s="49">
        <v>10</v>
      </c>
      <c r="F279" s="53"/>
      <c r="G279" s="53"/>
    </row>
    <row r="280" spans="1:7" s="30" customFormat="1" x14ac:dyDescent="0.25">
      <c r="A280" s="2">
        <v>13</v>
      </c>
      <c r="B280" s="52" t="s">
        <v>244</v>
      </c>
      <c r="C280" s="52"/>
      <c r="D280" s="48" t="s">
        <v>1</v>
      </c>
      <c r="E280" s="49">
        <v>5</v>
      </c>
      <c r="F280" s="53"/>
      <c r="G280" s="53"/>
    </row>
    <row r="281" spans="1:7" s="30" customFormat="1" x14ac:dyDescent="0.25">
      <c r="A281" s="2">
        <v>15</v>
      </c>
      <c r="B281" s="52" t="s">
        <v>245</v>
      </c>
      <c r="C281" s="52"/>
      <c r="D281" s="48" t="s">
        <v>1</v>
      </c>
      <c r="E281" s="49">
        <v>20</v>
      </c>
      <c r="F281" s="53"/>
      <c r="G281" s="53"/>
    </row>
    <row r="282" spans="1:7" s="30" customFormat="1" x14ac:dyDescent="0.25">
      <c r="A282" s="2">
        <v>16</v>
      </c>
      <c r="B282" s="52" t="s">
        <v>248</v>
      </c>
      <c r="C282" s="52"/>
      <c r="D282" s="48" t="s">
        <v>1</v>
      </c>
      <c r="E282" s="49">
        <v>5</v>
      </c>
      <c r="F282" s="53"/>
      <c r="G282" s="53"/>
    </row>
    <row r="283" spans="1:7" s="30" customFormat="1" x14ac:dyDescent="0.25">
      <c r="A283" s="2">
        <v>17</v>
      </c>
      <c r="B283" s="52" t="s">
        <v>198</v>
      </c>
      <c r="C283" s="52"/>
      <c r="D283" s="48" t="s">
        <v>1</v>
      </c>
      <c r="E283" s="49">
        <v>10</v>
      </c>
      <c r="F283" s="53"/>
      <c r="G283" s="53"/>
    </row>
    <row r="284" spans="1:7" x14ac:dyDescent="0.25">
      <c r="A284" s="12"/>
      <c r="B284" s="13"/>
      <c r="C284" s="13"/>
      <c r="D284" s="12"/>
    </row>
    <row r="285" spans="1:7" x14ac:dyDescent="0.25">
      <c r="A285" s="12"/>
      <c r="B285" s="13"/>
      <c r="C285" s="13"/>
      <c r="D285" s="12"/>
      <c r="E285" s="16"/>
    </row>
    <row r="286" spans="1:7" s="30" customFormat="1" x14ac:dyDescent="0.25">
      <c r="A286" s="26"/>
      <c r="B286" s="27" t="s">
        <v>241</v>
      </c>
      <c r="C286" s="27"/>
      <c r="D286" s="28"/>
      <c r="E286" s="29"/>
    </row>
    <row r="287" spans="1:7" s="30" customFormat="1" x14ac:dyDescent="0.25">
      <c r="A287" s="26">
        <v>1</v>
      </c>
      <c r="B287" s="31" t="s">
        <v>176</v>
      </c>
      <c r="C287" s="31"/>
      <c r="D287" s="26" t="s">
        <v>31</v>
      </c>
      <c r="E287" s="29">
        <f ca="1">SUMIF($B$2:$D$269,"Worki na śmieci 120 l",$E$2:$E$269)</f>
        <v>1259</v>
      </c>
    </row>
    <row r="288" spans="1:7" s="30" customFormat="1" x14ac:dyDescent="0.25">
      <c r="A288" s="26">
        <v>2</v>
      </c>
      <c r="B288" s="31" t="s">
        <v>177</v>
      </c>
      <c r="C288" s="31"/>
      <c r="D288" s="26" t="s">
        <v>31</v>
      </c>
      <c r="E288" s="29">
        <f ca="1">SUMIF($B$2:$D$269,"Worki na śmieci 70 l",$E$2:$E$269)</f>
        <v>20</v>
      </c>
    </row>
    <row r="289" spans="1:5" s="30" customFormat="1" x14ac:dyDescent="0.25">
      <c r="A289" s="26">
        <v>3</v>
      </c>
      <c r="B289" s="31" t="s">
        <v>178</v>
      </c>
      <c r="C289" s="31"/>
      <c r="D289" s="26" t="s">
        <v>31</v>
      </c>
      <c r="E289" s="29">
        <f ca="1">SUMIF($B$2:$D$269,"Worki na śmieci 35 l",$E$2:$E$269)</f>
        <v>401</v>
      </c>
    </row>
    <row r="290" spans="1:5" s="30" customFormat="1" x14ac:dyDescent="0.25">
      <c r="A290" s="26">
        <v>4</v>
      </c>
      <c r="B290" s="31" t="s">
        <v>101</v>
      </c>
      <c r="C290" s="31"/>
      <c r="D290" s="26" t="s">
        <v>1</v>
      </c>
      <c r="E290" s="29">
        <f ca="1">SUMIF($B$2:$D$269,"Papier toaletowy",$E$2:$E$269)</f>
        <v>974</v>
      </c>
    </row>
    <row r="291" spans="1:5" s="30" customFormat="1" x14ac:dyDescent="0.25">
      <c r="A291" s="26">
        <v>4</v>
      </c>
      <c r="B291" s="31" t="s">
        <v>253</v>
      </c>
      <c r="C291" s="31"/>
      <c r="D291" s="26" t="s">
        <v>31</v>
      </c>
      <c r="E291" s="29">
        <f ca="1">SUMIF($B$2:$D$269,"Ręczniki papierowe ZZ",$E$2:$E$269)</f>
        <v>15</v>
      </c>
    </row>
    <row r="292" spans="1:5" s="30" customFormat="1" x14ac:dyDescent="0.25">
      <c r="A292" s="26">
        <v>5</v>
      </c>
      <c r="B292" s="31" t="s">
        <v>236</v>
      </c>
      <c r="C292" s="31"/>
      <c r="D292" s="26" t="s">
        <v>1</v>
      </c>
      <c r="E292" s="29">
        <f ca="1">SUMIF($B$2:$D$269,"Ręczniki papierowe rolka XXL",$E$2:$E$269)</f>
        <v>50</v>
      </c>
    </row>
    <row r="293" spans="1:5" s="30" customFormat="1" x14ac:dyDescent="0.25">
      <c r="A293" s="26">
        <v>6</v>
      </c>
      <c r="B293" s="31" t="s">
        <v>238</v>
      </c>
      <c r="C293" s="31"/>
      <c r="D293" s="26" t="s">
        <v>1</v>
      </c>
      <c r="E293" s="29">
        <f ca="1">SUMIF($B$2:$D$269,"Mydło w pianie wkład jednorazowy 700 g Merida bali plus",$E$2:$E$269)</f>
        <v>89</v>
      </c>
    </row>
    <row r="294" spans="1:5" s="30" customFormat="1" x14ac:dyDescent="0.25">
      <c r="A294" s="26">
        <v>7</v>
      </c>
      <c r="B294" s="31" t="s">
        <v>240</v>
      </c>
      <c r="C294" s="31"/>
      <c r="D294" s="26" t="s">
        <v>1</v>
      </c>
      <c r="E294" s="29">
        <f ca="1">SUMIF($B$2:$D$269,"Mydło w płynie 5 l",$E$2:$E$269)</f>
        <v>44</v>
      </c>
    </row>
    <row r="295" spans="1:5" s="30" customFormat="1" x14ac:dyDescent="0.25">
      <c r="A295" s="26">
        <v>8</v>
      </c>
      <c r="B295" s="31" t="s">
        <v>179</v>
      </c>
      <c r="C295" s="31"/>
      <c r="D295" s="26" t="s">
        <v>1</v>
      </c>
      <c r="E295" s="29">
        <f ca="1">SUMIF($B$2:$D$269,"Płyn do mycia naczyń 5 l",$E$2:$E$269)</f>
        <v>44</v>
      </c>
    </row>
    <row r="296" spans="1:5" s="30" customFormat="1" x14ac:dyDescent="0.25">
      <c r="A296" s="26">
        <v>9</v>
      </c>
      <c r="B296" s="31" t="s">
        <v>229</v>
      </c>
      <c r="C296" s="31"/>
      <c r="D296" s="26" t="s">
        <v>1</v>
      </c>
      <c r="E296" s="29">
        <f ca="1">SUMIF($B$2:$D$269,"Płyn do mycia szyb 1 l",$E$2:$E$269)</f>
        <v>25</v>
      </c>
    </row>
    <row r="297" spans="1:5" s="30" customFormat="1" x14ac:dyDescent="0.25">
      <c r="A297" s="26">
        <v>10</v>
      </c>
      <c r="B297" s="31" t="s">
        <v>239</v>
      </c>
      <c r="C297" s="31"/>
      <c r="D297" s="26" t="s">
        <v>1</v>
      </c>
      <c r="E297" s="29">
        <f ca="1">SUMIF($B$2:$D$269,"Płyn uniwersalny do mycia podłóg 5 l",$E$2:$E$269)</f>
        <v>42</v>
      </c>
    </row>
    <row r="298" spans="1:5" s="30" customFormat="1" x14ac:dyDescent="0.25">
      <c r="A298" s="26">
        <v>11</v>
      </c>
      <c r="B298" s="31" t="s">
        <v>227</v>
      </c>
      <c r="C298" s="31"/>
      <c r="D298" s="26" t="s">
        <v>1</v>
      </c>
      <c r="E298" s="29">
        <f ca="1">SUMIF($B$2:$D$269,"Tabeletki do zmywarki opakowanie 100 szt.",$E$2:$E$269)</f>
        <v>8</v>
      </c>
    </row>
    <row r="299" spans="1:5" s="30" customFormat="1" x14ac:dyDescent="0.25">
      <c r="A299" s="26">
        <v>12</v>
      </c>
      <c r="B299" s="31" t="s">
        <v>242</v>
      </c>
      <c r="C299" s="31"/>
      <c r="D299" s="26" t="s">
        <v>1</v>
      </c>
      <c r="E299" s="29">
        <f ca="1">SUMIF($B$2:$D$269,"Domestos żel do WC 1250 ml",$E$2:$E$269)</f>
        <v>130</v>
      </c>
    </row>
    <row r="300" spans="1:5" s="30" customFormat="1" x14ac:dyDescent="0.25">
      <c r="A300" s="26">
        <v>13</v>
      </c>
      <c r="B300" s="31" t="s">
        <v>237</v>
      </c>
      <c r="C300" s="31"/>
      <c r="D300" s="26" t="s">
        <v>1</v>
      </c>
      <c r="E300" s="29">
        <f ca="1">SUMIF($B$2:$D$269,"Gąbka do mycia naczyń",$E$2:$E$269)</f>
        <v>190</v>
      </c>
    </row>
    <row r="301" spans="1:5" s="30" customFormat="1" x14ac:dyDescent="0.25">
      <c r="A301" s="26">
        <v>14</v>
      </c>
      <c r="B301" s="31" t="s">
        <v>244</v>
      </c>
      <c r="C301" s="31"/>
      <c r="D301" s="26" t="s">
        <v>1</v>
      </c>
      <c r="E301" s="29">
        <f ca="1">SUMIF($B$2:$D$269,"Mleczko do mycia 1000 g Cif",$E$2:$E$269)</f>
        <v>84</v>
      </c>
    </row>
    <row r="302" spans="1:5" s="30" customFormat="1" x14ac:dyDescent="0.25">
      <c r="A302" s="26">
        <v>15</v>
      </c>
      <c r="B302" s="31" t="s">
        <v>243</v>
      </c>
      <c r="C302" s="31"/>
      <c r="D302" s="26" t="s">
        <v>1</v>
      </c>
      <c r="E302" s="29">
        <f ca="1">SUMIF($B$2:$D$269,"Nabłyszczacz do zmywarki 1 l",$E$2:$E$269)</f>
        <v>2</v>
      </c>
    </row>
    <row r="303" spans="1:5" s="30" customFormat="1" x14ac:dyDescent="0.25">
      <c r="A303" s="26">
        <v>16</v>
      </c>
      <c r="B303" s="31" t="s">
        <v>182</v>
      </c>
      <c r="C303" s="31"/>
      <c r="D303" s="26" t="s">
        <v>1</v>
      </c>
      <c r="E303" s="29">
        <f ca="1">SUMIF($B$2:$D$269,"Pasta Ola (500 g)",$E$2:$E$269)</f>
        <v>67</v>
      </c>
    </row>
    <row r="304" spans="1:5" hidden="1" x14ac:dyDescent="0.25">
      <c r="A304" s="17">
        <v>17</v>
      </c>
      <c r="B304" s="20"/>
      <c r="C304" s="20"/>
      <c r="D304" s="17" t="s">
        <v>1</v>
      </c>
      <c r="E304" s="19">
        <f ca="1">SUMIF($B$2:$D$269,"Koperta biała C6 samoklejąca z paskiem",$E$2:$E$269)</f>
        <v>0</v>
      </c>
    </row>
    <row r="305" spans="1:5" hidden="1" x14ac:dyDescent="0.25">
      <c r="A305" s="17">
        <v>18</v>
      </c>
      <c r="B305" s="20"/>
      <c r="C305" s="20"/>
      <c r="D305" s="17" t="s">
        <v>1</v>
      </c>
      <c r="E305" s="19">
        <f ca="1">SUMIF($B$2:$D$269,"Koperta brązowa C5 samoklejąca z paskiem",$E$2:$E$269)</f>
        <v>0</v>
      </c>
    </row>
    <row r="306" spans="1:5" hidden="1" x14ac:dyDescent="0.25">
      <c r="A306" s="17">
        <v>19</v>
      </c>
      <c r="B306" s="20"/>
      <c r="C306" s="20"/>
      <c r="D306" s="17" t="s">
        <v>1</v>
      </c>
      <c r="E306" s="19">
        <f ca="1">SUMIF($B$2:$D$269,"Koperta biała C4 samoklejąca z paskiem",$E$2:$E$269)</f>
        <v>0</v>
      </c>
    </row>
    <row r="307" spans="1:5" hidden="1" x14ac:dyDescent="0.25">
      <c r="A307" s="17">
        <v>20</v>
      </c>
      <c r="B307" s="20"/>
      <c r="C307" s="20"/>
      <c r="D307" s="17" t="s">
        <v>1</v>
      </c>
      <c r="E307" s="19">
        <f ca="1">SUMIF($B$2:$D$269,"Koperta biała DL SK okno prawe 110x220",$E$2:$E$269)</f>
        <v>0</v>
      </c>
    </row>
    <row r="308" spans="1:5" hidden="1" x14ac:dyDescent="0.25">
      <c r="A308" s="17">
        <v>21</v>
      </c>
      <c r="B308" s="20"/>
      <c r="C308" s="20"/>
      <c r="D308" s="17" t="s">
        <v>1</v>
      </c>
      <c r="E308" s="19">
        <f ca="1">SUMIF($B$2:$D$269,"Blok techniczny A3 kol., 220 g.",$E$2:$E$269)</f>
        <v>0</v>
      </c>
    </row>
    <row r="309" spans="1:5" hidden="1" x14ac:dyDescent="0.25">
      <c r="A309" s="17">
        <v>22</v>
      </c>
      <c r="B309" s="20"/>
      <c r="C309" s="20"/>
      <c r="D309" s="17" t="s">
        <v>1</v>
      </c>
      <c r="E309" s="19">
        <f ca="1">SUMIF($B$2:$D$269,"Zeszyt A4, 96k., kratka w cienkiej oprawie",$E$2:$E$269)</f>
        <v>0</v>
      </c>
    </row>
    <row r="310" spans="1:5" hidden="1" x14ac:dyDescent="0.25">
      <c r="A310" s="17">
        <v>23</v>
      </c>
      <c r="B310" s="20"/>
      <c r="C310" s="20"/>
      <c r="D310" s="17" t="s">
        <v>1</v>
      </c>
      <c r="E310" s="19">
        <f ca="1">SUMIF($B$2:$D$269,"Zeszyt A5, 32k., kratka w cienkiej oprawie",$E$2:$E$269)</f>
        <v>0</v>
      </c>
    </row>
    <row r="311" spans="1:5" hidden="1" x14ac:dyDescent="0.25">
      <c r="A311" s="17">
        <v>24</v>
      </c>
      <c r="B311" s="20"/>
      <c r="C311" s="20"/>
      <c r="D311" s="17" t="s">
        <v>1</v>
      </c>
      <c r="E311" s="19">
        <f ca="1">SUMIF($B$2:$D$269,"Zeszyt A5, 96k., kratka w cienkiej oprawie",$E$2:$E$269)</f>
        <v>0</v>
      </c>
    </row>
    <row r="312" spans="1:5" hidden="1" x14ac:dyDescent="0.25">
      <c r="A312" s="17">
        <v>25</v>
      </c>
      <c r="B312" s="20"/>
      <c r="C312" s="20"/>
      <c r="D312" s="17" t="s">
        <v>1</v>
      </c>
      <c r="E312" s="19">
        <f ca="1">SUMIF($B$2:$D$269,"Notes samoprzylepny 76 x 76 mm",$E$2:$E$269)</f>
        <v>0</v>
      </c>
    </row>
    <row r="313" spans="1:5" hidden="1" x14ac:dyDescent="0.25">
      <c r="A313" s="17">
        <v>26</v>
      </c>
      <c r="B313" s="20"/>
      <c r="C313" s="20"/>
      <c r="D313" s="17" t="s">
        <v>1</v>
      </c>
      <c r="E313" s="19">
        <f ca="1">SUMIF($B$2:$D$269,"Notes samoprzylepny 51x76mm",$E$2:$E$269)</f>
        <v>0</v>
      </c>
    </row>
    <row r="314" spans="1:5" hidden="1" x14ac:dyDescent="0.25">
      <c r="A314" s="17">
        <v>27</v>
      </c>
      <c r="B314" s="20"/>
      <c r="C314" s="20"/>
      <c r="D314" s="17" t="s">
        <v>1</v>
      </c>
      <c r="E314" s="19">
        <f ca="1">SUMIF($B$2:$D$269,"Zakładki indeksujące samoprzylepne (5 kolorów w zestawie)",$E$2:$E$269)</f>
        <v>0</v>
      </c>
    </row>
    <row r="315" spans="1:5" hidden="1" x14ac:dyDescent="0.25">
      <c r="A315" s="17">
        <v>28</v>
      </c>
      <c r="B315" s="20"/>
      <c r="C315" s="20"/>
      <c r="D315" s="17" t="s">
        <v>1</v>
      </c>
      <c r="E315" s="19">
        <f ca="1">SUMIF($B$2:$D$269,"Zakładki indeksujące strzałka",$E$2:$E$269)</f>
        <v>0</v>
      </c>
    </row>
    <row r="316" spans="1:5" hidden="1" x14ac:dyDescent="0.25">
      <c r="A316" s="17">
        <v>29</v>
      </c>
      <c r="B316" s="20"/>
      <c r="C316" s="20"/>
      <c r="D316" s="17" t="s">
        <v>1</v>
      </c>
      <c r="E316" s="19">
        <f ca="1">SUMIF($B$2:$D$269,"Długopis żelowy niebieski",$E$2:$E$269)</f>
        <v>0</v>
      </c>
    </row>
    <row r="317" spans="1:5" hidden="1" x14ac:dyDescent="0.25">
      <c r="A317" s="17">
        <v>30</v>
      </c>
      <c r="B317" s="20"/>
      <c r="C317" s="20"/>
      <c r="D317" s="17" t="s">
        <v>1</v>
      </c>
      <c r="E317" s="19">
        <f ca="1">SUMIF($B$2:$D$269,"Długopis żelowy czerwony",$E$2:$E$269)</f>
        <v>0</v>
      </c>
    </row>
    <row r="318" spans="1:5" hidden="1" x14ac:dyDescent="0.25">
      <c r="A318" s="17">
        <v>31</v>
      </c>
      <c r="B318" s="20"/>
      <c r="C318" s="20"/>
      <c r="D318" s="17" t="s">
        <v>1</v>
      </c>
      <c r="E318" s="19">
        <f ca="1">SUMIF($B$2:$D$269,"Długopis żelowy zielony",$E$2:$E$269)</f>
        <v>0</v>
      </c>
    </row>
    <row r="319" spans="1:5" hidden="1" x14ac:dyDescent="0.25">
      <c r="A319" s="17">
        <v>32</v>
      </c>
      <c r="B319" s="20"/>
      <c r="C319" s="20"/>
      <c r="D319" s="17" t="s">
        <v>1</v>
      </c>
      <c r="E319" s="19">
        <f ca="1">SUMIF($B$2:$D$269,"Długopis żelowy czarny",$E$2:$E$269)</f>
        <v>0</v>
      </c>
    </row>
    <row r="320" spans="1:5" hidden="1" x14ac:dyDescent="0.25">
      <c r="A320" s="17">
        <v>33</v>
      </c>
      <c r="B320" s="20"/>
      <c r="C320" s="20"/>
      <c r="D320" s="17" t="s">
        <v>1</v>
      </c>
      <c r="E320" s="19">
        <f ca="1">SUMIF($B$2:$D$269,"Długopis kulkowy niebieski",$E$2:$E$269)</f>
        <v>0</v>
      </c>
    </row>
    <row r="321" spans="1:5" hidden="1" x14ac:dyDescent="0.25">
      <c r="A321" s="17">
        <v>34</v>
      </c>
      <c r="B321" s="20"/>
      <c r="C321" s="20"/>
      <c r="D321" s="17" t="s">
        <v>1</v>
      </c>
      <c r="E321" s="19">
        <f ca="1">SUMIF($B$2:$D$269,"Markery cienkopiszące",$E$2:$E$269)</f>
        <v>0</v>
      </c>
    </row>
    <row r="322" spans="1:5" hidden="1" x14ac:dyDescent="0.25">
      <c r="A322" s="17">
        <v>35</v>
      </c>
      <c r="B322" s="20"/>
      <c r="C322" s="20"/>
      <c r="D322" s="17" t="s">
        <v>1</v>
      </c>
      <c r="E322" s="19">
        <f ca="1">SUMIF($B$2:$D$269,"Markery do tablicy",$E$2:$E$269)</f>
        <v>0</v>
      </c>
    </row>
    <row r="323" spans="1:5" hidden="1" x14ac:dyDescent="0.25">
      <c r="A323" s="17">
        <v>36</v>
      </c>
      <c r="B323" s="20"/>
      <c r="C323" s="20"/>
      <c r="D323" s="17" t="s">
        <v>1</v>
      </c>
      <c r="E323" s="19">
        <f ca="1">SUMIF($B$2:$D$269,"Zakreślacz żółty szerszy ze ściętą końcówką",$E$2:$E$269)</f>
        <v>0</v>
      </c>
    </row>
    <row r="324" spans="1:5" hidden="1" x14ac:dyDescent="0.25">
      <c r="A324" s="17">
        <v>37</v>
      </c>
      <c r="B324" s="20"/>
      <c r="C324" s="20"/>
      <c r="D324" s="17" t="s">
        <v>1</v>
      </c>
      <c r="E324" s="19">
        <f ca="1">SUMIF($B$2:$D$269,"Korektor w taśmie",$E$2:$E$269)</f>
        <v>0</v>
      </c>
    </row>
    <row r="325" spans="1:5" hidden="1" x14ac:dyDescent="0.25">
      <c r="A325" s="17">
        <v>38</v>
      </c>
      <c r="B325" s="20"/>
      <c r="C325" s="20"/>
      <c r="D325" s="17" t="s">
        <v>1</v>
      </c>
      <c r="E325" s="19">
        <f ca="1">SUMIF($B$2:$D$269,"Korektor w piórze",$E$2:$E$269)</f>
        <v>0</v>
      </c>
    </row>
    <row r="326" spans="1:5" hidden="1" x14ac:dyDescent="0.25">
      <c r="A326" s="17">
        <v>39</v>
      </c>
      <c r="B326" s="20"/>
      <c r="C326" s="20"/>
      <c r="D326" s="17" t="s">
        <v>1</v>
      </c>
      <c r="E326" s="19">
        <f ca="1">SUMIF($B$2:$D$269,"Ołówek",$E$2:$E$269)</f>
        <v>0</v>
      </c>
    </row>
    <row r="327" spans="1:5" hidden="1" x14ac:dyDescent="0.25">
      <c r="A327" s="17">
        <v>40</v>
      </c>
      <c r="B327" s="20"/>
      <c r="C327" s="20"/>
      <c r="D327" s="17" t="s">
        <v>1</v>
      </c>
      <c r="E327" s="19">
        <f ca="1">SUMIF($B$2:$D$269,"Klipy do dokumentów (rozm. 32,41,51)",$E$2:$E$269)</f>
        <v>0</v>
      </c>
    </row>
    <row r="328" spans="1:5" x14ac:dyDescent="0.25">
      <c r="A328" s="17"/>
      <c r="B328" s="20"/>
      <c r="C328" s="20"/>
      <c r="D328" s="17"/>
      <c r="E328" s="19"/>
    </row>
    <row r="329" spans="1:5" x14ac:dyDescent="0.25">
      <c r="A329" s="17"/>
      <c r="B329" s="20"/>
      <c r="C329" s="20"/>
      <c r="D329" s="17"/>
      <c r="E329" s="19"/>
    </row>
    <row r="330" spans="1:5" x14ac:dyDescent="0.25">
      <c r="A330" s="17"/>
      <c r="B330" s="20"/>
      <c r="C330" s="20"/>
      <c r="D330" s="17"/>
      <c r="E330" s="19"/>
    </row>
    <row r="331" spans="1:5" x14ac:dyDescent="0.25">
      <c r="A331" s="17"/>
      <c r="B331" s="20"/>
      <c r="C331" s="20"/>
      <c r="D331" s="17"/>
      <c r="E331" s="19"/>
    </row>
    <row r="332" spans="1:5" x14ac:dyDescent="0.25">
      <c r="A332" s="17"/>
      <c r="B332" s="20"/>
      <c r="C332" s="20"/>
      <c r="D332" s="17"/>
      <c r="E332" s="19"/>
    </row>
    <row r="333" spans="1:5" x14ac:dyDescent="0.25">
      <c r="A333" s="17"/>
      <c r="B333" s="20"/>
      <c r="C333" s="20"/>
      <c r="D333" s="17"/>
      <c r="E333" s="19"/>
    </row>
    <row r="334" spans="1:5" x14ac:dyDescent="0.25">
      <c r="A334" s="17"/>
      <c r="B334" s="20"/>
      <c r="C334" s="20"/>
      <c r="D334" s="17"/>
      <c r="E334" s="19"/>
    </row>
    <row r="335" spans="1:5" x14ac:dyDescent="0.25">
      <c r="A335" s="17"/>
      <c r="B335" s="20"/>
      <c r="C335" s="20"/>
      <c r="D335" s="17"/>
      <c r="E335" s="19"/>
    </row>
    <row r="336" spans="1:5" x14ac:dyDescent="0.25">
      <c r="A336" s="17"/>
      <c r="E336" s="19"/>
    </row>
    <row r="337" spans="1:5" x14ac:dyDescent="0.25">
      <c r="A337" s="17"/>
      <c r="E337" s="19"/>
    </row>
    <row r="338" spans="1:5" x14ac:dyDescent="0.25">
      <c r="A338" s="17"/>
      <c r="E338" s="19"/>
    </row>
    <row r="339" spans="1:5" x14ac:dyDescent="0.25">
      <c r="A339" s="17"/>
      <c r="E339" s="19"/>
    </row>
    <row r="340" spans="1:5" x14ac:dyDescent="0.25">
      <c r="A340" s="17"/>
      <c r="E340" s="19"/>
    </row>
    <row r="341" spans="1:5" x14ac:dyDescent="0.25">
      <c r="A341" s="17"/>
      <c r="E341" s="19"/>
    </row>
    <row r="342" spans="1:5" x14ac:dyDescent="0.25">
      <c r="A342" s="17"/>
      <c r="E342" s="19"/>
    </row>
    <row r="343" spans="1:5" x14ac:dyDescent="0.25">
      <c r="A343" s="17"/>
      <c r="E343" s="19"/>
    </row>
    <row r="344" spans="1:5" x14ac:dyDescent="0.25">
      <c r="A344" s="17"/>
      <c r="E344" s="19"/>
    </row>
    <row r="345" spans="1:5" x14ac:dyDescent="0.25">
      <c r="A345" s="17"/>
      <c r="E345" s="19"/>
    </row>
    <row r="346" spans="1:5" x14ac:dyDescent="0.25">
      <c r="A346" s="17"/>
      <c r="E346" s="19"/>
    </row>
    <row r="347" spans="1:5" x14ac:dyDescent="0.25">
      <c r="A347" s="17"/>
      <c r="E347" s="19"/>
    </row>
    <row r="348" spans="1:5" x14ac:dyDescent="0.25">
      <c r="A348" s="17"/>
      <c r="E348" s="19"/>
    </row>
    <row r="349" spans="1:5" x14ac:dyDescent="0.25">
      <c r="A349" s="17"/>
      <c r="E349" s="19"/>
    </row>
    <row r="350" spans="1:5" x14ac:dyDescent="0.25">
      <c r="A350" s="17"/>
      <c r="E350" s="19"/>
    </row>
    <row r="351" spans="1:5" x14ac:dyDescent="0.25">
      <c r="A351" s="17"/>
      <c r="E351" s="19"/>
    </row>
    <row r="352" spans="1:5" x14ac:dyDescent="0.25">
      <c r="A352" s="17"/>
      <c r="E352" s="19"/>
    </row>
    <row r="353" spans="1:5" x14ac:dyDescent="0.25">
      <c r="A353" s="17"/>
      <c r="E353" s="19"/>
    </row>
    <row r="354" spans="1:5" x14ac:dyDescent="0.25">
      <c r="A354" s="17"/>
      <c r="E354" s="19"/>
    </row>
    <row r="355" spans="1:5" x14ac:dyDescent="0.25">
      <c r="A355" s="17"/>
      <c r="E355" s="19"/>
    </row>
    <row r="356" spans="1:5" x14ac:dyDescent="0.25">
      <c r="A356" s="17"/>
      <c r="E356" s="19"/>
    </row>
    <row r="357" spans="1:5" x14ac:dyDescent="0.25">
      <c r="A357" s="17"/>
      <c r="E357" s="19"/>
    </row>
    <row r="358" spans="1:5" x14ac:dyDescent="0.25">
      <c r="A358" s="17"/>
      <c r="E358" s="19"/>
    </row>
    <row r="359" spans="1:5" x14ac:dyDescent="0.25">
      <c r="A359" s="17"/>
      <c r="E359" s="19"/>
    </row>
    <row r="360" spans="1:5" x14ac:dyDescent="0.25">
      <c r="A360" s="17"/>
      <c r="E360" s="19"/>
    </row>
    <row r="361" spans="1:5" x14ac:dyDescent="0.25">
      <c r="A361" s="17"/>
      <c r="E361" s="19"/>
    </row>
    <row r="362" spans="1:5" x14ac:dyDescent="0.25">
      <c r="A362" s="17"/>
      <c r="E362" s="19"/>
    </row>
    <row r="363" spans="1:5" x14ac:dyDescent="0.25">
      <c r="A363" s="17"/>
      <c r="E363" s="19"/>
    </row>
    <row r="364" spans="1:5" x14ac:dyDescent="0.25">
      <c r="A364" s="17"/>
      <c r="E364" s="19"/>
    </row>
    <row r="365" spans="1:5" x14ac:dyDescent="0.25">
      <c r="A365" s="17"/>
      <c r="E365" s="19"/>
    </row>
    <row r="366" spans="1:5" x14ac:dyDescent="0.25">
      <c r="A366" s="17"/>
      <c r="E366" s="19"/>
    </row>
    <row r="367" spans="1:5" x14ac:dyDescent="0.25">
      <c r="A367" s="17"/>
      <c r="E367" s="19"/>
    </row>
    <row r="368" spans="1:5" x14ac:dyDescent="0.25">
      <c r="A368" s="17"/>
      <c r="E368" s="19"/>
    </row>
    <row r="369" spans="1:5" x14ac:dyDescent="0.25">
      <c r="A369" s="17"/>
      <c r="E369" s="19"/>
    </row>
    <row r="370" spans="1:5" x14ac:dyDescent="0.25">
      <c r="A370" s="17"/>
      <c r="E370" s="19"/>
    </row>
    <row r="371" spans="1:5" x14ac:dyDescent="0.25">
      <c r="A371" s="17"/>
      <c r="E371" s="19"/>
    </row>
    <row r="372" spans="1:5" x14ac:dyDescent="0.25">
      <c r="A372" s="17"/>
      <c r="E372" s="19"/>
    </row>
    <row r="373" spans="1:5" x14ac:dyDescent="0.25">
      <c r="A373" s="17"/>
      <c r="E373" s="19"/>
    </row>
    <row r="374" spans="1:5" x14ac:dyDescent="0.25">
      <c r="A374" s="17"/>
      <c r="E374" s="19"/>
    </row>
    <row r="375" spans="1:5" x14ac:dyDescent="0.25">
      <c r="A375" s="17"/>
      <c r="E375" s="19"/>
    </row>
    <row r="376" spans="1:5" x14ac:dyDescent="0.25">
      <c r="A376" s="17"/>
      <c r="E376" s="19"/>
    </row>
    <row r="377" spans="1:5" x14ac:dyDescent="0.25">
      <c r="A377" s="17"/>
      <c r="E377" s="19"/>
    </row>
    <row r="378" spans="1:5" x14ac:dyDescent="0.25">
      <c r="A378" s="17"/>
      <c r="E378" s="19"/>
    </row>
    <row r="379" spans="1:5" x14ac:dyDescent="0.25">
      <c r="A379" s="17"/>
      <c r="E379" s="19"/>
    </row>
    <row r="380" spans="1:5" x14ac:dyDescent="0.25">
      <c r="A380" s="17"/>
      <c r="E380" s="19"/>
    </row>
    <row r="381" spans="1:5" x14ac:dyDescent="0.25">
      <c r="A381" s="17"/>
      <c r="E381" s="19"/>
    </row>
    <row r="382" spans="1:5" x14ac:dyDescent="0.25">
      <c r="A382" s="17"/>
      <c r="E382" s="19"/>
    </row>
    <row r="383" spans="1:5" x14ac:dyDescent="0.25">
      <c r="A383" s="17"/>
      <c r="E383" s="19"/>
    </row>
    <row r="384" spans="1:5" x14ac:dyDescent="0.25">
      <c r="A384" s="17"/>
      <c r="E384" s="19"/>
    </row>
    <row r="385" spans="4:5" x14ac:dyDescent="0.25">
      <c r="E385" s="19"/>
    </row>
    <row r="386" spans="4:5" x14ac:dyDescent="0.25">
      <c r="E386" s="19"/>
    </row>
    <row r="387" spans="4:5" x14ac:dyDescent="0.25">
      <c r="E387" s="19"/>
    </row>
    <row r="388" spans="4:5" x14ac:dyDescent="0.25">
      <c r="E388" s="19"/>
    </row>
    <row r="389" spans="4:5" x14ac:dyDescent="0.25">
      <c r="E389" s="19"/>
    </row>
    <row r="390" spans="4:5" x14ac:dyDescent="0.25">
      <c r="E390" s="19"/>
    </row>
    <row r="391" spans="4:5" x14ac:dyDescent="0.25">
      <c r="E391" s="19"/>
    </row>
    <row r="392" spans="4:5" x14ac:dyDescent="0.25">
      <c r="E392" s="19"/>
    </row>
    <row r="393" spans="4:5" x14ac:dyDescent="0.25">
      <c r="E393" s="19"/>
    </row>
    <row r="394" spans="4:5" x14ac:dyDescent="0.25">
      <c r="E394" s="19"/>
    </row>
    <row r="395" spans="4:5" x14ac:dyDescent="0.25">
      <c r="E395" s="19"/>
    </row>
    <row r="396" spans="4:5" x14ac:dyDescent="0.25">
      <c r="E396" s="19"/>
    </row>
    <row r="397" spans="4:5" x14ac:dyDescent="0.25">
      <c r="E397" s="19"/>
    </row>
    <row r="398" spans="4:5" x14ac:dyDescent="0.25">
      <c r="D398" s="15"/>
      <c r="E398" s="19"/>
    </row>
    <row r="399" spans="4:5" x14ac:dyDescent="0.25">
      <c r="D399" s="15"/>
      <c r="E399" s="19"/>
    </row>
    <row r="400" spans="4:5" x14ac:dyDescent="0.25">
      <c r="D400" s="15"/>
      <c r="E400" s="19"/>
    </row>
    <row r="401" spans="4:5" x14ac:dyDescent="0.25">
      <c r="D401" s="15"/>
      <c r="E401" s="19"/>
    </row>
    <row r="402" spans="4:5" x14ac:dyDescent="0.25">
      <c r="D402" s="15"/>
      <c r="E402" s="19"/>
    </row>
    <row r="403" spans="4:5" x14ac:dyDescent="0.25">
      <c r="D403" s="15"/>
      <c r="E403" s="19"/>
    </row>
    <row r="404" spans="4:5" x14ac:dyDescent="0.25">
      <c r="D404" s="15"/>
      <c r="E404" s="19"/>
    </row>
    <row r="405" spans="4:5" x14ac:dyDescent="0.25">
      <c r="D405" s="15"/>
      <c r="E405" s="19"/>
    </row>
    <row r="406" spans="4:5" x14ac:dyDescent="0.25">
      <c r="D406" s="15"/>
      <c r="E406" s="19"/>
    </row>
    <row r="407" spans="4:5" x14ac:dyDescent="0.25">
      <c r="D407" s="15"/>
      <c r="E407" s="19"/>
    </row>
    <row r="408" spans="4:5" x14ac:dyDescent="0.25">
      <c r="D408" s="15"/>
      <c r="E408" s="19"/>
    </row>
    <row r="409" spans="4:5" x14ac:dyDescent="0.25">
      <c r="D409" s="15"/>
      <c r="E409" s="19"/>
    </row>
    <row r="410" spans="4:5" x14ac:dyDescent="0.25">
      <c r="D410" s="15"/>
      <c r="E410" s="19"/>
    </row>
    <row r="411" spans="4:5" x14ac:dyDescent="0.25">
      <c r="D411" s="15"/>
      <c r="E411" s="19"/>
    </row>
    <row r="412" spans="4:5" x14ac:dyDescent="0.25">
      <c r="D412" s="15"/>
      <c r="E412" s="19"/>
    </row>
    <row r="413" spans="4:5" x14ac:dyDescent="0.25">
      <c r="D413" s="15"/>
      <c r="E413" s="19"/>
    </row>
    <row r="414" spans="4:5" x14ac:dyDescent="0.25">
      <c r="D414" s="15"/>
      <c r="E414" s="19"/>
    </row>
    <row r="415" spans="4:5" x14ac:dyDescent="0.25">
      <c r="D415" s="15"/>
      <c r="E415" s="19"/>
    </row>
    <row r="416" spans="4:5" x14ac:dyDescent="0.25">
      <c r="D416" s="15"/>
      <c r="E416" s="19"/>
    </row>
    <row r="417" spans="4:5" x14ac:dyDescent="0.25">
      <c r="D417" s="15"/>
      <c r="E417" s="19"/>
    </row>
    <row r="418" spans="4:5" x14ac:dyDescent="0.25">
      <c r="D418" s="15"/>
      <c r="E418" s="19"/>
    </row>
    <row r="419" spans="4:5" x14ac:dyDescent="0.25">
      <c r="D419" s="15"/>
      <c r="E419" s="19"/>
    </row>
    <row r="420" spans="4:5" x14ac:dyDescent="0.25">
      <c r="D420" s="15"/>
      <c r="E420" s="19"/>
    </row>
    <row r="421" spans="4:5" x14ac:dyDescent="0.25">
      <c r="D421" s="15"/>
      <c r="E421" s="19"/>
    </row>
    <row r="422" spans="4:5" x14ac:dyDescent="0.25">
      <c r="D422" s="15"/>
      <c r="E422" s="19"/>
    </row>
    <row r="423" spans="4:5" x14ac:dyDescent="0.25">
      <c r="D423" s="15"/>
      <c r="E423" s="19"/>
    </row>
    <row r="424" spans="4:5" x14ac:dyDescent="0.25">
      <c r="D424" s="15"/>
      <c r="E424" s="19"/>
    </row>
    <row r="425" spans="4:5" x14ac:dyDescent="0.25">
      <c r="D425" s="15"/>
      <c r="E425" s="19"/>
    </row>
    <row r="426" spans="4:5" x14ac:dyDescent="0.25">
      <c r="D426" s="15"/>
      <c r="E426" s="19"/>
    </row>
    <row r="427" spans="4:5" x14ac:dyDescent="0.25">
      <c r="D427" s="15"/>
      <c r="E427" s="19"/>
    </row>
    <row r="428" spans="4:5" x14ac:dyDescent="0.25">
      <c r="D428" s="15"/>
      <c r="E428" s="19"/>
    </row>
    <row r="429" spans="4:5" x14ac:dyDescent="0.25">
      <c r="D429" s="15"/>
      <c r="E429" s="19"/>
    </row>
    <row r="430" spans="4:5" x14ac:dyDescent="0.25">
      <c r="D430" s="15"/>
      <c r="E430" s="19"/>
    </row>
    <row r="431" spans="4:5" x14ac:dyDescent="0.25">
      <c r="D431" s="15"/>
      <c r="E431" s="19"/>
    </row>
    <row r="432" spans="4:5" x14ac:dyDescent="0.25">
      <c r="D432" s="15"/>
      <c r="E432" s="19"/>
    </row>
    <row r="433" spans="4:5" x14ac:dyDescent="0.25">
      <c r="D433" s="15"/>
      <c r="E433" s="19"/>
    </row>
    <row r="434" spans="4:5" x14ac:dyDescent="0.25">
      <c r="D434" s="15"/>
      <c r="E434" s="19"/>
    </row>
    <row r="435" spans="4:5" x14ac:dyDescent="0.25">
      <c r="D435" s="15"/>
      <c r="E435" s="19"/>
    </row>
    <row r="436" spans="4:5" x14ac:dyDescent="0.25">
      <c r="D436" s="15"/>
      <c r="E436" s="19"/>
    </row>
    <row r="437" spans="4:5" x14ac:dyDescent="0.25">
      <c r="D437" s="15"/>
      <c r="E437" s="19"/>
    </row>
    <row r="438" spans="4:5" x14ac:dyDescent="0.25">
      <c r="D438" s="15"/>
      <c r="E438" s="19"/>
    </row>
    <row r="439" spans="4:5" x14ac:dyDescent="0.25">
      <c r="D439" s="15"/>
      <c r="E439" s="19"/>
    </row>
    <row r="440" spans="4:5" x14ac:dyDescent="0.25">
      <c r="D440" s="15"/>
      <c r="E440" s="19"/>
    </row>
    <row r="441" spans="4:5" x14ac:dyDescent="0.25">
      <c r="D441" s="15"/>
      <c r="E441" s="19"/>
    </row>
    <row r="442" spans="4:5" x14ac:dyDescent="0.25">
      <c r="D442" s="15"/>
      <c r="E442" s="19"/>
    </row>
    <row r="443" spans="4:5" x14ac:dyDescent="0.25">
      <c r="D443" s="15"/>
      <c r="E443" s="19"/>
    </row>
    <row r="444" spans="4:5" x14ac:dyDescent="0.25">
      <c r="D444" s="15"/>
      <c r="E444" s="19"/>
    </row>
    <row r="445" spans="4:5" x14ac:dyDescent="0.25">
      <c r="D445" s="15"/>
      <c r="E445" s="19"/>
    </row>
    <row r="446" spans="4:5" x14ac:dyDescent="0.25">
      <c r="D446" s="15"/>
      <c r="E446" s="19"/>
    </row>
    <row r="447" spans="4:5" x14ac:dyDescent="0.25">
      <c r="D447" s="15"/>
      <c r="E447" s="19"/>
    </row>
    <row r="448" spans="4:5" x14ac:dyDescent="0.25">
      <c r="D448" s="15"/>
      <c r="E448" s="19"/>
    </row>
    <row r="449" spans="4:5" x14ac:dyDescent="0.25">
      <c r="D449" s="15"/>
      <c r="E449" s="19"/>
    </row>
    <row r="450" spans="4:5" x14ac:dyDescent="0.25">
      <c r="D450" s="15"/>
      <c r="E450" s="19"/>
    </row>
    <row r="451" spans="4:5" x14ac:dyDescent="0.25">
      <c r="D451" s="15"/>
      <c r="E451" s="19"/>
    </row>
    <row r="452" spans="4:5" x14ac:dyDescent="0.25">
      <c r="D452" s="15"/>
      <c r="E452" s="19"/>
    </row>
    <row r="453" spans="4:5" x14ac:dyDescent="0.25">
      <c r="D453" s="15"/>
      <c r="E453" s="19"/>
    </row>
    <row r="454" spans="4:5" x14ac:dyDescent="0.25">
      <c r="D454" s="15"/>
      <c r="E454" s="19"/>
    </row>
    <row r="455" spans="4:5" x14ac:dyDescent="0.25">
      <c r="D455" s="15"/>
      <c r="E455" s="19"/>
    </row>
    <row r="456" spans="4:5" x14ac:dyDescent="0.25">
      <c r="D456" s="15"/>
      <c r="E456" s="19"/>
    </row>
    <row r="457" spans="4:5" x14ac:dyDescent="0.25">
      <c r="D457" s="15"/>
      <c r="E457" s="19"/>
    </row>
    <row r="458" spans="4:5" x14ac:dyDescent="0.25">
      <c r="D458" s="15"/>
      <c r="E458" s="19"/>
    </row>
    <row r="459" spans="4:5" x14ac:dyDescent="0.25">
      <c r="D459" s="15"/>
      <c r="E459" s="19"/>
    </row>
    <row r="460" spans="4:5" x14ac:dyDescent="0.25">
      <c r="D460" s="15"/>
      <c r="E460" s="19"/>
    </row>
    <row r="461" spans="4:5" x14ac:dyDescent="0.25">
      <c r="D461" s="15"/>
      <c r="E461" s="19"/>
    </row>
    <row r="462" spans="4:5" x14ac:dyDescent="0.25">
      <c r="D462" s="15"/>
      <c r="E462" s="19"/>
    </row>
    <row r="463" spans="4:5" x14ac:dyDescent="0.25">
      <c r="D463" s="15"/>
      <c r="E463" s="19"/>
    </row>
    <row r="464" spans="4:5" x14ac:dyDescent="0.25">
      <c r="D464" s="15"/>
      <c r="E464" s="19"/>
    </row>
    <row r="465" spans="4:5" x14ac:dyDescent="0.25">
      <c r="D465" s="15"/>
      <c r="E465" s="19"/>
    </row>
    <row r="466" spans="4:5" x14ac:dyDescent="0.25">
      <c r="D466" s="15"/>
      <c r="E466" s="19"/>
    </row>
    <row r="467" spans="4:5" x14ac:dyDescent="0.25">
      <c r="D467" s="15"/>
      <c r="E467" s="19"/>
    </row>
    <row r="468" spans="4:5" x14ac:dyDescent="0.25">
      <c r="D468" s="15"/>
      <c r="E468" s="19"/>
    </row>
    <row r="469" spans="4:5" x14ac:dyDescent="0.25">
      <c r="D469" s="15"/>
      <c r="E469" s="19"/>
    </row>
    <row r="470" spans="4:5" x14ac:dyDescent="0.25">
      <c r="D470" s="15"/>
      <c r="E470" s="19"/>
    </row>
    <row r="471" spans="4:5" x14ac:dyDescent="0.25">
      <c r="D471" s="15"/>
      <c r="E471" s="19"/>
    </row>
    <row r="472" spans="4:5" x14ac:dyDescent="0.25">
      <c r="D472" s="15"/>
      <c r="E472" s="19"/>
    </row>
    <row r="473" spans="4:5" x14ac:dyDescent="0.25">
      <c r="D473" s="15"/>
      <c r="E473" s="19"/>
    </row>
    <row r="474" spans="4:5" x14ac:dyDescent="0.25">
      <c r="D474" s="15"/>
      <c r="E474" s="19"/>
    </row>
    <row r="475" spans="4:5" x14ac:dyDescent="0.25">
      <c r="D475" s="15"/>
      <c r="E475" s="19"/>
    </row>
    <row r="476" spans="4:5" x14ac:dyDescent="0.25">
      <c r="D476" s="15"/>
      <c r="E476" s="19"/>
    </row>
    <row r="477" spans="4:5" x14ac:dyDescent="0.25">
      <c r="D477" s="15"/>
      <c r="E477" s="19"/>
    </row>
    <row r="478" spans="4:5" x14ac:dyDescent="0.25">
      <c r="D478" s="15"/>
      <c r="E478" s="19"/>
    </row>
    <row r="479" spans="4:5" x14ac:dyDescent="0.25">
      <c r="D479" s="15"/>
      <c r="E479" s="19"/>
    </row>
    <row r="480" spans="4:5" x14ac:dyDescent="0.25">
      <c r="D480" s="15"/>
      <c r="E480" s="19"/>
    </row>
    <row r="481" spans="4:5" x14ac:dyDescent="0.25">
      <c r="D481" s="15"/>
      <c r="E481" s="19"/>
    </row>
    <row r="482" spans="4:5" x14ac:dyDescent="0.25">
      <c r="D482" s="15"/>
      <c r="E482" s="19"/>
    </row>
    <row r="483" spans="4:5" x14ac:dyDescent="0.25">
      <c r="D483" s="15"/>
      <c r="E483" s="19"/>
    </row>
    <row r="484" spans="4:5" x14ac:dyDescent="0.25">
      <c r="D484" s="15"/>
      <c r="E484" s="19"/>
    </row>
    <row r="485" spans="4:5" x14ac:dyDescent="0.25">
      <c r="D485" s="15"/>
      <c r="E485" s="19"/>
    </row>
    <row r="486" spans="4:5" x14ac:dyDescent="0.25">
      <c r="D486" s="15"/>
      <c r="E486" s="19"/>
    </row>
    <row r="487" spans="4:5" x14ac:dyDescent="0.25">
      <c r="D487" s="15"/>
      <c r="E487" s="19"/>
    </row>
    <row r="488" spans="4:5" x14ac:dyDescent="0.25">
      <c r="D488" s="15"/>
      <c r="E488" s="19"/>
    </row>
    <row r="489" spans="4:5" x14ac:dyDescent="0.25">
      <c r="D489" s="15"/>
      <c r="E489" s="19"/>
    </row>
    <row r="490" spans="4:5" x14ac:dyDescent="0.25">
      <c r="D490" s="15"/>
      <c r="E490" s="19"/>
    </row>
    <row r="491" spans="4:5" x14ac:dyDescent="0.25">
      <c r="D491" s="15"/>
      <c r="E491" s="19"/>
    </row>
    <row r="492" spans="4:5" x14ac:dyDescent="0.25">
      <c r="D492" s="15"/>
      <c r="E492" s="19"/>
    </row>
    <row r="493" spans="4:5" x14ac:dyDescent="0.25">
      <c r="D493" s="15"/>
      <c r="E493" s="19"/>
    </row>
    <row r="494" spans="4:5" x14ac:dyDescent="0.25">
      <c r="D494" s="15"/>
      <c r="E494" s="19"/>
    </row>
    <row r="495" spans="4:5" x14ac:dyDescent="0.25">
      <c r="D495" s="15"/>
      <c r="E495" s="19"/>
    </row>
    <row r="496" spans="4:5" x14ac:dyDescent="0.25">
      <c r="D496" s="15"/>
      <c r="E496" s="19"/>
    </row>
    <row r="497" spans="4:5" x14ac:dyDescent="0.25">
      <c r="D497" s="15"/>
      <c r="E497" s="19"/>
    </row>
    <row r="498" spans="4:5" x14ac:dyDescent="0.25">
      <c r="D498" s="15"/>
      <c r="E498" s="19"/>
    </row>
    <row r="499" spans="4:5" x14ac:dyDescent="0.25">
      <c r="D499" s="15"/>
      <c r="E499" s="19"/>
    </row>
    <row r="500" spans="4:5" x14ac:dyDescent="0.25">
      <c r="D500" s="15"/>
      <c r="E500" s="19"/>
    </row>
    <row r="501" spans="4:5" x14ac:dyDescent="0.25">
      <c r="D501" s="15"/>
      <c r="E501" s="19"/>
    </row>
    <row r="502" spans="4:5" x14ac:dyDescent="0.25">
      <c r="D502" s="15"/>
      <c r="E502" s="19"/>
    </row>
    <row r="503" spans="4:5" x14ac:dyDescent="0.25">
      <c r="D503" s="15"/>
      <c r="E503" s="19"/>
    </row>
    <row r="504" spans="4:5" x14ac:dyDescent="0.25">
      <c r="D504" s="15"/>
      <c r="E504" s="19"/>
    </row>
    <row r="505" spans="4:5" x14ac:dyDescent="0.25">
      <c r="D505" s="15"/>
      <c r="E505" s="19"/>
    </row>
    <row r="506" spans="4:5" x14ac:dyDescent="0.25">
      <c r="D506" s="15"/>
      <c r="E506" s="19"/>
    </row>
    <row r="507" spans="4:5" x14ac:dyDescent="0.25">
      <c r="D507" s="15"/>
      <c r="E507" s="19"/>
    </row>
    <row r="508" spans="4:5" x14ac:dyDescent="0.25">
      <c r="D508" s="15"/>
      <c r="E508" s="19"/>
    </row>
    <row r="509" spans="4:5" x14ac:dyDescent="0.25">
      <c r="D509" s="15"/>
      <c r="E509" s="19"/>
    </row>
    <row r="510" spans="4:5" x14ac:dyDescent="0.25">
      <c r="D510" s="15"/>
      <c r="E510" s="19"/>
    </row>
    <row r="511" spans="4:5" x14ac:dyDescent="0.25">
      <c r="D511" s="15"/>
      <c r="E511" s="19"/>
    </row>
    <row r="512" spans="4:5" x14ac:dyDescent="0.25">
      <c r="D512" s="15"/>
      <c r="E512" s="19"/>
    </row>
    <row r="513" spans="4:5" x14ac:dyDescent="0.25">
      <c r="D513" s="15"/>
      <c r="E513" s="19"/>
    </row>
    <row r="514" spans="4:5" x14ac:dyDescent="0.25">
      <c r="D514" s="15"/>
      <c r="E514" s="19"/>
    </row>
    <row r="515" spans="4:5" x14ac:dyDescent="0.25">
      <c r="D515" s="15"/>
      <c r="E515" s="19"/>
    </row>
    <row r="516" spans="4:5" x14ac:dyDescent="0.25">
      <c r="D516" s="15"/>
      <c r="E516" s="19"/>
    </row>
    <row r="517" spans="4:5" x14ac:dyDescent="0.25">
      <c r="D517" s="15"/>
      <c r="E517" s="19"/>
    </row>
    <row r="518" spans="4:5" x14ac:dyDescent="0.25">
      <c r="D518" s="15"/>
      <c r="E518" s="19"/>
    </row>
    <row r="519" spans="4:5" x14ac:dyDescent="0.25">
      <c r="D519" s="15"/>
      <c r="E519" s="19"/>
    </row>
  </sheetData>
  <mergeCells count="11">
    <mergeCell ref="B270:G270"/>
    <mergeCell ref="B146:G146"/>
    <mergeCell ref="B182:G182"/>
    <mergeCell ref="B200:G200"/>
    <mergeCell ref="B248:G248"/>
    <mergeCell ref="B120:G120"/>
    <mergeCell ref="B2:G2"/>
    <mergeCell ref="B22:G22"/>
    <mergeCell ref="B35:G35"/>
    <mergeCell ref="B55:G55"/>
    <mergeCell ref="B96:G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C3" sqref="C3"/>
    </sheetView>
  </sheetViews>
  <sheetFormatPr defaultRowHeight="12.75" x14ac:dyDescent="0.2"/>
  <cols>
    <col min="1" max="1" width="19.7109375" style="33" customWidth="1"/>
    <col min="2" max="2" width="11.28515625" style="11" bestFit="1" customWidth="1"/>
    <col min="3" max="3" width="13.7109375" style="11" bestFit="1" customWidth="1"/>
    <col min="4" max="16384" width="9.140625" style="11"/>
  </cols>
  <sheetData>
    <row r="1" spans="1:3" s="39" customFormat="1" x14ac:dyDescent="0.2">
      <c r="A1" s="91" t="s">
        <v>216</v>
      </c>
      <c r="B1" s="90" t="s">
        <v>215</v>
      </c>
      <c r="C1" s="90"/>
    </row>
    <row r="2" spans="1:3" s="40" customFormat="1" x14ac:dyDescent="0.25">
      <c r="A2" s="91"/>
      <c r="B2" s="40" t="s">
        <v>211</v>
      </c>
      <c r="C2" s="40" t="s">
        <v>212</v>
      </c>
    </row>
    <row r="3" spans="1:3" s="10" customFormat="1" x14ac:dyDescent="0.25">
      <c r="A3" s="32" t="s">
        <v>217</v>
      </c>
      <c r="B3" s="34">
        <v>16000</v>
      </c>
      <c r="C3" s="34">
        <v>10000</v>
      </c>
    </row>
    <row r="4" spans="1:3" s="10" customFormat="1" x14ac:dyDescent="0.25">
      <c r="A4" s="32" t="s">
        <v>202</v>
      </c>
      <c r="B4" s="34">
        <v>6000</v>
      </c>
      <c r="C4" s="34">
        <v>800</v>
      </c>
    </row>
    <row r="5" spans="1:3" s="10" customFormat="1" x14ac:dyDescent="0.25">
      <c r="A5" s="32" t="s">
        <v>203</v>
      </c>
      <c r="B5" s="34">
        <v>2227.9699999999998</v>
      </c>
      <c r="C5" s="34">
        <v>5353.66</v>
      </c>
    </row>
    <row r="6" spans="1:3" s="10" customFormat="1" x14ac:dyDescent="0.25">
      <c r="A6" s="32" t="s">
        <v>204</v>
      </c>
      <c r="B6" s="34">
        <v>3696.61</v>
      </c>
      <c r="C6" s="34">
        <v>13920.68</v>
      </c>
    </row>
    <row r="7" spans="1:3" s="10" customFormat="1" x14ac:dyDescent="0.25">
      <c r="A7" s="32" t="s">
        <v>205</v>
      </c>
      <c r="B7" s="34">
        <v>4304.21</v>
      </c>
      <c r="C7" s="34">
        <f>3440.87+840.03</f>
        <v>4280.8999999999996</v>
      </c>
    </row>
    <row r="8" spans="1:3" s="10" customFormat="1" x14ac:dyDescent="0.25">
      <c r="A8" s="32" t="s">
        <v>206</v>
      </c>
      <c r="B8" s="34">
        <v>2577</v>
      </c>
      <c r="C8" s="34">
        <v>2094</v>
      </c>
    </row>
    <row r="9" spans="1:3" s="10" customFormat="1" x14ac:dyDescent="0.25">
      <c r="A9" s="32" t="s">
        <v>207</v>
      </c>
      <c r="B9" s="34">
        <v>6100</v>
      </c>
      <c r="C9" s="34">
        <v>9840</v>
      </c>
    </row>
    <row r="10" spans="1:3" s="10" customFormat="1" x14ac:dyDescent="0.25">
      <c r="A10" s="32" t="s">
        <v>208</v>
      </c>
      <c r="B10" s="34">
        <v>1571</v>
      </c>
      <c r="C10" s="34">
        <v>1236</v>
      </c>
    </row>
    <row r="11" spans="1:3" s="10" customFormat="1" x14ac:dyDescent="0.25">
      <c r="A11" s="32" t="s">
        <v>209</v>
      </c>
      <c r="B11" s="34">
        <v>3724.59</v>
      </c>
      <c r="C11" s="34">
        <v>1756.48</v>
      </c>
    </row>
    <row r="12" spans="1:3" s="10" customFormat="1" x14ac:dyDescent="0.25">
      <c r="A12" s="32" t="s">
        <v>210</v>
      </c>
      <c r="B12" s="34">
        <v>1401.05</v>
      </c>
      <c r="C12" s="34">
        <v>2668.26</v>
      </c>
    </row>
    <row r="13" spans="1:3" s="38" customFormat="1" x14ac:dyDescent="0.25">
      <c r="A13" s="36" t="s">
        <v>213</v>
      </c>
      <c r="B13" s="37">
        <f>SUM(B3:B12)</f>
        <v>47602.430000000008</v>
      </c>
      <c r="C13" s="37">
        <f>SUM(C3:C12)</f>
        <v>51949.98</v>
      </c>
    </row>
    <row r="14" spans="1:3" s="38" customFormat="1" x14ac:dyDescent="0.25">
      <c r="A14" s="36" t="s">
        <v>214</v>
      </c>
      <c r="B14" s="37">
        <f>B13/1.23</f>
        <v>38701.16260162602</v>
      </c>
      <c r="C14" s="37">
        <f>C13/1.23</f>
        <v>42235.756097560981</v>
      </c>
    </row>
    <row r="15" spans="1:3" s="38" customFormat="1" x14ac:dyDescent="0.25">
      <c r="A15" s="36">
        <v>4.2693000000000003</v>
      </c>
      <c r="B15" s="37">
        <f>B14/A15</f>
        <v>9064.9901861255985</v>
      </c>
      <c r="C15" s="37">
        <f>C14/A15</f>
        <v>9892.8995614177911</v>
      </c>
    </row>
    <row r="16" spans="1:3" s="10" customFormat="1" x14ac:dyDescent="0.25">
      <c r="A16" s="32"/>
      <c r="B16" s="34"/>
      <c r="C16" s="34"/>
    </row>
    <row r="17" spans="1:3" s="10" customFormat="1" x14ac:dyDescent="0.25">
      <c r="A17" s="32"/>
      <c r="B17" s="34"/>
      <c r="C17" s="34"/>
    </row>
    <row r="18" spans="1:3" s="10" customFormat="1" x14ac:dyDescent="0.25">
      <c r="A18" s="32"/>
      <c r="B18" s="34"/>
      <c r="C18" s="34"/>
    </row>
    <row r="19" spans="1:3" x14ac:dyDescent="0.2">
      <c r="B19" s="35"/>
      <c r="C19" s="35"/>
    </row>
    <row r="20" spans="1:3" x14ac:dyDescent="0.2">
      <c r="B20" s="35"/>
      <c r="C20" s="35"/>
    </row>
    <row r="21" spans="1:3" x14ac:dyDescent="0.2">
      <c r="B21" s="35"/>
      <c r="C21" s="35"/>
    </row>
  </sheetData>
  <mergeCells count="2">
    <mergeCell ref="B1:C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materiały biurowe</vt:lpstr>
      <vt:lpstr>środki czystości</vt:lpstr>
      <vt:lpstr>szacowane koszty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Strojny</dc:creator>
  <cp:lastModifiedBy>Jarosław Strojny</cp:lastModifiedBy>
  <cp:lastPrinted>2021-02-22T11:48:08Z</cp:lastPrinted>
  <dcterms:created xsi:type="dcterms:W3CDTF">2020-01-07T08:38:15Z</dcterms:created>
  <dcterms:modified xsi:type="dcterms:W3CDTF">2021-02-22T11:48:16Z</dcterms:modified>
</cp:coreProperties>
</file>