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90F761AD-A766-4A00-BBC0-7E2F88107E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5" i="1"/>
  <c r="H19" i="1"/>
  <c r="H18" i="1"/>
  <c r="H17" i="1"/>
  <c r="H16" i="1"/>
  <c r="D18" i="1" l="1"/>
  <c r="O16" i="1" l="1"/>
  <c r="P16" i="1" s="1"/>
  <c r="O8" i="1"/>
  <c r="P8" i="1" s="1"/>
  <c r="L26" i="1"/>
  <c r="L25" i="1"/>
  <c r="P19" i="1"/>
  <c r="N18" i="1"/>
  <c r="P18" i="1" s="1"/>
  <c r="P17" i="1"/>
  <c r="R17" i="1" s="1"/>
  <c r="P11" i="1"/>
  <c r="R11" i="1" s="1"/>
  <c r="N10" i="1"/>
  <c r="P10" i="1" s="1"/>
  <c r="P9" i="1"/>
  <c r="B25" i="1"/>
  <c r="F18" i="1"/>
  <c r="B26" i="1"/>
  <c r="F10" i="1"/>
  <c r="H10" i="1" s="1"/>
  <c r="E16" i="1"/>
  <c r="F19" i="1"/>
  <c r="I19" i="1" s="1"/>
  <c r="F17" i="1"/>
  <c r="I17" i="1" s="1"/>
  <c r="E8" i="1"/>
  <c r="F8" i="1" s="1"/>
  <c r="H8" i="1" s="1"/>
  <c r="F11" i="1"/>
  <c r="H11" i="1" s="1"/>
  <c r="F9" i="1"/>
  <c r="H9" i="1" s="1"/>
  <c r="I4" i="1"/>
  <c r="R10" i="1" l="1"/>
  <c r="S10" i="1" s="1"/>
  <c r="R16" i="1"/>
  <c r="R8" i="1"/>
  <c r="R18" i="1"/>
  <c r="S18" i="1" s="1"/>
  <c r="S17" i="1"/>
  <c r="R19" i="1"/>
  <c r="S19" i="1" s="1"/>
  <c r="R9" i="1"/>
  <c r="S9" i="1" s="1"/>
  <c r="S11" i="1"/>
  <c r="F16" i="1"/>
  <c r="I16" i="1" s="1"/>
  <c r="I18" i="1"/>
  <c r="I8" i="1"/>
  <c r="I10" i="1"/>
  <c r="I11" i="1"/>
  <c r="I9" i="1"/>
  <c r="R12" i="1" l="1"/>
  <c r="R20" i="1"/>
  <c r="S8" i="1"/>
  <c r="S12" i="1" s="1"/>
  <c r="S16" i="1"/>
  <c r="S20" i="1" s="1"/>
  <c r="I12" i="1"/>
  <c r="H12" i="1"/>
  <c r="S24" i="1" l="1"/>
  <c r="S25" i="1" s="1"/>
  <c r="S26" i="1" s="1"/>
  <c r="S27" i="1" s="1"/>
  <c r="S28" i="1" s="1"/>
  <c r="H20" i="1"/>
  <c r="I20" i="1" l="1"/>
  <c r="I24" i="1" s="1"/>
  <c r="I26" i="1" l="1"/>
  <c r="I27" i="1" l="1"/>
  <c r="L30" i="1" s="1"/>
</calcChain>
</file>

<file path=xl/sharedStrings.xml><?xml version="1.0" encoding="utf-8"?>
<sst xmlns="http://schemas.openxmlformats.org/spreadsheetml/2006/main" count="108" uniqueCount="40">
  <si>
    <t>jednostki miary</t>
  </si>
  <si>
    <t>Paliwo gazowe</t>
  </si>
  <si>
    <t>kWh</t>
  </si>
  <si>
    <t>Opłata sieciowa zmienna</t>
  </si>
  <si>
    <t>kWh/h</t>
  </si>
  <si>
    <t>suma</t>
  </si>
  <si>
    <t xml:space="preserve">Opłata - abonament za sprzedaż paliwa gazowego 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</si>
  <si>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</si>
  <si>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</si>
  <si>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</si>
  <si>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</si>
  <si>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</si>
  <si>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</si>
  <si>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</si>
  <si>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W-5.1 ZW Z PODATKU AKCYZOWEGO</t>
  </si>
  <si>
    <t>cena jednostkowa netto za 1 kWh:</t>
  </si>
  <si>
    <t>cena jednostkowa netto za 1 kWh z akcyzą:</t>
  </si>
  <si>
    <t>Suma gazu (kWh)</t>
  </si>
  <si>
    <t>Moc zamówiona</t>
  </si>
  <si>
    <t>ilość j.m. Zamówienie planowane wg faktur</t>
  </si>
  <si>
    <t>x</t>
  </si>
  <si>
    <t xml:space="preserve">licznik x m-c </t>
  </si>
  <si>
    <t>Załącznik nr 3A do SWZ - kalkulator</t>
  </si>
  <si>
    <t>PSG O/Poznań</t>
  </si>
  <si>
    <t>LO</t>
  </si>
  <si>
    <t>ZSP</t>
  </si>
  <si>
    <t>„Kompleksowa dostawa gazu ziemnego wysokometanowego (grupa E) dla jednostek oświatowych Powiatu Oleśnickiego na okres od 01.02.2022 r. do 31.08.2022 r.</t>
  </si>
  <si>
    <t>Podsumowanie dla Tabeli nr 1:</t>
  </si>
  <si>
    <t>1. Suma brutto</t>
  </si>
  <si>
    <t>2. Suma netto (wartość brutto/1,23)</t>
  </si>
  <si>
    <t>3. Zwiększenie zamówienia netto o 15% (wartość netto x 0,15)</t>
  </si>
  <si>
    <t>4. Zamówienie planowane wraz ze zwiększeniem netto (wartość netto + wartość zwiększenia netto):</t>
  </si>
  <si>
    <t>5. Zamówienie planowane wraz ze zwiększeniem brutto (zamówienie planowane  wraz ze zwiększeniem netto x 1,23):</t>
  </si>
  <si>
    <t>Tabela nr 2 - okres rozliczeniowy: kwiecień-sierpień 2022 r.</t>
  </si>
  <si>
    <t>Tabela nr 1 - okres rozliczeniowy: marzec 2022 r.</t>
  </si>
  <si>
    <t>Podsumowanie dla Tabeli nr 2:</t>
  </si>
  <si>
    <r>
      <t>Wykonawca</t>
    </r>
    <r>
      <rPr>
        <sz val="8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8"/>
        <color rgb="FF000000"/>
        <rFont val="Times New Roman"/>
        <family val="1"/>
        <charset val="238"/>
      </rPr>
      <t>Zamawiającego</t>
    </r>
    <r>
      <rPr>
        <sz val="8"/>
        <color rgb="FF000000"/>
        <rFont val="Times New Roman"/>
        <family val="1"/>
        <charset val="238"/>
      </rPr>
      <t xml:space="preserve"> kalkulatora stanowiącego </t>
    </r>
    <r>
      <rPr>
        <b/>
        <sz val="8"/>
        <color rgb="FF000000"/>
        <rFont val="Times New Roman"/>
        <family val="1"/>
        <charset val="238"/>
      </rPr>
      <t>Załącznik nr 3A do SWZ</t>
    </r>
    <r>
      <rPr>
        <sz val="8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</si>
  <si>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Podsumowanie (suma wartości w pkt 5 z Podsumowania dla Tabeli nr 1 i 2):</t>
  </si>
  <si>
    <t>2. Suma netto (wartość brutto/1,08)</t>
  </si>
  <si>
    <t>5. Zamówienie planowane wraz ze zwiększeniem brutto (zamówienie planowane  wraz ze zwiększeniem netto x 1,08):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</si>
</sst>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  <numFmt numFmtId="168" formatCode="#,##0.00000;[Red]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8" fontId="2" fillId="2" borderId="1" xfId="0" applyNumberFormat="1" applyFont="1" applyFill="1" applyBorder="1" applyAlignment="1"/>
    <xf numFmtId="9" fontId="2" fillId="0" borderId="0" xfId="0" applyNumberFormat="1" applyFont="1" applyFill="1" applyAlignment="1"/>
    <xf numFmtId="0" fontId="2" fillId="2" borderId="1" xfId="0" applyFont="1" applyFill="1" applyBorder="1" applyAlignme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3" fillId="0" borderId="0" xfId="0" quotePrefix="1" applyFont="1" applyFill="1" applyAlignment="1"/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F1" zoomScaleNormal="100" workbookViewId="0">
      <pane ySplit="4" topLeftCell="A5" activePane="bottomLeft" state="frozen"/>
      <selection pane="bottomLeft" activeCell="H18" sqref="H18"/>
    </sheetView>
  </sheetViews>
  <sheetFormatPr defaultColWidth="9.1796875" defaultRowHeight="10.5" x14ac:dyDescent="0.25"/>
  <cols>
    <col min="1" max="1" width="37.1796875" style="1" customWidth="1"/>
    <col min="2" max="2" width="12.1796875" style="1" customWidth="1"/>
    <col min="3" max="3" width="5.81640625" style="1" customWidth="1"/>
    <col min="4" max="4" width="9.81640625" style="1" customWidth="1"/>
    <col min="5" max="5" width="8.36328125" style="2" customWidth="1"/>
    <col min="6" max="6" width="11.54296875" style="1" customWidth="1"/>
    <col min="7" max="7" width="8.81640625" style="1" customWidth="1"/>
    <col min="8" max="8" width="9" style="1" customWidth="1"/>
    <col min="9" max="9" width="11.453125" style="1" customWidth="1"/>
    <col min="10" max="10" width="9.1796875" style="1"/>
    <col min="11" max="11" width="34.453125" style="1" customWidth="1"/>
    <col min="12" max="12" width="9.1796875" style="1"/>
    <col min="13" max="13" width="7" style="1" customWidth="1"/>
    <col min="14" max="16" width="9.1796875" style="1"/>
    <col min="17" max="17" width="9" style="1" customWidth="1"/>
    <col min="18" max="18" width="9.6328125" style="1" customWidth="1"/>
    <col min="19" max="16384" width="9.1796875" style="1"/>
  </cols>
  <sheetData>
    <row r="1" spans="1:20" ht="20.25" customHeight="1" x14ac:dyDescent="0.25">
      <c r="G1" s="3" t="s">
        <v>22</v>
      </c>
      <c r="H1" s="3"/>
      <c r="I1" s="3"/>
    </row>
    <row r="2" spans="1:20" ht="43.5" customHeight="1" x14ac:dyDescent="0.25">
      <c r="A2" s="4" t="s">
        <v>26</v>
      </c>
      <c r="B2" s="4"/>
      <c r="C2" s="4"/>
      <c r="D2" s="4"/>
      <c r="E2" s="4"/>
      <c r="F2" s="4"/>
      <c r="G2" s="4"/>
      <c r="H2" s="4"/>
      <c r="I2" s="4"/>
    </row>
    <row r="3" spans="1:20" ht="20" customHeight="1" x14ac:dyDescent="0.25">
      <c r="A3" s="5"/>
      <c r="B3" s="6"/>
      <c r="C3" s="6"/>
      <c r="D3" s="7"/>
      <c r="E3" s="8"/>
      <c r="F3" s="9" t="s">
        <v>15</v>
      </c>
      <c r="G3" s="10"/>
      <c r="H3" s="11"/>
      <c r="I3" s="12"/>
    </row>
    <row r="4" spans="1:20" ht="23" customHeight="1" x14ac:dyDescent="0.25">
      <c r="A4" s="2"/>
      <c r="B4" s="13"/>
      <c r="F4" s="14" t="s">
        <v>16</v>
      </c>
      <c r="G4" s="14"/>
      <c r="H4" s="14"/>
      <c r="I4" s="12">
        <f>I3+0.00362</f>
        <v>3.62E-3</v>
      </c>
    </row>
    <row r="5" spans="1:20" x14ac:dyDescent="0.25">
      <c r="A5" s="15" t="s">
        <v>34</v>
      </c>
      <c r="B5" s="16"/>
      <c r="C5" s="16"/>
      <c r="D5" s="16"/>
      <c r="E5" s="17"/>
      <c r="F5" s="16"/>
      <c r="G5" s="18"/>
      <c r="H5" s="18"/>
      <c r="I5" s="19"/>
      <c r="K5" s="15" t="s">
        <v>33</v>
      </c>
      <c r="L5" s="16"/>
      <c r="M5" s="16"/>
      <c r="N5" s="16"/>
      <c r="O5" s="17"/>
      <c r="P5" s="16"/>
      <c r="Q5" s="18"/>
      <c r="R5" s="18"/>
      <c r="S5" s="19"/>
    </row>
    <row r="6" spans="1:20" x14ac:dyDescent="0.25">
      <c r="A6" s="16">
        <v>1</v>
      </c>
      <c r="B6" s="16"/>
      <c r="C6" s="16"/>
      <c r="D6" s="16"/>
      <c r="E6" s="17"/>
      <c r="F6" s="20" t="s">
        <v>14</v>
      </c>
      <c r="G6" s="21"/>
      <c r="H6" s="21"/>
      <c r="I6" s="21" t="s">
        <v>23</v>
      </c>
      <c r="J6" s="1" t="s">
        <v>25</v>
      </c>
      <c r="K6" s="16">
        <v>1</v>
      </c>
      <c r="L6" s="16"/>
      <c r="M6" s="16"/>
      <c r="N6" s="16"/>
      <c r="O6" s="17"/>
      <c r="P6" s="20" t="s">
        <v>14</v>
      </c>
      <c r="Q6" s="21"/>
      <c r="R6" s="21"/>
      <c r="S6" s="21" t="s">
        <v>23</v>
      </c>
      <c r="T6" s="1" t="s">
        <v>25</v>
      </c>
    </row>
    <row r="7" spans="1:20" ht="42" x14ac:dyDescent="0.25">
      <c r="A7" s="22" t="s">
        <v>10</v>
      </c>
      <c r="B7" s="22" t="s">
        <v>0</v>
      </c>
      <c r="C7" s="23" t="s">
        <v>20</v>
      </c>
      <c r="D7" s="24" t="s">
        <v>19</v>
      </c>
      <c r="E7" s="25" t="s">
        <v>11</v>
      </c>
      <c r="F7" s="26" t="s">
        <v>9</v>
      </c>
      <c r="G7" s="26" t="s">
        <v>12</v>
      </c>
      <c r="H7" s="26" t="s">
        <v>7</v>
      </c>
      <c r="I7" s="26" t="s">
        <v>8</v>
      </c>
      <c r="K7" s="22" t="s">
        <v>10</v>
      </c>
      <c r="L7" s="25" t="s">
        <v>0</v>
      </c>
      <c r="M7" s="23" t="s">
        <v>20</v>
      </c>
      <c r="N7" s="24" t="s">
        <v>19</v>
      </c>
      <c r="O7" s="25" t="s">
        <v>11</v>
      </c>
      <c r="P7" s="26" t="s">
        <v>9</v>
      </c>
      <c r="Q7" s="26" t="s">
        <v>12</v>
      </c>
      <c r="R7" s="26" t="s">
        <v>7</v>
      </c>
      <c r="S7" s="26" t="s">
        <v>8</v>
      </c>
    </row>
    <row r="8" spans="1:20" x14ac:dyDescent="0.25">
      <c r="A8" s="27" t="s">
        <v>1</v>
      </c>
      <c r="B8" s="28" t="s">
        <v>2</v>
      </c>
      <c r="C8" s="28">
        <v>1</v>
      </c>
      <c r="D8" s="29">
        <v>76287</v>
      </c>
      <c r="E8" s="30">
        <f>I3</f>
        <v>0</v>
      </c>
      <c r="F8" s="31">
        <f>ROUND(C8*D8*E8,2)</f>
        <v>0</v>
      </c>
      <c r="G8" s="53">
        <v>8</v>
      </c>
      <c r="H8" s="31">
        <f>ROUND(F8*0.08,2)</f>
        <v>0</v>
      </c>
      <c r="I8" s="32">
        <f>F8+H8</f>
        <v>0</v>
      </c>
      <c r="K8" s="27" t="s">
        <v>1</v>
      </c>
      <c r="L8" s="28" t="s">
        <v>2</v>
      </c>
      <c r="M8" s="28">
        <v>1</v>
      </c>
      <c r="N8" s="29">
        <v>89942</v>
      </c>
      <c r="O8" s="30">
        <f>I3</f>
        <v>0</v>
      </c>
      <c r="P8" s="31">
        <f>ROUND(M8*N8*O8,2)</f>
        <v>0</v>
      </c>
      <c r="Q8" s="31">
        <v>23</v>
      </c>
      <c r="R8" s="31">
        <f>ROUND(P8*0.23,2)</f>
        <v>0</v>
      </c>
      <c r="S8" s="32">
        <f>P8+R8</f>
        <v>0</v>
      </c>
    </row>
    <row r="9" spans="1:20" x14ac:dyDescent="0.25">
      <c r="A9" s="27" t="s">
        <v>6</v>
      </c>
      <c r="B9" s="28" t="s">
        <v>21</v>
      </c>
      <c r="C9" s="28">
        <v>2</v>
      </c>
      <c r="D9" s="31">
        <v>1</v>
      </c>
      <c r="E9" s="33"/>
      <c r="F9" s="31">
        <f t="shared" ref="F9:F11" si="0">ROUND(C9*D9*E9,2)</f>
        <v>0</v>
      </c>
      <c r="G9" s="53">
        <v>8</v>
      </c>
      <c r="H9" s="31">
        <f t="shared" ref="H9:H11" si="1">ROUND(F9*0.08,2)</f>
        <v>0</v>
      </c>
      <c r="I9" s="32">
        <f>F9+H9</f>
        <v>0</v>
      </c>
      <c r="K9" s="27" t="s">
        <v>6</v>
      </c>
      <c r="L9" s="28" t="s">
        <v>21</v>
      </c>
      <c r="M9" s="28">
        <v>2</v>
      </c>
      <c r="N9" s="31">
        <v>5</v>
      </c>
      <c r="O9" s="33"/>
      <c r="P9" s="31">
        <f t="shared" ref="P9:P11" si="2">ROUND(M9*N9*O9,2)</f>
        <v>0</v>
      </c>
      <c r="Q9" s="31">
        <v>23</v>
      </c>
      <c r="R9" s="31">
        <f t="shared" ref="R9:R11" si="3">ROUND(P9*0.23,2)</f>
        <v>0</v>
      </c>
      <c r="S9" s="32">
        <f>P9+R9</f>
        <v>0</v>
      </c>
    </row>
    <row r="10" spans="1:20" x14ac:dyDescent="0.25">
      <c r="A10" s="27" t="s">
        <v>3</v>
      </c>
      <c r="B10" s="28" t="s">
        <v>2</v>
      </c>
      <c r="C10" s="28">
        <v>1</v>
      </c>
      <c r="D10" s="29">
        <v>166229</v>
      </c>
      <c r="E10" s="33">
        <v>1.916E-2</v>
      </c>
      <c r="F10" s="31">
        <f t="shared" si="0"/>
        <v>3184.95</v>
      </c>
      <c r="G10" s="53">
        <v>8</v>
      </c>
      <c r="H10" s="31">
        <f t="shared" si="1"/>
        <v>254.8</v>
      </c>
      <c r="I10" s="32">
        <f>F10+H10</f>
        <v>3439.75</v>
      </c>
      <c r="K10" s="27" t="s">
        <v>3</v>
      </c>
      <c r="L10" s="28" t="s">
        <v>2</v>
      </c>
      <c r="M10" s="28">
        <v>1</v>
      </c>
      <c r="N10" s="29">
        <f>N8</f>
        <v>89942</v>
      </c>
      <c r="O10" s="33">
        <v>1.916E-2</v>
      </c>
      <c r="P10" s="31">
        <f t="shared" si="2"/>
        <v>1723.29</v>
      </c>
      <c r="Q10" s="31">
        <v>23</v>
      </c>
      <c r="R10" s="31">
        <f t="shared" si="3"/>
        <v>396.36</v>
      </c>
      <c r="S10" s="32">
        <f>P10+R10</f>
        <v>2119.65</v>
      </c>
    </row>
    <row r="11" spans="1:20" ht="21" x14ac:dyDescent="0.25">
      <c r="A11" s="34" t="s">
        <v>13</v>
      </c>
      <c r="B11" s="28" t="s">
        <v>4</v>
      </c>
      <c r="C11" s="28">
        <v>1</v>
      </c>
      <c r="D11" s="29">
        <v>456816</v>
      </c>
      <c r="E11" s="35">
        <v>4.6800000000000001E-3</v>
      </c>
      <c r="F11" s="31">
        <f t="shared" si="0"/>
        <v>2137.9</v>
      </c>
      <c r="G11" s="53">
        <v>8</v>
      </c>
      <c r="H11" s="31">
        <f t="shared" si="1"/>
        <v>171.03</v>
      </c>
      <c r="I11" s="32">
        <f>F11+H11</f>
        <v>2308.9300000000003</v>
      </c>
      <c r="K11" s="34" t="s">
        <v>13</v>
      </c>
      <c r="L11" s="28" t="s">
        <v>4</v>
      </c>
      <c r="M11" s="28">
        <v>1</v>
      </c>
      <c r="N11" s="29">
        <v>2254608</v>
      </c>
      <c r="O11" s="35">
        <v>4.6800000000000001E-3</v>
      </c>
      <c r="P11" s="31">
        <f t="shared" si="2"/>
        <v>10551.57</v>
      </c>
      <c r="Q11" s="31">
        <v>23</v>
      </c>
      <c r="R11" s="31">
        <f t="shared" si="3"/>
        <v>2426.86</v>
      </c>
      <c r="S11" s="32">
        <f>P11+R11</f>
        <v>12978.43</v>
      </c>
    </row>
    <row r="12" spans="1:20" x14ac:dyDescent="0.25">
      <c r="A12" s="16"/>
      <c r="B12" s="16"/>
      <c r="C12" s="16"/>
      <c r="D12" s="16"/>
      <c r="E12" s="17"/>
      <c r="F12" s="21"/>
      <c r="G12" s="36" t="s">
        <v>5</v>
      </c>
      <c r="H12" s="36">
        <f>SUM(H8:H11)</f>
        <v>425.83000000000004</v>
      </c>
      <c r="I12" s="37">
        <f>SUM(I8:I11)</f>
        <v>5748.68</v>
      </c>
      <c r="K12" s="16"/>
      <c r="L12" s="16"/>
      <c r="M12" s="16"/>
      <c r="N12" s="16"/>
      <c r="O12" s="17"/>
      <c r="P12" s="21"/>
      <c r="Q12" s="36" t="s">
        <v>5</v>
      </c>
      <c r="R12" s="36">
        <f>SUM(R8:R11)</f>
        <v>2823.2200000000003</v>
      </c>
      <c r="S12" s="37">
        <f>SUM(S8:S11)</f>
        <v>15098.08</v>
      </c>
    </row>
    <row r="13" spans="1:20" x14ac:dyDescent="0.25">
      <c r="A13" s="16"/>
      <c r="B13" s="16"/>
      <c r="C13" s="16"/>
      <c r="D13" s="16"/>
      <c r="E13" s="17"/>
      <c r="F13" s="21"/>
      <c r="G13" s="38"/>
      <c r="H13" s="38"/>
      <c r="I13" s="38"/>
      <c r="K13" s="16"/>
      <c r="L13" s="16"/>
      <c r="M13" s="16"/>
      <c r="N13" s="16"/>
      <c r="O13" s="17"/>
      <c r="P13" s="21"/>
      <c r="Q13" s="38"/>
      <c r="R13" s="38"/>
      <c r="S13" s="38"/>
    </row>
    <row r="14" spans="1:20" x14ac:dyDescent="0.25">
      <c r="A14" s="16">
        <v>2</v>
      </c>
      <c r="B14" s="16"/>
      <c r="C14" s="16"/>
      <c r="D14" s="16"/>
      <c r="E14" s="17"/>
      <c r="F14" s="20" t="s">
        <v>14</v>
      </c>
      <c r="G14" s="21"/>
      <c r="H14" s="21"/>
      <c r="I14" s="21" t="s">
        <v>23</v>
      </c>
      <c r="J14" s="1" t="s">
        <v>24</v>
      </c>
      <c r="K14" s="16">
        <v>2</v>
      </c>
      <c r="L14" s="16"/>
      <c r="M14" s="16"/>
      <c r="N14" s="16"/>
      <c r="O14" s="17"/>
      <c r="P14" s="20" t="s">
        <v>14</v>
      </c>
      <c r="Q14" s="21"/>
      <c r="R14" s="21"/>
      <c r="S14" s="21" t="s">
        <v>23</v>
      </c>
      <c r="T14" s="1" t="s">
        <v>24</v>
      </c>
    </row>
    <row r="15" spans="1:20" ht="42" x14ac:dyDescent="0.25">
      <c r="A15" s="22" t="s">
        <v>10</v>
      </c>
      <c r="B15" s="22" t="s">
        <v>0</v>
      </c>
      <c r="C15" s="23" t="s">
        <v>20</v>
      </c>
      <c r="D15" s="24" t="s">
        <v>19</v>
      </c>
      <c r="E15" s="25" t="s">
        <v>11</v>
      </c>
      <c r="F15" s="26" t="s">
        <v>9</v>
      </c>
      <c r="G15" s="26" t="s">
        <v>12</v>
      </c>
      <c r="H15" s="26" t="s">
        <v>7</v>
      </c>
      <c r="I15" s="26" t="s">
        <v>8</v>
      </c>
      <c r="K15" s="22" t="s">
        <v>10</v>
      </c>
      <c r="L15" s="22" t="s">
        <v>0</v>
      </c>
      <c r="M15" s="23" t="s">
        <v>20</v>
      </c>
      <c r="N15" s="24" t="s">
        <v>19</v>
      </c>
      <c r="O15" s="25" t="s">
        <v>11</v>
      </c>
      <c r="P15" s="26" t="s">
        <v>9</v>
      </c>
      <c r="Q15" s="26" t="s">
        <v>12</v>
      </c>
      <c r="R15" s="26" t="s">
        <v>7</v>
      </c>
      <c r="S15" s="26" t="s">
        <v>8</v>
      </c>
    </row>
    <row r="16" spans="1:20" x14ac:dyDescent="0.25">
      <c r="A16" s="27" t="s">
        <v>1</v>
      </c>
      <c r="B16" s="28" t="s">
        <v>2</v>
      </c>
      <c r="C16" s="28">
        <v>1</v>
      </c>
      <c r="D16" s="29">
        <v>60000</v>
      </c>
      <c r="E16" s="30">
        <f>I3</f>
        <v>0</v>
      </c>
      <c r="F16" s="31">
        <f>ROUND(C16*D16*E16,2)</f>
        <v>0</v>
      </c>
      <c r="G16" s="53">
        <v>8</v>
      </c>
      <c r="H16" s="31">
        <f>ROUND(F16*0.08,2)</f>
        <v>0</v>
      </c>
      <c r="I16" s="32">
        <f>F16+H16</f>
        <v>0</v>
      </c>
      <c r="K16" s="27" t="s">
        <v>1</v>
      </c>
      <c r="L16" s="28" t="s">
        <v>2</v>
      </c>
      <c r="M16" s="28">
        <v>1</v>
      </c>
      <c r="N16" s="29">
        <v>57300</v>
      </c>
      <c r="O16" s="30">
        <f>I3</f>
        <v>0</v>
      </c>
      <c r="P16" s="31">
        <f>ROUND(M16*N16*O16,2)</f>
        <v>0</v>
      </c>
      <c r="Q16" s="31">
        <v>23</v>
      </c>
      <c r="R16" s="31">
        <f>ROUND(P16*0.23,2)</f>
        <v>0</v>
      </c>
      <c r="S16" s="32">
        <f>P16+R16</f>
        <v>0</v>
      </c>
    </row>
    <row r="17" spans="1:20" x14ac:dyDescent="0.25">
      <c r="A17" s="27" t="s">
        <v>6</v>
      </c>
      <c r="B17" s="28" t="s">
        <v>21</v>
      </c>
      <c r="C17" s="28">
        <v>2</v>
      </c>
      <c r="D17" s="31">
        <v>1</v>
      </c>
      <c r="E17" s="33"/>
      <c r="F17" s="31">
        <f t="shared" ref="F17:F19" si="4">ROUND(C17*D17*E17,2)</f>
        <v>0</v>
      </c>
      <c r="G17" s="53">
        <v>8</v>
      </c>
      <c r="H17" s="31">
        <f t="shared" ref="H17:H19" si="5">ROUND(F17*0.08,2)</f>
        <v>0</v>
      </c>
      <c r="I17" s="32">
        <f>F17+H17</f>
        <v>0</v>
      </c>
      <c r="K17" s="27" t="s">
        <v>6</v>
      </c>
      <c r="L17" s="28" t="s">
        <v>21</v>
      </c>
      <c r="M17" s="28">
        <v>2</v>
      </c>
      <c r="N17" s="31">
        <v>5</v>
      </c>
      <c r="O17" s="33"/>
      <c r="P17" s="31">
        <f t="shared" ref="P17:P19" si="6">ROUND(M17*N17*O17,2)</f>
        <v>0</v>
      </c>
      <c r="Q17" s="31">
        <v>23</v>
      </c>
      <c r="R17" s="31">
        <f t="shared" ref="R17:R19" si="7">ROUND(P17*0.23,2)</f>
        <v>0</v>
      </c>
      <c r="S17" s="32">
        <f>P17+R17</f>
        <v>0</v>
      </c>
    </row>
    <row r="18" spans="1:20" x14ac:dyDescent="0.25">
      <c r="A18" s="27" t="s">
        <v>3</v>
      </c>
      <c r="B18" s="28" t="s">
        <v>2</v>
      </c>
      <c r="C18" s="28">
        <v>1</v>
      </c>
      <c r="D18" s="29">
        <f>D16</f>
        <v>60000</v>
      </c>
      <c r="E18" s="33">
        <v>1.916E-2</v>
      </c>
      <c r="F18" s="31">
        <f t="shared" si="4"/>
        <v>1149.5999999999999</v>
      </c>
      <c r="G18" s="53">
        <v>8</v>
      </c>
      <c r="H18" s="31">
        <f t="shared" si="5"/>
        <v>91.97</v>
      </c>
      <c r="I18" s="32">
        <f>F18+H18</f>
        <v>1241.57</v>
      </c>
      <c r="K18" s="27" t="s">
        <v>3</v>
      </c>
      <c r="L18" s="28" t="s">
        <v>2</v>
      </c>
      <c r="M18" s="28">
        <v>1</v>
      </c>
      <c r="N18" s="29">
        <f>N16</f>
        <v>57300</v>
      </c>
      <c r="O18" s="33">
        <v>1.916E-2</v>
      </c>
      <c r="P18" s="31">
        <f t="shared" si="6"/>
        <v>1097.8699999999999</v>
      </c>
      <c r="Q18" s="31">
        <v>23</v>
      </c>
      <c r="R18" s="31">
        <f t="shared" si="7"/>
        <v>252.51</v>
      </c>
      <c r="S18" s="32">
        <f>P18+R18</f>
        <v>1350.3799999999999</v>
      </c>
    </row>
    <row r="19" spans="1:20" ht="33.5" customHeight="1" x14ac:dyDescent="0.25">
      <c r="A19" s="34" t="s">
        <v>13</v>
      </c>
      <c r="B19" s="28" t="s">
        <v>4</v>
      </c>
      <c r="C19" s="28">
        <v>1</v>
      </c>
      <c r="D19" s="29">
        <v>316200</v>
      </c>
      <c r="E19" s="35">
        <v>4.6800000000000001E-3</v>
      </c>
      <c r="F19" s="31">
        <f t="shared" si="4"/>
        <v>1479.82</v>
      </c>
      <c r="G19" s="53">
        <v>8</v>
      </c>
      <c r="H19" s="31">
        <f t="shared" si="5"/>
        <v>118.39</v>
      </c>
      <c r="I19" s="32">
        <f>F19+H19</f>
        <v>1598.21</v>
      </c>
      <c r="K19" s="34" t="s">
        <v>13</v>
      </c>
      <c r="L19" s="28" t="s">
        <v>4</v>
      </c>
      <c r="M19" s="28">
        <v>1</v>
      </c>
      <c r="N19" s="29">
        <v>1560600</v>
      </c>
      <c r="O19" s="35">
        <v>4.6800000000000001E-3</v>
      </c>
      <c r="P19" s="31">
        <f t="shared" si="6"/>
        <v>7303.61</v>
      </c>
      <c r="Q19" s="31">
        <v>23</v>
      </c>
      <c r="R19" s="31">
        <f t="shared" si="7"/>
        <v>1679.83</v>
      </c>
      <c r="S19" s="32">
        <f>P19+R19</f>
        <v>8983.4399999999987</v>
      </c>
    </row>
    <row r="20" spans="1:20" x14ac:dyDescent="0.25">
      <c r="A20" s="16"/>
      <c r="B20" s="16"/>
      <c r="C20" s="16"/>
      <c r="D20" s="16"/>
      <c r="E20" s="17"/>
      <c r="F20" s="21"/>
      <c r="G20" s="36" t="s">
        <v>5</v>
      </c>
      <c r="H20" s="36">
        <f>SUM(H16:H19)</f>
        <v>210.36</v>
      </c>
      <c r="I20" s="37">
        <f>SUM(I16:I19)</f>
        <v>2839.7799999999997</v>
      </c>
      <c r="K20" s="16"/>
      <c r="L20" s="16"/>
      <c r="M20" s="16"/>
      <c r="N20" s="16"/>
      <c r="O20" s="17"/>
      <c r="P20" s="21"/>
      <c r="Q20" s="36" t="s">
        <v>5</v>
      </c>
      <c r="R20" s="36">
        <f>SUM(R16:R19)</f>
        <v>1932.34</v>
      </c>
      <c r="S20" s="37">
        <f>SUM(S16:S19)</f>
        <v>10333.819999999998</v>
      </c>
    </row>
    <row r="21" spans="1:20" x14ac:dyDescent="0.25">
      <c r="A21" s="16"/>
      <c r="B21" s="16"/>
      <c r="C21" s="16"/>
      <c r="D21" s="16"/>
      <c r="E21" s="17"/>
      <c r="F21" s="21"/>
      <c r="G21" s="38"/>
      <c r="H21" s="38"/>
      <c r="I21" s="38"/>
      <c r="K21" s="16"/>
      <c r="L21" s="16"/>
      <c r="M21" s="16"/>
      <c r="N21" s="16"/>
      <c r="O21" s="17"/>
      <c r="P21" s="21"/>
      <c r="Q21" s="38"/>
      <c r="R21" s="38"/>
      <c r="S21" s="38"/>
    </row>
    <row r="22" spans="1:20" x14ac:dyDescent="0.25">
      <c r="O22" s="2"/>
    </row>
    <row r="23" spans="1:20" ht="13.5" customHeight="1" x14ac:dyDescent="0.25">
      <c r="E23" s="39" t="s">
        <v>27</v>
      </c>
      <c r="F23" s="39"/>
      <c r="G23" s="39"/>
      <c r="H23" s="39"/>
      <c r="O23" s="39" t="s">
        <v>35</v>
      </c>
      <c r="P23" s="39"/>
      <c r="Q23" s="39"/>
      <c r="R23" s="39"/>
    </row>
    <row r="24" spans="1:20" ht="18" customHeight="1" x14ac:dyDescent="0.25">
      <c r="A24" s="5"/>
      <c r="B24" s="7"/>
      <c r="C24" s="40"/>
      <c r="D24" s="40"/>
      <c r="E24" s="41" t="s">
        <v>28</v>
      </c>
      <c r="F24" s="41"/>
      <c r="G24" s="41"/>
      <c r="H24" s="41"/>
      <c r="I24" s="42">
        <f>I12+I20</f>
        <v>8588.4599999999991</v>
      </c>
      <c r="J24" s="43"/>
      <c r="K24" s="5"/>
      <c r="L24" s="7"/>
      <c r="M24" s="40"/>
      <c r="N24" s="40"/>
      <c r="O24" s="41" t="s">
        <v>28</v>
      </c>
      <c r="P24" s="41"/>
      <c r="Q24" s="41"/>
      <c r="R24" s="41"/>
      <c r="S24" s="42">
        <f>S12+S20</f>
        <v>25431.899999999998</v>
      </c>
      <c r="T24" s="43"/>
    </row>
    <row r="25" spans="1:20" ht="16.5" customHeight="1" x14ac:dyDescent="0.25">
      <c r="A25" s="5" t="s">
        <v>17</v>
      </c>
      <c r="B25" s="6">
        <f>D8+D16</f>
        <v>136287</v>
      </c>
      <c r="C25" s="6"/>
      <c r="D25" s="7"/>
      <c r="E25" s="54" t="s">
        <v>38</v>
      </c>
      <c r="F25" s="54"/>
      <c r="G25" s="54"/>
      <c r="H25" s="54"/>
      <c r="I25" s="44">
        <f>I24/1.08</f>
        <v>7952.2777777777765</v>
      </c>
      <c r="J25" s="45"/>
      <c r="K25" s="5" t="s">
        <v>17</v>
      </c>
      <c r="L25" s="6">
        <f>N8+N16</f>
        <v>147242</v>
      </c>
      <c r="M25" s="6"/>
      <c r="N25" s="7"/>
      <c r="O25" s="41" t="s">
        <v>29</v>
      </c>
      <c r="P25" s="41"/>
      <c r="Q25" s="41"/>
      <c r="R25" s="41"/>
      <c r="S25" s="44">
        <f>S24/1.23</f>
        <v>20676.341463414632</v>
      </c>
      <c r="T25" s="45"/>
    </row>
    <row r="26" spans="1:20" ht="17" customHeight="1" x14ac:dyDescent="0.25">
      <c r="A26" s="46" t="s">
        <v>18</v>
      </c>
      <c r="B26" s="6">
        <f>D11+D19</f>
        <v>773016</v>
      </c>
      <c r="C26" s="7"/>
      <c r="D26" s="7"/>
      <c r="E26" s="41" t="s">
        <v>30</v>
      </c>
      <c r="F26" s="41"/>
      <c r="G26" s="41"/>
      <c r="H26" s="41"/>
      <c r="I26" s="47">
        <f>ROUND(I25*0.15,2)</f>
        <v>1192.8399999999999</v>
      </c>
      <c r="J26" s="45"/>
      <c r="K26" s="46" t="s">
        <v>18</v>
      </c>
      <c r="L26" s="6">
        <f>N11+N19</f>
        <v>3815208</v>
      </c>
      <c r="M26" s="7"/>
      <c r="N26" s="7"/>
      <c r="O26" s="41" t="s">
        <v>30</v>
      </c>
      <c r="P26" s="41"/>
      <c r="Q26" s="41"/>
      <c r="R26" s="41"/>
      <c r="S26" s="47">
        <f>ROUND(S25*0.15,2)</f>
        <v>3101.45</v>
      </c>
      <c r="T26" s="45"/>
    </row>
    <row r="27" spans="1:20" ht="22.5" customHeight="1" x14ac:dyDescent="0.25">
      <c r="E27" s="41" t="s">
        <v>31</v>
      </c>
      <c r="F27" s="41"/>
      <c r="G27" s="41"/>
      <c r="H27" s="41"/>
      <c r="I27" s="44">
        <f>I25+I26</f>
        <v>9145.1177777777757</v>
      </c>
      <c r="J27" s="45"/>
      <c r="O27" s="41" t="s">
        <v>31</v>
      </c>
      <c r="P27" s="41"/>
      <c r="Q27" s="41"/>
      <c r="R27" s="41"/>
      <c r="S27" s="44">
        <f>S25+S26</f>
        <v>23777.791463414633</v>
      </c>
      <c r="T27" s="45"/>
    </row>
    <row r="28" spans="1:20" ht="23" customHeight="1" x14ac:dyDescent="0.25">
      <c r="A28" s="8"/>
      <c r="B28" s="8"/>
      <c r="C28" s="8"/>
      <c r="D28" s="8"/>
      <c r="E28" s="54" t="s">
        <v>39</v>
      </c>
      <c r="F28" s="54"/>
      <c r="G28" s="54"/>
      <c r="H28" s="54"/>
      <c r="I28" s="47">
        <f>ROUND(I27*1.08,2)</f>
        <v>9876.73</v>
      </c>
      <c r="J28" s="43"/>
      <c r="K28" s="8"/>
      <c r="L28" s="8"/>
      <c r="M28" s="8"/>
      <c r="N28" s="8"/>
      <c r="O28" s="41" t="s">
        <v>32</v>
      </c>
      <c r="P28" s="41"/>
      <c r="Q28" s="41"/>
      <c r="R28" s="41"/>
      <c r="S28" s="47">
        <f>ROUND(S27*1.23,2)</f>
        <v>29246.68</v>
      </c>
      <c r="T28" s="43"/>
    </row>
    <row r="29" spans="1:20" ht="11" thickBot="1" x14ac:dyDescent="0.3"/>
    <row r="30" spans="1:20" ht="40" customHeight="1" thickBot="1" x14ac:dyDescent="0.3">
      <c r="G30" s="48" t="s">
        <v>37</v>
      </c>
      <c r="H30" s="49"/>
      <c r="I30" s="49"/>
      <c r="J30" s="49"/>
      <c r="K30" s="49"/>
      <c r="L30" s="50">
        <f>I28+S28</f>
        <v>39123.410000000003</v>
      </c>
      <c r="M30" s="51"/>
    </row>
    <row r="32" spans="1:20" x14ac:dyDescent="0.25">
      <c r="A32" s="52" t="s">
        <v>36</v>
      </c>
      <c r="B32" s="52"/>
      <c r="C32" s="52"/>
      <c r="D32" s="52"/>
      <c r="E32" s="52"/>
      <c r="F32" s="52"/>
      <c r="G32" s="52"/>
      <c r="H32" s="52"/>
      <c r="I32" s="52"/>
    </row>
    <row r="33" spans="1:9" x14ac:dyDescent="0.25">
      <c r="A33" s="52"/>
      <c r="B33" s="52"/>
      <c r="C33" s="52"/>
      <c r="D33" s="52"/>
      <c r="E33" s="52"/>
      <c r="F33" s="52"/>
      <c r="G33" s="52"/>
      <c r="H33" s="52"/>
      <c r="I33" s="52"/>
    </row>
    <row r="34" spans="1:9" x14ac:dyDescent="0.25">
      <c r="A34" s="52"/>
      <c r="B34" s="52"/>
      <c r="C34" s="52"/>
      <c r="D34" s="52"/>
      <c r="E34" s="52"/>
      <c r="F34" s="52"/>
      <c r="G34" s="52"/>
      <c r="H34" s="52"/>
      <c r="I34" s="52"/>
    </row>
  </sheetData>
  <mergeCells count="18">
    <mergeCell ref="O23:R23"/>
    <mergeCell ref="G30:K30"/>
    <mergeCell ref="L30:M30"/>
    <mergeCell ref="O24:R24"/>
    <mergeCell ref="O25:R25"/>
    <mergeCell ref="O26:R26"/>
    <mergeCell ref="O27:R27"/>
    <mergeCell ref="O28:R28"/>
    <mergeCell ref="G1:I1"/>
    <mergeCell ref="A32:I34"/>
    <mergeCell ref="F3:H3"/>
    <mergeCell ref="A2:I2"/>
    <mergeCell ref="E25:H25"/>
    <mergeCell ref="E24:H24"/>
    <mergeCell ref="E26:H26"/>
    <mergeCell ref="E27:H27"/>
    <mergeCell ref="E28:H28"/>
    <mergeCell ref="E23:H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2022-01-12T12:46:16Z</dcterms:modified>
</cp:coreProperties>
</file>