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B78D0D4-C385-42FC-B06F-8637AFBE4DC7}" xr6:coauthVersionLast="47" xr6:coauthVersionMax="47" xr10:uidLastSave="{00000000-0000-0000-0000-000000000000}"/>
  <bookViews>
    <workbookView xWindow="3120" yWindow="2340" windowWidth="25575" windowHeight="13860" tabRatio="738" xr2:uid="{00000000-000D-0000-FFFF-FFFF00000000}"/>
  </bookViews>
  <sheets>
    <sheet name="Formulrz cenowy" sheetId="37" r:id="rId1"/>
  </sheets>
  <definedNames>
    <definedName name="_xlnm.Print_Area" localSheetId="0">'Formulrz cenowy'!$A$1:$H$188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3" i="37" l="1"/>
  <c r="C182" i="37"/>
  <c r="C177" i="37"/>
  <c r="E177" i="37" s="1"/>
  <c r="C176" i="37"/>
  <c r="E176" i="37" s="1"/>
  <c r="C175" i="37"/>
  <c r="E175" i="37" s="1"/>
  <c r="C174" i="37"/>
  <c r="E174" i="37" s="1"/>
  <c r="C173" i="37"/>
  <c r="E173" i="37" s="1"/>
  <c r="C172" i="37"/>
  <c r="E172" i="37" s="1"/>
  <c r="C171" i="37"/>
  <c r="E171" i="37" s="1"/>
  <c r="C170" i="37"/>
  <c r="E170" i="37" s="1"/>
  <c r="C168" i="37"/>
  <c r="E168" i="37" s="1"/>
  <c r="C132" i="37"/>
  <c r="E132" i="37" s="1"/>
  <c r="C131" i="37"/>
  <c r="E131" i="37" s="1"/>
  <c r="C127" i="37"/>
  <c r="E127" i="37" s="1"/>
  <c r="C126" i="37"/>
  <c r="E126" i="37" s="1"/>
  <c r="D124" i="37"/>
  <c r="C124" i="37"/>
  <c r="E124" i="37" s="1"/>
  <c r="C133" i="37"/>
  <c r="E133" i="37" s="1"/>
  <c r="F174" i="37" l="1"/>
  <c r="G174" i="37" s="1"/>
  <c r="F175" i="37"/>
  <c r="G175" i="37" s="1"/>
  <c r="F172" i="37"/>
  <c r="G172" i="37" s="1"/>
  <c r="F176" i="37"/>
  <c r="G176" i="37" s="1"/>
  <c r="F170" i="37"/>
  <c r="E178" i="37"/>
  <c r="F171" i="37"/>
  <c r="G171" i="37" s="1"/>
  <c r="F168" i="37"/>
  <c r="G168" i="37" s="1"/>
  <c r="F173" i="37"/>
  <c r="G173" i="37" s="1"/>
  <c r="F177" i="37"/>
  <c r="G177" i="37" s="1"/>
  <c r="F126" i="37"/>
  <c r="F131" i="37"/>
  <c r="G131" i="37" s="1"/>
  <c r="F133" i="37"/>
  <c r="G133" i="37" s="1"/>
  <c r="F127" i="37"/>
  <c r="G127" i="37" s="1"/>
  <c r="F124" i="37"/>
  <c r="G124" i="37" s="1"/>
  <c r="F132" i="37"/>
  <c r="G132" i="37" s="1"/>
  <c r="C129" i="37"/>
  <c r="E129" i="37" s="1"/>
  <c r="C130" i="37"/>
  <c r="E130" i="37" s="1"/>
  <c r="C128" i="37"/>
  <c r="E128" i="37" s="1"/>
  <c r="F178" i="37" l="1"/>
  <c r="G170" i="37"/>
  <c r="G178" i="37" s="1"/>
  <c r="G179" i="37" s="1"/>
  <c r="F128" i="37"/>
  <c r="G128" i="37" s="1"/>
  <c r="F129" i="37"/>
  <c r="G129" i="37" s="1"/>
  <c r="E134" i="37"/>
  <c r="F130" i="37"/>
  <c r="G130" i="37" s="1"/>
  <c r="G126" i="37"/>
  <c r="F134" i="37" l="1"/>
  <c r="G134" i="37"/>
  <c r="G135" i="37" s="1"/>
  <c r="C153" i="37"/>
  <c r="E153" i="37" s="1"/>
  <c r="C156" i="37" l="1"/>
  <c r="E156" i="37" s="1"/>
  <c r="F156" i="37" s="1"/>
  <c r="G156" i="37" s="1"/>
  <c r="C112" i="37"/>
  <c r="E112" i="37" s="1"/>
  <c r="F112" i="37" s="1"/>
  <c r="C147" i="37"/>
  <c r="E147" i="37" s="1"/>
  <c r="F147" i="37" s="1"/>
  <c r="G147" i="37" s="1"/>
  <c r="F153" i="37"/>
  <c r="G153" i="37" s="1"/>
  <c r="C149" i="37"/>
  <c r="E149" i="37" s="1"/>
  <c r="F149" i="37" s="1"/>
  <c r="C155" i="37"/>
  <c r="E155" i="37" s="1"/>
  <c r="C150" i="37"/>
  <c r="E150" i="37" s="1"/>
  <c r="F150" i="37" s="1"/>
  <c r="C154" i="37"/>
  <c r="E154" i="37" s="1"/>
  <c r="F154" i="37" s="1"/>
  <c r="G154" i="37" s="1"/>
  <c r="C152" i="37"/>
  <c r="E152" i="37" s="1"/>
  <c r="F152" i="37" s="1"/>
  <c r="G152" i="37" s="1"/>
  <c r="C151" i="37"/>
  <c r="E151" i="37" s="1"/>
  <c r="F151" i="37" s="1"/>
  <c r="G151" i="37" s="1"/>
  <c r="G112" i="37" l="1"/>
  <c r="G150" i="37"/>
  <c r="F155" i="37"/>
  <c r="F157" i="37" s="1"/>
  <c r="E157" i="37"/>
  <c r="G149" i="37"/>
  <c r="C38" i="37"/>
  <c r="E38" i="37" s="1"/>
  <c r="F38" i="37" s="1"/>
  <c r="G38" i="37" s="1"/>
  <c r="C40" i="37"/>
  <c r="E40" i="37" s="1"/>
  <c r="F40" i="37" s="1"/>
  <c r="G40" i="37" s="1"/>
  <c r="G155" i="37" l="1"/>
  <c r="G157" i="37" s="1"/>
  <c r="G158" i="37" s="1"/>
  <c r="C37" i="37"/>
  <c r="E37" i="37" s="1"/>
  <c r="F37" i="37" s="1"/>
  <c r="G37" i="37" s="1"/>
  <c r="C36" i="37"/>
  <c r="E36" i="37" s="1"/>
  <c r="F36" i="37" s="1"/>
  <c r="C42" i="37"/>
  <c r="C34" i="37"/>
  <c r="E34" i="37" s="1"/>
  <c r="C41" i="37"/>
  <c r="E41" i="37" s="1"/>
  <c r="F41" i="37" s="1"/>
  <c r="G41" i="37" s="1"/>
  <c r="C39" i="37"/>
  <c r="E39" i="37" s="1"/>
  <c r="F39" i="37" s="1"/>
  <c r="G39" i="37" s="1"/>
  <c r="C43" i="37" l="1"/>
  <c r="E42" i="37"/>
  <c r="F42" i="37" s="1"/>
  <c r="G42" i="37" s="1"/>
  <c r="G36" i="37"/>
  <c r="F34" i="37"/>
  <c r="G34" i="37" s="1"/>
  <c r="C111" i="37"/>
  <c r="E111" i="37" s="1"/>
  <c r="F111" i="37" s="1"/>
  <c r="G111" i="37" s="1"/>
  <c r="C110" i="37"/>
  <c r="E110" i="37" s="1"/>
  <c r="F110" i="37" s="1"/>
  <c r="G110" i="37" s="1"/>
  <c r="C109" i="37"/>
  <c r="E109" i="37" s="1"/>
  <c r="C108" i="37"/>
  <c r="E108" i="37" s="1"/>
  <c r="C107" i="37"/>
  <c r="E107" i="37" s="1"/>
  <c r="F107" i="37" s="1"/>
  <c r="G107" i="37" s="1"/>
  <c r="C106" i="37"/>
  <c r="E106" i="37" s="1"/>
  <c r="C105" i="37"/>
  <c r="E105" i="37" s="1"/>
  <c r="C103" i="37"/>
  <c r="C89" i="37"/>
  <c r="C88" i="37"/>
  <c r="E88" i="37" s="1"/>
  <c r="C87" i="37"/>
  <c r="E87" i="37" s="1"/>
  <c r="C86" i="37"/>
  <c r="E86" i="37" s="1"/>
  <c r="C85" i="37"/>
  <c r="E85" i="37" s="1"/>
  <c r="C84" i="37"/>
  <c r="E84" i="37" s="1"/>
  <c r="C83" i="37"/>
  <c r="E83" i="37" s="1"/>
  <c r="C81" i="37"/>
  <c r="C65" i="37"/>
  <c r="C64" i="37"/>
  <c r="E64" i="37" s="1"/>
  <c r="F64" i="37" s="1"/>
  <c r="G64" i="37" s="1"/>
  <c r="C63" i="37"/>
  <c r="E63" i="37" s="1"/>
  <c r="C62" i="37"/>
  <c r="E62" i="37" s="1"/>
  <c r="F62" i="37" s="1"/>
  <c r="G62" i="37" s="1"/>
  <c r="C61" i="37"/>
  <c r="E61" i="37" s="1"/>
  <c r="F61" i="37" s="1"/>
  <c r="G61" i="37" s="1"/>
  <c r="C60" i="37"/>
  <c r="E60" i="37" s="1"/>
  <c r="C59" i="37"/>
  <c r="E59" i="37" s="1"/>
  <c r="C57" i="37"/>
  <c r="C21" i="37"/>
  <c r="C20" i="37"/>
  <c r="E20" i="37" s="1"/>
  <c r="C19" i="37"/>
  <c r="E19" i="37" s="1"/>
  <c r="C18" i="37"/>
  <c r="E18" i="37" s="1"/>
  <c r="F18" i="37" s="1"/>
  <c r="G18" i="37" s="1"/>
  <c r="C17" i="37"/>
  <c r="E17" i="37" s="1"/>
  <c r="F17" i="37" s="1"/>
  <c r="G17" i="37" s="1"/>
  <c r="C16" i="37"/>
  <c r="E16" i="37" s="1"/>
  <c r="C15" i="37"/>
  <c r="E15" i="37" s="1"/>
  <c r="C13" i="37"/>
  <c r="F85" i="37" l="1"/>
  <c r="G85" i="37" s="1"/>
  <c r="F86" i="37"/>
  <c r="G86" i="37" s="1"/>
  <c r="F88" i="37"/>
  <c r="G88" i="37" s="1"/>
  <c r="E43" i="37"/>
  <c r="F43" i="37" s="1"/>
  <c r="F109" i="37"/>
  <c r="G109" i="37" s="1"/>
  <c r="F106" i="37"/>
  <c r="G106" i="37" s="1"/>
  <c r="F108" i="37"/>
  <c r="G108" i="37" s="1"/>
  <c r="F105" i="37"/>
  <c r="E113" i="37"/>
  <c r="F19" i="37"/>
  <c r="G19" i="37" s="1"/>
  <c r="E89" i="37"/>
  <c r="C90" i="37"/>
  <c r="F20" i="37"/>
  <c r="G20" i="37" s="1"/>
  <c r="E21" i="37"/>
  <c r="C22" i="37"/>
  <c r="F60" i="37"/>
  <c r="F83" i="37"/>
  <c r="F87" i="37"/>
  <c r="G87" i="37" s="1"/>
  <c r="F15" i="37"/>
  <c r="G15" i="37" s="1"/>
  <c r="F16" i="37"/>
  <c r="G16" i="37" s="1"/>
  <c r="F59" i="37"/>
  <c r="G59" i="37" s="1"/>
  <c r="F63" i="37"/>
  <c r="G63" i="37" s="1"/>
  <c r="E65" i="37"/>
  <c r="C66" i="37"/>
  <c r="F84" i="37"/>
  <c r="G84" i="37" s="1"/>
  <c r="E13" i="37"/>
  <c r="E57" i="37"/>
  <c r="F57" i="37" s="1"/>
  <c r="G57" i="37" s="1"/>
  <c r="E81" i="37"/>
  <c r="F81" i="37" s="1"/>
  <c r="G81" i="37" s="1"/>
  <c r="E103" i="37"/>
  <c r="F103" i="37" s="1"/>
  <c r="G103" i="37" s="1"/>
  <c r="F13" i="37" l="1"/>
  <c r="G13" i="37" s="1"/>
  <c r="C185" i="37"/>
  <c r="E44" i="37"/>
  <c r="E90" i="37"/>
  <c r="E91" i="37" s="1"/>
  <c r="F89" i="37"/>
  <c r="G89" i="37" s="1"/>
  <c r="E66" i="37"/>
  <c r="F66" i="37" s="1"/>
  <c r="G66" i="37" s="1"/>
  <c r="E22" i="37"/>
  <c r="F22" i="37" s="1"/>
  <c r="G22" i="37" s="1"/>
  <c r="G43" i="37"/>
  <c r="G44" i="37" s="1"/>
  <c r="G45" i="37" s="1"/>
  <c r="F44" i="37"/>
  <c r="F113" i="37"/>
  <c r="G105" i="37"/>
  <c r="G113" i="37" s="1"/>
  <c r="F65" i="37"/>
  <c r="G65" i="37" s="1"/>
  <c r="G60" i="37"/>
  <c r="G83" i="37"/>
  <c r="F21" i="37"/>
  <c r="G21" i="37" s="1"/>
  <c r="E67" i="37" l="1"/>
  <c r="E23" i="37"/>
  <c r="F90" i="37"/>
  <c r="G90" i="37" s="1"/>
  <c r="G91" i="37" s="1"/>
  <c r="G92" i="37" s="1"/>
  <c r="G23" i="37"/>
  <c r="G24" i="37" s="1"/>
  <c r="F67" i="37"/>
  <c r="G67" i="37"/>
  <c r="G68" i="37" s="1"/>
  <c r="F23" i="37"/>
  <c r="G114" i="37"/>
  <c r="C184" i="37" l="1"/>
  <c r="C186" i="37" s="1"/>
  <c r="C187" i="37" s="1"/>
  <c r="C188" i="37" s="1"/>
  <c r="G188" i="37" s="1"/>
  <c r="F91" i="37"/>
</calcChain>
</file>

<file path=xl/sharedStrings.xml><?xml version="1.0" encoding="utf-8"?>
<sst xmlns="http://schemas.openxmlformats.org/spreadsheetml/2006/main" count="200" uniqueCount="42">
  <si>
    <t>Grupa taryfowa</t>
  </si>
  <si>
    <t>C21</t>
  </si>
  <si>
    <t>C11</t>
  </si>
  <si>
    <t>C12a</t>
  </si>
  <si>
    <t>Podstawa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</si>
  <si>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</si>
  <si>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</si>
  <si>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</si>
  <si>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</si>
  <si>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</si>
  <si>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cena jedn.</t>
  </si>
  <si>
    <t>wartość netto</t>
  </si>
  <si>
    <t>VAT</t>
  </si>
  <si>
    <t>wartość brutto</t>
  </si>
  <si>
    <t>cena energii elektrycznej w [zł/MWh]</t>
  </si>
  <si>
    <t>opłata przejściowa [zł/kW/m-c]</t>
  </si>
  <si>
    <t>opłata abonamentowa [zł/m-c]</t>
  </si>
  <si>
    <t>stawka opłaty OZE [zł/MWh]</t>
  </si>
  <si>
    <t>stawka opłaty kogeneracyjnej [zł/MWh]</t>
  </si>
  <si>
    <t>Razem dystrybucja</t>
  </si>
  <si>
    <t>RAZEM brutto (energia + dystrybucja) w ciągu 12 miesięcy dla szacunkowego zużycia</t>
  </si>
  <si>
    <t>składnik stały stawki sieciowej [zł/kW/mc]</t>
  </si>
  <si>
    <t>ilość [kWh/kW]</t>
  </si>
  <si>
    <t>składnik zmienny stawki sieciowej - całodobowy [zł/kWh]</t>
  </si>
  <si>
    <t>opłata jakościowa [zł/kWh]</t>
  </si>
  <si>
    <t>opłata zmienna sieciowa [zł/kWh]</t>
  </si>
  <si>
    <t>Ilość układów pomiarowo-rozliczeniowych (1 faza)</t>
  </si>
  <si>
    <t>opłata zmienna sieciowa całodobowa [zł/kWh]</t>
  </si>
  <si>
    <t>opłata przejściowa [zł/m-c]</t>
  </si>
  <si>
    <t>składnik stały stawki sieciowej [zł/mc]</t>
  </si>
  <si>
    <t>RAZEM PPE</t>
  </si>
  <si>
    <t>Razem netto dystrybucja</t>
  </si>
  <si>
    <t>Razem netto energia elektryczna</t>
  </si>
  <si>
    <t>Razem netto</t>
  </si>
  <si>
    <t>Razem brutto</t>
  </si>
  <si>
    <t>opłata mocowa [zł/MWh]</t>
  </si>
  <si>
    <t>C11o</t>
  </si>
  <si>
    <t>G11 (poniżej 500 kWh)</t>
  </si>
  <si>
    <t>G11 ( od 500 kWh do 1200 kWh)</t>
  </si>
  <si>
    <t>G11 (od 1200 kWh do 2800 kWh)</t>
  </si>
  <si>
    <t>G11 (powyzej  2800 kWh)</t>
  </si>
  <si>
    <t>Zał. nr 2a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</si>
</sst>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/>
    <xf numFmtId="0" fontId="6" fillId="0" borderId="15" xfId="0" applyFont="1" applyBorder="1"/>
    <xf numFmtId="0" fontId="6" fillId="0" borderId="8" xfId="0" applyFont="1" applyBorder="1"/>
    <xf numFmtId="0" fontId="7" fillId="0" borderId="16" xfId="0" applyFont="1" applyBorder="1"/>
    <xf numFmtId="0" fontId="6" fillId="0" borderId="16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8" fontId="6" fillId="0" borderId="7" xfId="0" applyNumberFormat="1" applyFont="1" applyBorder="1"/>
    <xf numFmtId="8" fontId="6" fillId="0" borderId="15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8" fontId="6" fillId="0" borderId="1" xfId="0" applyNumberFormat="1" applyFont="1" applyBorder="1"/>
    <xf numFmtId="8" fontId="6" fillId="0" borderId="16" xfId="0" applyNumberFormat="1" applyFont="1" applyBorder="1"/>
    <xf numFmtId="2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9" xfId="0" applyFont="1" applyBorder="1" applyAlignment="1">
      <alignment vertical="center" wrapText="1"/>
    </xf>
    <xf numFmtId="8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8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7" xfId="0" applyFont="1" applyBorder="1" applyAlignment="1">
      <alignment horizontal="right"/>
    </xf>
    <xf numFmtId="0" fontId="6" fillId="0" borderId="0" xfId="0" applyFont="1" applyBorder="1"/>
    <xf numFmtId="2" fontId="6" fillId="0" borderId="4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8" fontId="6" fillId="0" borderId="0" xfId="0" applyNumberFormat="1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2" xfId="0" applyFont="1" applyFill="1" applyBorder="1"/>
    <xf numFmtId="0" fontId="10" fillId="0" borderId="7" xfId="0" applyFont="1" applyFill="1" applyBorder="1"/>
    <xf numFmtId="0" fontId="11" fillId="0" borderId="23" xfId="0" applyFont="1" applyBorder="1"/>
    <xf numFmtId="0" fontId="11" fillId="0" borderId="7" xfId="0" applyFont="1" applyBorder="1"/>
    <xf numFmtId="0" fontId="11" fillId="0" borderId="15" xfId="0" applyFont="1" applyBorder="1"/>
    <xf numFmtId="0" fontId="10" fillId="0" borderId="9" xfId="0" applyFont="1" applyBorder="1"/>
    <xf numFmtId="165" fontId="10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2" fillId="0" borderId="17" xfId="0" applyFont="1" applyBorder="1"/>
    <xf numFmtId="0" fontId="10" fillId="0" borderId="5" xfId="0" applyFont="1" applyBorder="1"/>
    <xf numFmtId="8" fontId="10" fillId="0" borderId="7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15" xfId="0" applyFont="1" applyBorder="1"/>
    <xf numFmtId="0" fontId="10" fillId="0" borderId="14" xfId="0" applyFont="1" applyBorder="1"/>
    <xf numFmtId="8" fontId="10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1" xfId="0" applyFont="1" applyBorder="1"/>
    <xf numFmtId="0" fontId="10" fillId="0" borderId="8" xfId="0" applyFont="1" applyBorder="1"/>
    <xf numFmtId="8" fontId="10" fillId="0" borderId="1" xfId="0" applyNumberFormat="1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6" xfId="0" applyFont="1" applyBorder="1"/>
    <xf numFmtId="8" fontId="10" fillId="0" borderId="11" xfId="0" applyNumberFormat="1" applyFont="1" applyBorder="1"/>
    <xf numFmtId="0" fontId="12" fillId="0" borderId="10" xfId="0" applyFont="1" applyBorder="1"/>
    <xf numFmtId="8" fontId="10" fillId="0" borderId="17" xfId="0" applyNumberFormat="1" applyFont="1" applyBorder="1"/>
    <xf numFmtId="2" fontId="0" fillId="0" borderId="0" xfId="0" applyNumberFormat="1"/>
    <xf numFmtId="165" fontId="0" fillId="0" borderId="0" xfId="0" applyNumberFormat="1"/>
    <xf numFmtId="8" fontId="6" fillId="0" borderId="0" xfId="0" applyNumberFormat="1" applyFont="1" applyBorder="1" applyAlignment="1">
      <alignment horizontal="center"/>
    </xf>
    <xf numFmtId="8" fontId="0" fillId="0" borderId="0" xfId="0" applyNumberFormat="1"/>
    <xf numFmtId="0" fontId="7" fillId="0" borderId="0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</cellXfs>
  <cellStyles count="5">
    <cellStyle name="Normalny" xfId="0" builtinId="0"/>
    <cellStyle name="Normalny 2 2" xfId="3" xr:uid="{00000000-0005-0000-0000-000001000000}"/>
    <cellStyle name="Normalny 3" xfId="1" xr:uid="{00000000-0005-0000-0000-000002000000}"/>
    <cellStyle name="Normalny 4" xfId="4" xr:uid="{00000000-0005-0000-0000-000003000000}"/>
    <cellStyle name="Normalny 5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91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6.140625" customWidth="1"/>
    <col min="2" max="2" width="49.7109375" customWidth="1"/>
    <col min="3" max="3" width="28" customWidth="1"/>
    <col min="4" max="6" width="17.7109375" customWidth="1"/>
    <col min="7" max="7" width="19" customWidth="1"/>
    <col min="8" max="8" width="13.140625" bestFit="1" customWidth="1"/>
  </cols>
  <sheetData>
    <row r="2" spans="2:7" x14ac:dyDescent="0.25">
      <c r="B2" s="80" t="s">
        <v>41</v>
      </c>
      <c r="C2" s="5"/>
      <c r="D2" s="5"/>
      <c r="E2" s="5"/>
      <c r="F2" s="5"/>
      <c r="G2" s="78"/>
    </row>
    <row r="4" spans="2:7" ht="15.75" thickBot="1" x14ac:dyDescent="0.3">
      <c r="B4" s="31"/>
      <c r="C4" s="32"/>
      <c r="D4" s="33"/>
      <c r="E4" s="33"/>
      <c r="F4" s="33"/>
      <c r="G4" s="32"/>
    </row>
    <row r="5" spans="2:7" x14ac:dyDescent="0.25">
      <c r="B5" s="6" t="s">
        <v>4</v>
      </c>
      <c r="C5" s="7"/>
      <c r="D5" s="33"/>
      <c r="E5" s="33"/>
      <c r="F5" s="33"/>
      <c r="G5" s="32"/>
    </row>
    <row r="6" spans="2:7" x14ac:dyDescent="0.25">
      <c r="B6" s="8" t="s">
        <v>0</v>
      </c>
      <c r="C6" s="9" t="s">
        <v>2</v>
      </c>
      <c r="D6" s="33"/>
      <c r="E6" s="33"/>
      <c r="F6" s="33"/>
      <c r="G6" s="32"/>
    </row>
    <row r="7" spans="2:7" x14ac:dyDescent="0.25">
      <c r="B7" s="8" t="s">
        <v>5</v>
      </c>
      <c r="C7" s="10">
        <v>43</v>
      </c>
      <c r="D7" s="33"/>
      <c r="E7" s="4"/>
      <c r="F7" s="3"/>
      <c r="G7" s="4"/>
    </row>
    <row r="8" spans="2:7" x14ac:dyDescent="0.25">
      <c r="B8" s="8" t="s">
        <v>6</v>
      </c>
      <c r="C8" s="10">
        <v>12</v>
      </c>
      <c r="D8" s="33"/>
      <c r="E8" s="33"/>
      <c r="F8" s="33"/>
      <c r="G8" s="32"/>
    </row>
    <row r="9" spans="2:7" x14ac:dyDescent="0.25">
      <c r="B9" s="8" t="s">
        <v>7</v>
      </c>
      <c r="C9" s="10">
        <v>310</v>
      </c>
      <c r="D9" s="33"/>
      <c r="E9" s="33"/>
      <c r="F9" s="33"/>
      <c r="G9" s="32"/>
    </row>
    <row r="10" spans="2:7" ht="15.75" thickBot="1" x14ac:dyDescent="0.3">
      <c r="B10" s="11" t="s">
        <v>8</v>
      </c>
      <c r="C10" s="42">
        <v>92.660000000000011</v>
      </c>
      <c r="D10" s="33"/>
      <c r="E10" s="33"/>
      <c r="F10" s="33"/>
      <c r="G10" s="32"/>
    </row>
    <row r="11" spans="2:7" ht="15.75" thickBot="1" x14ac:dyDescent="0.3">
      <c r="B11" s="31"/>
      <c r="C11" s="32"/>
      <c r="D11" s="33"/>
      <c r="E11" s="33"/>
      <c r="F11" s="33"/>
      <c r="G11" s="32"/>
    </row>
    <row r="12" spans="2:7" ht="15.75" thickBot="1" x14ac:dyDescent="0.3">
      <c r="B12" s="38" t="s">
        <v>9</v>
      </c>
      <c r="C12" s="39" t="s">
        <v>22</v>
      </c>
      <c r="D12" s="39" t="s">
        <v>10</v>
      </c>
      <c r="E12" s="39" t="s">
        <v>11</v>
      </c>
      <c r="F12" s="39" t="s">
        <v>12</v>
      </c>
      <c r="G12" s="40" t="s">
        <v>13</v>
      </c>
    </row>
    <row r="13" spans="2:7" x14ac:dyDescent="0.25">
      <c r="B13" s="12" t="s">
        <v>14</v>
      </c>
      <c r="C13" s="41">
        <f>C10</f>
        <v>92.660000000000011</v>
      </c>
      <c r="D13" s="81">
        <v>0</v>
      </c>
      <c r="E13" s="14">
        <f>C13*D13</f>
        <v>0</v>
      </c>
      <c r="F13" s="15">
        <f t="shared" ref="F13" si="0">E13*23/100</f>
        <v>0</v>
      </c>
      <c r="G13" s="16">
        <f t="shared" ref="G13" si="1">E13+F13</f>
        <v>0</v>
      </c>
    </row>
    <row r="14" spans="2:7" ht="15.75" thickBot="1" x14ac:dyDescent="0.3">
      <c r="B14" s="17"/>
      <c r="C14" s="5"/>
      <c r="D14" s="5"/>
      <c r="E14" s="5"/>
      <c r="F14" s="5"/>
      <c r="G14" s="18"/>
    </row>
    <row r="15" spans="2:7" x14ac:dyDescent="0.25">
      <c r="B15" s="12" t="s">
        <v>23</v>
      </c>
      <c r="C15" s="19">
        <f>C10*1000</f>
        <v>92660.000000000015</v>
      </c>
      <c r="D15" s="13">
        <v>0.1467</v>
      </c>
      <c r="E15" s="15">
        <f t="shared" ref="E15:E20" si="2">ROUND(C15*D15,2)</f>
        <v>13593.22</v>
      </c>
      <c r="F15" s="15">
        <f t="shared" ref="F15:F20" si="3">ROUND(E15*23/100,2)</f>
        <v>3126.44</v>
      </c>
      <c r="G15" s="16">
        <f t="shared" ref="G15:G22" si="4">E15+F15</f>
        <v>16719.66</v>
      </c>
    </row>
    <row r="16" spans="2:7" x14ac:dyDescent="0.25">
      <c r="B16" s="8" t="s">
        <v>24</v>
      </c>
      <c r="C16" s="20">
        <f>C10*1000</f>
        <v>92660.000000000015</v>
      </c>
      <c r="D16" s="21">
        <v>1.0200000000000001E-2</v>
      </c>
      <c r="E16" s="22">
        <f t="shared" si="2"/>
        <v>945.13</v>
      </c>
      <c r="F16" s="22">
        <f t="shared" si="3"/>
        <v>217.38</v>
      </c>
      <c r="G16" s="23">
        <f t="shared" si="4"/>
        <v>1162.51</v>
      </c>
    </row>
    <row r="17" spans="2:7" x14ac:dyDescent="0.25">
      <c r="B17" s="8" t="s">
        <v>15</v>
      </c>
      <c r="C17" s="21">
        <f>C9*C8</f>
        <v>3720</v>
      </c>
      <c r="D17" s="21">
        <v>0.08</v>
      </c>
      <c r="E17" s="22">
        <f t="shared" si="2"/>
        <v>297.60000000000002</v>
      </c>
      <c r="F17" s="22">
        <f t="shared" si="3"/>
        <v>68.45</v>
      </c>
      <c r="G17" s="23">
        <f t="shared" si="4"/>
        <v>366.05</v>
      </c>
    </row>
    <row r="18" spans="2:7" x14ac:dyDescent="0.25">
      <c r="B18" s="8" t="s">
        <v>21</v>
      </c>
      <c r="C18" s="21">
        <f>C9*C8</f>
        <v>3720</v>
      </c>
      <c r="D18" s="21">
        <v>4.03</v>
      </c>
      <c r="E18" s="22">
        <f t="shared" si="2"/>
        <v>14991.6</v>
      </c>
      <c r="F18" s="22">
        <f t="shared" si="3"/>
        <v>3448.07</v>
      </c>
      <c r="G18" s="23">
        <f t="shared" si="4"/>
        <v>18439.670000000002</v>
      </c>
    </row>
    <row r="19" spans="2:7" x14ac:dyDescent="0.25">
      <c r="B19" s="8" t="s">
        <v>16</v>
      </c>
      <c r="C19" s="21">
        <f>C7*C8</f>
        <v>516</v>
      </c>
      <c r="D19" s="21">
        <v>1.92</v>
      </c>
      <c r="E19" s="22">
        <f t="shared" si="2"/>
        <v>990.72</v>
      </c>
      <c r="F19" s="22">
        <f t="shared" si="3"/>
        <v>227.87</v>
      </c>
      <c r="G19" s="23">
        <f t="shared" si="4"/>
        <v>1218.5900000000001</v>
      </c>
    </row>
    <row r="20" spans="2:7" x14ac:dyDescent="0.25">
      <c r="B20" s="8" t="s">
        <v>17</v>
      </c>
      <c r="C20" s="25">
        <f>C10</f>
        <v>92.660000000000011</v>
      </c>
      <c r="D20" s="21">
        <v>2.2000000000000002</v>
      </c>
      <c r="E20" s="22">
        <f t="shared" si="2"/>
        <v>203.85</v>
      </c>
      <c r="F20" s="22">
        <f t="shared" si="3"/>
        <v>46.89</v>
      </c>
      <c r="G20" s="23">
        <f t="shared" si="4"/>
        <v>250.74</v>
      </c>
    </row>
    <row r="21" spans="2:7" x14ac:dyDescent="0.25">
      <c r="B21" s="8" t="s">
        <v>18</v>
      </c>
      <c r="C21" s="25">
        <f>C10</f>
        <v>92.660000000000011</v>
      </c>
      <c r="D21" s="21">
        <v>0</v>
      </c>
      <c r="E21" s="22">
        <f t="shared" ref="E21" si="5">C21*D21</f>
        <v>0</v>
      </c>
      <c r="F21" s="22">
        <f t="shared" ref="F21" si="6">E21*23/100</f>
        <v>0</v>
      </c>
      <c r="G21" s="23">
        <f t="shared" si="4"/>
        <v>0</v>
      </c>
    </row>
    <row r="22" spans="2:7" x14ac:dyDescent="0.25">
      <c r="B22" s="8" t="s">
        <v>35</v>
      </c>
      <c r="C22" s="25">
        <f>ROUND(C21*0.7,2)</f>
        <v>64.86</v>
      </c>
      <c r="D22" s="21">
        <v>76.2</v>
      </c>
      <c r="E22" s="22">
        <f>ROUND(C22*D22,2)</f>
        <v>4942.33</v>
      </c>
      <c r="F22" s="22">
        <f>ROUND(E22*23/100,2)</f>
        <v>1136.74</v>
      </c>
      <c r="G22" s="23">
        <f t="shared" si="4"/>
        <v>6079.07</v>
      </c>
    </row>
    <row r="23" spans="2:7" x14ac:dyDescent="0.25">
      <c r="B23" s="8" t="s">
        <v>19</v>
      </c>
      <c r="C23" s="26"/>
      <c r="D23" s="26"/>
      <c r="E23" s="22">
        <f>SUM(E15:E22)</f>
        <v>35964.449999999997</v>
      </c>
      <c r="F23" s="22">
        <f t="shared" ref="F23" si="7">SUM(F15:F22)</f>
        <v>8271.84</v>
      </c>
      <c r="G23" s="22">
        <f t="shared" ref="G23" si="8">SUM(G15:G22)</f>
        <v>44236.289999999994</v>
      </c>
    </row>
    <row r="24" spans="2:7" ht="23.25" thickBot="1" x14ac:dyDescent="0.3">
      <c r="B24" s="27" t="s">
        <v>20</v>
      </c>
      <c r="C24" s="28"/>
      <c r="D24" s="29"/>
      <c r="E24" s="29"/>
      <c r="F24" s="29"/>
      <c r="G24" s="30">
        <f>G13+G23</f>
        <v>44236.289999999994</v>
      </c>
    </row>
    <row r="25" spans="2:7" ht="15.75" thickBot="1" x14ac:dyDescent="0.3">
      <c r="B25" s="31"/>
      <c r="C25" s="32"/>
      <c r="D25" s="33"/>
      <c r="E25" s="33"/>
      <c r="F25" s="33"/>
      <c r="G25" s="32"/>
    </row>
    <row r="26" spans="2:7" x14ac:dyDescent="0.25">
      <c r="B26" s="6" t="s">
        <v>4</v>
      </c>
      <c r="C26" s="7"/>
      <c r="D26" s="33"/>
      <c r="E26" s="33"/>
      <c r="F26" s="33"/>
      <c r="G26" s="32"/>
    </row>
    <row r="27" spans="2:7" x14ac:dyDescent="0.25">
      <c r="B27" s="8" t="s">
        <v>0</v>
      </c>
      <c r="C27" s="9" t="s">
        <v>36</v>
      </c>
      <c r="D27" s="33"/>
      <c r="E27" s="33"/>
      <c r="F27" s="33"/>
      <c r="G27" s="32"/>
    </row>
    <row r="28" spans="2:7" x14ac:dyDescent="0.25">
      <c r="B28" s="8" t="s">
        <v>5</v>
      </c>
      <c r="C28" s="10">
        <v>52</v>
      </c>
      <c r="D28" s="33"/>
      <c r="E28" s="4"/>
      <c r="F28" s="3"/>
      <c r="G28" s="4"/>
    </row>
    <row r="29" spans="2:7" x14ac:dyDescent="0.25">
      <c r="B29" s="8" t="s">
        <v>6</v>
      </c>
      <c r="C29" s="10">
        <v>12</v>
      </c>
      <c r="D29" s="33"/>
      <c r="E29" s="33"/>
      <c r="F29" s="33"/>
      <c r="G29" s="32"/>
    </row>
    <row r="30" spans="2:7" x14ac:dyDescent="0.25">
      <c r="B30" s="8" t="s">
        <v>7</v>
      </c>
      <c r="C30" s="10">
        <v>284</v>
      </c>
      <c r="D30" s="33"/>
      <c r="E30" s="33"/>
      <c r="F30" s="33"/>
      <c r="G30" s="32"/>
    </row>
    <row r="31" spans="2:7" ht="15.75" thickBot="1" x14ac:dyDescent="0.3">
      <c r="B31" s="11" t="s">
        <v>8</v>
      </c>
      <c r="C31" s="42">
        <v>335.84000000000003</v>
      </c>
      <c r="D31" s="33"/>
      <c r="E31" s="33"/>
      <c r="F31" s="33"/>
      <c r="G31" s="32"/>
    </row>
    <row r="32" spans="2:7" ht="15.75" thickBot="1" x14ac:dyDescent="0.3">
      <c r="B32" s="31"/>
      <c r="C32" s="32"/>
      <c r="D32" s="33"/>
      <c r="E32" s="33"/>
      <c r="F32" s="33"/>
      <c r="G32" s="32"/>
    </row>
    <row r="33" spans="2:7" ht="15.75" thickBot="1" x14ac:dyDescent="0.3">
      <c r="B33" s="38" t="s">
        <v>9</v>
      </c>
      <c r="C33" s="39" t="s">
        <v>22</v>
      </c>
      <c r="D33" s="39" t="s">
        <v>10</v>
      </c>
      <c r="E33" s="39" t="s">
        <v>11</v>
      </c>
      <c r="F33" s="39" t="s">
        <v>12</v>
      </c>
      <c r="G33" s="40" t="s">
        <v>13</v>
      </c>
    </row>
    <row r="34" spans="2:7" x14ac:dyDescent="0.25">
      <c r="B34" s="12" t="s">
        <v>14</v>
      </c>
      <c r="C34" s="41">
        <f>C31</f>
        <v>335.84000000000003</v>
      </c>
      <c r="D34" s="81">
        <v>0</v>
      </c>
      <c r="E34" s="14">
        <f>C34*D34</f>
        <v>0</v>
      </c>
      <c r="F34" s="15">
        <f t="shared" ref="F34" si="9">E34*23/100</f>
        <v>0</v>
      </c>
      <c r="G34" s="16">
        <f t="shared" ref="G34" si="10">E34+F34</f>
        <v>0</v>
      </c>
    </row>
    <row r="35" spans="2:7" ht="15.75" thickBot="1" x14ac:dyDescent="0.3">
      <c r="B35" s="17"/>
      <c r="C35" s="5"/>
      <c r="D35" s="5"/>
      <c r="E35" s="5"/>
      <c r="F35" s="5"/>
      <c r="G35" s="18"/>
    </row>
    <row r="36" spans="2:7" x14ac:dyDescent="0.25">
      <c r="B36" s="12" t="s">
        <v>23</v>
      </c>
      <c r="C36" s="19">
        <f>C31*1000</f>
        <v>335840.00000000006</v>
      </c>
      <c r="D36" s="13">
        <v>9.3899999999999997E-2</v>
      </c>
      <c r="E36" s="15">
        <f t="shared" ref="E36:E41" si="11">ROUND(C36*D36,2)</f>
        <v>31535.38</v>
      </c>
      <c r="F36" s="15">
        <f t="shared" ref="F36:F41" si="12">ROUND(E36*23/100,2)</f>
        <v>7253.14</v>
      </c>
      <c r="G36" s="16">
        <f t="shared" ref="G36:G43" si="13">E36+F36</f>
        <v>38788.520000000004</v>
      </c>
    </row>
    <row r="37" spans="2:7" x14ac:dyDescent="0.25">
      <c r="B37" s="8" t="s">
        <v>24</v>
      </c>
      <c r="C37" s="20">
        <f>C31*1000</f>
        <v>335840.00000000006</v>
      </c>
      <c r="D37" s="21">
        <v>1.0200000000000001E-2</v>
      </c>
      <c r="E37" s="22">
        <f t="shared" si="11"/>
        <v>3425.57</v>
      </c>
      <c r="F37" s="22">
        <f t="shared" si="12"/>
        <v>787.88</v>
      </c>
      <c r="G37" s="23">
        <f t="shared" si="13"/>
        <v>4213.45</v>
      </c>
    </row>
    <row r="38" spans="2:7" x14ac:dyDescent="0.25">
      <c r="B38" s="8" t="s">
        <v>15</v>
      </c>
      <c r="C38" s="21">
        <f>C30*C29</f>
        <v>3408</v>
      </c>
      <c r="D38" s="21">
        <v>0.08</v>
      </c>
      <c r="E38" s="22">
        <f t="shared" si="11"/>
        <v>272.64</v>
      </c>
      <c r="F38" s="22">
        <f t="shared" si="12"/>
        <v>62.71</v>
      </c>
      <c r="G38" s="23">
        <f t="shared" si="13"/>
        <v>335.34999999999997</v>
      </c>
    </row>
    <row r="39" spans="2:7" x14ac:dyDescent="0.25">
      <c r="B39" s="8" t="s">
        <v>21</v>
      </c>
      <c r="C39" s="21">
        <f>C30*C29</f>
        <v>3408</v>
      </c>
      <c r="D39" s="21">
        <v>6.48</v>
      </c>
      <c r="E39" s="22">
        <f t="shared" si="11"/>
        <v>22083.84</v>
      </c>
      <c r="F39" s="22">
        <f t="shared" si="12"/>
        <v>5079.28</v>
      </c>
      <c r="G39" s="23">
        <f t="shared" si="13"/>
        <v>27163.119999999999</v>
      </c>
    </row>
    <row r="40" spans="2:7" x14ac:dyDescent="0.25">
      <c r="B40" s="8" t="s">
        <v>16</v>
      </c>
      <c r="C40" s="21">
        <f>C28*C29</f>
        <v>624</v>
      </c>
      <c r="D40" s="21">
        <v>1.92</v>
      </c>
      <c r="E40" s="22">
        <f t="shared" si="11"/>
        <v>1198.08</v>
      </c>
      <c r="F40" s="22">
        <f t="shared" si="12"/>
        <v>275.56</v>
      </c>
      <c r="G40" s="23">
        <f t="shared" si="13"/>
        <v>1473.6399999999999</v>
      </c>
    </row>
    <row r="41" spans="2:7" x14ac:dyDescent="0.25">
      <c r="B41" s="8" t="s">
        <v>17</v>
      </c>
      <c r="C41" s="25">
        <f>C31</f>
        <v>335.84000000000003</v>
      </c>
      <c r="D41" s="21">
        <v>2.2000000000000002</v>
      </c>
      <c r="E41" s="22">
        <f t="shared" si="11"/>
        <v>738.85</v>
      </c>
      <c r="F41" s="22">
        <f t="shared" si="12"/>
        <v>169.94</v>
      </c>
      <c r="G41" s="23">
        <f t="shared" si="13"/>
        <v>908.79</v>
      </c>
    </row>
    <row r="42" spans="2:7" x14ac:dyDescent="0.25">
      <c r="B42" s="8" t="s">
        <v>18</v>
      </c>
      <c r="C42" s="25">
        <f>C31</f>
        <v>335.84000000000003</v>
      </c>
      <c r="D42" s="21">
        <v>0</v>
      </c>
      <c r="E42" s="22">
        <f t="shared" ref="E42" si="14">C42*D42</f>
        <v>0</v>
      </c>
      <c r="F42" s="22">
        <f t="shared" ref="F42" si="15">E42*23/100</f>
        <v>0</v>
      </c>
      <c r="G42" s="23">
        <f t="shared" si="13"/>
        <v>0</v>
      </c>
    </row>
    <row r="43" spans="2:7" x14ac:dyDescent="0.25">
      <c r="B43" s="8" t="s">
        <v>35</v>
      </c>
      <c r="C43" s="25">
        <f>ROUND(C42*0.25,2)</f>
        <v>83.96</v>
      </c>
      <c r="D43" s="21">
        <v>76.2</v>
      </c>
      <c r="E43" s="22">
        <f>ROUND(C43*D43,2)</f>
        <v>6397.75</v>
      </c>
      <c r="F43" s="22">
        <f>ROUND(E43*23/100,2)</f>
        <v>1471.48</v>
      </c>
      <c r="G43" s="23">
        <f t="shared" si="13"/>
        <v>7869.23</v>
      </c>
    </row>
    <row r="44" spans="2:7" x14ac:dyDescent="0.25">
      <c r="B44" s="8" t="s">
        <v>19</v>
      </c>
      <c r="C44" s="26"/>
      <c r="D44" s="26"/>
      <c r="E44" s="22">
        <f>SUM(E36:E43)</f>
        <v>65652.110000000015</v>
      </c>
      <c r="F44" s="22">
        <f t="shared" ref="F44" si="16">SUM(F36:F43)</f>
        <v>15099.99</v>
      </c>
      <c r="G44" s="22">
        <f t="shared" ref="G44" si="17">SUM(G36:G43)</f>
        <v>80752.099999999991</v>
      </c>
    </row>
    <row r="45" spans="2:7" ht="23.25" thickBot="1" x14ac:dyDescent="0.3">
      <c r="B45" s="27" t="s">
        <v>20</v>
      </c>
      <c r="C45" s="28"/>
      <c r="D45" s="29"/>
      <c r="E45" s="29"/>
      <c r="F45" s="29"/>
      <c r="G45" s="30">
        <f>G34+G44</f>
        <v>80752.099999999991</v>
      </c>
    </row>
    <row r="46" spans="2:7" x14ac:dyDescent="0.25">
      <c r="B46" s="31"/>
      <c r="C46" s="32"/>
      <c r="D46" s="33"/>
      <c r="E46" s="33"/>
      <c r="F46" s="33"/>
      <c r="G46" s="32"/>
    </row>
    <row r="47" spans="2:7" x14ac:dyDescent="0.25">
      <c r="B47" s="31"/>
      <c r="C47" s="32"/>
      <c r="D47" s="33"/>
      <c r="E47" s="33"/>
      <c r="F47" s="33"/>
      <c r="G47" s="32"/>
    </row>
    <row r="48" spans="2:7" ht="15.75" thickBot="1" x14ac:dyDescent="0.3">
      <c r="B48" s="35"/>
      <c r="C48" s="35"/>
      <c r="D48" s="35"/>
      <c r="E48" s="43"/>
      <c r="F48" s="43"/>
      <c r="G48" s="43"/>
    </row>
    <row r="49" spans="2:12" x14ac:dyDescent="0.25">
      <c r="B49" s="6" t="s">
        <v>4</v>
      </c>
      <c r="C49" s="7"/>
      <c r="D49" s="35"/>
      <c r="E49" s="43"/>
      <c r="F49" s="43"/>
      <c r="G49" s="43"/>
      <c r="H49" s="79"/>
    </row>
    <row r="50" spans="2:12" x14ac:dyDescent="0.25">
      <c r="B50" s="8" t="s">
        <v>0</v>
      </c>
      <c r="C50" s="9" t="s">
        <v>3</v>
      </c>
      <c r="D50" s="35"/>
      <c r="E50" s="43"/>
      <c r="F50" s="43"/>
      <c r="G50" s="43"/>
      <c r="H50" s="77"/>
    </row>
    <row r="51" spans="2:12" x14ac:dyDescent="0.25">
      <c r="B51" s="8" t="s">
        <v>5</v>
      </c>
      <c r="C51" s="10">
        <v>50</v>
      </c>
      <c r="D51" s="35"/>
      <c r="E51" s="43"/>
      <c r="F51" s="43"/>
      <c r="G51" s="43"/>
    </row>
    <row r="52" spans="2:12" x14ac:dyDescent="0.25">
      <c r="B52" s="8" t="s">
        <v>6</v>
      </c>
      <c r="C52" s="10">
        <v>12</v>
      </c>
      <c r="D52" s="35"/>
      <c r="E52" s="43"/>
      <c r="F52" s="43"/>
      <c r="G52" s="43"/>
    </row>
    <row r="53" spans="2:12" x14ac:dyDescent="0.25">
      <c r="B53" s="8" t="s">
        <v>7</v>
      </c>
      <c r="C53" s="10">
        <v>681</v>
      </c>
      <c r="D53" s="35"/>
      <c r="E53" s="43"/>
      <c r="F53" s="43"/>
      <c r="G53" s="43"/>
      <c r="H53" s="79"/>
    </row>
    <row r="54" spans="2:12" x14ac:dyDescent="0.25">
      <c r="B54" s="8" t="s">
        <v>8</v>
      </c>
      <c r="C54" s="37">
        <v>571.15000000000009</v>
      </c>
      <c r="D54" s="35"/>
      <c r="E54" s="43"/>
      <c r="F54" s="43"/>
      <c r="G54" s="43"/>
      <c r="H54" s="79"/>
      <c r="J54" s="2"/>
      <c r="K54" s="3"/>
      <c r="L54" s="2"/>
    </row>
    <row r="55" spans="2:12" ht="15.75" thickBot="1" x14ac:dyDescent="0.3">
      <c r="H55" s="79"/>
      <c r="J55" s="1"/>
      <c r="K55" s="1"/>
      <c r="L55" s="1"/>
    </row>
    <row r="56" spans="2:12" ht="15.75" thickBot="1" x14ac:dyDescent="0.3">
      <c r="B56" s="38" t="s">
        <v>9</v>
      </c>
      <c r="C56" s="39" t="s">
        <v>22</v>
      </c>
      <c r="D56" s="39" t="s">
        <v>10</v>
      </c>
      <c r="E56" s="39" t="s">
        <v>11</v>
      </c>
      <c r="F56" s="39" t="s">
        <v>12</v>
      </c>
      <c r="G56" s="40" t="s">
        <v>13</v>
      </c>
      <c r="H56" s="79"/>
    </row>
    <row r="57" spans="2:12" x14ac:dyDescent="0.25">
      <c r="B57" s="12" t="s">
        <v>14</v>
      </c>
      <c r="C57" s="41">
        <f>C54</f>
        <v>571.15000000000009</v>
      </c>
      <c r="D57" s="81">
        <v>0</v>
      </c>
      <c r="E57" s="14">
        <f>C57*D57</f>
        <v>0</v>
      </c>
      <c r="F57" s="15">
        <f t="shared" ref="F57" si="18">E57*23/100</f>
        <v>0</v>
      </c>
      <c r="G57" s="16">
        <f t="shared" ref="G57" si="19">E57+F57</f>
        <v>0</v>
      </c>
      <c r="H57" s="79"/>
    </row>
    <row r="58" spans="2:12" ht="15.75" thickBot="1" x14ac:dyDescent="0.3">
      <c r="B58" s="17"/>
      <c r="C58" s="5"/>
      <c r="D58" s="5"/>
      <c r="E58" s="5"/>
      <c r="F58" s="5"/>
      <c r="G58" s="18"/>
      <c r="H58" s="79"/>
    </row>
    <row r="59" spans="2:12" x14ac:dyDescent="0.25">
      <c r="B59" s="12" t="s">
        <v>25</v>
      </c>
      <c r="C59" s="19">
        <f>C54*1000</f>
        <v>571150.00000000012</v>
      </c>
      <c r="D59" s="13">
        <v>0.12529999999999999</v>
      </c>
      <c r="E59" s="15">
        <f t="shared" ref="E59:E64" si="20">ROUND(C59*D59,2)</f>
        <v>71565.100000000006</v>
      </c>
      <c r="F59" s="15">
        <f t="shared" ref="F59:F64" si="21">ROUND(E59*23/100,2)</f>
        <v>16459.97</v>
      </c>
      <c r="G59" s="16">
        <f t="shared" ref="G59:G66" si="22">E59+F59</f>
        <v>88025.07</v>
      </c>
      <c r="H59" s="79"/>
    </row>
    <row r="60" spans="2:12" x14ac:dyDescent="0.25">
      <c r="B60" s="8" t="s">
        <v>24</v>
      </c>
      <c r="C60" s="20">
        <f>C54*1000</f>
        <v>571150.00000000012</v>
      </c>
      <c r="D60" s="21">
        <v>1.0200000000000001E-2</v>
      </c>
      <c r="E60" s="22">
        <f t="shared" si="20"/>
        <v>5825.73</v>
      </c>
      <c r="F60" s="22">
        <f t="shared" si="21"/>
        <v>1339.92</v>
      </c>
      <c r="G60" s="23">
        <f t="shared" si="22"/>
        <v>7165.65</v>
      </c>
      <c r="H60" s="79"/>
    </row>
    <row r="61" spans="2:12" x14ac:dyDescent="0.25">
      <c r="B61" s="8" t="s">
        <v>15</v>
      </c>
      <c r="C61" s="21">
        <f>C53*C52</f>
        <v>8172</v>
      </c>
      <c r="D61" s="21">
        <v>0.08</v>
      </c>
      <c r="E61" s="22">
        <f t="shared" si="20"/>
        <v>653.76</v>
      </c>
      <c r="F61" s="22">
        <f t="shared" si="21"/>
        <v>150.36000000000001</v>
      </c>
      <c r="G61" s="23">
        <f t="shared" si="22"/>
        <v>804.12</v>
      </c>
      <c r="H61" s="79"/>
    </row>
    <row r="62" spans="2:12" x14ac:dyDescent="0.25">
      <c r="B62" s="8" t="s">
        <v>21</v>
      </c>
      <c r="C62" s="21">
        <f>C53*C52</f>
        <v>8172</v>
      </c>
      <c r="D62" s="21">
        <v>4.03</v>
      </c>
      <c r="E62" s="22">
        <f t="shared" si="20"/>
        <v>32933.160000000003</v>
      </c>
      <c r="F62" s="22">
        <f t="shared" si="21"/>
        <v>7574.63</v>
      </c>
      <c r="G62" s="23">
        <f t="shared" si="22"/>
        <v>40507.79</v>
      </c>
      <c r="H62" s="79"/>
    </row>
    <row r="63" spans="2:12" x14ac:dyDescent="0.25">
      <c r="B63" s="8" t="s">
        <v>16</v>
      </c>
      <c r="C63" s="21">
        <f>C51*C52</f>
        <v>600</v>
      </c>
      <c r="D63" s="21">
        <v>1.92</v>
      </c>
      <c r="E63" s="22">
        <f t="shared" si="20"/>
        <v>1152</v>
      </c>
      <c r="F63" s="22">
        <f t="shared" si="21"/>
        <v>264.95999999999998</v>
      </c>
      <c r="G63" s="23">
        <f t="shared" si="22"/>
        <v>1416.96</v>
      </c>
    </row>
    <row r="64" spans="2:12" x14ac:dyDescent="0.25">
      <c r="B64" s="8" t="s">
        <v>17</v>
      </c>
      <c r="C64" s="25">
        <f>C54</f>
        <v>571.15000000000009</v>
      </c>
      <c r="D64" s="21">
        <v>2.2000000000000002</v>
      </c>
      <c r="E64" s="22">
        <f t="shared" si="20"/>
        <v>1256.53</v>
      </c>
      <c r="F64" s="22">
        <f t="shared" si="21"/>
        <v>289</v>
      </c>
      <c r="G64" s="23">
        <f t="shared" si="22"/>
        <v>1545.53</v>
      </c>
    </row>
    <row r="65" spans="2:8" x14ac:dyDescent="0.25">
      <c r="B65" s="8" t="s">
        <v>18</v>
      </c>
      <c r="C65" s="25">
        <f>C54</f>
        <v>571.15000000000009</v>
      </c>
      <c r="D65" s="21">
        <v>0</v>
      </c>
      <c r="E65" s="22">
        <f t="shared" ref="E65" si="23">C65*D65</f>
        <v>0</v>
      </c>
      <c r="F65" s="22">
        <f t="shared" ref="F65" si="24">E65*23/100</f>
        <v>0</v>
      </c>
      <c r="G65" s="23">
        <f t="shared" si="22"/>
        <v>0</v>
      </c>
    </row>
    <row r="66" spans="2:8" x14ac:dyDescent="0.25">
      <c r="B66" s="8" t="s">
        <v>35</v>
      </c>
      <c r="C66" s="25">
        <f>ROUND(C65*0.7,2)</f>
        <v>399.81</v>
      </c>
      <c r="D66" s="21">
        <v>76.2</v>
      </c>
      <c r="E66" s="22">
        <f>ROUND(C66*D66,2)</f>
        <v>30465.52</v>
      </c>
      <c r="F66" s="22">
        <f>ROUND(E66*23/100,2)</f>
        <v>7007.07</v>
      </c>
      <c r="G66" s="23">
        <f t="shared" si="22"/>
        <v>37472.589999999997</v>
      </c>
    </row>
    <row r="67" spans="2:8" x14ac:dyDescent="0.25">
      <c r="B67" s="8" t="s">
        <v>19</v>
      </c>
      <c r="C67" s="26"/>
      <c r="D67" s="26"/>
      <c r="E67" s="22">
        <f>SUM(E59:E66)</f>
        <v>143851.79999999999</v>
      </c>
      <c r="F67" s="22">
        <f t="shared" ref="F67" si="25">SUM(F59:F66)</f>
        <v>33085.910000000003</v>
      </c>
      <c r="G67" s="22">
        <f t="shared" ref="G67" si="26">SUM(G59:G66)</f>
        <v>176937.71</v>
      </c>
    </row>
    <row r="68" spans="2:8" ht="23.25" thickBot="1" x14ac:dyDescent="0.3">
      <c r="B68" s="27" t="s">
        <v>20</v>
      </c>
      <c r="C68" s="28"/>
      <c r="D68" s="29"/>
      <c r="E68" s="29"/>
      <c r="F68" s="29"/>
      <c r="G68" s="30">
        <f>G57+G67</f>
        <v>176937.71</v>
      </c>
    </row>
    <row r="69" spans="2:8" x14ac:dyDescent="0.25">
      <c r="B69" s="31"/>
      <c r="C69" s="32"/>
      <c r="D69" s="33"/>
      <c r="E69" s="33"/>
      <c r="F69" s="33"/>
      <c r="G69" s="32"/>
    </row>
    <row r="70" spans="2:8" x14ac:dyDescent="0.25">
      <c r="B70" s="31"/>
      <c r="C70" s="32"/>
      <c r="D70" s="33"/>
      <c r="E70" s="33"/>
      <c r="F70" s="33"/>
      <c r="G70" s="32"/>
    </row>
    <row r="71" spans="2:8" x14ac:dyDescent="0.25">
      <c r="B71" s="31"/>
      <c r="C71" s="32"/>
      <c r="D71" s="33"/>
      <c r="E71" s="33"/>
      <c r="F71" s="33"/>
      <c r="G71" s="32"/>
    </row>
    <row r="72" spans="2:8" ht="15.75" thickBot="1" x14ac:dyDescent="0.3">
      <c r="B72" s="31"/>
      <c r="C72" s="32"/>
      <c r="D72" s="33"/>
      <c r="E72" s="33"/>
      <c r="F72" s="33"/>
      <c r="G72" s="32"/>
    </row>
    <row r="73" spans="2:8" x14ac:dyDescent="0.25">
      <c r="B73" s="6" t="s">
        <v>4</v>
      </c>
      <c r="C73" s="7"/>
      <c r="D73" s="33"/>
      <c r="E73" s="33"/>
      <c r="F73" s="33"/>
      <c r="G73" s="32"/>
    </row>
    <row r="74" spans="2:8" x14ac:dyDescent="0.25">
      <c r="B74" s="8" t="s">
        <v>0</v>
      </c>
      <c r="C74" s="9" t="s">
        <v>1</v>
      </c>
      <c r="D74" s="33"/>
      <c r="E74" s="32"/>
      <c r="F74" s="33"/>
      <c r="G74" s="32"/>
    </row>
    <row r="75" spans="2:8" x14ac:dyDescent="0.25">
      <c r="B75" s="8" t="s">
        <v>5</v>
      </c>
      <c r="C75" s="10">
        <v>1</v>
      </c>
      <c r="D75" s="33"/>
      <c r="E75" s="33"/>
      <c r="F75" s="33"/>
      <c r="G75" s="32"/>
    </row>
    <row r="76" spans="2:8" x14ac:dyDescent="0.25">
      <c r="B76" s="8" t="s">
        <v>6</v>
      </c>
      <c r="C76" s="10">
        <v>12</v>
      </c>
      <c r="D76" s="33"/>
      <c r="E76" s="33"/>
      <c r="F76" s="33"/>
      <c r="G76" s="32"/>
    </row>
    <row r="77" spans="2:8" x14ac:dyDescent="0.25">
      <c r="B77" s="8" t="s">
        <v>7</v>
      </c>
      <c r="C77" s="10">
        <v>55</v>
      </c>
      <c r="D77" s="33"/>
      <c r="E77" s="33"/>
      <c r="F77" s="33"/>
      <c r="G77" s="32"/>
      <c r="H77" s="79"/>
    </row>
    <row r="78" spans="2:8" ht="15.75" thickBot="1" x14ac:dyDescent="0.3">
      <c r="B78" s="11" t="s">
        <v>8</v>
      </c>
      <c r="C78" s="34">
        <v>60.93</v>
      </c>
      <c r="D78" s="33"/>
      <c r="E78" s="33"/>
      <c r="F78" s="33"/>
      <c r="G78" s="32"/>
      <c r="H78" s="79"/>
    </row>
    <row r="79" spans="2:8" ht="15.75" thickBot="1" x14ac:dyDescent="0.3">
      <c r="B79" s="31"/>
      <c r="C79" s="32"/>
      <c r="D79" s="33"/>
      <c r="E79" s="33"/>
      <c r="F79" s="33"/>
      <c r="G79" s="32"/>
      <c r="H79" s="79"/>
    </row>
    <row r="80" spans="2:8" ht="15.75" thickBot="1" x14ac:dyDescent="0.3">
      <c r="B80" s="38" t="s">
        <v>9</v>
      </c>
      <c r="C80" s="39" t="s">
        <v>22</v>
      </c>
      <c r="D80" s="39" t="s">
        <v>10</v>
      </c>
      <c r="E80" s="39" t="s">
        <v>11</v>
      </c>
      <c r="F80" s="39" t="s">
        <v>12</v>
      </c>
      <c r="G80" s="40" t="s">
        <v>13</v>
      </c>
      <c r="H80" s="79"/>
    </row>
    <row r="81" spans="2:13" x14ac:dyDescent="0.25">
      <c r="B81" s="12" t="s">
        <v>14</v>
      </c>
      <c r="C81" s="41">
        <f>C78</f>
        <v>60.93</v>
      </c>
      <c r="D81" s="81">
        <v>0</v>
      </c>
      <c r="E81" s="14">
        <f>C81*D81</f>
        <v>0</v>
      </c>
      <c r="F81" s="15">
        <f t="shared" ref="F81" si="27">E81*23/100</f>
        <v>0</v>
      </c>
      <c r="G81" s="16">
        <f t="shared" ref="G81" si="28">E81+F81</f>
        <v>0</v>
      </c>
      <c r="H81" s="79"/>
    </row>
    <row r="82" spans="2:13" ht="15.75" thickBot="1" x14ac:dyDescent="0.3">
      <c r="B82" s="17"/>
      <c r="C82" s="5"/>
      <c r="D82" s="5"/>
      <c r="E82" s="5"/>
      <c r="F82" s="5"/>
      <c r="G82" s="18"/>
      <c r="H82" s="79"/>
      <c r="K82" s="2"/>
      <c r="L82" s="3"/>
      <c r="M82" s="2"/>
    </row>
    <row r="83" spans="2:13" x14ac:dyDescent="0.25">
      <c r="B83" s="12" t="s">
        <v>23</v>
      </c>
      <c r="C83" s="19">
        <f>C78*1000</f>
        <v>60930</v>
      </c>
      <c r="D83" s="13">
        <v>9.7100000000000006E-2</v>
      </c>
      <c r="E83" s="15">
        <f t="shared" ref="E83:E88" si="29">ROUND(C83*D83,2)</f>
        <v>5916.3</v>
      </c>
      <c r="F83" s="15">
        <f t="shared" ref="F83:F88" si="30">ROUND(E83*23/100,2)</f>
        <v>1360.75</v>
      </c>
      <c r="G83" s="16">
        <f t="shared" ref="G83:G90" si="31">E83+F83</f>
        <v>7277.05</v>
      </c>
      <c r="H83" s="79"/>
    </row>
    <row r="84" spans="2:13" x14ac:dyDescent="0.25">
      <c r="B84" s="8" t="s">
        <v>24</v>
      </c>
      <c r="C84" s="20">
        <f>C78*1000</f>
        <v>60930</v>
      </c>
      <c r="D84" s="21">
        <v>1.0200000000000001E-2</v>
      </c>
      <c r="E84" s="22">
        <f t="shared" si="29"/>
        <v>621.49</v>
      </c>
      <c r="F84" s="22">
        <f t="shared" si="30"/>
        <v>142.94</v>
      </c>
      <c r="G84" s="23">
        <f t="shared" si="31"/>
        <v>764.43000000000006</v>
      </c>
      <c r="H84" s="79"/>
    </row>
    <row r="85" spans="2:13" x14ac:dyDescent="0.25">
      <c r="B85" s="8" t="s">
        <v>15</v>
      </c>
      <c r="C85" s="21">
        <f>C77*C76</f>
        <v>660</v>
      </c>
      <c r="D85" s="21">
        <v>0.08</v>
      </c>
      <c r="E85" s="22">
        <f t="shared" si="29"/>
        <v>52.8</v>
      </c>
      <c r="F85" s="22">
        <f t="shared" si="30"/>
        <v>12.14</v>
      </c>
      <c r="G85" s="23">
        <f t="shared" si="31"/>
        <v>64.94</v>
      </c>
      <c r="H85" s="79"/>
    </row>
    <row r="86" spans="2:13" x14ac:dyDescent="0.25">
      <c r="B86" s="8" t="s">
        <v>21</v>
      </c>
      <c r="C86" s="21">
        <f>C77*C76</f>
        <v>660</v>
      </c>
      <c r="D86" s="21">
        <v>13.41</v>
      </c>
      <c r="E86" s="22">
        <f t="shared" si="29"/>
        <v>8850.6</v>
      </c>
      <c r="F86" s="22">
        <f t="shared" si="30"/>
        <v>2035.64</v>
      </c>
      <c r="G86" s="23">
        <f t="shared" si="31"/>
        <v>10886.24</v>
      </c>
      <c r="H86" s="79"/>
    </row>
    <row r="87" spans="2:13" x14ac:dyDescent="0.25">
      <c r="B87" s="8" t="s">
        <v>16</v>
      </c>
      <c r="C87" s="21">
        <f>C75*C76</f>
        <v>12</v>
      </c>
      <c r="D87" s="24">
        <v>10</v>
      </c>
      <c r="E87" s="22">
        <f t="shared" si="29"/>
        <v>120</v>
      </c>
      <c r="F87" s="22">
        <f t="shared" si="30"/>
        <v>27.6</v>
      </c>
      <c r="G87" s="23">
        <f t="shared" si="31"/>
        <v>147.6</v>
      </c>
      <c r="H87" s="79"/>
    </row>
    <row r="88" spans="2:13" x14ac:dyDescent="0.25">
      <c r="B88" s="8" t="s">
        <v>17</v>
      </c>
      <c r="C88" s="25">
        <f>C78</f>
        <v>60.93</v>
      </c>
      <c r="D88" s="21">
        <v>2.2000000000000002</v>
      </c>
      <c r="E88" s="22">
        <f t="shared" si="29"/>
        <v>134.05000000000001</v>
      </c>
      <c r="F88" s="22">
        <f t="shared" si="30"/>
        <v>30.83</v>
      </c>
      <c r="G88" s="23">
        <f t="shared" si="31"/>
        <v>164.88</v>
      </c>
    </row>
    <row r="89" spans="2:13" x14ac:dyDescent="0.25">
      <c r="B89" s="8" t="s">
        <v>18</v>
      </c>
      <c r="C89" s="25">
        <f>C78</f>
        <v>60.93</v>
      </c>
      <c r="D89" s="21">
        <v>0</v>
      </c>
      <c r="E89" s="22">
        <f t="shared" ref="E89" si="32">C89*D89</f>
        <v>0</v>
      </c>
      <c r="F89" s="22">
        <f t="shared" ref="F89" si="33">E89*23/100</f>
        <v>0</v>
      </c>
      <c r="G89" s="23">
        <f t="shared" si="31"/>
        <v>0</v>
      </c>
    </row>
    <row r="90" spans="2:13" x14ac:dyDescent="0.25">
      <c r="B90" s="8" t="s">
        <v>35</v>
      </c>
      <c r="C90" s="25">
        <f>ROUND(C89*0.7,2)</f>
        <v>42.65</v>
      </c>
      <c r="D90" s="21">
        <v>76.2</v>
      </c>
      <c r="E90" s="22">
        <f>ROUND(C90*D90,2)</f>
        <v>3249.93</v>
      </c>
      <c r="F90" s="22">
        <f>ROUND(E90*23/100,2)</f>
        <v>747.48</v>
      </c>
      <c r="G90" s="23">
        <f t="shared" si="31"/>
        <v>3997.41</v>
      </c>
    </row>
    <row r="91" spans="2:13" x14ac:dyDescent="0.25">
      <c r="B91" s="8" t="s">
        <v>19</v>
      </c>
      <c r="C91" s="26"/>
      <c r="D91" s="26"/>
      <c r="E91" s="22">
        <f>SUM(E83:E90)</f>
        <v>18945.169999999998</v>
      </c>
      <c r="F91" s="22">
        <f t="shared" ref="F91" si="34">SUM(F83:F90)</f>
        <v>4357.38</v>
      </c>
      <c r="G91" s="22">
        <f t="shared" ref="G91" si="35">SUM(G83:G90)</f>
        <v>23302.55</v>
      </c>
    </row>
    <row r="92" spans="2:13" ht="23.25" thickBot="1" x14ac:dyDescent="0.3">
      <c r="B92" s="27" t="s">
        <v>20</v>
      </c>
      <c r="C92" s="28"/>
      <c r="D92" s="29"/>
      <c r="E92" s="29"/>
      <c r="F92" s="29"/>
      <c r="G92" s="30">
        <f>G81+G91</f>
        <v>23302.55</v>
      </c>
    </row>
    <row r="94" spans="2:13" ht="15.75" thickBot="1" x14ac:dyDescent="0.3">
      <c r="B94" s="31"/>
      <c r="C94" s="32"/>
      <c r="D94" s="33"/>
      <c r="E94" s="33"/>
      <c r="F94" s="33"/>
      <c r="G94" s="32"/>
    </row>
    <row r="95" spans="2:13" s="44" customFormat="1" x14ac:dyDescent="0.25">
      <c r="B95" s="6" t="s">
        <v>4</v>
      </c>
      <c r="C95" s="7"/>
      <c r="D95" s="33"/>
      <c r="E95" s="33"/>
      <c r="F95" s="33"/>
      <c r="G95" s="32"/>
    </row>
    <row r="96" spans="2:13" s="44" customFormat="1" x14ac:dyDescent="0.25">
      <c r="B96" s="8" t="s">
        <v>0</v>
      </c>
      <c r="C96" s="9" t="s">
        <v>37</v>
      </c>
      <c r="D96" s="33"/>
      <c r="E96" s="33"/>
      <c r="F96" s="33"/>
      <c r="G96" s="32"/>
    </row>
    <row r="97" spans="2:7" s="44" customFormat="1" x14ac:dyDescent="0.25">
      <c r="B97" s="8" t="s">
        <v>26</v>
      </c>
      <c r="C97" s="10">
        <v>12</v>
      </c>
      <c r="D97" s="33"/>
      <c r="E97" s="33"/>
      <c r="F97" s="33"/>
      <c r="G97" s="32"/>
    </row>
    <row r="98" spans="2:7" s="44" customFormat="1" x14ac:dyDescent="0.25">
      <c r="B98" s="8" t="s">
        <v>6</v>
      </c>
      <c r="C98" s="10">
        <v>12</v>
      </c>
      <c r="D98" s="33"/>
      <c r="E98" s="33"/>
      <c r="F98" s="33"/>
      <c r="G98" s="32"/>
    </row>
    <row r="99" spans="2:7" s="44" customFormat="1" x14ac:dyDescent="0.25">
      <c r="B99" s="8" t="s">
        <v>7</v>
      </c>
      <c r="C99" s="10">
        <v>48</v>
      </c>
      <c r="D99" s="33"/>
      <c r="E99" s="33"/>
      <c r="F99" s="33"/>
      <c r="G99" s="32"/>
    </row>
    <row r="100" spans="2:7" s="44" customFormat="1" ht="15.75" thickBot="1" x14ac:dyDescent="0.3">
      <c r="B100" s="11" t="s">
        <v>8</v>
      </c>
      <c r="C100" s="42">
        <v>2.13</v>
      </c>
      <c r="D100" s="33"/>
      <c r="E100" s="33"/>
      <c r="F100" s="33"/>
      <c r="G100" s="32"/>
    </row>
    <row r="101" spans="2:7" s="44" customFormat="1" ht="15.75" thickBot="1" x14ac:dyDescent="0.3"/>
    <row r="102" spans="2:7" s="44" customFormat="1" ht="15.75" thickBot="1" x14ac:dyDescent="0.3">
      <c r="B102" s="38" t="s">
        <v>9</v>
      </c>
      <c r="C102" s="39" t="s">
        <v>22</v>
      </c>
      <c r="D102" s="39" t="s">
        <v>10</v>
      </c>
      <c r="E102" s="39" t="s">
        <v>11</v>
      </c>
      <c r="F102" s="39" t="s">
        <v>12</v>
      </c>
      <c r="G102" s="40" t="s">
        <v>13</v>
      </c>
    </row>
    <row r="103" spans="2:7" s="44" customFormat="1" x14ac:dyDescent="0.25">
      <c r="B103" s="12" t="s">
        <v>14</v>
      </c>
      <c r="C103" s="41">
        <f>C100</f>
        <v>2.13</v>
      </c>
      <c r="D103" s="81">
        <v>0</v>
      </c>
      <c r="E103" s="14">
        <f>C103*D103</f>
        <v>0</v>
      </c>
      <c r="F103" s="15">
        <f t="shared" ref="F103" si="36">E103*23/100</f>
        <v>0</v>
      </c>
      <c r="G103" s="16">
        <f t="shared" ref="G103" si="37">E103+F103</f>
        <v>0</v>
      </c>
    </row>
    <row r="104" spans="2:7" s="44" customFormat="1" ht="15.75" thickBot="1" x14ac:dyDescent="0.3">
      <c r="B104" s="17"/>
      <c r="C104" s="5"/>
      <c r="D104" s="5"/>
      <c r="E104" s="5"/>
      <c r="F104" s="5"/>
      <c r="G104" s="18"/>
    </row>
    <row r="105" spans="2:7" s="44" customFormat="1" x14ac:dyDescent="0.25">
      <c r="B105" s="12" t="s">
        <v>27</v>
      </c>
      <c r="C105" s="45">
        <f>C100*1000</f>
        <v>2130</v>
      </c>
      <c r="D105" s="13">
        <v>0.1648</v>
      </c>
      <c r="E105" s="15">
        <f t="shared" ref="E105:E110" si="38">ROUND(C105*D105,2)</f>
        <v>351.02</v>
      </c>
      <c r="F105" s="15">
        <f t="shared" ref="F105:F110" si="39">ROUND(E105*23/100,2)</f>
        <v>80.73</v>
      </c>
      <c r="G105" s="16">
        <f t="shared" ref="G105:G112" si="40">E105+F105</f>
        <v>431.75</v>
      </c>
    </row>
    <row r="106" spans="2:7" s="44" customFormat="1" x14ac:dyDescent="0.25">
      <c r="B106" s="8" t="s">
        <v>24</v>
      </c>
      <c r="C106" s="36">
        <f>C100*1000</f>
        <v>2130</v>
      </c>
      <c r="D106" s="21">
        <v>1.0200000000000001E-2</v>
      </c>
      <c r="E106" s="22">
        <f t="shared" si="38"/>
        <v>21.73</v>
      </c>
      <c r="F106" s="22">
        <f t="shared" si="39"/>
        <v>5</v>
      </c>
      <c r="G106" s="23">
        <f t="shared" si="40"/>
        <v>26.73</v>
      </c>
    </row>
    <row r="107" spans="2:7" s="44" customFormat="1" x14ac:dyDescent="0.25">
      <c r="B107" s="8" t="s">
        <v>28</v>
      </c>
      <c r="C107" s="21">
        <f>C98*C97</f>
        <v>144</v>
      </c>
      <c r="D107" s="24">
        <v>0.02</v>
      </c>
      <c r="E107" s="22">
        <f t="shared" si="38"/>
        <v>2.88</v>
      </c>
      <c r="F107" s="22">
        <f t="shared" si="39"/>
        <v>0.66</v>
      </c>
      <c r="G107" s="23">
        <f t="shared" si="40"/>
        <v>3.54</v>
      </c>
    </row>
    <row r="108" spans="2:7" s="44" customFormat="1" x14ac:dyDescent="0.25">
      <c r="B108" s="8" t="s">
        <v>29</v>
      </c>
      <c r="C108" s="21">
        <f>C98*C97</f>
        <v>144</v>
      </c>
      <c r="D108" s="21">
        <v>6.02</v>
      </c>
      <c r="E108" s="22">
        <f t="shared" si="38"/>
        <v>866.88</v>
      </c>
      <c r="F108" s="22">
        <f t="shared" si="39"/>
        <v>199.38</v>
      </c>
      <c r="G108" s="23">
        <f t="shared" si="40"/>
        <v>1066.26</v>
      </c>
    </row>
    <row r="109" spans="2:7" s="44" customFormat="1" x14ac:dyDescent="0.25">
      <c r="B109" s="8" t="s">
        <v>16</v>
      </c>
      <c r="C109" s="21">
        <f>C97*C98</f>
        <v>144</v>
      </c>
      <c r="D109" s="21">
        <v>1.92</v>
      </c>
      <c r="E109" s="22">
        <f t="shared" si="38"/>
        <v>276.48</v>
      </c>
      <c r="F109" s="22">
        <f t="shared" si="39"/>
        <v>63.59</v>
      </c>
      <c r="G109" s="23">
        <f t="shared" si="40"/>
        <v>340.07000000000005</v>
      </c>
    </row>
    <row r="110" spans="2:7" s="44" customFormat="1" x14ac:dyDescent="0.25">
      <c r="B110" s="8" t="s">
        <v>17</v>
      </c>
      <c r="C110" s="24">
        <f>C100</f>
        <v>2.13</v>
      </c>
      <c r="D110" s="21">
        <v>2.2000000000000002</v>
      </c>
      <c r="E110" s="22">
        <f t="shared" si="38"/>
        <v>4.6900000000000004</v>
      </c>
      <c r="F110" s="22">
        <f t="shared" si="39"/>
        <v>1.08</v>
      </c>
      <c r="G110" s="23">
        <f t="shared" si="40"/>
        <v>5.7700000000000005</v>
      </c>
    </row>
    <row r="111" spans="2:7" s="44" customFormat="1" x14ac:dyDescent="0.25">
      <c r="B111" s="8" t="s">
        <v>18</v>
      </c>
      <c r="C111" s="24">
        <f>C100</f>
        <v>2.13</v>
      </c>
      <c r="D111" s="21">
        <v>0</v>
      </c>
      <c r="E111" s="22">
        <f t="shared" ref="E111" si="41">C111*D111</f>
        <v>0</v>
      </c>
      <c r="F111" s="22">
        <f t="shared" ref="F111" si="42">E111*23/100</f>
        <v>0</v>
      </c>
      <c r="G111" s="23">
        <f t="shared" si="40"/>
        <v>0</v>
      </c>
    </row>
    <row r="112" spans="2:7" x14ac:dyDescent="0.25">
      <c r="B112" s="8" t="s">
        <v>35</v>
      </c>
      <c r="C112" s="25">
        <f>C97*C98</f>
        <v>144</v>
      </c>
      <c r="D112" s="21">
        <v>1.87</v>
      </c>
      <c r="E112" s="22">
        <f>ROUND(C112*D112,2)</f>
        <v>269.27999999999997</v>
      </c>
      <c r="F112" s="22">
        <f>ROUND(E112*23/100,2)</f>
        <v>61.93</v>
      </c>
      <c r="G112" s="23">
        <f t="shared" si="40"/>
        <v>331.21</v>
      </c>
    </row>
    <row r="113" spans="2:7" s="44" customFormat="1" x14ac:dyDescent="0.25">
      <c r="B113" s="8" t="s">
        <v>19</v>
      </c>
      <c r="C113" s="26"/>
      <c r="D113" s="26"/>
      <c r="E113" s="22">
        <f>SUM(E105:E112)</f>
        <v>1792.96</v>
      </c>
      <c r="F113" s="22">
        <f t="shared" ref="F113" si="43">SUM(F105:F112)</f>
        <v>412.37</v>
      </c>
      <c r="G113" s="22">
        <f t="shared" ref="G113" si="44">SUM(G105:G112)</f>
        <v>2205.33</v>
      </c>
    </row>
    <row r="114" spans="2:7" s="44" customFormat="1" ht="23.25" thickBot="1" x14ac:dyDescent="0.3">
      <c r="B114" s="27" t="s">
        <v>20</v>
      </c>
      <c r="C114" s="28"/>
      <c r="D114" s="29"/>
      <c r="E114" s="29"/>
      <c r="F114" s="29"/>
      <c r="G114" s="30">
        <f>G103+G113</f>
        <v>2205.33</v>
      </c>
    </row>
    <row r="115" spans="2:7" s="44" customFormat="1" ht="15.75" thickBot="1" x14ac:dyDescent="0.3">
      <c r="B115" s="31"/>
      <c r="C115" s="32"/>
      <c r="D115" s="33"/>
      <c r="E115" s="33"/>
      <c r="F115" s="33"/>
      <c r="G115" s="32"/>
    </row>
    <row r="116" spans="2:7" s="44" customFormat="1" x14ac:dyDescent="0.25">
      <c r="B116" s="6" t="s">
        <v>4</v>
      </c>
      <c r="C116" s="7"/>
      <c r="D116" s="33"/>
      <c r="E116" s="33"/>
      <c r="F116" s="33"/>
      <c r="G116" s="32"/>
    </row>
    <row r="117" spans="2:7" s="44" customFormat="1" x14ac:dyDescent="0.25">
      <c r="B117" s="8" t="s">
        <v>0</v>
      </c>
      <c r="C117" s="9" t="s">
        <v>38</v>
      </c>
      <c r="D117" s="33"/>
      <c r="E117" s="33"/>
      <c r="F117" s="33"/>
      <c r="G117" s="32"/>
    </row>
    <row r="118" spans="2:7" s="44" customFormat="1" x14ac:dyDescent="0.25">
      <c r="B118" s="8" t="s">
        <v>26</v>
      </c>
      <c r="C118" s="10">
        <v>1</v>
      </c>
      <c r="D118" s="33"/>
      <c r="E118" s="33"/>
      <c r="F118" s="33"/>
      <c r="G118" s="32"/>
    </row>
    <row r="119" spans="2:7" s="44" customFormat="1" x14ac:dyDescent="0.25">
      <c r="B119" s="8" t="s">
        <v>6</v>
      </c>
      <c r="C119" s="10">
        <v>12</v>
      </c>
      <c r="D119" s="33"/>
      <c r="E119" s="33"/>
      <c r="F119" s="33"/>
      <c r="G119" s="32"/>
    </row>
    <row r="120" spans="2:7" s="44" customFormat="1" x14ac:dyDescent="0.25">
      <c r="B120" s="8" t="s">
        <v>7</v>
      </c>
      <c r="C120" s="10">
        <v>2</v>
      </c>
      <c r="D120" s="33"/>
      <c r="E120" s="33"/>
      <c r="F120" s="33"/>
      <c r="G120" s="32"/>
    </row>
    <row r="121" spans="2:7" s="44" customFormat="1" ht="15.75" thickBot="1" x14ac:dyDescent="0.3">
      <c r="B121" s="11" t="s">
        <v>8</v>
      </c>
      <c r="C121" s="42">
        <v>0.87</v>
      </c>
      <c r="D121" s="33"/>
      <c r="E121" s="33"/>
      <c r="F121" s="33"/>
      <c r="G121" s="32"/>
    </row>
    <row r="122" spans="2:7" s="44" customFormat="1" ht="15.75" thickBot="1" x14ac:dyDescent="0.3"/>
    <row r="123" spans="2:7" s="44" customFormat="1" ht="15.75" thickBot="1" x14ac:dyDescent="0.3">
      <c r="B123" s="38" t="s">
        <v>9</v>
      </c>
      <c r="C123" s="39" t="s">
        <v>22</v>
      </c>
      <c r="D123" s="39" t="s">
        <v>10</v>
      </c>
      <c r="E123" s="39" t="s">
        <v>11</v>
      </c>
      <c r="F123" s="39" t="s">
        <v>12</v>
      </c>
      <c r="G123" s="40" t="s">
        <v>13</v>
      </c>
    </row>
    <row r="124" spans="2:7" s="44" customFormat="1" x14ac:dyDescent="0.25">
      <c r="B124" s="12" t="s">
        <v>14</v>
      </c>
      <c r="C124" s="41">
        <f>C121</f>
        <v>0.87</v>
      </c>
      <c r="D124" s="81">
        <f>D21</f>
        <v>0</v>
      </c>
      <c r="E124" s="14">
        <f>C124*D124</f>
        <v>0</v>
      </c>
      <c r="F124" s="15">
        <f t="shared" ref="F124" si="45">E124*23/100</f>
        <v>0</v>
      </c>
      <c r="G124" s="16">
        <f t="shared" ref="G124" si="46">E124+F124</f>
        <v>0</v>
      </c>
    </row>
    <row r="125" spans="2:7" s="44" customFormat="1" ht="15.75" thickBot="1" x14ac:dyDescent="0.3">
      <c r="B125" s="17"/>
      <c r="C125" s="5"/>
      <c r="D125" s="5"/>
      <c r="E125" s="5"/>
      <c r="F125" s="5"/>
      <c r="G125" s="18"/>
    </row>
    <row r="126" spans="2:7" s="44" customFormat="1" x14ac:dyDescent="0.25">
      <c r="B126" s="12" t="s">
        <v>27</v>
      </c>
      <c r="C126" s="45">
        <f>C121*1000</f>
        <v>870</v>
      </c>
      <c r="D126" s="13">
        <v>0.1648</v>
      </c>
      <c r="E126" s="15">
        <f t="shared" ref="E126:E131" si="47">ROUND(C126*D126,2)</f>
        <v>143.38</v>
      </c>
      <c r="F126" s="15">
        <f t="shared" ref="F126:F131" si="48">ROUND(E126*23/100,2)</f>
        <v>32.979999999999997</v>
      </c>
      <c r="G126" s="16">
        <f t="shared" ref="G126:G133" si="49">E126+F126</f>
        <v>176.35999999999999</v>
      </c>
    </row>
    <row r="127" spans="2:7" s="44" customFormat="1" x14ac:dyDescent="0.25">
      <c r="B127" s="8" t="s">
        <v>24</v>
      </c>
      <c r="C127" s="36">
        <f>C121*1000</f>
        <v>870</v>
      </c>
      <c r="D127" s="21">
        <v>1.0200000000000001E-2</v>
      </c>
      <c r="E127" s="22">
        <f t="shared" si="47"/>
        <v>8.8699999999999992</v>
      </c>
      <c r="F127" s="22">
        <f t="shared" si="48"/>
        <v>2.04</v>
      </c>
      <c r="G127" s="23">
        <f t="shared" si="49"/>
        <v>10.91</v>
      </c>
    </row>
    <row r="128" spans="2:7" s="44" customFormat="1" x14ac:dyDescent="0.25">
      <c r="B128" s="8" t="s">
        <v>28</v>
      </c>
      <c r="C128" s="21">
        <f>C119*C118</f>
        <v>12</v>
      </c>
      <c r="D128" s="24">
        <v>0.1</v>
      </c>
      <c r="E128" s="22">
        <f t="shared" si="47"/>
        <v>1.2</v>
      </c>
      <c r="F128" s="22">
        <f t="shared" si="48"/>
        <v>0.28000000000000003</v>
      </c>
      <c r="G128" s="23">
        <f t="shared" si="49"/>
        <v>1.48</v>
      </c>
    </row>
    <row r="129" spans="2:7" s="44" customFormat="1" x14ac:dyDescent="0.25">
      <c r="B129" s="8" t="s">
        <v>29</v>
      </c>
      <c r="C129" s="21">
        <f>C119*C118</f>
        <v>12</v>
      </c>
      <c r="D129" s="21">
        <v>6.02</v>
      </c>
      <c r="E129" s="22">
        <f t="shared" si="47"/>
        <v>72.239999999999995</v>
      </c>
      <c r="F129" s="22">
        <f t="shared" si="48"/>
        <v>16.62</v>
      </c>
      <c r="G129" s="23">
        <f t="shared" si="49"/>
        <v>88.86</v>
      </c>
    </row>
    <row r="130" spans="2:7" s="44" customFormat="1" x14ac:dyDescent="0.25">
      <c r="B130" s="8" t="s">
        <v>16</v>
      </c>
      <c r="C130" s="21">
        <f>C118*C119</f>
        <v>12</v>
      </c>
      <c r="D130" s="21">
        <v>1.92</v>
      </c>
      <c r="E130" s="22">
        <f t="shared" si="47"/>
        <v>23.04</v>
      </c>
      <c r="F130" s="22">
        <f t="shared" si="48"/>
        <v>5.3</v>
      </c>
      <c r="G130" s="23">
        <f t="shared" si="49"/>
        <v>28.34</v>
      </c>
    </row>
    <row r="131" spans="2:7" s="44" customFormat="1" x14ac:dyDescent="0.25">
      <c r="B131" s="8" t="s">
        <v>17</v>
      </c>
      <c r="C131" s="24">
        <f>C121</f>
        <v>0.87</v>
      </c>
      <c r="D131" s="21">
        <v>2.2000000000000002</v>
      </c>
      <c r="E131" s="22">
        <f t="shared" si="47"/>
        <v>1.91</v>
      </c>
      <c r="F131" s="22">
        <f t="shared" si="48"/>
        <v>0.44</v>
      </c>
      <c r="G131" s="23">
        <f t="shared" si="49"/>
        <v>2.35</v>
      </c>
    </row>
    <row r="132" spans="2:7" s="44" customFormat="1" x14ac:dyDescent="0.25">
      <c r="B132" s="8" t="s">
        <v>18</v>
      </c>
      <c r="C132" s="24">
        <f>C121</f>
        <v>0.87</v>
      </c>
      <c r="D132" s="21">
        <v>0</v>
      </c>
      <c r="E132" s="22">
        <f t="shared" ref="E132" si="50">C132*D132</f>
        <v>0</v>
      </c>
      <c r="F132" s="22">
        <f t="shared" ref="F132" si="51">E132*23/100</f>
        <v>0</v>
      </c>
      <c r="G132" s="23">
        <f t="shared" si="49"/>
        <v>0</v>
      </c>
    </row>
    <row r="133" spans="2:7" x14ac:dyDescent="0.25">
      <c r="B133" s="8" t="s">
        <v>35</v>
      </c>
      <c r="C133" s="25">
        <f>C118*C119</f>
        <v>12</v>
      </c>
      <c r="D133" s="21">
        <v>4.4800000000000004</v>
      </c>
      <c r="E133" s="22">
        <f>ROUND(C133*D133,2)</f>
        <v>53.76</v>
      </c>
      <c r="F133" s="22">
        <f>ROUND(E133*23/100,2)</f>
        <v>12.36</v>
      </c>
      <c r="G133" s="23">
        <f t="shared" si="49"/>
        <v>66.12</v>
      </c>
    </row>
    <row r="134" spans="2:7" s="44" customFormat="1" x14ac:dyDescent="0.25">
      <c r="B134" s="8" t="s">
        <v>19</v>
      </c>
      <c r="C134" s="26"/>
      <c r="D134" s="26"/>
      <c r="E134" s="22">
        <f>SUM(E126:E133)</f>
        <v>304.39999999999998</v>
      </c>
      <c r="F134" s="22">
        <f t="shared" ref="F134:G134" si="52">SUM(F126:F133)</f>
        <v>70.02</v>
      </c>
      <c r="G134" s="22">
        <f t="shared" si="52"/>
        <v>374.41999999999996</v>
      </c>
    </row>
    <row r="135" spans="2:7" s="44" customFormat="1" ht="23.25" thickBot="1" x14ac:dyDescent="0.3">
      <c r="B135" s="27" t="s">
        <v>20</v>
      </c>
      <c r="C135" s="28"/>
      <c r="D135" s="29"/>
      <c r="E135" s="29"/>
      <c r="F135" s="29"/>
      <c r="G135" s="30">
        <f>G124+G134</f>
        <v>374.41999999999996</v>
      </c>
    </row>
    <row r="136" spans="2:7" s="44" customFormat="1" x14ac:dyDescent="0.25">
      <c r="B136" s="31"/>
      <c r="C136" s="32"/>
      <c r="D136" s="33"/>
      <c r="E136" s="33"/>
      <c r="F136" s="33"/>
      <c r="G136" s="32"/>
    </row>
    <row r="137" spans="2:7" s="44" customFormat="1" x14ac:dyDescent="0.25">
      <c r="B137" s="31"/>
      <c r="C137" s="32"/>
      <c r="D137" s="33"/>
      <c r="E137" s="33"/>
      <c r="F137" s="33"/>
      <c r="G137" s="32"/>
    </row>
    <row r="138" spans="2:7" s="44" customFormat="1" ht="15.75" thickBot="1" x14ac:dyDescent="0.3">
      <c r="B138" s="31"/>
      <c r="C138" s="32"/>
      <c r="D138" s="33"/>
      <c r="E138" s="33"/>
      <c r="F138" s="33"/>
      <c r="G138" s="32"/>
    </row>
    <row r="139" spans="2:7" s="44" customFormat="1" x14ac:dyDescent="0.25">
      <c r="B139" s="6" t="s">
        <v>4</v>
      </c>
      <c r="C139" s="7"/>
      <c r="D139" s="33"/>
      <c r="E139" s="33"/>
      <c r="F139" s="33"/>
      <c r="G139" s="32"/>
    </row>
    <row r="140" spans="2:7" s="44" customFormat="1" x14ac:dyDescent="0.25">
      <c r="B140" s="8" t="s">
        <v>0</v>
      </c>
      <c r="C140" s="9" t="s">
        <v>39</v>
      </c>
      <c r="D140" s="33"/>
      <c r="E140" s="33"/>
      <c r="F140" s="33"/>
      <c r="G140" s="32"/>
    </row>
    <row r="141" spans="2:7" s="44" customFormat="1" x14ac:dyDescent="0.25">
      <c r="B141" s="8" t="s">
        <v>26</v>
      </c>
      <c r="C141" s="10">
        <v>1</v>
      </c>
      <c r="D141" s="33"/>
      <c r="E141" s="33"/>
      <c r="F141" s="33"/>
      <c r="G141" s="32"/>
    </row>
    <row r="142" spans="2:7" s="44" customFormat="1" x14ac:dyDescent="0.25">
      <c r="B142" s="8" t="s">
        <v>6</v>
      </c>
      <c r="C142" s="10">
        <v>12</v>
      </c>
      <c r="D142" s="33"/>
      <c r="E142" s="33"/>
      <c r="F142" s="33"/>
      <c r="G142" s="32"/>
    </row>
    <row r="143" spans="2:7" s="44" customFormat="1" x14ac:dyDescent="0.25">
      <c r="B143" s="8" t="s">
        <v>7</v>
      </c>
      <c r="C143" s="10">
        <v>3</v>
      </c>
      <c r="D143" s="33"/>
      <c r="E143" s="33"/>
      <c r="F143" s="33"/>
      <c r="G143" s="32"/>
    </row>
    <row r="144" spans="2:7" s="44" customFormat="1" ht="15.75" thickBot="1" x14ac:dyDescent="0.3">
      <c r="B144" s="11" t="s">
        <v>8</v>
      </c>
      <c r="C144" s="42">
        <v>1.6</v>
      </c>
      <c r="D144" s="33"/>
      <c r="E144" s="33"/>
      <c r="F144" s="33"/>
      <c r="G144" s="32"/>
    </row>
    <row r="145" spans="2:7" s="44" customFormat="1" ht="15.75" thickBot="1" x14ac:dyDescent="0.3"/>
    <row r="146" spans="2:7" s="44" customFormat="1" ht="15.75" thickBot="1" x14ac:dyDescent="0.3">
      <c r="B146" s="38" t="s">
        <v>9</v>
      </c>
      <c r="C146" s="39" t="s">
        <v>22</v>
      </c>
      <c r="D146" s="39" t="s">
        <v>10</v>
      </c>
      <c r="E146" s="39" t="s">
        <v>11</v>
      </c>
      <c r="F146" s="39" t="s">
        <v>12</v>
      </c>
      <c r="G146" s="40" t="s">
        <v>13</v>
      </c>
    </row>
    <row r="147" spans="2:7" s="44" customFormat="1" x14ac:dyDescent="0.25">
      <c r="B147" s="12" t="s">
        <v>14</v>
      </c>
      <c r="C147" s="41">
        <f>C144</f>
        <v>1.6</v>
      </c>
      <c r="D147" s="81">
        <v>0</v>
      </c>
      <c r="E147" s="14">
        <f>C147*D147</f>
        <v>0</v>
      </c>
      <c r="F147" s="15">
        <f t="shared" ref="F147" si="53">E147*23/100</f>
        <v>0</v>
      </c>
      <c r="G147" s="16">
        <f t="shared" ref="G147" si="54">E147+F147</f>
        <v>0</v>
      </c>
    </row>
    <row r="148" spans="2:7" s="44" customFormat="1" ht="15.75" thickBot="1" x14ac:dyDescent="0.3">
      <c r="B148" s="17"/>
      <c r="C148" s="5"/>
      <c r="D148" s="5"/>
      <c r="E148" s="5"/>
      <c r="F148" s="5"/>
      <c r="G148" s="18"/>
    </row>
    <row r="149" spans="2:7" s="44" customFormat="1" x14ac:dyDescent="0.25">
      <c r="B149" s="12" t="s">
        <v>27</v>
      </c>
      <c r="C149" s="45">
        <f>C144*1000</f>
        <v>1600</v>
      </c>
      <c r="D149" s="13">
        <v>0.1648</v>
      </c>
      <c r="E149" s="15">
        <f t="shared" ref="E149:E154" si="55">ROUND(C149*D149,2)</f>
        <v>263.68</v>
      </c>
      <c r="F149" s="15">
        <f t="shared" ref="F149:F154" si="56">ROUND(E149*23/100,2)</f>
        <v>60.65</v>
      </c>
      <c r="G149" s="16">
        <f t="shared" ref="G149:G156" si="57">E149+F149</f>
        <v>324.33</v>
      </c>
    </row>
    <row r="150" spans="2:7" s="44" customFormat="1" x14ac:dyDescent="0.25">
      <c r="B150" s="8" t="s">
        <v>24</v>
      </c>
      <c r="C150" s="36">
        <f>C144*1000</f>
        <v>1600</v>
      </c>
      <c r="D150" s="21">
        <v>1.0200000000000001E-2</v>
      </c>
      <c r="E150" s="22">
        <f t="shared" si="55"/>
        <v>16.32</v>
      </c>
      <c r="F150" s="22">
        <f t="shared" si="56"/>
        <v>3.75</v>
      </c>
      <c r="G150" s="23">
        <f t="shared" si="57"/>
        <v>20.07</v>
      </c>
    </row>
    <row r="151" spans="2:7" s="44" customFormat="1" x14ac:dyDescent="0.25">
      <c r="B151" s="8" t="s">
        <v>28</v>
      </c>
      <c r="C151" s="21">
        <f>C142*C141</f>
        <v>12</v>
      </c>
      <c r="D151" s="24">
        <v>0.33</v>
      </c>
      <c r="E151" s="22">
        <f t="shared" si="55"/>
        <v>3.96</v>
      </c>
      <c r="F151" s="22">
        <f t="shared" si="56"/>
        <v>0.91</v>
      </c>
      <c r="G151" s="23">
        <f t="shared" si="57"/>
        <v>4.87</v>
      </c>
    </row>
    <row r="152" spans="2:7" s="44" customFormat="1" x14ac:dyDescent="0.25">
      <c r="B152" s="8" t="s">
        <v>29</v>
      </c>
      <c r="C152" s="21">
        <f>C142*C141</f>
        <v>12</v>
      </c>
      <c r="D152" s="21">
        <v>6.02</v>
      </c>
      <c r="E152" s="22">
        <f t="shared" si="55"/>
        <v>72.239999999999995</v>
      </c>
      <c r="F152" s="22">
        <f t="shared" si="56"/>
        <v>16.62</v>
      </c>
      <c r="G152" s="23">
        <f t="shared" si="57"/>
        <v>88.86</v>
      </c>
    </row>
    <row r="153" spans="2:7" s="44" customFormat="1" x14ac:dyDescent="0.25">
      <c r="B153" s="8" t="s">
        <v>16</v>
      </c>
      <c r="C153" s="21">
        <f>C141*C142</f>
        <v>12</v>
      </c>
      <c r="D153" s="21">
        <v>1.92</v>
      </c>
      <c r="E153" s="22">
        <f t="shared" si="55"/>
        <v>23.04</v>
      </c>
      <c r="F153" s="22">
        <f t="shared" si="56"/>
        <v>5.3</v>
      </c>
      <c r="G153" s="23">
        <f t="shared" si="57"/>
        <v>28.34</v>
      </c>
    </row>
    <row r="154" spans="2:7" s="44" customFormat="1" x14ac:dyDescent="0.25">
      <c r="B154" s="8" t="s">
        <v>17</v>
      </c>
      <c r="C154" s="24">
        <f>C144</f>
        <v>1.6</v>
      </c>
      <c r="D154" s="21">
        <v>2.2000000000000002</v>
      </c>
      <c r="E154" s="22">
        <f t="shared" si="55"/>
        <v>3.52</v>
      </c>
      <c r="F154" s="22">
        <f t="shared" si="56"/>
        <v>0.81</v>
      </c>
      <c r="G154" s="23">
        <f t="shared" si="57"/>
        <v>4.33</v>
      </c>
    </row>
    <row r="155" spans="2:7" s="44" customFormat="1" x14ac:dyDescent="0.25">
      <c r="B155" s="8" t="s">
        <v>18</v>
      </c>
      <c r="C155" s="24">
        <f>C144</f>
        <v>1.6</v>
      </c>
      <c r="D155" s="21">
        <v>0</v>
      </c>
      <c r="E155" s="22">
        <f t="shared" ref="E155" si="58">C155*D155</f>
        <v>0</v>
      </c>
      <c r="F155" s="22">
        <f t="shared" ref="F155" si="59">E155*23/100</f>
        <v>0</v>
      </c>
      <c r="G155" s="23">
        <f t="shared" si="57"/>
        <v>0</v>
      </c>
    </row>
    <row r="156" spans="2:7" x14ac:dyDescent="0.25">
      <c r="B156" s="8" t="s">
        <v>35</v>
      </c>
      <c r="C156" s="25">
        <f>C141*C142</f>
        <v>12</v>
      </c>
      <c r="D156" s="21">
        <v>7.47</v>
      </c>
      <c r="E156" s="22">
        <f>ROUND(C156*D156,2)</f>
        <v>89.64</v>
      </c>
      <c r="F156" s="22">
        <f>ROUND(E156*23/100,2)</f>
        <v>20.62</v>
      </c>
      <c r="G156" s="23">
        <f t="shared" si="57"/>
        <v>110.26</v>
      </c>
    </row>
    <row r="157" spans="2:7" s="44" customFormat="1" x14ac:dyDescent="0.25">
      <c r="B157" s="8" t="s">
        <v>19</v>
      </c>
      <c r="C157" s="26"/>
      <c r="D157" s="26"/>
      <c r="E157" s="22">
        <f>SUM(E149:E156)</f>
        <v>472.4</v>
      </c>
      <c r="F157" s="22">
        <f t="shared" ref="F157" si="60">SUM(F149:F156)</f>
        <v>108.66000000000001</v>
      </c>
      <c r="G157" s="22">
        <f t="shared" ref="G157" si="61">SUM(G149:G156)</f>
        <v>581.05999999999995</v>
      </c>
    </row>
    <row r="158" spans="2:7" s="44" customFormat="1" ht="23.25" thickBot="1" x14ac:dyDescent="0.3">
      <c r="B158" s="27" t="s">
        <v>20</v>
      </c>
      <c r="C158" s="28"/>
      <c r="D158" s="29"/>
      <c r="E158" s="29"/>
      <c r="F158" s="29"/>
      <c r="G158" s="30">
        <f>G147+G157</f>
        <v>581.05999999999995</v>
      </c>
    </row>
    <row r="159" spans="2:7" s="44" customFormat="1" ht="15.75" thickBot="1" x14ac:dyDescent="0.3">
      <c r="B159" s="31"/>
      <c r="C159" s="32"/>
      <c r="D159" s="33"/>
      <c r="E159" s="33"/>
      <c r="F159" s="33"/>
      <c r="G159" s="32"/>
    </row>
    <row r="160" spans="2:7" s="44" customFormat="1" x14ac:dyDescent="0.25">
      <c r="B160" s="6" t="s">
        <v>4</v>
      </c>
      <c r="C160" s="7"/>
      <c r="D160" s="33"/>
      <c r="E160" s="33"/>
      <c r="F160" s="33"/>
      <c r="G160" s="32"/>
    </row>
    <row r="161" spans="2:7" s="44" customFormat="1" x14ac:dyDescent="0.25">
      <c r="B161" s="8" t="s">
        <v>0</v>
      </c>
      <c r="C161" s="9" t="s">
        <v>40</v>
      </c>
      <c r="D161" s="33"/>
      <c r="E161" s="33"/>
      <c r="F161" s="33"/>
      <c r="G161" s="32"/>
    </row>
    <row r="162" spans="2:7" s="44" customFormat="1" x14ac:dyDescent="0.25">
      <c r="B162" s="8" t="s">
        <v>26</v>
      </c>
      <c r="C162" s="10">
        <v>1</v>
      </c>
      <c r="D162" s="33"/>
      <c r="E162" s="33"/>
      <c r="F162" s="33"/>
      <c r="G162" s="32"/>
    </row>
    <row r="163" spans="2:7" s="44" customFormat="1" x14ac:dyDescent="0.25">
      <c r="B163" s="8" t="s">
        <v>6</v>
      </c>
      <c r="C163" s="10">
        <v>12</v>
      </c>
      <c r="D163" s="33"/>
      <c r="E163" s="33"/>
      <c r="F163" s="33"/>
      <c r="G163" s="32"/>
    </row>
    <row r="164" spans="2:7" s="44" customFormat="1" x14ac:dyDescent="0.25">
      <c r="B164" s="8" t="s">
        <v>7</v>
      </c>
      <c r="C164" s="10">
        <v>15</v>
      </c>
      <c r="D164" s="33"/>
      <c r="E164" s="33"/>
      <c r="F164" s="33"/>
      <c r="G164" s="32"/>
    </row>
    <row r="165" spans="2:7" s="44" customFormat="1" ht="15.75" thickBot="1" x14ac:dyDescent="0.3">
      <c r="B165" s="11" t="s">
        <v>8</v>
      </c>
      <c r="C165" s="42">
        <v>5.79</v>
      </c>
      <c r="D165" s="33"/>
      <c r="E165" s="33"/>
      <c r="F165" s="33"/>
      <c r="G165" s="32"/>
    </row>
    <row r="166" spans="2:7" s="44" customFormat="1" ht="15.75" thickBot="1" x14ac:dyDescent="0.3"/>
    <row r="167" spans="2:7" s="44" customFormat="1" ht="15.75" thickBot="1" x14ac:dyDescent="0.3">
      <c r="B167" s="38" t="s">
        <v>9</v>
      </c>
      <c r="C167" s="39" t="s">
        <v>22</v>
      </c>
      <c r="D167" s="39" t="s">
        <v>10</v>
      </c>
      <c r="E167" s="39" t="s">
        <v>11</v>
      </c>
      <c r="F167" s="39" t="s">
        <v>12</v>
      </c>
      <c r="G167" s="40" t="s">
        <v>13</v>
      </c>
    </row>
    <row r="168" spans="2:7" s="44" customFormat="1" x14ac:dyDescent="0.25">
      <c r="B168" s="12" t="s">
        <v>14</v>
      </c>
      <c r="C168" s="41">
        <f>C165</f>
        <v>5.79</v>
      </c>
      <c r="D168" s="81">
        <v>0</v>
      </c>
      <c r="E168" s="14">
        <f>C168*D168</f>
        <v>0</v>
      </c>
      <c r="F168" s="15">
        <f t="shared" ref="F168" si="62">E168*23/100</f>
        <v>0</v>
      </c>
      <c r="G168" s="16">
        <f t="shared" ref="G168" si="63">E168+F168</f>
        <v>0</v>
      </c>
    </row>
    <row r="169" spans="2:7" s="44" customFormat="1" ht="15.75" thickBot="1" x14ac:dyDescent="0.3">
      <c r="B169" s="17"/>
      <c r="C169" s="5"/>
      <c r="D169" s="5"/>
      <c r="E169" s="5"/>
      <c r="F169" s="5"/>
      <c r="G169" s="18"/>
    </row>
    <row r="170" spans="2:7" s="44" customFormat="1" x14ac:dyDescent="0.25">
      <c r="B170" s="12" t="s">
        <v>27</v>
      </c>
      <c r="C170" s="45">
        <f>C165*1000</f>
        <v>5790</v>
      </c>
      <c r="D170" s="13">
        <v>0.1648</v>
      </c>
      <c r="E170" s="15">
        <f t="shared" ref="E170:E175" si="64">ROUND(C170*D170,2)</f>
        <v>954.19</v>
      </c>
      <c r="F170" s="15">
        <f t="shared" ref="F170:F175" si="65">ROUND(E170*23/100,2)</f>
        <v>219.46</v>
      </c>
      <c r="G170" s="16">
        <f t="shared" ref="G170:G177" si="66">E170+F170</f>
        <v>1173.6500000000001</v>
      </c>
    </row>
    <row r="171" spans="2:7" s="44" customFormat="1" x14ac:dyDescent="0.25">
      <c r="B171" s="8" t="s">
        <v>24</v>
      </c>
      <c r="C171" s="36">
        <f>C165*1000</f>
        <v>5790</v>
      </c>
      <c r="D171" s="21">
        <v>1.0200000000000001E-2</v>
      </c>
      <c r="E171" s="22">
        <f t="shared" si="64"/>
        <v>59.06</v>
      </c>
      <c r="F171" s="22">
        <f t="shared" si="65"/>
        <v>13.58</v>
      </c>
      <c r="G171" s="23">
        <f t="shared" si="66"/>
        <v>72.64</v>
      </c>
    </row>
    <row r="172" spans="2:7" s="44" customFormat="1" x14ac:dyDescent="0.25">
      <c r="B172" s="8" t="s">
        <v>28</v>
      </c>
      <c r="C172" s="21">
        <f>C163*C162</f>
        <v>12</v>
      </c>
      <c r="D172" s="24">
        <v>0.33</v>
      </c>
      <c r="E172" s="22">
        <f t="shared" si="64"/>
        <v>3.96</v>
      </c>
      <c r="F172" s="22">
        <f t="shared" si="65"/>
        <v>0.91</v>
      </c>
      <c r="G172" s="23">
        <f t="shared" si="66"/>
        <v>4.87</v>
      </c>
    </row>
    <row r="173" spans="2:7" s="44" customFormat="1" x14ac:dyDescent="0.25">
      <c r="B173" s="8" t="s">
        <v>29</v>
      </c>
      <c r="C173" s="21">
        <f>C163*C162</f>
        <v>12</v>
      </c>
      <c r="D173" s="21">
        <v>6.02</v>
      </c>
      <c r="E173" s="22">
        <f t="shared" si="64"/>
        <v>72.239999999999995</v>
      </c>
      <c r="F173" s="22">
        <f t="shared" si="65"/>
        <v>16.62</v>
      </c>
      <c r="G173" s="23">
        <f t="shared" si="66"/>
        <v>88.86</v>
      </c>
    </row>
    <row r="174" spans="2:7" s="44" customFormat="1" x14ac:dyDescent="0.25">
      <c r="B174" s="8" t="s">
        <v>16</v>
      </c>
      <c r="C174" s="21">
        <f>C162*C163</f>
        <v>12</v>
      </c>
      <c r="D174" s="21">
        <v>1.92</v>
      </c>
      <c r="E174" s="22">
        <f t="shared" si="64"/>
        <v>23.04</v>
      </c>
      <c r="F174" s="22">
        <f t="shared" si="65"/>
        <v>5.3</v>
      </c>
      <c r="G174" s="23">
        <f t="shared" si="66"/>
        <v>28.34</v>
      </c>
    </row>
    <row r="175" spans="2:7" s="44" customFormat="1" x14ac:dyDescent="0.25">
      <c r="B175" s="8" t="s">
        <v>17</v>
      </c>
      <c r="C175" s="24">
        <f>C165</f>
        <v>5.79</v>
      </c>
      <c r="D175" s="21">
        <v>2.2000000000000002</v>
      </c>
      <c r="E175" s="22">
        <f t="shared" si="64"/>
        <v>12.74</v>
      </c>
      <c r="F175" s="22">
        <f t="shared" si="65"/>
        <v>2.93</v>
      </c>
      <c r="G175" s="23">
        <f t="shared" si="66"/>
        <v>15.67</v>
      </c>
    </row>
    <row r="176" spans="2:7" s="44" customFormat="1" x14ac:dyDescent="0.25">
      <c r="B176" s="8" t="s">
        <v>18</v>
      </c>
      <c r="C176" s="24">
        <f>C165</f>
        <v>5.79</v>
      </c>
      <c r="D176" s="21">
        <v>0</v>
      </c>
      <c r="E176" s="22">
        <f t="shared" ref="E176" si="67">C176*D176</f>
        <v>0</v>
      </c>
      <c r="F176" s="22">
        <f t="shared" ref="F176" si="68">E176*23/100</f>
        <v>0</v>
      </c>
      <c r="G176" s="23">
        <f t="shared" si="66"/>
        <v>0</v>
      </c>
    </row>
    <row r="177" spans="2:7" x14ac:dyDescent="0.25">
      <c r="B177" s="8" t="s">
        <v>35</v>
      </c>
      <c r="C177" s="25">
        <f>C162*C163</f>
        <v>12</v>
      </c>
      <c r="D177" s="21">
        <v>10.46</v>
      </c>
      <c r="E177" s="22">
        <f>ROUND(C177*D177,2)</f>
        <v>125.52</v>
      </c>
      <c r="F177" s="22">
        <f>ROUND(E177*23/100,2)</f>
        <v>28.87</v>
      </c>
      <c r="G177" s="23">
        <f t="shared" si="66"/>
        <v>154.38999999999999</v>
      </c>
    </row>
    <row r="178" spans="2:7" s="44" customFormat="1" x14ac:dyDescent="0.25">
      <c r="B178" s="8" t="s">
        <v>19</v>
      </c>
      <c r="C178" s="26"/>
      <c r="D178" s="26"/>
      <c r="E178" s="22">
        <f>SUM(E170:E177)</f>
        <v>1250.75</v>
      </c>
      <c r="F178" s="22">
        <f t="shared" ref="F178:G178" si="69">SUM(F170:F177)</f>
        <v>287.67</v>
      </c>
      <c r="G178" s="22">
        <f t="shared" si="69"/>
        <v>1538.42</v>
      </c>
    </row>
    <row r="179" spans="2:7" s="44" customFormat="1" ht="23.25" thickBot="1" x14ac:dyDescent="0.3">
      <c r="B179" s="27" t="s">
        <v>20</v>
      </c>
      <c r="C179" s="28"/>
      <c r="D179" s="29"/>
      <c r="E179" s="29"/>
      <c r="F179" s="29"/>
      <c r="G179" s="30">
        <f>G168+G178</f>
        <v>1538.42</v>
      </c>
    </row>
    <row r="180" spans="2:7" x14ac:dyDescent="0.25">
      <c r="B180" s="46"/>
      <c r="C180" s="47"/>
      <c r="D180" s="48"/>
      <c r="E180" s="48"/>
      <c r="F180" s="48"/>
      <c r="G180" s="47"/>
    </row>
    <row r="181" spans="2:7" ht="15.75" thickBot="1" x14ac:dyDescent="0.3"/>
    <row r="182" spans="2:7" x14ac:dyDescent="0.25">
      <c r="B182" s="49" t="s">
        <v>30</v>
      </c>
      <c r="C182" s="50">
        <f>C7+C28+C51+C75+C97+C118+C141+C162</f>
        <v>161</v>
      </c>
      <c r="D182" s="51"/>
      <c r="E182" s="52"/>
      <c r="F182" s="51"/>
      <c r="G182" s="53"/>
    </row>
    <row r="183" spans="2:7" ht="15.75" thickBot="1" x14ac:dyDescent="0.3">
      <c r="B183" s="54" t="s">
        <v>8</v>
      </c>
      <c r="C183" s="55">
        <f>C10+C31+C54+C78+C100+C121+C144+C165</f>
        <v>1070.97</v>
      </c>
      <c r="D183" s="56"/>
      <c r="E183" s="56"/>
      <c r="F183" s="56"/>
      <c r="G183" s="57"/>
    </row>
    <row r="184" spans="2:7" x14ac:dyDescent="0.25">
      <c r="B184" s="58" t="s">
        <v>31</v>
      </c>
      <c r="C184" s="59">
        <f>E23+E44+E67+E91+E113+E134+E157+E178</f>
        <v>268234.04000000004</v>
      </c>
      <c r="D184" s="60"/>
      <c r="E184" s="61"/>
      <c r="F184" s="61"/>
      <c r="G184" s="62"/>
    </row>
    <row r="185" spans="2:7" x14ac:dyDescent="0.25">
      <c r="B185" s="63" t="s">
        <v>32</v>
      </c>
      <c r="C185" s="64">
        <f>E13+E34+E57+E81+E103+E124+E147+E168</f>
        <v>0</v>
      </c>
      <c r="D185" s="65"/>
      <c r="E185" s="66"/>
      <c r="F185" s="66"/>
      <c r="G185" s="67"/>
    </row>
    <row r="186" spans="2:7" x14ac:dyDescent="0.25">
      <c r="B186" s="63" t="s">
        <v>33</v>
      </c>
      <c r="C186" s="64">
        <f>C184+C185</f>
        <v>268234.04000000004</v>
      </c>
      <c r="D186" s="65"/>
      <c r="E186" s="66"/>
      <c r="F186" s="66"/>
      <c r="G186" s="67"/>
    </row>
    <row r="187" spans="2:7" x14ac:dyDescent="0.25">
      <c r="B187" s="68" t="s">
        <v>12</v>
      </c>
      <c r="C187" s="69">
        <f>C186*23/100</f>
        <v>61693.829200000007</v>
      </c>
      <c r="D187" s="70"/>
      <c r="E187" s="71"/>
      <c r="F187" s="71"/>
      <c r="G187" s="72"/>
    </row>
    <row r="188" spans="2:7" ht="15.75" thickBot="1" x14ac:dyDescent="0.3">
      <c r="B188" s="54" t="s">
        <v>34</v>
      </c>
      <c r="C188" s="73">
        <f>SUM(C186:C187)</f>
        <v>329927.86920000007</v>
      </c>
      <c r="D188" s="74"/>
      <c r="E188" s="56"/>
      <c r="F188" s="56"/>
      <c r="G188" s="75">
        <f>C188</f>
        <v>329927.86920000007</v>
      </c>
    </row>
    <row r="191" spans="2:7" x14ac:dyDescent="0.25">
      <c r="C191" s="76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Formulrz cenowy</vt:lpstr>
      <vt:lpstr>'Formulrz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2021-10-07T12:00:09Z</dcterms:modified>
</cp:coreProperties>
</file>