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15. FRYDERYK\DW 196 Koziegłowy\EDIT\Kosztorys inwestorski\"/>
    </mc:Choice>
  </mc:AlternateContent>
  <bookViews>
    <workbookView xWindow="-120" yWindow="-120" windowWidth="29040" windowHeight="15996" tabRatio="692" activeTab="1"/>
  </bookViews>
  <sheets>
    <sheet name="ZZK" sheetId="27" r:id="rId1"/>
    <sheet name="Kosztorys" sheetId="1" r:id="rId2"/>
    <sheet name="Wycinka" sheetId="21" state="hidden" r:id="rId3"/>
    <sheet name="KT" sheetId="24" state="hidden" r:id="rId4"/>
  </sheets>
  <definedNames>
    <definedName name="_xlnm.Print_Area" localSheetId="1">Kosztorys!$B$2:$H$103</definedName>
    <definedName name="_xlnm.Print_Area" localSheetId="0">ZZK!$B$2:$D$15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1" i="1" l="1"/>
  <c r="B60" i="1"/>
  <c r="B58" i="1" l="1"/>
  <c r="B25" i="1" l="1"/>
  <c r="B9" i="1"/>
  <c r="B10" i="1" s="1"/>
  <c r="B11" i="1" s="1"/>
  <c r="B12" i="1" s="1"/>
  <c r="B13" i="1" s="1"/>
  <c r="B14" i="1" s="1"/>
  <c r="B26" i="1" l="1"/>
  <c r="B28" i="1" s="1"/>
  <c r="B30" i="1" s="1"/>
  <c r="B33" i="1" s="1"/>
  <c r="B34" i="1" s="1"/>
  <c r="B35" i="1" s="1"/>
  <c r="B15" i="1"/>
  <c r="B16" i="1" s="1"/>
  <c r="B17" i="1" s="1"/>
  <c r="B18" i="1" s="1"/>
  <c r="B19" i="1" s="1"/>
  <c r="B20" i="1" s="1"/>
  <c r="B36" i="1" l="1"/>
  <c r="B37" i="1" s="1"/>
  <c r="B40" i="1" s="1"/>
  <c r="B42" i="1" l="1"/>
  <c r="B44" i="1" s="1"/>
  <c r="B46" i="1" s="1"/>
  <c r="B47" i="1" s="1"/>
  <c r="B49" i="1" s="1"/>
  <c r="B51" i="1" s="1"/>
  <c r="B54" i="1" s="1"/>
  <c r="B56" i="1" s="1"/>
  <c r="B62" i="1" s="1"/>
  <c r="B63" i="1" s="1"/>
  <c r="B64" i="1" s="1"/>
  <c r="B66" i="1" s="1"/>
  <c r="B69" i="1" s="1"/>
  <c r="B70" i="1" s="1"/>
  <c r="B73" i="1" s="1"/>
  <c r="B75" i="1" s="1"/>
  <c r="B76" i="1" s="1"/>
  <c r="B77" i="1" s="1"/>
  <c r="B78" i="1" s="1"/>
  <c r="B81" i="1" s="1"/>
  <c r="B82" i="1" s="1"/>
  <c r="B83" i="1" s="1"/>
  <c r="B84" i="1" s="1"/>
  <c r="B85" i="1" s="1"/>
  <c r="B86" i="1" s="1"/>
  <c r="B87" i="1" s="1"/>
  <c r="B88" i="1" s="1"/>
  <c r="B90" i="1" s="1"/>
  <c r="B91" i="1" s="1"/>
  <c r="B92" i="1" s="1"/>
  <c r="B93" i="1" s="1"/>
  <c r="D9" i="27"/>
  <c r="D10" i="27" s="1"/>
  <c r="D11" i="27" s="1"/>
  <c r="D12" i="27" s="1"/>
  <c r="D13" i="27" s="1"/>
  <c r="D14" i="27" s="1"/>
  <c r="K20" i="21"/>
  <c r="L9" i="21" l="1"/>
  <c r="L8" i="21"/>
  <c r="L7" i="21"/>
  <c r="L6" i="21"/>
  <c r="L5" i="21"/>
  <c r="C19" i="24" l="1"/>
  <c r="C13" i="24"/>
  <c r="H11" i="24" s="1"/>
  <c r="C7" i="24"/>
  <c r="H7" i="24" s="1"/>
  <c r="H22" i="24" l="1"/>
  <c r="H24" i="24" s="1"/>
  <c r="L10" i="21"/>
  <c r="L13" i="21"/>
  <c r="L15" i="21"/>
  <c r="L16" i="21"/>
  <c r="L11" i="21"/>
  <c r="L12" i="21"/>
  <c r="L17" i="21"/>
  <c r="L18" i="21"/>
  <c r="L19" i="21"/>
  <c r="L14" i="21"/>
  <c r="H3" i="21" l="1"/>
  <c r="H7" i="21"/>
  <c r="H4" i="21"/>
  <c r="H5" i="21"/>
  <c r="H6" i="21"/>
  <c r="H14" i="21"/>
  <c r="H13" i="21"/>
  <c r="H12" i="21"/>
  <c r="H11" i="21"/>
  <c r="H10" i="21"/>
  <c r="H9" i="21"/>
  <c r="H8" i="21"/>
  <c r="H15" i="21" l="1"/>
  <c r="P5" i="21" l="1"/>
</calcChain>
</file>

<file path=xl/sharedStrings.xml><?xml version="1.0" encoding="utf-8"?>
<sst xmlns="http://schemas.openxmlformats.org/spreadsheetml/2006/main" count="252" uniqueCount="179">
  <si>
    <t>Roboty przygotowawcze</t>
  </si>
  <si>
    <t>m3</t>
  </si>
  <si>
    <t>Podbudowy</t>
  </si>
  <si>
    <t>m2</t>
  </si>
  <si>
    <t>Roboty ziemne</t>
  </si>
  <si>
    <t>Roboty wykończeniowe</t>
  </si>
  <si>
    <t>m</t>
  </si>
  <si>
    <t>km</t>
  </si>
  <si>
    <t>szt</t>
  </si>
  <si>
    <t>Opis pozycji</t>
  </si>
  <si>
    <t>Ilość</t>
  </si>
  <si>
    <t>Mechaniczne profilowanie i zagęszczenie podłoża pod warstwy konstrukcyjne nawierzchni</t>
  </si>
  <si>
    <t>szt.</t>
  </si>
  <si>
    <t>PLIKI ŹRÓDŁOWE DLA PRZEDMIARU:</t>
  </si>
  <si>
    <t>RAZEM</t>
  </si>
  <si>
    <t>j.m.</t>
  </si>
  <si>
    <t>nr specyfikacji
SSTWiORB</t>
  </si>
  <si>
    <t>Lp.</t>
  </si>
  <si>
    <t>Mechaniczne oczyszczenie i skropienie emulsją asfaltową warstw niebitumicznych</t>
  </si>
  <si>
    <t>Plantowanie (obrobienie na czysto) powierzchni skarp i korony nasypów</t>
  </si>
  <si>
    <t>Humusowanie skarp, korony nasypów oraz terenu z obsianiem przy grubości warstwy humusu 10 cm</t>
  </si>
  <si>
    <t>ha</t>
  </si>
  <si>
    <t>Wycinka drzew średnica 0 - 9 cm wraz z wywozem na składowisko</t>
  </si>
  <si>
    <t>Wycinka krzewów wraz z karczowaniem i wywozem na składowsko</t>
  </si>
  <si>
    <t>Y:\DOKUMENTACJE\1005 Swinoujscie-Miedzyzdroje odcinek I\Plany\1005_pr_01.dgn</t>
  </si>
  <si>
    <t>Formowanie nasypów o wysokości do 3,0 m z zabezpieczeniem istniejącej sieci uzbrojenia terenu na czas robót oraz z zagęszczeniem nasypu, z piasku dostarczanego środkami transportu kołowego: materiał z dokopu</t>
  </si>
  <si>
    <t>Pozycje w przedmiarze</t>
  </si>
  <si>
    <t>Wycinka drzew średnica 10 - 15 cm wraz z wywozem na składowisko</t>
  </si>
  <si>
    <t>Wycinka drzew średnica 16 - 25 cm wraz z wywozem na składowisko</t>
  </si>
  <si>
    <t>Wycinka drzew średnica 26 - 35 cm wraz z wywozem na składowisko</t>
  </si>
  <si>
    <t>Wycinka drzew średnica 36 - 45 cm cm wraz z wywozem na składowisko</t>
  </si>
  <si>
    <t>Wycinka drzew średnica 46 - 55 cm wraz z wywozem na składowisko</t>
  </si>
  <si>
    <t>Wycinka drzew średnica 56 - 65 cm wraz z wywozem na składowisko</t>
  </si>
  <si>
    <t>Wycinka drzew średnica 66 - 75 cm wraz z wywozem na składowisko</t>
  </si>
  <si>
    <t>Wycinka drzew średnica 76 - 85 cm wraz z wywozem na składowisko</t>
  </si>
  <si>
    <t>Wycinka drzew średnica 86 - 95 cm wraz z wywozem na składowisko</t>
  </si>
  <si>
    <t>Wycinka drzew średnica 96 - 105 cm wraz z wywozem na składowisko</t>
  </si>
  <si>
    <t>Wycinka drzew średnica 106 - 115 cm wraz z wywozem na składowisko</t>
  </si>
  <si>
    <t>Suma</t>
  </si>
  <si>
    <t>Drzewa pojedyncze</t>
  </si>
  <si>
    <t>lp</t>
  </si>
  <si>
    <t>średnica</t>
  </si>
  <si>
    <t>obwód</t>
  </si>
  <si>
    <t>Krawężniki betonowe o wymiarach 20x22 cm (typ najazdowy)</t>
  </si>
  <si>
    <t>Obrzeża betonowe o wymiarach 8x30 cm</t>
  </si>
  <si>
    <t>Kanał technologiczny</t>
  </si>
  <si>
    <t>Prefabrykowane studnie kablowe SKR 2</t>
  </si>
  <si>
    <t>Rury ochronne ROp 160/9,1</t>
  </si>
  <si>
    <t>KANAŁ TECHNOLOGICZNY</t>
  </si>
  <si>
    <t>D-01.02.04</t>
  </si>
  <si>
    <t>%</t>
  </si>
  <si>
    <t>Wykonanie podbudowy zasadniczej z mieszanki niezwiązanej z kruszywem C90/3 o uziarnieniu 0/31,5 mm, grubość warstwy po zagęszczeniu: 20 cm</t>
  </si>
  <si>
    <t>Krawężniki betonowe wtopione o wymiarach 12x25 cm</t>
  </si>
  <si>
    <t>Rozebranie krawężników betonowych na podsypce z ławą wraz z wywozem materiału z rozbiórki na składowisko wraz z utylizacją</t>
  </si>
  <si>
    <t>Rozebranie tablic znaków drogowych z słupkami wraz z wywozem materiału z rozbiórki na składowisko wraz z utylizacją</t>
  </si>
  <si>
    <t>Ustawienie słupków stalowych ocynkowanych do znaków drogowych</t>
  </si>
  <si>
    <t>Ława pod krawężniki (betonowe 20x30 cm typ uliczny) z oporem z betonu C 12/15</t>
  </si>
  <si>
    <t>Ława pod krawężniki (betonowe 20x22 cm typ najazdowy) z oporem z betonu C 12/15</t>
  </si>
  <si>
    <t>Ława pod obrzeża (betonowe 8x30) z oporem z betonu C 12/15</t>
  </si>
  <si>
    <t>Ława pod krawężniki (betonowe wtopione 12x25) z oporem z betonu C 12/15</t>
  </si>
  <si>
    <t>D-01.01.01</t>
  </si>
  <si>
    <t xml:space="preserve">Cena </t>
  </si>
  <si>
    <t>Wartość</t>
  </si>
  <si>
    <t>WARTOŚĆ KOSZTORYSOWA:</t>
  </si>
  <si>
    <t>Opracował:</t>
  </si>
  <si>
    <t>Sprawdził:</t>
  </si>
  <si>
    <t>ZBIORCZE ZESTAWIENIE KOSZTORYSÓW</t>
  </si>
  <si>
    <t>Część</t>
  </si>
  <si>
    <t>Wyszczególnienie elementów rozliczeniowych</t>
  </si>
  <si>
    <t>Wartość zł</t>
  </si>
  <si>
    <t xml:space="preserve">ROBOTY NIEPRZEWIDZIANE (3% WARTOŚCI NETTO) </t>
  </si>
  <si>
    <t>SUMA NETTO</t>
  </si>
  <si>
    <t>VAT 23 %</t>
  </si>
  <si>
    <t>ŁĄCZNIE</t>
  </si>
  <si>
    <t>SPECJALNOŚĆ DROGOWA</t>
  </si>
  <si>
    <t>Rozebranie nawierzchni z betonowej kostki brukowej na podsypce cementowo-piaskowej wraz z wywozem materiału z rozbiórki na składowisko wraz z utylizacją</t>
  </si>
  <si>
    <t>Wykonanie ręczne wykopów z zabezpieczeniem istniejącej sieci uzbrojenia terenu na czas robót oraz z transportem urobku na składowisko Wykonawcy wraz z utylizacją</t>
  </si>
  <si>
    <t>Wykonanie mechaniczne wykopów z zabezpieczeniem istniejącej sieci uzbrojenia terenu na czas robót oraz z transportem urobku na składowisko Wykonawcy wraz z utylizacją</t>
  </si>
  <si>
    <t>Rozbiórka mechaniczna nawierzchni z mieszanek mineralno-bitumicznych o średniej grubości 8 cm wraz z wywozem materiału z rozbiórki na składowisko wraz z utylizacją</t>
  </si>
  <si>
    <t>Rozbiórka mechaniczna podbudowy betonowej  o średniej grubości 15 cm wraz z wywozem materiału z rozbiórki na składowisko wraz z utylizacją</t>
  </si>
  <si>
    <t>Rozebranie obrzeży betonowych na podsypce z ławą wraz z wywozem materiału z rozbiórki na składowisko wraz z utylizacją</t>
  </si>
  <si>
    <t>Rozebranie ścieków z dwóch rzędów kostki betonowej na podsypce cementowo-piaskowej z ławą wraz z wywozem na składowisko wraz z utylizacją</t>
  </si>
  <si>
    <t>Rozebranie ścieków korytkowych z elementów betonowych, ułożonych na podsypce cementowo-piaskowej na ławie betonowej wraz z wywozem na składowisko wraz z utylizacją</t>
  </si>
  <si>
    <t>kpl.</t>
  </si>
  <si>
    <t>Przestawienie istniejącego słupka</t>
  </si>
  <si>
    <t>Przestawienie istniejącej tablicy reklamowej</t>
  </si>
  <si>
    <t>Zabezpieczenie istniejących sieci telekomunikacyjnych rurami grubościennymi, dwudzielnymi o średnicy 120 mm, sztywność obwodowa SN 6 (wraz z robotami ziemnymi)</t>
  </si>
  <si>
    <t>Wykonanie ręczne przekopów próbnych co 15 m, o szerokości 0,5 m, na głębokość robót ziemnych</t>
  </si>
  <si>
    <t>Wykonanie mieszanki związanej cementem C 1,5/2,0, grubość warstwy po zagęszczeniu: 15 cm</t>
  </si>
  <si>
    <t>Wykonanie mieszanki związanej cementem C 1,5/2,0, grubość warstwy po zagęszczeniu: ok. 25 cm</t>
  </si>
  <si>
    <t>Wykonanie podbudowy zasadniczej z mieszanki związanej cementem C 8/10, grubość warstwy po zagęszczeniu: 20 cm</t>
  </si>
  <si>
    <t>Wykonanie nawierzchni z mieszanek mineralno-asfaltowych - warstwa ścieralna z SMA 11 S PMB 45/80-55, grubość warstwy po zagęszczeniu: 4 cm</t>
  </si>
  <si>
    <t>Ustawienie wysięgników do znaków drogowych na słupkach stalowych</t>
  </si>
  <si>
    <t>Krawężniki betonowe wystające o wymiarach 20x30 cm (typ uliczny)</t>
  </si>
  <si>
    <t>Krawężniki betonowe przejściowe o wymiarach 20x22/30 cm</t>
  </si>
  <si>
    <t>Ława pod krawężniki (betonowe przejściowe 20x22/30 cm) z oporem z betonu C 12/15</t>
  </si>
  <si>
    <t>Ściek uliczny przykrawężnikowy szerokości 20 cm z kostki betonowej, typu Cegła, koloru szarego na podsypce cementowo-piaskowej o gr. 5 cm</t>
  </si>
  <si>
    <t>Ława pod ścieki uliczne betonowa z oporem z betonu C 12/15</t>
  </si>
  <si>
    <t>Ułożenie ścieków prefabrykowanych korytkowych o wymiarach 30x10x50cm na podsypce cementowo-piaskowej</t>
  </si>
  <si>
    <t>Ława pod ścieki prefabrykowane (korytkowe) betonowa z oporem z betonu C 12/15</t>
  </si>
  <si>
    <t>Regulacja pionowa zaworów wodociągowych</t>
  </si>
  <si>
    <t xml:space="preserve">D-02.04.02. </t>
  </si>
  <si>
    <t>Przebudowa DW 196 w zakresie budowy chodnika na ul. Gdyńskiej w m. Koziegłowy na odcinku od zjazdu 
do Oczyszczalni Ścieków do skrzyżowania z ul. Lipową</t>
  </si>
  <si>
    <t>Przebudowa DW 196 w zakresie budowy chodnika na ul. Gdyńskiej w m. Koziegłowy 
na odcinku od zjazdu do Oczyszczalni Ścieków do skrzyżowania z ul. Lipową</t>
  </si>
  <si>
    <t>Rozbiórka nawierzchni oraz podbudowy z kruszywa o średniej grubości 20 cm wraz z wywozem materiału z rozbiórki na składowisko wraz z utylizacją</t>
  </si>
  <si>
    <t>D-03.02.01</t>
  </si>
  <si>
    <t>Wykonanie oznakowania poziomego cienkowarstwowego wraz z zakupem materiałów, dowozem i wbudowaniem</t>
  </si>
  <si>
    <t>Ułożenie płytek chodnikowych z wpustkami dla osób niewidomych w kolorze żółtym</t>
  </si>
  <si>
    <t>D-01.00.00</t>
  </si>
  <si>
    <t>D-02.00.01</t>
  </si>
  <si>
    <t>D-02.01.01</t>
  </si>
  <si>
    <t>D-02.03.01</t>
  </si>
  <si>
    <t>D-04.03.01</t>
  </si>
  <si>
    <t>Przymocowanie tablic znaków drogowych z blachy ocynkowanej (znaki średnie, folia III typu)</t>
  </si>
  <si>
    <t>Przymocowanie tablic znaków drogowych z blachy ocynkowanej (znaki średnie, folia II typu)</t>
  </si>
  <si>
    <t>Wykonanie odwodnienia liniowego wraz z podłączeniem do istniejącego wpustu ulicznego oraz robotami towarzyszącymi</t>
  </si>
  <si>
    <t>Odwodnienie korpusu drogowego</t>
  </si>
  <si>
    <t>D-03.00.00</t>
  </si>
  <si>
    <t>Wyznaczenie trasy i punktów wysokościowych</t>
  </si>
  <si>
    <t>Rozebranie nawierzchni z betonowej kostki brukowej na podsypce cementowo-piaskowej (kostka do ponownego wykorzystania) wraz z wywozem na składowisko</t>
  </si>
  <si>
    <t>D-05.00.00</t>
  </si>
  <si>
    <t>D-04.00.00</t>
  </si>
  <si>
    <t>D-06.00.00</t>
  </si>
  <si>
    <t>D-07.00.00</t>
  </si>
  <si>
    <t>D-08.00.00</t>
  </si>
  <si>
    <t>D-08.01.01</t>
  </si>
  <si>
    <t>D-08.03.01</t>
  </si>
  <si>
    <t>D-07.01.01</t>
  </si>
  <si>
    <t>D-07.02.01</t>
  </si>
  <si>
    <t>D-06.01.01</t>
  </si>
  <si>
    <t>D-05.03.05b</t>
  </si>
  <si>
    <t>D-05.03.11</t>
  </si>
  <si>
    <t>D-05.03.13</t>
  </si>
  <si>
    <t>D-05.03.23</t>
  </si>
  <si>
    <t>D-05.03.26a</t>
  </si>
  <si>
    <t>D-04.01.01</t>
  </si>
  <si>
    <t>D-04.04.02</t>
  </si>
  <si>
    <t>D-04.05.01</t>
  </si>
  <si>
    <t>D-04.06.01</t>
  </si>
  <si>
    <t>D-04.07.01</t>
  </si>
  <si>
    <t>Betonowe obrzeża chodnikowe</t>
  </si>
  <si>
    <t>Elementy drogowe</t>
  </si>
  <si>
    <t>Krawężniki betonowe</t>
  </si>
  <si>
    <t>Oznakowanie pionowe</t>
  </si>
  <si>
    <t>Oznakowanie poziome</t>
  </si>
  <si>
    <t>Urządzenia bezpieczeństwa ruchu</t>
  </si>
  <si>
    <t>Umocnienie powierzchni skarp i poboczy poprzez humusowanie</t>
  </si>
  <si>
    <t>Nawierzchnia z betonowej kostki brukowej oraz ściek korytkowy</t>
  </si>
  <si>
    <t>Warstwa ścieralna z mieszanki SMA</t>
  </si>
  <si>
    <t>Frezowanie nawierzchni asfaltowych</t>
  </si>
  <si>
    <t>Warstwa wiążąca z betonu asfaltowego</t>
  </si>
  <si>
    <t>Nawierzchnie</t>
  </si>
  <si>
    <t>Podbudowa z betonu asfaltowego</t>
  </si>
  <si>
    <t>Podbudowa z betonu C 8/10</t>
  </si>
  <si>
    <t>Podbudowa z mieszanki związanej cementem</t>
  </si>
  <si>
    <t>Podbudowa z mieszanki niezwiązanej</t>
  </si>
  <si>
    <t>Oczyszczenie i Skropienie Warstw Konstrukcyjnych</t>
  </si>
  <si>
    <t>Koryto wraz z profilowaniem i zagęszczeniem podłoża</t>
  </si>
  <si>
    <t>Elementy odwodnienia korpusu drogowego i regulacja wysokościowa urządzeń obcych</t>
  </si>
  <si>
    <t>Zabezpieczenie sieci uzbrojenia terenu rurami ochronnymi</t>
  </si>
  <si>
    <t>Wykonanie nasypów</t>
  </si>
  <si>
    <t>Wykonanie wykopów w gruntach nieskalistych</t>
  </si>
  <si>
    <t>D-02.00.00</t>
  </si>
  <si>
    <t>Roboty ziemne. Wymagania ogólne</t>
  </si>
  <si>
    <t>Rozbiórka elementów drogi</t>
  </si>
  <si>
    <t>Założone roboty nieprzewidziane w wysokości 5% wartości kosztorysowych robót budowlanych:</t>
  </si>
  <si>
    <t>VAT 23%</t>
  </si>
  <si>
    <t xml:space="preserve">Usunięcie istniejącego oznakowania poziomego </t>
  </si>
  <si>
    <t>Regulacja pionowa: włazów studni kanalizacyjnych (za pomocą pierścieni, kręgów, stożków połączonych masą polimerową spajająco-uszczelniającą)</t>
  </si>
  <si>
    <t>Wymiana wpustów krawężnikowo - jezdniowych wraz z regulacją pionową (za pomocą pierścieni, kręgów, stożków połączonych masą polimerową spajająco-uszczelniającą)</t>
  </si>
  <si>
    <t>Regulacja pionowa: włazów studni telekomunikacyjnych (za pomocą pierścieni, kręgów, stożków połączonych masą polimerową spajająco-uszczelniającą)</t>
  </si>
  <si>
    <t>Wykonanie podbudowy z mieszanek mineralno-asfaltowych - podbudowa z AC 22 P 35/50, grubość warstwy po zagęszczeniu: 14 cm</t>
  </si>
  <si>
    <t>Wykonanie nawierzchni z mieszanek mineralno-asfaltowych - warstwa wiążąca z AC 16 W 35/50, grubość warstwy po zagęszczeniu: 9 cm</t>
  </si>
  <si>
    <t>Frezowanie warstwy ścieralnej i wiążącej z mieszanek mineralno-bitumicznych na głębokość około 13 cm wraz z załadunkiem i wywozem materiału na odkład zamawiającego</t>
  </si>
  <si>
    <t>Zabezpieczenie geosiatką z włókien szklanych nawierzchni asfaltowej przed spękaniami odbitymi</t>
  </si>
  <si>
    <t>Wykonanie nawierzchni chodnika z kostki brukowej betonowej bezfazowej o grubości: 8 cm - typu "Cegła" koloru szarego na podsypce cementowo-piaskowej 1:3 o gr. 5 cm</t>
  </si>
  <si>
    <t>Wykonanie nawierzchni zjazdów z kostki brukowej betonowej bezfazowej o grubości: 8 cm - typu "Cegła" koloru czerwonego na podsypce cementowo-piaskowej 1:3 o gr. 5 cm</t>
  </si>
  <si>
    <t>Ułożenie siatki wzmacniającej z włókien szklanych i szklanych wstępnie przesączonej asfaltem (bez uwzględnienia zakładów)  wraz zakupem dowozem i wbudowaniem</t>
  </si>
  <si>
    <t>Tabela Elementów Rozliczeniowych - SPECJALNOŚĆ DROGOWA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</si>
</sst>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0."/>
    <numFmt numFmtId="166" formatCode="#,##0.000"/>
  </numFmts>
  <fonts count="4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zcionka tekstu podstawowego"/>
      <charset val="238"/>
    </font>
    <font>
      <sz val="10"/>
      <name val="Arial"/>
      <family val="2"/>
      <charset val="238"/>
    </font>
    <font>
      <sz val="16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scheme val="minor"/>
    </font>
    <font>
      <b/>
      <sz val="14"/>
      <color theme="1"/>
      <name val="Segoe UI"/>
      <family val="2"/>
      <charset val="238"/>
    </font>
    <font>
      <sz val="1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rgb="FFFF0000"/>
      <name val="Czcionka tekstu podstawowego"/>
      <charset val="238"/>
    </font>
    <font>
      <b/>
      <sz val="11"/>
      <name val="Czcionka tekstu podstawowego"/>
      <charset val="238"/>
    </font>
    <font>
      <b/>
      <sz val="14"/>
      <name val="Czcionka tekstu podstawowego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12"/>
      <color rgb="FF08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Segoe U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4">
    <xf numFmtId="0" fontId="0" fillId="0" borderId="0"/>
    <xf numFmtId="0" fontId="7" fillId="0" borderId="0" applyNumberFormat="0" applyFill="0" applyBorder="0" applyAlignment="0" applyProtection="0"/>
    <xf numFmtId="0" fontId="8" fillId="0" borderId="13" applyNumberFormat="0" applyFill="0" applyAlignment="0" applyProtection="0"/>
    <xf numFmtId="0" fontId="9" fillId="0" borderId="14" applyNumberFormat="0" applyFill="0" applyAlignment="0" applyProtection="0"/>
    <xf numFmtId="0" fontId="10" fillId="0" borderId="1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16" applyNumberFormat="0" applyAlignment="0" applyProtection="0"/>
    <xf numFmtId="0" fontId="15" fillId="6" borderId="17" applyNumberFormat="0" applyAlignment="0" applyProtection="0"/>
    <xf numFmtId="0" fontId="16" fillId="6" borderId="16" applyNumberFormat="0" applyAlignment="0" applyProtection="0"/>
    <xf numFmtId="0" fontId="17" fillId="0" borderId="18" applyNumberFormat="0" applyFill="0" applyAlignment="0" applyProtection="0"/>
    <xf numFmtId="0" fontId="18" fillId="7" borderId="19" applyNumberFormat="0" applyAlignment="0" applyProtection="0"/>
    <xf numFmtId="0" fontId="5" fillId="0" borderId="0" applyNumberFormat="0" applyFill="0" applyBorder="0" applyAlignment="0" applyProtection="0"/>
    <xf numFmtId="0" fontId="6" fillId="8" borderId="20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21" applyNumberFormat="0" applyFill="0" applyAlignment="0" applyProtection="0"/>
    <xf numFmtId="0" fontId="21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1" fillId="32" borderId="0" applyNumberFormat="0" applyBorder="0" applyAlignment="0" applyProtection="0"/>
    <xf numFmtId="0" fontId="22" fillId="0" borderId="0"/>
    <xf numFmtId="164" fontId="23" fillId="0" borderId="0" applyFont="0" applyFill="0" applyBorder="0" applyAlignment="0" applyProtection="0"/>
    <xf numFmtId="0" fontId="23" fillId="0" borderId="0"/>
    <xf numFmtId="164" fontId="22" fillId="0" borderId="0" applyFont="0" applyFill="0" applyBorder="0" applyAlignment="0" applyProtection="0"/>
    <xf numFmtId="0" fontId="22" fillId="0" borderId="0"/>
    <xf numFmtId="0" fontId="22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14" fillId="5" borderId="16" applyNumberFormat="0" applyAlignment="0" applyProtection="0"/>
    <xf numFmtId="0" fontId="15" fillId="6" borderId="17" applyNumberFormat="0" applyAlignment="0" applyProtection="0"/>
    <xf numFmtId="0" fontId="11" fillId="2" borderId="0" applyNumberFormat="0" applyBorder="0" applyAlignment="0" applyProtection="0"/>
    <xf numFmtId="0" fontId="17" fillId="0" borderId="18" applyNumberFormat="0" applyFill="0" applyAlignment="0" applyProtection="0"/>
    <xf numFmtId="0" fontId="18" fillId="7" borderId="19" applyNumberFormat="0" applyAlignment="0" applyProtection="0"/>
    <xf numFmtId="0" fontId="8" fillId="0" borderId="13" applyNumberFormat="0" applyFill="0" applyAlignment="0" applyProtection="0"/>
    <xf numFmtId="0" fontId="9" fillId="0" borderId="14" applyNumberFormat="0" applyFill="0" applyAlignment="0" applyProtection="0"/>
    <xf numFmtId="0" fontId="10" fillId="0" borderId="15" applyNumberFormat="0" applyFill="0" applyAlignment="0" applyProtection="0"/>
    <xf numFmtId="0" fontId="10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6" fillId="0" borderId="0"/>
    <xf numFmtId="0" fontId="2" fillId="0" borderId="0"/>
    <xf numFmtId="0" fontId="16" fillId="6" borderId="16" applyNumberFormat="0" applyAlignment="0" applyProtection="0"/>
    <xf numFmtId="0" fontId="20" fillId="0" borderId="21" applyNumberFormat="0" applyFill="0" applyAlignment="0" applyProtection="0"/>
    <xf numFmtId="0" fontId="1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8" borderId="20" applyNumberFormat="0" applyFont="0" applyAlignment="0" applyProtection="0"/>
    <xf numFmtId="0" fontId="12" fillId="3" borderId="0" applyNumberFormat="0" applyBorder="0" applyAlignment="0" applyProtection="0"/>
    <xf numFmtId="0" fontId="27" fillId="0" borderId="0"/>
    <xf numFmtId="0" fontId="27" fillId="0" borderId="0"/>
    <xf numFmtId="0" fontId="22" fillId="0" borderId="0"/>
    <xf numFmtId="0" fontId="25" fillId="0" borderId="0"/>
    <xf numFmtId="0" fontId="2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1" fillId="0" borderId="0"/>
  </cellStyleXfs>
  <cellXfs count="135"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/>
    <xf numFmtId="0" fontId="24" fillId="0" borderId="1" xfId="0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1" fontId="0" fillId="0" borderId="26" xfId="0" applyNumberForma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25" xfId="0" applyFill="1" applyBorder="1" applyAlignment="1">
      <alignment horizontal="left" vertical="center" wrapText="1"/>
    </xf>
    <xf numFmtId="0" fontId="32" fillId="0" borderId="0" xfId="0" applyFont="1" applyAlignment="1">
      <alignment vertical="center"/>
    </xf>
    <xf numFmtId="0" fontId="0" fillId="0" borderId="2" xfId="0" applyNumberFormat="1" applyFill="1" applyBorder="1" applyAlignment="1">
      <alignment horizontal="center" vertical="center"/>
    </xf>
    <xf numFmtId="0" fontId="24" fillId="33" borderId="1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left" vertical="center"/>
    </xf>
    <xf numFmtId="0" fontId="33" fillId="0" borderId="28" xfId="0" applyFont="1" applyFill="1" applyBorder="1" applyAlignment="1">
      <alignment vertical="center"/>
    </xf>
    <xf numFmtId="0" fontId="24" fillId="0" borderId="27" xfId="0" applyFont="1" applyFill="1" applyBorder="1" applyAlignment="1">
      <alignment horizontal="center" vertical="center"/>
    </xf>
    <xf numFmtId="0" fontId="24" fillId="0" borderId="29" xfId="0" applyFont="1" applyFill="1" applyBorder="1" applyAlignment="1">
      <alignment horizontal="left" vertical="center"/>
    </xf>
    <xf numFmtId="0" fontId="24" fillId="0" borderId="25" xfId="0" applyFont="1" applyFill="1" applyBorder="1" applyAlignment="1">
      <alignment vertical="center"/>
    </xf>
    <xf numFmtId="9" fontId="24" fillId="0" borderId="24" xfId="0" applyNumberFormat="1" applyFont="1" applyFill="1" applyBorder="1" applyAlignment="1">
      <alignment horizontal="left" vertical="center"/>
    </xf>
    <xf numFmtId="0" fontId="24" fillId="0" borderId="6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left" vertical="center"/>
    </xf>
    <xf numFmtId="0" fontId="33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/>
    </xf>
    <xf numFmtId="0" fontId="24" fillId="0" borderId="8" xfId="0" applyFont="1" applyFill="1" applyBorder="1" applyAlignment="1">
      <alignment vertical="center"/>
    </xf>
    <xf numFmtId="0" fontId="24" fillId="0" borderId="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left" vertical="center"/>
    </xf>
    <xf numFmtId="0" fontId="30" fillId="0" borderId="32" xfId="0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/>
    <xf numFmtId="0" fontId="0" fillId="0" borderId="11" xfId="0" applyFill="1" applyBorder="1" applyAlignment="1">
      <alignment horizontal="center" vertical="center"/>
    </xf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32" fillId="0" borderId="0" xfId="0" applyFont="1" applyFill="1" applyAlignment="1">
      <alignment vertical="center"/>
    </xf>
    <xf numFmtId="0" fontId="35" fillId="0" borderId="1" xfId="0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right" vertical="center"/>
    </xf>
    <xf numFmtId="0" fontId="1" fillId="0" borderId="0" xfId="103"/>
    <xf numFmtId="0" fontId="1" fillId="0" borderId="0" xfId="103" applyAlignment="1">
      <alignment wrapText="1"/>
    </xf>
    <xf numFmtId="0" fontId="38" fillId="0" borderId="1" xfId="103" applyFont="1" applyBorder="1" applyAlignment="1">
      <alignment horizontal="center" vertical="center"/>
    </xf>
    <xf numFmtId="0" fontId="1" fillId="0" borderId="0" xfId="103" applyAlignment="1">
      <alignment horizontal="center" vertical="center"/>
    </xf>
    <xf numFmtId="0" fontId="39" fillId="0" borderId="1" xfId="103" applyFont="1" applyBorder="1" applyAlignment="1">
      <alignment horizontal="center" vertical="center"/>
    </xf>
    <xf numFmtId="0" fontId="38" fillId="0" borderId="1" xfId="103" applyFont="1" applyBorder="1" applyAlignment="1">
      <alignment vertical="center"/>
    </xf>
    <xf numFmtId="0" fontId="36" fillId="0" borderId="1" xfId="102" applyNumberFormat="1" applyFont="1" applyFill="1" applyBorder="1" applyAlignment="1" applyProtection="1">
      <alignment horizontal="right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vertical="center" wrapText="1"/>
    </xf>
    <xf numFmtId="4" fontId="43" fillId="0" borderId="1" xfId="0" applyNumberFormat="1" applyFont="1" applyFill="1" applyBorder="1" applyAlignment="1">
      <alignment horizontal="right" vertical="center" wrapText="1"/>
    </xf>
    <xf numFmtId="0" fontId="35" fillId="0" borderId="1" xfId="0" applyFont="1" applyFill="1" applyBorder="1" applyAlignment="1">
      <alignment horizontal="center" vertical="center"/>
    </xf>
    <xf numFmtId="3" fontId="43" fillId="0" borderId="1" xfId="0" applyNumberFormat="1" applyFont="1" applyFill="1" applyBorder="1" applyAlignment="1">
      <alignment horizontal="center" vertical="center" wrapText="1"/>
    </xf>
    <xf numFmtId="0" fontId="1" fillId="0" borderId="6" xfId="103" applyBorder="1"/>
    <xf numFmtId="0" fontId="1" fillId="0" borderId="0" xfId="103" applyBorder="1"/>
    <xf numFmtId="0" fontId="1" fillId="0" borderId="7" xfId="103" applyBorder="1"/>
    <xf numFmtId="0" fontId="38" fillId="0" borderId="25" xfId="103" applyFont="1" applyBorder="1" applyAlignment="1">
      <alignment horizontal="center" vertical="center"/>
    </xf>
    <xf numFmtId="0" fontId="38" fillId="0" borderId="24" xfId="103" applyFont="1" applyBorder="1" applyAlignment="1">
      <alignment horizontal="center" vertical="center"/>
    </xf>
    <xf numFmtId="0" fontId="39" fillId="0" borderId="25" xfId="103" applyFont="1" applyBorder="1" applyAlignment="1">
      <alignment horizontal="center" vertical="center"/>
    </xf>
    <xf numFmtId="0" fontId="39" fillId="0" borderId="24" xfId="103" applyFont="1" applyBorder="1" applyAlignment="1">
      <alignment horizontal="center" vertical="center"/>
    </xf>
    <xf numFmtId="4" fontId="38" fillId="0" borderId="24" xfId="103" applyNumberFormat="1" applyFont="1" applyBorder="1"/>
    <xf numFmtId="0" fontId="40" fillId="0" borderId="25" xfId="103" applyFont="1" applyBorder="1"/>
    <xf numFmtId="0" fontId="40" fillId="0" borderId="35" xfId="103" applyFont="1" applyBorder="1"/>
    <xf numFmtId="0" fontId="36" fillId="0" borderId="36" xfId="102" applyNumberFormat="1" applyFont="1" applyFill="1" applyBorder="1" applyAlignment="1" applyProtection="1">
      <alignment horizontal="right" vertical="center" wrapText="1"/>
    </xf>
    <xf numFmtId="4" fontId="38" fillId="0" borderId="37" xfId="103" applyNumberFormat="1" applyFont="1" applyBorder="1"/>
    <xf numFmtId="0" fontId="44" fillId="0" borderId="1" xfId="0" applyFont="1" applyBorder="1" applyAlignment="1">
      <alignment horizontal="center" vertical="center"/>
    </xf>
    <xf numFmtId="0" fontId="15" fillId="6" borderId="1" xfId="10" applyBorder="1" applyAlignment="1">
      <alignment horizontal="center" vertical="center"/>
    </xf>
    <xf numFmtId="0" fontId="15" fillId="6" borderId="1" xfId="1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4" fontId="43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/>
    </xf>
    <xf numFmtId="0" fontId="41" fillId="0" borderId="1" xfId="0" applyNumberFormat="1" applyFont="1" applyFill="1" applyBorder="1" applyAlignment="1">
      <alignment horizontal="center" vertical="center"/>
    </xf>
    <xf numFmtId="166" fontId="43" fillId="0" borderId="1" xfId="0" applyNumberFormat="1" applyFont="1" applyFill="1" applyBorder="1" applyAlignment="1">
      <alignment horizontal="center" vertical="center" wrapText="1"/>
    </xf>
    <xf numFmtId="0" fontId="15" fillId="6" borderId="1" xfId="10" applyBorder="1" applyAlignment="1">
      <alignment horizontal="center" vertical="center" wrapText="1"/>
    </xf>
    <xf numFmtId="4" fontId="35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4" fontId="42" fillId="0" borderId="1" xfId="0" applyNumberFormat="1" applyFont="1" applyFill="1" applyBorder="1" applyAlignment="1">
      <alignment horizontal="right"/>
    </xf>
    <xf numFmtId="0" fontId="43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2" fontId="35" fillId="0" borderId="1" xfId="0" applyNumberFormat="1" applyFont="1" applyFill="1" applyBorder="1" applyAlignment="1">
      <alignment horizontal="center" vertical="center" wrapText="1"/>
    </xf>
    <xf numFmtId="165" fontId="36" fillId="0" borderId="0" xfId="102" applyNumberFormat="1" applyFont="1" applyFill="1" applyBorder="1" applyAlignment="1" applyProtection="1">
      <alignment horizontal="center" vertical="center"/>
    </xf>
    <xf numFmtId="49" fontId="37" fillId="0" borderId="3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49" fontId="37" fillId="0" borderId="5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/>
    </xf>
    <xf numFmtId="49" fontId="37" fillId="0" borderId="0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right"/>
    </xf>
    <xf numFmtId="0" fontId="43" fillId="0" borderId="1" xfId="0" applyFont="1" applyFill="1" applyBorder="1" applyAlignment="1">
      <alignment horizontal="right"/>
    </xf>
    <xf numFmtId="0" fontId="43" fillId="0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/>
    </xf>
    <xf numFmtId="0" fontId="15" fillId="6" borderId="1" xfId="10" applyBorder="1" applyAlignment="1">
      <alignment horizontal="left" vertical="center" wrapText="1"/>
    </xf>
    <xf numFmtId="0" fontId="43" fillId="0" borderId="12" xfId="0" applyFont="1" applyFill="1" applyBorder="1" applyAlignment="1">
      <alignment horizontal="center" vertical="center"/>
    </xf>
    <xf numFmtId="0" fontId="43" fillId="0" borderId="34" xfId="0" applyFont="1" applyFill="1" applyBorder="1" applyAlignment="1">
      <alignment horizontal="center" vertical="center"/>
    </xf>
    <xf numFmtId="0" fontId="43" fillId="0" borderId="26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4" fillId="33" borderId="3" xfId="0" applyFont="1" applyFill="1" applyBorder="1" applyAlignment="1">
      <alignment horizontal="center" vertical="center" wrapText="1"/>
    </xf>
    <xf numFmtId="0" fontId="4" fillId="33" borderId="4" xfId="0" applyFont="1" applyFill="1" applyBorder="1" applyAlignment="1">
      <alignment horizontal="center" vertical="center" wrapText="1"/>
    </xf>
    <xf numFmtId="0" fontId="4" fillId="33" borderId="5" xfId="0" applyFont="1" applyFill="1" applyBorder="1" applyAlignment="1">
      <alignment horizontal="center" vertical="center" wrapText="1"/>
    </xf>
    <xf numFmtId="0" fontId="4" fillId="33" borderId="6" xfId="0" applyFont="1" applyFill="1" applyBorder="1" applyAlignment="1">
      <alignment horizontal="center" vertical="center" wrapText="1"/>
    </xf>
    <xf numFmtId="0" fontId="4" fillId="33" borderId="0" xfId="0" applyFont="1" applyFill="1" applyBorder="1" applyAlignment="1">
      <alignment horizontal="center" vertical="center" wrapText="1"/>
    </xf>
    <xf numFmtId="0" fontId="4" fillId="33" borderId="7" xfId="0" applyFont="1" applyFill="1" applyBorder="1" applyAlignment="1">
      <alignment horizontal="center" vertical="center" wrapText="1"/>
    </xf>
    <xf numFmtId="0" fontId="4" fillId="33" borderId="8" xfId="0" applyFont="1" applyFill="1" applyBorder="1" applyAlignment="1">
      <alignment horizontal="center" vertical="center" wrapText="1"/>
    </xf>
    <xf numFmtId="0" fontId="4" fillId="33" borderId="9" xfId="0" applyFont="1" applyFill="1" applyBorder="1" applyAlignment="1">
      <alignment horizontal="center" vertical="center" wrapText="1"/>
    </xf>
    <xf numFmtId="0" fontId="4" fillId="33" borderId="10" xfId="0" applyFont="1" applyFill="1" applyBorder="1" applyAlignment="1">
      <alignment horizontal="center" vertical="center" wrapText="1"/>
    </xf>
    <xf numFmtId="0" fontId="26" fillId="33" borderId="31" xfId="0" applyFont="1" applyFill="1" applyBorder="1" applyAlignment="1">
      <alignment horizontal="center" vertical="center"/>
    </xf>
    <xf numFmtId="0" fontId="26" fillId="33" borderId="30" xfId="0" applyFont="1" applyFill="1" applyBorder="1" applyAlignment="1">
      <alignment horizontal="center" vertical="center"/>
    </xf>
    <xf numFmtId="0" fontId="0" fillId="34" borderId="3" xfId="0" applyFill="1" applyBorder="1" applyAlignment="1">
      <alignment horizontal="center" vertical="center" wrapText="1"/>
    </xf>
    <xf numFmtId="0" fontId="0" fillId="34" borderId="4" xfId="0" applyFill="1" applyBorder="1" applyAlignment="1">
      <alignment horizontal="center" vertical="center" wrapText="1"/>
    </xf>
    <xf numFmtId="0" fontId="0" fillId="34" borderId="5" xfId="0" applyFill="1" applyBorder="1" applyAlignment="1">
      <alignment horizontal="center" vertical="center" wrapText="1"/>
    </xf>
    <xf numFmtId="0" fontId="0" fillId="34" borderId="6" xfId="0" applyFill="1" applyBorder="1" applyAlignment="1">
      <alignment horizontal="center" vertical="center" wrapText="1"/>
    </xf>
    <xf numFmtId="0" fontId="0" fillId="34" borderId="0" xfId="0" applyFill="1" applyBorder="1" applyAlignment="1">
      <alignment horizontal="center" vertical="center" wrapText="1"/>
    </xf>
    <xf numFmtId="0" fontId="0" fillId="34" borderId="7" xfId="0" applyFill="1" applyBorder="1" applyAlignment="1">
      <alignment horizontal="center" vertical="center" wrapText="1"/>
    </xf>
    <xf numFmtId="0" fontId="0" fillId="34" borderId="8" xfId="0" applyFill="1" applyBorder="1" applyAlignment="1">
      <alignment horizontal="center" vertical="center" wrapText="1"/>
    </xf>
    <xf numFmtId="0" fontId="0" fillId="34" borderId="9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34" fillId="0" borderId="22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</cellXfs>
  <cellStyles count="104">
    <cellStyle name="20% — akcent 1" xfId="19" builtinId="30" customBuiltin="1"/>
    <cellStyle name="20% - akcent 1 2" xfId="48"/>
    <cellStyle name="20% — akcent 2" xfId="23" builtinId="34" customBuiltin="1"/>
    <cellStyle name="20% - akcent 2 2" xfId="49"/>
    <cellStyle name="20% — akcent 3" xfId="27" builtinId="38" customBuiltin="1"/>
    <cellStyle name="20% - akcent 3 2" xfId="50"/>
    <cellStyle name="20% — akcent 4" xfId="31" builtinId="42" customBuiltin="1"/>
    <cellStyle name="20% - akcent 4 2" xfId="51"/>
    <cellStyle name="20% — akcent 5" xfId="35" builtinId="46" customBuiltin="1"/>
    <cellStyle name="20% - akcent 5 2" xfId="52"/>
    <cellStyle name="20% — akcent 6" xfId="39" builtinId="50" customBuiltin="1"/>
    <cellStyle name="20% - akcent 6 2" xfId="53"/>
    <cellStyle name="40% — akcent 1" xfId="20" builtinId="31" customBuiltin="1"/>
    <cellStyle name="40% - akcent 1 2" xfId="54"/>
    <cellStyle name="40% — akcent 2" xfId="24" builtinId="35" customBuiltin="1"/>
    <cellStyle name="40% - akcent 2 2" xfId="55"/>
    <cellStyle name="40% — akcent 3" xfId="28" builtinId="39" customBuiltin="1"/>
    <cellStyle name="40% - akcent 3 2" xfId="56"/>
    <cellStyle name="40% — akcent 4" xfId="32" builtinId="43" customBuiltin="1"/>
    <cellStyle name="40% - akcent 4 2" xfId="57"/>
    <cellStyle name="40% — akcent 5" xfId="36" builtinId="47" customBuiltin="1"/>
    <cellStyle name="40% - akcent 5 2" xfId="58"/>
    <cellStyle name="40% — akcent 6" xfId="40" builtinId="51" customBuiltin="1"/>
    <cellStyle name="40% - akcent 6 2" xfId="59"/>
    <cellStyle name="60% — akcent 1" xfId="21" builtinId="32" customBuiltin="1"/>
    <cellStyle name="60% - akcent 1 2" xfId="60"/>
    <cellStyle name="60% — akcent 2" xfId="25" builtinId="36" customBuiltin="1"/>
    <cellStyle name="60% - akcent 2 2" xfId="61"/>
    <cellStyle name="60% — akcent 3" xfId="29" builtinId="40" customBuiltin="1"/>
    <cellStyle name="60% - akcent 3 2" xfId="62"/>
    <cellStyle name="60% — akcent 4" xfId="33" builtinId="44" customBuiltin="1"/>
    <cellStyle name="60% - akcent 4 2" xfId="63"/>
    <cellStyle name="60% — akcent 5" xfId="37" builtinId="48" customBuiltin="1"/>
    <cellStyle name="60% - akcent 5 2" xfId="64"/>
    <cellStyle name="60% — akcent 6" xfId="41" builtinId="52" customBuiltin="1"/>
    <cellStyle name="60% - akcent 6 2" xfId="65"/>
    <cellStyle name="Akcent 1" xfId="18" builtinId="29" customBuiltin="1"/>
    <cellStyle name="Akcent 1 2" xfId="66"/>
    <cellStyle name="Akcent 2" xfId="22" builtinId="33" customBuiltin="1"/>
    <cellStyle name="Akcent 2 2" xfId="67"/>
    <cellStyle name="Akcent 3" xfId="26" builtinId="37" customBuiltin="1"/>
    <cellStyle name="Akcent 3 2" xfId="68"/>
    <cellStyle name="Akcent 4" xfId="30" builtinId="41" customBuiltin="1"/>
    <cellStyle name="Akcent 4 2" xfId="69"/>
    <cellStyle name="Akcent 5" xfId="34" builtinId="45" customBuiltin="1"/>
    <cellStyle name="Akcent 5 2" xfId="70"/>
    <cellStyle name="Akcent 6" xfId="38" builtinId="49" customBuiltin="1"/>
    <cellStyle name="Akcent 6 2" xfId="71"/>
    <cellStyle name="Dane wejściowe" xfId="9" builtinId="20" customBuiltin="1"/>
    <cellStyle name="Dane wejściowe 2" xfId="72"/>
    <cellStyle name="Dane wyjściowe" xfId="10" builtinId="21" customBuiltin="1"/>
    <cellStyle name="Dane wyjściowe 2" xfId="73"/>
    <cellStyle name="Dobre 2" xfId="74"/>
    <cellStyle name="Dobry" xfId="6" builtinId="26" customBuiltin="1"/>
    <cellStyle name="Dziesiętny 2" xfId="43"/>
    <cellStyle name="Dziesiętny 2 2" xfId="45"/>
    <cellStyle name="Komórka połączona" xfId="12" builtinId="24" customBuiltin="1"/>
    <cellStyle name="Komórka połączona 2" xfId="75"/>
    <cellStyle name="Komórka zaznaczona" xfId="13" builtinId="23" customBuiltin="1"/>
    <cellStyle name="Komórka zaznaczona 2" xfId="76"/>
    <cellStyle name="Nagłówek 1" xfId="2" builtinId="16" customBuiltin="1"/>
    <cellStyle name="Nagłówek 1 2" xfId="77"/>
    <cellStyle name="Nagłówek 2" xfId="3" builtinId="17" customBuiltin="1"/>
    <cellStyle name="Nagłówek 2 2" xfId="78"/>
    <cellStyle name="Nagłówek 3" xfId="4" builtinId="18" customBuiltin="1"/>
    <cellStyle name="Nagłówek 3 2" xfId="79"/>
    <cellStyle name="Nagłówek 4" xfId="5" builtinId="19" customBuiltin="1"/>
    <cellStyle name="Nagłówek 4 2" xfId="80"/>
    <cellStyle name="Neutralne 2" xfId="81"/>
    <cellStyle name="Neutralny" xfId="8" builtinId="28" customBuiltin="1"/>
    <cellStyle name="Normalny" xfId="0" builtinId="0"/>
    <cellStyle name="Normalny 10" xfId="101"/>
    <cellStyle name="Normalny 2" xfId="42"/>
    <cellStyle name="Normalny 2 2" xfId="82"/>
    <cellStyle name="Normalny 2 2 2" xfId="91"/>
    <cellStyle name="Normalny 2 3" xfId="92"/>
    <cellStyle name="Normalny 2 4" xfId="90"/>
    <cellStyle name="Normalny 3" xfId="44"/>
    <cellStyle name="Normalny 3 2" xfId="46"/>
    <cellStyle name="Normalny 3 2 2" xfId="94"/>
    <cellStyle name="Normalny 3 2 3" xfId="93"/>
    <cellStyle name="Normalny 3_przedmiar" xfId="47"/>
    <cellStyle name="Normalny 4" xfId="83"/>
    <cellStyle name="Normalny 4 2" xfId="95"/>
    <cellStyle name="Normalny 5" xfId="96"/>
    <cellStyle name="Normalny 5 2" xfId="103"/>
    <cellStyle name="Normalny 6" xfId="97"/>
    <cellStyle name="Normalny 7" xfId="98"/>
    <cellStyle name="Normalny 8" xfId="99"/>
    <cellStyle name="Normalny 9" xfId="100"/>
    <cellStyle name="Normalny_TER_choszcz_wa" xfId="102"/>
    <cellStyle name="Obliczenia" xfId="11" builtinId="22" customBuiltin="1"/>
    <cellStyle name="Obliczenia 2" xfId="84"/>
    <cellStyle name="Suma" xfId="17" builtinId="25" customBuiltin="1"/>
    <cellStyle name="Suma 2" xfId="85"/>
    <cellStyle name="Tekst objaśnienia" xfId="16" builtinId="53" customBuiltin="1"/>
    <cellStyle name="Tekst objaśnienia 2" xfId="86"/>
    <cellStyle name="Tekst ostrzeżenia" xfId="14" builtinId="11" customBuiltin="1"/>
    <cellStyle name="Tekst ostrzeżenia 2" xfId="87"/>
    <cellStyle name="Tytuł" xfId="1" builtinId="15" customBuiltin="1"/>
    <cellStyle name="Uwaga" xfId="15" builtinId="10" customBuiltin="1"/>
    <cellStyle name="Uwaga 2" xfId="88"/>
    <cellStyle name="Złe 2" xfId="89"/>
    <cellStyle name="Zły" xfId="7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5"/>
  <sheetViews>
    <sheetView view="pageBreakPreview" zoomScaleNormal="100" zoomScaleSheetLayoutView="100" workbookViewId="0">
      <selection activeCell="C13" sqref="C13"/>
    </sheetView>
  </sheetViews>
  <sheetFormatPr defaultRowHeight="14.4"/>
  <cols>
    <col min="1" max="1" width="9" style="50"/>
    <col min="2" max="2" width="9" style="50" customWidth="1"/>
    <col min="3" max="3" width="74" style="50" customWidth="1"/>
    <col min="4" max="4" width="17.69921875" style="50" customWidth="1"/>
    <col min="5" max="257" width="9" style="50"/>
    <col min="258" max="258" width="9" style="50" customWidth="1"/>
    <col min="259" max="259" width="74" style="50" customWidth="1"/>
    <col min="260" max="260" width="17.69921875" style="50" customWidth="1"/>
    <col min="261" max="513" width="9" style="50"/>
    <col min="514" max="514" width="9" style="50" customWidth="1"/>
    <col min="515" max="515" width="74" style="50" customWidth="1"/>
    <col min="516" max="516" width="17.69921875" style="50" customWidth="1"/>
    <col min="517" max="769" width="9" style="50"/>
    <col min="770" max="770" width="9" style="50" customWidth="1"/>
    <col min="771" max="771" width="74" style="50" customWidth="1"/>
    <col min="772" max="772" width="17.69921875" style="50" customWidth="1"/>
    <col min="773" max="1025" width="9" style="50"/>
    <col min="1026" max="1026" width="9" style="50" customWidth="1"/>
    <col min="1027" max="1027" width="74" style="50" customWidth="1"/>
    <col min="1028" max="1028" width="17.69921875" style="50" customWidth="1"/>
    <col min="1029" max="1281" width="9" style="50"/>
    <col min="1282" max="1282" width="9" style="50" customWidth="1"/>
    <col min="1283" max="1283" width="74" style="50" customWidth="1"/>
    <col min="1284" max="1284" width="17.69921875" style="50" customWidth="1"/>
    <col min="1285" max="1537" width="9" style="50"/>
    <col min="1538" max="1538" width="9" style="50" customWidth="1"/>
    <col min="1539" max="1539" width="74" style="50" customWidth="1"/>
    <col min="1540" max="1540" width="17.69921875" style="50" customWidth="1"/>
    <col min="1541" max="1793" width="9" style="50"/>
    <col min="1794" max="1794" width="9" style="50" customWidth="1"/>
    <col min="1795" max="1795" width="74" style="50" customWidth="1"/>
    <col min="1796" max="1796" width="17.69921875" style="50" customWidth="1"/>
    <col min="1797" max="2049" width="9" style="50"/>
    <col min="2050" max="2050" width="9" style="50" customWidth="1"/>
    <col min="2051" max="2051" width="74" style="50" customWidth="1"/>
    <col min="2052" max="2052" width="17.69921875" style="50" customWidth="1"/>
    <col min="2053" max="2305" width="9" style="50"/>
    <col min="2306" max="2306" width="9" style="50" customWidth="1"/>
    <col min="2307" max="2307" width="74" style="50" customWidth="1"/>
    <col min="2308" max="2308" width="17.69921875" style="50" customWidth="1"/>
    <col min="2309" max="2561" width="9" style="50"/>
    <col min="2562" max="2562" width="9" style="50" customWidth="1"/>
    <col min="2563" max="2563" width="74" style="50" customWidth="1"/>
    <col min="2564" max="2564" width="17.69921875" style="50" customWidth="1"/>
    <col min="2565" max="2817" width="9" style="50"/>
    <col min="2818" max="2818" width="9" style="50" customWidth="1"/>
    <col min="2819" max="2819" width="74" style="50" customWidth="1"/>
    <col min="2820" max="2820" width="17.69921875" style="50" customWidth="1"/>
    <col min="2821" max="3073" width="9" style="50"/>
    <col min="3074" max="3074" width="9" style="50" customWidth="1"/>
    <col min="3075" max="3075" width="74" style="50" customWidth="1"/>
    <col min="3076" max="3076" width="17.69921875" style="50" customWidth="1"/>
    <col min="3077" max="3329" width="9" style="50"/>
    <col min="3330" max="3330" width="9" style="50" customWidth="1"/>
    <col min="3331" max="3331" width="74" style="50" customWidth="1"/>
    <col min="3332" max="3332" width="17.69921875" style="50" customWidth="1"/>
    <col min="3333" max="3585" width="9" style="50"/>
    <col min="3586" max="3586" width="9" style="50" customWidth="1"/>
    <col min="3587" max="3587" width="74" style="50" customWidth="1"/>
    <col min="3588" max="3588" width="17.69921875" style="50" customWidth="1"/>
    <col min="3589" max="3841" width="9" style="50"/>
    <col min="3842" max="3842" width="9" style="50" customWidth="1"/>
    <col min="3843" max="3843" width="74" style="50" customWidth="1"/>
    <col min="3844" max="3844" width="17.69921875" style="50" customWidth="1"/>
    <col min="3845" max="4097" width="9" style="50"/>
    <col min="4098" max="4098" width="9" style="50" customWidth="1"/>
    <col min="4099" max="4099" width="74" style="50" customWidth="1"/>
    <col min="4100" max="4100" width="17.69921875" style="50" customWidth="1"/>
    <col min="4101" max="4353" width="9" style="50"/>
    <col min="4354" max="4354" width="9" style="50" customWidth="1"/>
    <col min="4355" max="4355" width="74" style="50" customWidth="1"/>
    <col min="4356" max="4356" width="17.69921875" style="50" customWidth="1"/>
    <col min="4357" max="4609" width="9" style="50"/>
    <col min="4610" max="4610" width="9" style="50" customWidth="1"/>
    <col min="4611" max="4611" width="74" style="50" customWidth="1"/>
    <col min="4612" max="4612" width="17.69921875" style="50" customWidth="1"/>
    <col min="4613" max="4865" width="9" style="50"/>
    <col min="4866" max="4866" width="9" style="50" customWidth="1"/>
    <col min="4867" max="4867" width="74" style="50" customWidth="1"/>
    <col min="4868" max="4868" width="17.69921875" style="50" customWidth="1"/>
    <col min="4869" max="5121" width="9" style="50"/>
    <col min="5122" max="5122" width="9" style="50" customWidth="1"/>
    <col min="5123" max="5123" width="74" style="50" customWidth="1"/>
    <col min="5124" max="5124" width="17.69921875" style="50" customWidth="1"/>
    <col min="5125" max="5377" width="9" style="50"/>
    <col min="5378" max="5378" width="9" style="50" customWidth="1"/>
    <col min="5379" max="5379" width="74" style="50" customWidth="1"/>
    <col min="5380" max="5380" width="17.69921875" style="50" customWidth="1"/>
    <col min="5381" max="5633" width="9" style="50"/>
    <col min="5634" max="5634" width="9" style="50" customWidth="1"/>
    <col min="5635" max="5635" width="74" style="50" customWidth="1"/>
    <col min="5636" max="5636" width="17.69921875" style="50" customWidth="1"/>
    <col min="5637" max="5889" width="9" style="50"/>
    <col min="5890" max="5890" width="9" style="50" customWidth="1"/>
    <col min="5891" max="5891" width="74" style="50" customWidth="1"/>
    <col min="5892" max="5892" width="17.69921875" style="50" customWidth="1"/>
    <col min="5893" max="6145" width="9" style="50"/>
    <col min="6146" max="6146" width="9" style="50" customWidth="1"/>
    <col min="6147" max="6147" width="74" style="50" customWidth="1"/>
    <col min="6148" max="6148" width="17.69921875" style="50" customWidth="1"/>
    <col min="6149" max="6401" width="9" style="50"/>
    <col min="6402" max="6402" width="9" style="50" customWidth="1"/>
    <col min="6403" max="6403" width="74" style="50" customWidth="1"/>
    <col min="6404" max="6404" width="17.69921875" style="50" customWidth="1"/>
    <col min="6405" max="6657" width="9" style="50"/>
    <col min="6658" max="6658" width="9" style="50" customWidth="1"/>
    <col min="6659" max="6659" width="74" style="50" customWidth="1"/>
    <col min="6660" max="6660" width="17.69921875" style="50" customWidth="1"/>
    <col min="6661" max="6913" width="9" style="50"/>
    <col min="6914" max="6914" width="9" style="50" customWidth="1"/>
    <col min="6915" max="6915" width="74" style="50" customWidth="1"/>
    <col min="6916" max="6916" width="17.69921875" style="50" customWidth="1"/>
    <col min="6917" max="7169" width="9" style="50"/>
    <col min="7170" max="7170" width="9" style="50" customWidth="1"/>
    <col min="7171" max="7171" width="74" style="50" customWidth="1"/>
    <col min="7172" max="7172" width="17.69921875" style="50" customWidth="1"/>
    <col min="7173" max="7425" width="9" style="50"/>
    <col min="7426" max="7426" width="9" style="50" customWidth="1"/>
    <col min="7427" max="7427" width="74" style="50" customWidth="1"/>
    <col min="7428" max="7428" width="17.69921875" style="50" customWidth="1"/>
    <col min="7429" max="7681" width="9" style="50"/>
    <col min="7682" max="7682" width="9" style="50" customWidth="1"/>
    <col min="7683" max="7683" width="74" style="50" customWidth="1"/>
    <col min="7684" max="7684" width="17.69921875" style="50" customWidth="1"/>
    <col min="7685" max="7937" width="9" style="50"/>
    <col min="7938" max="7938" width="9" style="50" customWidth="1"/>
    <col min="7939" max="7939" width="74" style="50" customWidth="1"/>
    <col min="7940" max="7940" width="17.69921875" style="50" customWidth="1"/>
    <col min="7941" max="8193" width="9" style="50"/>
    <col min="8194" max="8194" width="9" style="50" customWidth="1"/>
    <col min="8195" max="8195" width="74" style="50" customWidth="1"/>
    <col min="8196" max="8196" width="17.69921875" style="50" customWidth="1"/>
    <col min="8197" max="8449" width="9" style="50"/>
    <col min="8450" max="8450" width="9" style="50" customWidth="1"/>
    <col min="8451" max="8451" width="74" style="50" customWidth="1"/>
    <col min="8452" max="8452" width="17.69921875" style="50" customWidth="1"/>
    <col min="8453" max="8705" width="9" style="50"/>
    <col min="8706" max="8706" width="9" style="50" customWidth="1"/>
    <col min="8707" max="8707" width="74" style="50" customWidth="1"/>
    <col min="8708" max="8708" width="17.69921875" style="50" customWidth="1"/>
    <col min="8709" max="8961" width="9" style="50"/>
    <col min="8962" max="8962" width="9" style="50" customWidth="1"/>
    <col min="8963" max="8963" width="74" style="50" customWidth="1"/>
    <col min="8964" max="8964" width="17.69921875" style="50" customWidth="1"/>
    <col min="8965" max="9217" width="9" style="50"/>
    <col min="9218" max="9218" width="9" style="50" customWidth="1"/>
    <col min="9219" max="9219" width="74" style="50" customWidth="1"/>
    <col min="9220" max="9220" width="17.69921875" style="50" customWidth="1"/>
    <col min="9221" max="9473" width="9" style="50"/>
    <col min="9474" max="9474" width="9" style="50" customWidth="1"/>
    <col min="9475" max="9475" width="74" style="50" customWidth="1"/>
    <col min="9476" max="9476" width="17.69921875" style="50" customWidth="1"/>
    <col min="9477" max="9729" width="9" style="50"/>
    <col min="9730" max="9730" width="9" style="50" customWidth="1"/>
    <col min="9731" max="9731" width="74" style="50" customWidth="1"/>
    <col min="9732" max="9732" width="17.69921875" style="50" customWidth="1"/>
    <col min="9733" max="9985" width="9" style="50"/>
    <col min="9986" max="9986" width="9" style="50" customWidth="1"/>
    <col min="9987" max="9987" width="74" style="50" customWidth="1"/>
    <col min="9988" max="9988" width="17.69921875" style="50" customWidth="1"/>
    <col min="9989" max="10241" width="9" style="50"/>
    <col min="10242" max="10242" width="9" style="50" customWidth="1"/>
    <col min="10243" max="10243" width="74" style="50" customWidth="1"/>
    <col min="10244" max="10244" width="17.69921875" style="50" customWidth="1"/>
    <col min="10245" max="10497" width="9" style="50"/>
    <col min="10498" max="10498" width="9" style="50" customWidth="1"/>
    <col min="10499" max="10499" width="74" style="50" customWidth="1"/>
    <col min="10500" max="10500" width="17.69921875" style="50" customWidth="1"/>
    <col min="10501" max="10753" width="9" style="50"/>
    <col min="10754" max="10754" width="9" style="50" customWidth="1"/>
    <col min="10755" max="10755" width="74" style="50" customWidth="1"/>
    <col min="10756" max="10756" width="17.69921875" style="50" customWidth="1"/>
    <col min="10757" max="11009" width="9" style="50"/>
    <col min="11010" max="11010" width="9" style="50" customWidth="1"/>
    <col min="11011" max="11011" width="74" style="50" customWidth="1"/>
    <col min="11012" max="11012" width="17.69921875" style="50" customWidth="1"/>
    <col min="11013" max="11265" width="9" style="50"/>
    <col min="11266" max="11266" width="9" style="50" customWidth="1"/>
    <col min="11267" max="11267" width="74" style="50" customWidth="1"/>
    <col min="11268" max="11268" width="17.69921875" style="50" customWidth="1"/>
    <col min="11269" max="11521" width="9" style="50"/>
    <col min="11522" max="11522" width="9" style="50" customWidth="1"/>
    <col min="11523" max="11523" width="74" style="50" customWidth="1"/>
    <col min="11524" max="11524" width="17.69921875" style="50" customWidth="1"/>
    <col min="11525" max="11777" width="9" style="50"/>
    <col min="11778" max="11778" width="9" style="50" customWidth="1"/>
    <col min="11779" max="11779" width="74" style="50" customWidth="1"/>
    <col min="11780" max="11780" width="17.69921875" style="50" customWidth="1"/>
    <col min="11781" max="12033" width="9" style="50"/>
    <col min="12034" max="12034" width="9" style="50" customWidth="1"/>
    <col min="12035" max="12035" width="74" style="50" customWidth="1"/>
    <col min="12036" max="12036" width="17.69921875" style="50" customWidth="1"/>
    <col min="12037" max="12289" width="9" style="50"/>
    <col min="12290" max="12290" width="9" style="50" customWidth="1"/>
    <col min="12291" max="12291" width="74" style="50" customWidth="1"/>
    <col min="12292" max="12292" width="17.69921875" style="50" customWidth="1"/>
    <col min="12293" max="12545" width="9" style="50"/>
    <col min="12546" max="12546" width="9" style="50" customWidth="1"/>
    <col min="12547" max="12547" width="74" style="50" customWidth="1"/>
    <col min="12548" max="12548" width="17.69921875" style="50" customWidth="1"/>
    <col min="12549" max="12801" width="9" style="50"/>
    <col min="12802" max="12802" width="9" style="50" customWidth="1"/>
    <col min="12803" max="12803" width="74" style="50" customWidth="1"/>
    <col min="12804" max="12804" width="17.69921875" style="50" customWidth="1"/>
    <col min="12805" max="13057" width="9" style="50"/>
    <col min="13058" max="13058" width="9" style="50" customWidth="1"/>
    <col min="13059" max="13059" width="74" style="50" customWidth="1"/>
    <col min="13060" max="13060" width="17.69921875" style="50" customWidth="1"/>
    <col min="13061" max="13313" width="9" style="50"/>
    <col min="13314" max="13314" width="9" style="50" customWidth="1"/>
    <col min="13315" max="13315" width="74" style="50" customWidth="1"/>
    <col min="13316" max="13316" width="17.69921875" style="50" customWidth="1"/>
    <col min="13317" max="13569" width="9" style="50"/>
    <col min="13570" max="13570" width="9" style="50" customWidth="1"/>
    <col min="13571" max="13571" width="74" style="50" customWidth="1"/>
    <col min="13572" max="13572" width="17.69921875" style="50" customWidth="1"/>
    <col min="13573" max="13825" width="9" style="50"/>
    <col min="13826" max="13826" width="9" style="50" customWidth="1"/>
    <col min="13827" max="13827" width="74" style="50" customWidth="1"/>
    <col min="13828" max="13828" width="17.69921875" style="50" customWidth="1"/>
    <col min="13829" max="14081" width="9" style="50"/>
    <col min="14082" max="14082" width="9" style="50" customWidth="1"/>
    <col min="14083" max="14083" width="74" style="50" customWidth="1"/>
    <col min="14084" max="14084" width="17.69921875" style="50" customWidth="1"/>
    <col min="14085" max="14337" width="9" style="50"/>
    <col min="14338" max="14338" width="9" style="50" customWidth="1"/>
    <col min="14339" max="14339" width="74" style="50" customWidth="1"/>
    <col min="14340" max="14340" width="17.69921875" style="50" customWidth="1"/>
    <col min="14341" max="14593" width="9" style="50"/>
    <col min="14594" max="14594" width="9" style="50" customWidth="1"/>
    <col min="14595" max="14595" width="74" style="50" customWidth="1"/>
    <col min="14596" max="14596" width="17.69921875" style="50" customWidth="1"/>
    <col min="14597" max="14849" width="9" style="50"/>
    <col min="14850" max="14850" width="9" style="50" customWidth="1"/>
    <col min="14851" max="14851" width="74" style="50" customWidth="1"/>
    <col min="14852" max="14852" width="17.69921875" style="50" customWidth="1"/>
    <col min="14853" max="15105" width="9" style="50"/>
    <col min="15106" max="15106" width="9" style="50" customWidth="1"/>
    <col min="15107" max="15107" width="74" style="50" customWidth="1"/>
    <col min="15108" max="15108" width="17.69921875" style="50" customWidth="1"/>
    <col min="15109" max="15361" width="9" style="50"/>
    <col min="15362" max="15362" width="9" style="50" customWidth="1"/>
    <col min="15363" max="15363" width="74" style="50" customWidth="1"/>
    <col min="15364" max="15364" width="17.69921875" style="50" customWidth="1"/>
    <col min="15365" max="15617" width="9" style="50"/>
    <col min="15618" max="15618" width="9" style="50" customWidth="1"/>
    <col min="15619" max="15619" width="74" style="50" customWidth="1"/>
    <col min="15620" max="15620" width="17.69921875" style="50" customWidth="1"/>
    <col min="15621" max="15873" width="9" style="50"/>
    <col min="15874" max="15874" width="9" style="50" customWidth="1"/>
    <col min="15875" max="15875" width="74" style="50" customWidth="1"/>
    <col min="15876" max="15876" width="17.69921875" style="50" customWidth="1"/>
    <col min="15877" max="16129" width="9" style="50"/>
    <col min="16130" max="16130" width="9" style="50" customWidth="1"/>
    <col min="16131" max="16131" width="74" style="50" customWidth="1"/>
    <col min="16132" max="16132" width="17.69921875" style="50" customWidth="1"/>
    <col min="16133" max="16384" width="9" style="50"/>
  </cols>
  <sheetData>
    <row r="3" spans="2:8" ht="27.75" customHeight="1">
      <c r="B3" s="92" t="s">
        <v>66</v>
      </c>
      <c r="C3" s="92"/>
      <c r="D3" s="92"/>
    </row>
    <row r="4" spans="2:8" ht="15" thickBot="1"/>
    <row r="5" spans="2:8" s="51" customFormat="1" ht="49.5" customHeight="1">
      <c r="B5" s="93" t="s">
        <v>103</v>
      </c>
      <c r="C5" s="94"/>
      <c r="D5" s="95"/>
      <c r="E5" s="48"/>
      <c r="F5" s="48"/>
      <c r="G5" s="48"/>
      <c r="H5" s="48"/>
    </row>
    <row r="6" spans="2:8">
      <c r="B6" s="64"/>
      <c r="C6" s="65"/>
      <c r="D6" s="66"/>
    </row>
    <row r="7" spans="2:8" s="53" customFormat="1" ht="24.9" customHeight="1">
      <c r="B7" s="67" t="s">
        <v>67</v>
      </c>
      <c r="C7" s="52" t="s">
        <v>68</v>
      </c>
      <c r="D7" s="68" t="s">
        <v>69</v>
      </c>
    </row>
    <row r="8" spans="2:8" ht="17.399999999999999">
      <c r="B8" s="69">
        <v>1</v>
      </c>
      <c r="C8" s="54">
        <v>2</v>
      </c>
      <c r="D8" s="70">
        <v>3</v>
      </c>
    </row>
    <row r="9" spans="2:8" ht="21">
      <c r="B9" s="67">
        <v>1</v>
      </c>
      <c r="C9" s="55" t="s">
        <v>74</v>
      </c>
      <c r="D9" s="71">
        <f>Kosztorys!H94</f>
        <v>0</v>
      </c>
    </row>
    <row r="10" spans="2:8" ht="21">
      <c r="B10" s="72"/>
      <c r="C10" s="56" t="s">
        <v>14</v>
      </c>
      <c r="D10" s="71">
        <f>ROUND(SUM(D9:D9),2)</f>
        <v>0</v>
      </c>
    </row>
    <row r="11" spans="2:8" ht="21">
      <c r="B11" s="72"/>
      <c r="C11" s="56" t="s">
        <v>70</v>
      </c>
      <c r="D11" s="71">
        <f>ROUND(0.03*D10,2)</f>
        <v>0</v>
      </c>
    </row>
    <row r="12" spans="2:8" ht="21">
      <c r="B12" s="72"/>
      <c r="C12" s="56" t="s">
        <v>71</v>
      </c>
      <c r="D12" s="71">
        <f>ROUND(D10+D11,2)</f>
        <v>0</v>
      </c>
    </row>
    <row r="13" spans="2:8" ht="21">
      <c r="B13" s="72"/>
      <c r="C13" s="56" t="s">
        <v>72</v>
      </c>
      <c r="D13" s="71">
        <f>ROUND(0.23*D12,2)</f>
        <v>0</v>
      </c>
    </row>
    <row r="14" spans="2:8" ht="21.6" thickBot="1">
      <c r="B14" s="73"/>
      <c r="C14" s="74" t="s">
        <v>73</v>
      </c>
      <c r="D14" s="75">
        <f>ROUND(D12+D13,2)</f>
        <v>0</v>
      </c>
    </row>
    <row r="15" spans="2:8" ht="24" customHeight="1"/>
  </sheetData>
  <mergeCells count="2">
    <mergeCell ref="B3:D3"/>
    <mergeCell ref="B5:D5"/>
  </mergeCells>
  <pageMargins left="0.7" right="0.7" top="0.75" bottom="0.75" header="0.3" footer="0.3"/>
  <pageSetup paperSize="9" scale="75" orientation="portrait" r:id="rId1"/>
  <colBreaks count="1" manualBreakCount="1">
    <brk id="1" min="1" max="6553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2:P100"/>
  <sheetViews>
    <sheetView tabSelected="1" view="pageBreakPreview" zoomScale="85" zoomScaleNormal="100" zoomScaleSheetLayoutView="85" workbookViewId="0">
      <selection activeCell="B3" sqref="B3:H3"/>
    </sheetView>
  </sheetViews>
  <sheetFormatPr defaultColWidth="9" defaultRowHeight="13.8"/>
  <cols>
    <col min="1" max="1" width="3.5" style="3" customWidth="1"/>
    <col min="2" max="2" width="4.09765625" style="4" bestFit="1" customWidth="1"/>
    <col min="3" max="3" width="22.5" style="3" customWidth="1"/>
    <col min="4" max="4" width="85.59765625" style="3" customWidth="1"/>
    <col min="5" max="5" width="6.19921875" style="3" customWidth="1"/>
    <col min="6" max="6" width="8.8984375" style="49" customWidth="1"/>
    <col min="7" max="7" width="10.19921875" style="49" customWidth="1"/>
    <col min="8" max="8" width="11.3984375" style="49" bestFit="1" customWidth="1"/>
    <col min="9" max="9" width="9" style="3"/>
    <col min="10" max="11" width="9" style="3" customWidth="1"/>
    <col min="12" max="16384" width="9" style="3"/>
  </cols>
  <sheetData>
    <row r="2" spans="2:16" ht="33.75" customHeight="1">
      <c r="B2" s="96" t="s">
        <v>178</v>
      </c>
      <c r="C2" s="96"/>
      <c r="D2" s="96"/>
      <c r="E2" s="96"/>
      <c r="F2" s="96"/>
      <c r="G2" s="96"/>
      <c r="H2" s="96"/>
    </row>
    <row r="3" spans="2:16" ht="59.25" customHeight="1">
      <c r="B3" s="97" t="s">
        <v>102</v>
      </c>
      <c r="C3" s="97"/>
      <c r="D3" s="97"/>
      <c r="E3" s="97"/>
      <c r="F3" s="97"/>
      <c r="G3" s="97"/>
      <c r="H3" s="97"/>
      <c r="I3" s="5"/>
      <c r="J3" s="5"/>
      <c r="K3" s="5"/>
      <c r="L3" s="5"/>
      <c r="M3" s="5"/>
      <c r="N3" s="5"/>
      <c r="O3" s="5"/>
      <c r="P3" s="5"/>
    </row>
    <row r="4" spans="2:16" ht="30.75" customHeight="1">
      <c r="B4" s="57" t="s">
        <v>17</v>
      </c>
      <c r="C4" s="57" t="s">
        <v>16</v>
      </c>
      <c r="D4" s="82" t="s">
        <v>9</v>
      </c>
      <c r="E4" s="83" t="s">
        <v>15</v>
      </c>
      <c r="F4" s="83" t="s">
        <v>10</v>
      </c>
      <c r="G4" s="83" t="s">
        <v>61</v>
      </c>
      <c r="H4" s="83" t="s">
        <v>62</v>
      </c>
      <c r="I4" s="5"/>
      <c r="J4" s="5"/>
      <c r="K4" s="5"/>
      <c r="L4" s="5"/>
      <c r="M4" s="5"/>
      <c r="N4" s="5"/>
      <c r="O4" s="5"/>
      <c r="P4" s="5"/>
    </row>
    <row r="5" spans="2:16" ht="21" customHeight="1">
      <c r="B5" s="77"/>
      <c r="C5" s="77" t="s">
        <v>108</v>
      </c>
      <c r="D5" s="104" t="s">
        <v>0</v>
      </c>
      <c r="E5" s="104"/>
      <c r="F5" s="104"/>
      <c r="G5" s="104"/>
      <c r="H5" s="104"/>
      <c r="I5" s="5"/>
      <c r="J5" s="5"/>
      <c r="K5" s="5"/>
      <c r="L5" s="5"/>
      <c r="M5" s="5"/>
      <c r="N5" s="5"/>
      <c r="O5" s="5"/>
      <c r="P5" s="5"/>
    </row>
    <row r="6" spans="2:16" ht="14.25" customHeight="1">
      <c r="B6" s="58">
        <v>1</v>
      </c>
      <c r="C6" s="59" t="s">
        <v>60</v>
      </c>
      <c r="D6" s="60" t="s">
        <v>118</v>
      </c>
      <c r="E6" s="59" t="s">
        <v>7</v>
      </c>
      <c r="F6" s="84">
        <v>0.39</v>
      </c>
      <c r="G6" s="81"/>
      <c r="H6" s="61"/>
      <c r="I6" s="5"/>
      <c r="J6" s="5"/>
      <c r="K6" s="5"/>
      <c r="L6" s="5"/>
      <c r="M6" s="5"/>
      <c r="N6" s="5"/>
      <c r="O6" s="5"/>
      <c r="P6" s="5"/>
    </row>
    <row r="7" spans="2:16" ht="21" customHeight="1">
      <c r="B7" s="77"/>
      <c r="C7" s="77" t="s">
        <v>49</v>
      </c>
      <c r="D7" s="104" t="s">
        <v>164</v>
      </c>
      <c r="E7" s="104"/>
      <c r="F7" s="104"/>
      <c r="G7" s="104"/>
      <c r="H7" s="104"/>
      <c r="I7" s="5"/>
      <c r="J7" s="5"/>
      <c r="K7" s="5"/>
      <c r="L7" s="5"/>
      <c r="M7" s="5"/>
      <c r="N7" s="5"/>
      <c r="O7" s="5"/>
      <c r="P7" s="5"/>
    </row>
    <row r="8" spans="2:16" ht="27.6">
      <c r="B8" s="58">
        <v>2</v>
      </c>
      <c r="C8" s="100"/>
      <c r="D8" s="60" t="s">
        <v>78</v>
      </c>
      <c r="E8" s="59" t="s">
        <v>1</v>
      </c>
      <c r="F8" s="63">
        <v>20</v>
      </c>
      <c r="G8" s="81"/>
      <c r="H8" s="61"/>
      <c r="I8" s="5"/>
      <c r="J8" s="5"/>
      <c r="K8" s="5"/>
      <c r="L8" s="5"/>
      <c r="M8" s="5"/>
      <c r="N8" s="5"/>
      <c r="O8" s="5"/>
      <c r="P8" s="5"/>
    </row>
    <row r="9" spans="2:16" ht="27.6">
      <c r="B9" s="58">
        <f>B8+1</f>
        <v>3</v>
      </c>
      <c r="C9" s="100"/>
      <c r="D9" s="60" t="s">
        <v>104</v>
      </c>
      <c r="E9" s="59" t="s">
        <v>1</v>
      </c>
      <c r="F9" s="63">
        <v>39</v>
      </c>
      <c r="G9" s="81"/>
      <c r="H9" s="61"/>
      <c r="I9" s="5"/>
      <c r="J9" s="5"/>
      <c r="K9" s="5"/>
      <c r="L9" s="5"/>
      <c r="M9" s="5"/>
      <c r="N9" s="5"/>
      <c r="O9" s="5"/>
      <c r="P9" s="5"/>
    </row>
    <row r="10" spans="2:16" ht="27.6">
      <c r="B10" s="58">
        <f t="shared" ref="B10:B20" si="0">B9+1</f>
        <v>4</v>
      </c>
      <c r="C10" s="100"/>
      <c r="D10" s="60" t="s">
        <v>79</v>
      </c>
      <c r="E10" s="59" t="s">
        <v>1</v>
      </c>
      <c r="F10" s="63">
        <v>56</v>
      </c>
      <c r="G10" s="81"/>
      <c r="H10" s="61"/>
      <c r="I10" s="5"/>
      <c r="J10" s="5"/>
      <c r="K10" s="5"/>
      <c r="L10" s="5"/>
      <c r="M10" s="5"/>
      <c r="N10" s="5"/>
      <c r="O10" s="5"/>
      <c r="P10" s="5"/>
    </row>
    <row r="11" spans="2:16" ht="27.6">
      <c r="B11" s="58">
        <f>B10+1</f>
        <v>5</v>
      </c>
      <c r="C11" s="100"/>
      <c r="D11" s="60" t="s">
        <v>75</v>
      </c>
      <c r="E11" s="59" t="s">
        <v>3</v>
      </c>
      <c r="F11" s="63">
        <v>56</v>
      </c>
      <c r="G11" s="81"/>
      <c r="H11" s="61"/>
      <c r="I11" s="5"/>
      <c r="J11" s="5"/>
      <c r="K11" s="5"/>
      <c r="L11" s="5"/>
      <c r="M11" s="5"/>
      <c r="N11" s="5"/>
      <c r="O11" s="5"/>
      <c r="P11" s="5"/>
    </row>
    <row r="12" spans="2:16" ht="27.6">
      <c r="B12" s="58">
        <f t="shared" si="0"/>
        <v>6</v>
      </c>
      <c r="C12" s="100"/>
      <c r="D12" s="60" t="s">
        <v>119</v>
      </c>
      <c r="E12" s="59" t="s">
        <v>3</v>
      </c>
      <c r="F12" s="63">
        <v>19</v>
      </c>
      <c r="G12" s="81"/>
      <c r="H12" s="61"/>
      <c r="I12" s="5"/>
      <c r="J12" s="5"/>
      <c r="K12" s="5"/>
      <c r="L12" s="5"/>
      <c r="M12" s="5"/>
      <c r="N12" s="5"/>
      <c r="O12" s="5"/>
      <c r="P12" s="5"/>
    </row>
    <row r="13" spans="2:16" ht="27.6">
      <c r="B13" s="58">
        <f t="shared" si="0"/>
        <v>7</v>
      </c>
      <c r="C13" s="100"/>
      <c r="D13" s="60" t="s">
        <v>53</v>
      </c>
      <c r="E13" s="59" t="s">
        <v>1</v>
      </c>
      <c r="F13" s="63">
        <v>66</v>
      </c>
      <c r="G13" s="81"/>
      <c r="H13" s="61"/>
      <c r="I13" s="5"/>
      <c r="J13" s="5"/>
      <c r="K13" s="5"/>
      <c r="L13" s="5"/>
      <c r="M13" s="5"/>
      <c r="N13" s="5"/>
      <c r="O13" s="5"/>
      <c r="P13" s="5"/>
    </row>
    <row r="14" spans="2:16" ht="27.6">
      <c r="B14" s="58">
        <f t="shared" si="0"/>
        <v>8</v>
      </c>
      <c r="C14" s="100"/>
      <c r="D14" s="60" t="s">
        <v>80</v>
      </c>
      <c r="E14" s="59" t="s">
        <v>1</v>
      </c>
      <c r="F14" s="63">
        <v>4</v>
      </c>
      <c r="G14" s="81"/>
      <c r="H14" s="61"/>
      <c r="I14" s="5"/>
      <c r="J14" s="5"/>
      <c r="K14" s="5"/>
      <c r="L14" s="5"/>
      <c r="M14" s="5"/>
      <c r="N14" s="5"/>
      <c r="O14" s="5"/>
      <c r="P14" s="5"/>
    </row>
    <row r="15" spans="2:16" ht="27.6">
      <c r="B15" s="58">
        <f t="shared" si="0"/>
        <v>9</v>
      </c>
      <c r="C15" s="100"/>
      <c r="D15" s="60" t="s">
        <v>81</v>
      </c>
      <c r="E15" s="59" t="s">
        <v>1</v>
      </c>
      <c r="F15" s="63">
        <v>5</v>
      </c>
      <c r="G15" s="81"/>
      <c r="H15" s="61"/>
      <c r="I15" s="5"/>
      <c r="J15" s="5"/>
      <c r="K15" s="5"/>
      <c r="L15" s="5"/>
      <c r="M15" s="5"/>
      <c r="N15" s="5"/>
      <c r="O15" s="5"/>
      <c r="P15" s="5"/>
    </row>
    <row r="16" spans="2:16" ht="27.6">
      <c r="B16" s="58">
        <f t="shared" si="0"/>
        <v>10</v>
      </c>
      <c r="C16" s="100"/>
      <c r="D16" s="60" t="s">
        <v>82</v>
      </c>
      <c r="E16" s="59" t="s">
        <v>1</v>
      </c>
      <c r="F16" s="63">
        <v>5</v>
      </c>
      <c r="G16" s="81"/>
      <c r="H16" s="61"/>
      <c r="I16" s="5"/>
      <c r="J16" s="5"/>
      <c r="K16" s="5"/>
      <c r="L16" s="5"/>
      <c r="M16" s="5"/>
      <c r="N16" s="5"/>
      <c r="O16" s="5"/>
      <c r="P16" s="5"/>
    </row>
    <row r="17" spans="2:16" ht="27.6">
      <c r="B17" s="58">
        <f t="shared" si="0"/>
        <v>11</v>
      </c>
      <c r="C17" s="100"/>
      <c r="D17" s="60" t="s">
        <v>54</v>
      </c>
      <c r="E17" s="59" t="s">
        <v>83</v>
      </c>
      <c r="F17" s="63">
        <v>7</v>
      </c>
      <c r="G17" s="81"/>
      <c r="H17" s="61"/>
      <c r="I17" s="5"/>
      <c r="J17" s="5"/>
      <c r="K17" s="5"/>
      <c r="L17" s="5"/>
      <c r="M17" s="5"/>
      <c r="N17" s="5"/>
      <c r="O17" s="5"/>
      <c r="P17" s="5"/>
    </row>
    <row r="18" spans="2:16">
      <c r="B18" s="58">
        <f t="shared" si="0"/>
        <v>12</v>
      </c>
      <c r="C18" s="100"/>
      <c r="D18" s="60" t="s">
        <v>167</v>
      </c>
      <c r="E18" s="59" t="s">
        <v>3</v>
      </c>
      <c r="F18" s="63">
        <v>15</v>
      </c>
      <c r="G18" s="81"/>
      <c r="H18" s="61"/>
      <c r="I18" s="5"/>
      <c r="J18" s="5"/>
      <c r="K18" s="5"/>
      <c r="L18" s="5"/>
      <c r="M18" s="5"/>
      <c r="N18" s="5"/>
      <c r="O18" s="5"/>
      <c r="P18" s="5"/>
    </row>
    <row r="19" spans="2:16">
      <c r="B19" s="58">
        <f t="shared" si="0"/>
        <v>13</v>
      </c>
      <c r="C19" s="100"/>
      <c r="D19" s="60" t="s">
        <v>84</v>
      </c>
      <c r="E19" s="59" t="s">
        <v>12</v>
      </c>
      <c r="F19" s="63">
        <v>1</v>
      </c>
      <c r="G19" s="81"/>
      <c r="H19" s="61"/>
      <c r="I19" s="5"/>
      <c r="J19" s="5"/>
      <c r="K19" s="5"/>
      <c r="L19" s="5"/>
      <c r="M19" s="5"/>
      <c r="N19" s="5"/>
      <c r="O19" s="5"/>
      <c r="P19" s="5"/>
    </row>
    <row r="20" spans="2:16">
      <c r="B20" s="58">
        <f t="shared" si="0"/>
        <v>14</v>
      </c>
      <c r="C20" s="100"/>
      <c r="D20" s="60" t="s">
        <v>85</v>
      </c>
      <c r="E20" s="59" t="s">
        <v>83</v>
      </c>
      <c r="F20" s="63">
        <v>1</v>
      </c>
      <c r="G20" s="81"/>
      <c r="H20" s="61"/>
      <c r="I20" s="5"/>
      <c r="J20" s="5"/>
      <c r="K20" s="5"/>
      <c r="L20" s="5"/>
      <c r="M20" s="5"/>
      <c r="N20" s="5"/>
      <c r="O20" s="5"/>
      <c r="P20" s="5"/>
    </row>
    <row r="21" spans="2:16" ht="21" customHeight="1">
      <c r="B21" s="77"/>
      <c r="C21" s="77" t="s">
        <v>162</v>
      </c>
      <c r="D21" s="104" t="s">
        <v>4</v>
      </c>
      <c r="E21" s="104"/>
      <c r="F21" s="104"/>
      <c r="G21" s="104"/>
      <c r="H21" s="104"/>
      <c r="I21" s="5"/>
      <c r="J21" s="5"/>
      <c r="K21" s="5"/>
      <c r="L21" s="5"/>
      <c r="M21" s="5"/>
      <c r="N21" s="5"/>
      <c r="O21" s="5"/>
      <c r="P21" s="5"/>
    </row>
    <row r="22" spans="2:16" ht="21" customHeight="1">
      <c r="B22" s="77"/>
      <c r="C22" s="77" t="s">
        <v>109</v>
      </c>
      <c r="D22" s="104" t="s">
        <v>163</v>
      </c>
      <c r="E22" s="104"/>
      <c r="F22" s="104"/>
      <c r="G22" s="104"/>
      <c r="H22" s="104"/>
      <c r="I22" s="5"/>
      <c r="J22" s="5"/>
      <c r="K22" s="5"/>
      <c r="L22" s="5"/>
      <c r="M22" s="5"/>
      <c r="N22" s="5"/>
      <c r="O22" s="5"/>
      <c r="P22" s="5"/>
    </row>
    <row r="23" spans="2:16" ht="21" customHeight="1">
      <c r="B23" s="77"/>
      <c r="C23" s="85" t="s">
        <v>110</v>
      </c>
      <c r="D23" s="104" t="s">
        <v>161</v>
      </c>
      <c r="E23" s="104"/>
      <c r="F23" s="104"/>
      <c r="G23" s="104"/>
      <c r="H23" s="104"/>
      <c r="I23" s="5"/>
      <c r="J23" s="5"/>
      <c r="K23" s="5"/>
      <c r="L23" s="5"/>
      <c r="M23" s="5"/>
      <c r="N23" s="5"/>
      <c r="O23" s="5"/>
      <c r="P23" s="5"/>
    </row>
    <row r="24" spans="2:16" ht="28.5" customHeight="1">
      <c r="B24" s="58">
        <v>15</v>
      </c>
      <c r="C24" s="102"/>
      <c r="D24" s="60" t="s">
        <v>76</v>
      </c>
      <c r="E24" s="47" t="s">
        <v>1</v>
      </c>
      <c r="F24" s="63">
        <v>154</v>
      </c>
      <c r="G24" s="81"/>
      <c r="H24" s="61"/>
      <c r="M24" s="5"/>
      <c r="N24" s="5"/>
      <c r="O24" s="5"/>
      <c r="P24" s="5"/>
    </row>
    <row r="25" spans="2:16" ht="28.5" customHeight="1">
      <c r="B25" s="58">
        <f>B24+1</f>
        <v>16</v>
      </c>
      <c r="C25" s="102"/>
      <c r="D25" s="60" t="s">
        <v>77</v>
      </c>
      <c r="E25" s="47" t="s">
        <v>1</v>
      </c>
      <c r="F25" s="63">
        <v>1385</v>
      </c>
      <c r="G25" s="86"/>
      <c r="H25" s="61"/>
      <c r="I25" s="5"/>
      <c r="J25" s="5"/>
      <c r="K25" s="5"/>
      <c r="L25" s="5"/>
      <c r="M25" s="5"/>
      <c r="N25" s="5"/>
      <c r="O25" s="5"/>
      <c r="P25" s="5"/>
    </row>
    <row r="26" spans="2:16" ht="28.5" customHeight="1">
      <c r="B26" s="58">
        <f>B25+1</f>
        <v>17</v>
      </c>
      <c r="C26" s="102"/>
      <c r="D26" s="60" t="s">
        <v>87</v>
      </c>
      <c r="E26" s="47" t="s">
        <v>3</v>
      </c>
      <c r="F26" s="63">
        <v>41</v>
      </c>
      <c r="G26" s="81"/>
      <c r="H26" s="61"/>
      <c r="I26" s="5"/>
      <c r="J26" s="5"/>
      <c r="K26" s="5"/>
      <c r="L26" s="5"/>
      <c r="M26" s="5"/>
      <c r="N26" s="5"/>
      <c r="O26" s="5"/>
      <c r="P26" s="5"/>
    </row>
    <row r="27" spans="2:16" ht="28.5" customHeight="1">
      <c r="B27" s="77"/>
      <c r="C27" s="85" t="s">
        <v>111</v>
      </c>
      <c r="D27" s="104" t="s">
        <v>160</v>
      </c>
      <c r="E27" s="104"/>
      <c r="F27" s="104"/>
      <c r="G27" s="104"/>
      <c r="H27" s="104"/>
      <c r="I27" s="5"/>
      <c r="J27" s="5"/>
      <c r="K27" s="5"/>
      <c r="L27" s="5"/>
      <c r="M27" s="5"/>
      <c r="N27" s="5"/>
      <c r="O27" s="5"/>
      <c r="P27" s="5"/>
    </row>
    <row r="28" spans="2:16" ht="42.75" customHeight="1">
      <c r="B28" s="58">
        <f>B26+1</f>
        <v>18</v>
      </c>
      <c r="C28" s="47"/>
      <c r="D28" s="60" t="s">
        <v>25</v>
      </c>
      <c r="E28" s="47" t="s">
        <v>1</v>
      </c>
      <c r="F28" s="63">
        <v>1257</v>
      </c>
      <c r="G28" s="86"/>
      <c r="H28" s="61"/>
      <c r="I28" s="5"/>
      <c r="J28" s="5"/>
      <c r="K28" s="5"/>
      <c r="L28" s="5"/>
      <c r="M28" s="5"/>
      <c r="N28" s="5"/>
      <c r="O28" s="5"/>
      <c r="P28" s="5"/>
    </row>
    <row r="29" spans="2:16" ht="14.25" customHeight="1">
      <c r="B29" s="77"/>
      <c r="C29" s="77" t="s">
        <v>101</v>
      </c>
      <c r="D29" s="104" t="s">
        <v>159</v>
      </c>
      <c r="E29" s="104"/>
      <c r="F29" s="104"/>
      <c r="G29" s="104"/>
      <c r="H29" s="104"/>
      <c r="I29" s="5"/>
      <c r="J29" s="5"/>
      <c r="K29" s="5"/>
      <c r="L29" s="5"/>
      <c r="M29" s="5"/>
      <c r="N29" s="5"/>
      <c r="O29" s="5"/>
      <c r="P29" s="5"/>
    </row>
    <row r="30" spans="2:16" ht="28.8" customHeight="1">
      <c r="B30" s="76">
        <f>B28+1</f>
        <v>19</v>
      </c>
      <c r="C30" s="58"/>
      <c r="D30" s="60" t="s">
        <v>86</v>
      </c>
      <c r="E30" s="59" t="s">
        <v>6</v>
      </c>
      <c r="F30" s="63">
        <v>29</v>
      </c>
      <c r="G30" s="81"/>
      <c r="H30" s="61"/>
      <c r="I30" s="5"/>
      <c r="J30" s="5"/>
      <c r="K30" s="5"/>
      <c r="L30" s="5"/>
      <c r="M30" s="5"/>
      <c r="N30" s="5"/>
      <c r="O30" s="5"/>
      <c r="P30" s="5"/>
    </row>
    <row r="31" spans="2:16" ht="14.25" customHeight="1">
      <c r="B31" s="77"/>
      <c r="C31" s="77" t="s">
        <v>117</v>
      </c>
      <c r="D31" s="104" t="s">
        <v>116</v>
      </c>
      <c r="E31" s="104"/>
      <c r="F31" s="104"/>
      <c r="G31" s="104"/>
      <c r="H31" s="104"/>
      <c r="I31" s="5"/>
      <c r="J31" s="5"/>
      <c r="K31" s="5"/>
      <c r="L31" s="5"/>
      <c r="M31" s="5"/>
      <c r="N31" s="5"/>
      <c r="O31" s="5"/>
      <c r="P31" s="5"/>
    </row>
    <row r="32" spans="2:16" ht="14.25" customHeight="1">
      <c r="B32" s="77"/>
      <c r="C32" s="77" t="s">
        <v>105</v>
      </c>
      <c r="D32" s="104" t="s">
        <v>158</v>
      </c>
      <c r="E32" s="104"/>
      <c r="F32" s="104"/>
      <c r="G32" s="104"/>
      <c r="H32" s="104"/>
      <c r="I32" s="5"/>
      <c r="J32" s="5"/>
      <c r="K32" s="5"/>
      <c r="L32" s="5"/>
      <c r="M32" s="5"/>
      <c r="N32" s="5"/>
      <c r="O32" s="5"/>
      <c r="P32" s="5"/>
    </row>
    <row r="33" spans="2:16" ht="30.6" customHeight="1">
      <c r="B33" s="76">
        <f>B30+1</f>
        <v>20</v>
      </c>
      <c r="C33" s="103"/>
      <c r="D33" s="60" t="s">
        <v>115</v>
      </c>
      <c r="E33" s="90" t="s">
        <v>83</v>
      </c>
      <c r="F33" s="90">
        <v>1</v>
      </c>
      <c r="G33" s="86"/>
      <c r="H33" s="81"/>
      <c r="I33" s="5"/>
      <c r="J33" s="5"/>
      <c r="K33" s="5"/>
      <c r="L33" s="5"/>
      <c r="M33" s="5"/>
      <c r="N33" s="5"/>
      <c r="O33" s="5"/>
      <c r="P33" s="5"/>
    </row>
    <row r="34" spans="2:16" ht="51.6" customHeight="1">
      <c r="B34" s="76">
        <f>B33+1</f>
        <v>21</v>
      </c>
      <c r="C34" s="103"/>
      <c r="D34" s="60" t="s">
        <v>169</v>
      </c>
      <c r="E34" s="90" t="s">
        <v>83</v>
      </c>
      <c r="F34" s="90">
        <v>2</v>
      </c>
      <c r="G34" s="91"/>
      <c r="H34" s="91"/>
      <c r="I34" s="5"/>
      <c r="J34" s="5"/>
      <c r="K34" s="5"/>
      <c r="L34" s="5"/>
      <c r="M34" s="5"/>
      <c r="N34" s="5"/>
      <c r="O34" s="5"/>
      <c r="P34" s="5"/>
    </row>
    <row r="35" spans="2:16" ht="51.6" customHeight="1">
      <c r="B35" s="79">
        <f>B34+1</f>
        <v>22</v>
      </c>
      <c r="C35" s="103"/>
      <c r="D35" s="60" t="s">
        <v>168</v>
      </c>
      <c r="E35" s="90" t="s">
        <v>12</v>
      </c>
      <c r="F35" s="90">
        <v>6</v>
      </c>
      <c r="G35" s="90"/>
      <c r="H35" s="90"/>
      <c r="I35" s="5"/>
      <c r="J35" s="5"/>
      <c r="K35" s="5"/>
      <c r="L35" s="5"/>
      <c r="M35" s="5"/>
      <c r="N35" s="5"/>
      <c r="O35" s="5"/>
      <c r="P35" s="5"/>
    </row>
    <row r="36" spans="2:16" ht="26.4" customHeight="1">
      <c r="B36" s="79">
        <f>B35+1</f>
        <v>23</v>
      </c>
      <c r="C36" s="103"/>
      <c r="D36" s="60" t="s">
        <v>100</v>
      </c>
      <c r="E36" s="90" t="s">
        <v>12</v>
      </c>
      <c r="F36" s="90">
        <v>2</v>
      </c>
      <c r="G36" s="90"/>
      <c r="H36" s="90"/>
      <c r="I36" s="5"/>
      <c r="J36" s="5"/>
      <c r="K36" s="5"/>
      <c r="L36" s="5"/>
      <c r="M36" s="5"/>
      <c r="N36" s="5"/>
      <c r="O36" s="5"/>
      <c r="P36" s="5"/>
    </row>
    <row r="37" spans="2:16" ht="51.6" customHeight="1">
      <c r="B37" s="79">
        <f t="shared" ref="B37" si="1">B36+1</f>
        <v>24</v>
      </c>
      <c r="C37" s="103"/>
      <c r="D37" s="60" t="s">
        <v>170</v>
      </c>
      <c r="E37" s="90" t="s">
        <v>12</v>
      </c>
      <c r="F37" s="90">
        <v>4</v>
      </c>
      <c r="G37" s="90"/>
      <c r="H37" s="90"/>
      <c r="I37" s="5"/>
      <c r="J37" s="5"/>
      <c r="K37" s="5"/>
      <c r="L37" s="5"/>
      <c r="M37" s="5"/>
      <c r="N37" s="5"/>
      <c r="O37" s="5"/>
      <c r="P37" s="5"/>
    </row>
    <row r="38" spans="2:16" ht="21" customHeight="1">
      <c r="B38" s="77"/>
      <c r="C38" s="77" t="s">
        <v>121</v>
      </c>
      <c r="D38" s="104" t="s">
        <v>2</v>
      </c>
      <c r="E38" s="104"/>
      <c r="F38" s="104"/>
      <c r="G38" s="104"/>
      <c r="H38" s="104"/>
      <c r="I38" s="5"/>
      <c r="J38" s="5"/>
      <c r="K38" s="5"/>
      <c r="L38" s="5"/>
      <c r="M38" s="5"/>
      <c r="N38" s="5"/>
      <c r="O38" s="5"/>
      <c r="P38" s="5"/>
    </row>
    <row r="39" spans="2:16" ht="21" customHeight="1">
      <c r="B39" s="77"/>
      <c r="C39" s="85" t="s">
        <v>135</v>
      </c>
      <c r="D39" s="104" t="s">
        <v>157</v>
      </c>
      <c r="E39" s="104"/>
      <c r="F39" s="104"/>
      <c r="G39" s="104"/>
      <c r="H39" s="104"/>
      <c r="I39" s="5"/>
      <c r="J39" s="5"/>
      <c r="K39" s="5"/>
      <c r="L39" s="5"/>
      <c r="M39" s="5"/>
      <c r="N39" s="5"/>
      <c r="O39" s="5"/>
      <c r="P39" s="5"/>
    </row>
    <row r="40" spans="2:16">
      <c r="B40" s="62">
        <f>B37+1</f>
        <v>25</v>
      </c>
      <c r="C40" s="47"/>
      <c r="D40" s="60" t="s">
        <v>11</v>
      </c>
      <c r="E40" s="47" t="s">
        <v>3</v>
      </c>
      <c r="F40" s="47">
        <v>965</v>
      </c>
      <c r="G40" s="81"/>
      <c r="H40" s="61"/>
      <c r="I40" s="5"/>
      <c r="J40" s="5"/>
      <c r="K40" s="5"/>
      <c r="L40" s="5"/>
      <c r="M40" s="5"/>
      <c r="N40" s="5"/>
      <c r="O40" s="5"/>
      <c r="P40" s="5"/>
    </row>
    <row r="41" spans="2:16">
      <c r="B41" s="77"/>
      <c r="C41" s="85" t="s">
        <v>112</v>
      </c>
      <c r="D41" s="104" t="s">
        <v>156</v>
      </c>
      <c r="E41" s="104"/>
      <c r="F41" s="104"/>
      <c r="G41" s="104"/>
      <c r="H41" s="104"/>
      <c r="I41" s="5"/>
      <c r="J41" s="5"/>
      <c r="K41" s="5"/>
      <c r="L41" s="5"/>
      <c r="M41" s="5"/>
      <c r="N41" s="5"/>
      <c r="O41" s="5"/>
      <c r="P41" s="5"/>
    </row>
    <row r="42" spans="2:16">
      <c r="B42" s="62">
        <f>B40+1</f>
        <v>26</v>
      </c>
      <c r="C42" s="80"/>
      <c r="D42" s="60" t="s">
        <v>18</v>
      </c>
      <c r="E42" s="47" t="s">
        <v>3</v>
      </c>
      <c r="F42" s="47">
        <v>206</v>
      </c>
      <c r="G42" s="81"/>
      <c r="H42" s="61"/>
      <c r="I42" s="5"/>
      <c r="J42" s="5"/>
      <c r="K42" s="5"/>
      <c r="L42" s="5"/>
      <c r="M42" s="5"/>
      <c r="N42" s="5"/>
      <c r="O42" s="5"/>
      <c r="P42" s="5"/>
    </row>
    <row r="43" spans="2:16">
      <c r="B43" s="77"/>
      <c r="C43" s="85" t="s">
        <v>136</v>
      </c>
      <c r="D43" s="104" t="s">
        <v>155</v>
      </c>
      <c r="E43" s="104"/>
      <c r="F43" s="104"/>
      <c r="G43" s="104"/>
      <c r="H43" s="104"/>
      <c r="I43" s="5"/>
      <c r="J43" s="5"/>
      <c r="K43" s="5"/>
      <c r="L43" s="5"/>
      <c r="M43" s="5"/>
      <c r="N43" s="5"/>
      <c r="O43" s="5"/>
      <c r="P43" s="5"/>
    </row>
    <row r="44" spans="2:16" ht="27.6">
      <c r="B44" s="62">
        <f>B42+1</f>
        <v>27</v>
      </c>
      <c r="C44" s="47"/>
      <c r="D44" s="60" t="s">
        <v>51</v>
      </c>
      <c r="E44" s="47" t="s">
        <v>3</v>
      </c>
      <c r="F44" s="47">
        <v>40</v>
      </c>
      <c r="G44" s="81"/>
      <c r="H44" s="61"/>
      <c r="I44" s="5"/>
      <c r="J44" s="5"/>
      <c r="K44" s="5"/>
      <c r="L44" s="5"/>
      <c r="M44" s="5"/>
      <c r="N44" s="5"/>
      <c r="O44" s="5"/>
      <c r="P44" s="5"/>
    </row>
    <row r="45" spans="2:16">
      <c r="B45" s="77"/>
      <c r="C45" s="85" t="s">
        <v>137</v>
      </c>
      <c r="D45" s="104" t="s">
        <v>154</v>
      </c>
      <c r="E45" s="104"/>
      <c r="F45" s="104"/>
      <c r="G45" s="104"/>
      <c r="H45" s="104"/>
      <c r="I45" s="5"/>
      <c r="J45" s="5"/>
      <c r="K45" s="5"/>
      <c r="L45" s="5"/>
      <c r="M45" s="5"/>
      <c r="N45" s="5"/>
      <c r="O45" s="5"/>
      <c r="P45" s="5"/>
    </row>
    <row r="46" spans="2:16">
      <c r="B46" s="62">
        <f>B44+1</f>
        <v>28</v>
      </c>
      <c r="C46" s="102"/>
      <c r="D46" s="60" t="s">
        <v>88</v>
      </c>
      <c r="E46" s="47" t="s">
        <v>3</v>
      </c>
      <c r="F46" s="47">
        <v>898</v>
      </c>
      <c r="G46" s="81"/>
      <c r="H46" s="61"/>
      <c r="I46" s="5"/>
      <c r="J46" s="5"/>
      <c r="K46" s="5"/>
      <c r="L46" s="5"/>
      <c r="M46" s="5"/>
      <c r="N46" s="5"/>
      <c r="O46" s="5"/>
      <c r="P46" s="5"/>
    </row>
    <row r="47" spans="2:16">
      <c r="B47" s="62">
        <f t="shared" ref="B47" si="2">B46+1</f>
        <v>29</v>
      </c>
      <c r="C47" s="102"/>
      <c r="D47" s="60" t="s">
        <v>89</v>
      </c>
      <c r="E47" s="47" t="s">
        <v>3</v>
      </c>
      <c r="F47" s="47">
        <v>67</v>
      </c>
      <c r="G47" s="81"/>
      <c r="H47" s="61"/>
      <c r="I47" s="13"/>
      <c r="J47" s="13"/>
      <c r="K47" s="13"/>
      <c r="L47" s="13"/>
      <c r="M47" s="13"/>
      <c r="N47" s="13"/>
      <c r="O47" s="13"/>
      <c r="P47" s="5"/>
    </row>
    <row r="48" spans="2:16">
      <c r="B48" s="77"/>
      <c r="C48" s="85" t="s">
        <v>138</v>
      </c>
      <c r="D48" s="104" t="s">
        <v>153</v>
      </c>
      <c r="E48" s="104"/>
      <c r="F48" s="104"/>
      <c r="G48" s="104"/>
      <c r="H48" s="104"/>
      <c r="I48" s="13"/>
      <c r="J48" s="13"/>
      <c r="K48" s="13"/>
      <c r="L48" s="13"/>
      <c r="M48" s="13"/>
      <c r="N48" s="13"/>
      <c r="O48" s="13"/>
      <c r="P48" s="5"/>
    </row>
    <row r="49" spans="2:16" ht="27.6">
      <c r="B49" s="62">
        <f>B47+1</f>
        <v>30</v>
      </c>
      <c r="C49" s="47"/>
      <c r="D49" s="60" t="s">
        <v>90</v>
      </c>
      <c r="E49" s="47" t="s">
        <v>3</v>
      </c>
      <c r="F49" s="47">
        <v>131</v>
      </c>
      <c r="G49" s="81"/>
      <c r="H49" s="61"/>
      <c r="I49" s="13"/>
      <c r="J49" s="13"/>
      <c r="K49" s="13"/>
      <c r="L49" s="13"/>
      <c r="M49" s="13"/>
      <c r="N49" s="13"/>
      <c r="O49" s="13"/>
      <c r="P49" s="5"/>
    </row>
    <row r="50" spans="2:16">
      <c r="B50" s="78"/>
      <c r="C50" s="85" t="s">
        <v>139</v>
      </c>
      <c r="D50" s="104" t="s">
        <v>152</v>
      </c>
      <c r="E50" s="104"/>
      <c r="F50" s="104"/>
      <c r="G50" s="104"/>
      <c r="H50" s="104"/>
      <c r="I50" s="13"/>
      <c r="J50" s="13"/>
      <c r="K50" s="13"/>
      <c r="L50" s="13"/>
      <c r="M50" s="13"/>
      <c r="N50" s="13"/>
      <c r="O50" s="13"/>
      <c r="P50" s="5"/>
    </row>
    <row r="51" spans="2:16" ht="31.2" customHeight="1">
      <c r="B51" s="62">
        <f>B49+1</f>
        <v>31</v>
      </c>
      <c r="C51" s="47"/>
      <c r="D51" s="60" t="s">
        <v>171</v>
      </c>
      <c r="E51" s="47" t="s">
        <v>3</v>
      </c>
      <c r="F51" s="47">
        <v>40</v>
      </c>
      <c r="G51" s="81"/>
      <c r="H51" s="61"/>
      <c r="I51" s="13"/>
      <c r="J51" s="13"/>
      <c r="K51" s="13"/>
      <c r="L51" s="13"/>
      <c r="M51" s="13"/>
      <c r="N51" s="13"/>
      <c r="O51" s="13"/>
      <c r="P51" s="5"/>
    </row>
    <row r="52" spans="2:16" ht="21" customHeight="1">
      <c r="B52" s="77"/>
      <c r="C52" s="77" t="s">
        <v>120</v>
      </c>
      <c r="D52" s="104" t="s">
        <v>151</v>
      </c>
      <c r="E52" s="104"/>
      <c r="F52" s="104"/>
      <c r="G52" s="104"/>
      <c r="H52" s="104"/>
      <c r="I52" s="13"/>
      <c r="J52" s="13"/>
      <c r="K52" s="13"/>
      <c r="L52" s="13"/>
      <c r="M52" s="13"/>
      <c r="N52" s="13"/>
      <c r="O52" s="13"/>
      <c r="P52" s="5"/>
    </row>
    <row r="53" spans="2:16" ht="21" customHeight="1">
      <c r="B53" s="77"/>
      <c r="C53" s="85" t="s">
        <v>130</v>
      </c>
      <c r="D53" s="104" t="s">
        <v>150</v>
      </c>
      <c r="E53" s="104"/>
      <c r="F53" s="104"/>
      <c r="G53" s="104"/>
      <c r="H53" s="104"/>
      <c r="I53" s="13"/>
      <c r="J53" s="13"/>
      <c r="K53" s="13"/>
      <c r="L53" s="13"/>
      <c r="M53" s="13"/>
      <c r="N53" s="13"/>
      <c r="O53" s="13"/>
      <c r="P53" s="5"/>
    </row>
    <row r="54" spans="2:16" ht="36" customHeight="1">
      <c r="B54" s="58">
        <f>B51+1</f>
        <v>32</v>
      </c>
      <c r="C54" s="47"/>
      <c r="D54" s="60" t="s">
        <v>172</v>
      </c>
      <c r="E54" s="47" t="s">
        <v>3</v>
      </c>
      <c r="F54" s="47">
        <v>166</v>
      </c>
      <c r="G54" s="86"/>
      <c r="H54" s="61"/>
      <c r="I54" s="13"/>
      <c r="J54" s="13"/>
      <c r="K54" s="13"/>
      <c r="L54" s="13"/>
      <c r="M54" s="13"/>
      <c r="N54" s="13"/>
      <c r="O54" s="13"/>
      <c r="P54" s="5"/>
    </row>
    <row r="55" spans="2:16" ht="36" customHeight="1">
      <c r="B55" s="77"/>
      <c r="C55" s="85" t="s">
        <v>131</v>
      </c>
      <c r="D55" s="104" t="s">
        <v>149</v>
      </c>
      <c r="E55" s="104"/>
      <c r="F55" s="104"/>
      <c r="G55" s="104"/>
      <c r="H55" s="104"/>
      <c r="I55" s="13"/>
      <c r="J55" s="13"/>
      <c r="K55" s="13"/>
      <c r="L55" s="13"/>
      <c r="M55" s="13"/>
      <c r="N55" s="13"/>
      <c r="O55" s="13"/>
      <c r="P55" s="5"/>
    </row>
    <row r="56" spans="2:16" ht="33" customHeight="1">
      <c r="B56" s="58">
        <f>B54+1</f>
        <v>33</v>
      </c>
      <c r="C56" s="60"/>
      <c r="D56" s="60" t="s">
        <v>173</v>
      </c>
      <c r="E56" s="90" t="s">
        <v>1</v>
      </c>
      <c r="F56" s="90">
        <v>80</v>
      </c>
      <c r="G56" s="90"/>
      <c r="H56" s="91"/>
      <c r="I56" s="13"/>
      <c r="J56" s="13"/>
      <c r="K56" s="13"/>
      <c r="L56" s="13"/>
      <c r="M56" s="13"/>
      <c r="N56" s="13"/>
      <c r="O56" s="13"/>
      <c r="P56" s="5"/>
    </row>
    <row r="57" spans="2:16" ht="28.5" customHeight="1">
      <c r="B57" s="77"/>
      <c r="C57" s="85" t="s">
        <v>132</v>
      </c>
      <c r="D57" s="104" t="s">
        <v>148</v>
      </c>
      <c r="E57" s="104"/>
      <c r="F57" s="104"/>
      <c r="G57" s="104"/>
      <c r="H57" s="104"/>
    </row>
    <row r="58" spans="2:16" ht="28.5" customHeight="1">
      <c r="B58" s="58">
        <f>B56+1</f>
        <v>34</v>
      </c>
      <c r="C58" s="47"/>
      <c r="D58" s="60" t="s">
        <v>91</v>
      </c>
      <c r="E58" s="47" t="s">
        <v>3</v>
      </c>
      <c r="F58" s="47">
        <v>332</v>
      </c>
      <c r="G58" s="86"/>
      <c r="H58" s="61"/>
    </row>
    <row r="59" spans="2:16" ht="28.5" customHeight="1">
      <c r="B59" s="77"/>
      <c r="C59" s="85" t="s">
        <v>133</v>
      </c>
      <c r="D59" s="104" t="s">
        <v>147</v>
      </c>
      <c r="E59" s="104"/>
      <c r="F59" s="104"/>
      <c r="G59" s="104"/>
      <c r="H59" s="104"/>
    </row>
    <row r="60" spans="2:16" ht="28.5" customHeight="1">
      <c r="B60" s="89">
        <f>B58+1</f>
        <v>35</v>
      </c>
      <c r="C60" s="105"/>
      <c r="D60" s="60" t="s">
        <v>175</v>
      </c>
      <c r="E60" s="90" t="s">
        <v>3</v>
      </c>
      <c r="F60" s="90">
        <v>760</v>
      </c>
      <c r="G60" s="81"/>
      <c r="H60" s="81"/>
    </row>
    <row r="61" spans="2:16" ht="28.5" customHeight="1">
      <c r="B61" s="89">
        <f>B60+1</f>
        <v>36</v>
      </c>
      <c r="C61" s="106"/>
      <c r="D61" s="60" t="s">
        <v>176</v>
      </c>
      <c r="E61" s="90" t="s">
        <v>3</v>
      </c>
      <c r="F61" s="90">
        <v>135</v>
      </c>
      <c r="G61" s="81"/>
      <c r="H61" s="81"/>
    </row>
    <row r="62" spans="2:16" ht="28.5" customHeight="1">
      <c r="B62" s="89">
        <f t="shared" ref="B62:B64" si="3">B61+1</f>
        <v>37</v>
      </c>
      <c r="C62" s="106"/>
      <c r="D62" s="60" t="s">
        <v>107</v>
      </c>
      <c r="E62" s="90" t="s">
        <v>3</v>
      </c>
      <c r="F62" s="90">
        <v>12</v>
      </c>
      <c r="G62" s="81"/>
      <c r="H62" s="81"/>
    </row>
    <row r="63" spans="2:16" ht="28.5" customHeight="1">
      <c r="B63" s="89">
        <f t="shared" si="3"/>
        <v>38</v>
      </c>
      <c r="C63" s="106"/>
      <c r="D63" s="60" t="s">
        <v>96</v>
      </c>
      <c r="E63" s="90" t="s">
        <v>6</v>
      </c>
      <c r="F63" s="90">
        <v>310</v>
      </c>
      <c r="G63" s="81"/>
      <c r="H63" s="81"/>
    </row>
    <row r="64" spans="2:16" ht="28.5" customHeight="1">
      <c r="B64" s="89">
        <f t="shared" si="3"/>
        <v>39</v>
      </c>
      <c r="C64" s="107"/>
      <c r="D64" s="60" t="s">
        <v>98</v>
      </c>
      <c r="E64" s="90" t="s">
        <v>6</v>
      </c>
      <c r="F64" s="90">
        <v>104</v>
      </c>
      <c r="G64" s="81"/>
      <c r="H64" s="81"/>
    </row>
    <row r="65" spans="2:16" ht="28.5" customHeight="1">
      <c r="B65" s="77"/>
      <c r="C65" s="85" t="s">
        <v>134</v>
      </c>
      <c r="D65" s="104" t="s">
        <v>174</v>
      </c>
      <c r="E65" s="104"/>
      <c r="F65" s="104"/>
      <c r="G65" s="104"/>
      <c r="H65" s="104"/>
    </row>
    <row r="66" spans="2:16" ht="32.4" customHeight="1">
      <c r="B66" s="58">
        <f>B64+1</f>
        <v>40</v>
      </c>
      <c r="C66" s="47"/>
      <c r="D66" s="60" t="s">
        <v>177</v>
      </c>
      <c r="E66" s="47" t="s">
        <v>3</v>
      </c>
      <c r="F66" s="47">
        <v>332</v>
      </c>
      <c r="G66" s="87"/>
      <c r="H66" s="61"/>
    </row>
    <row r="67" spans="2:16" ht="21" customHeight="1">
      <c r="B67" s="77"/>
      <c r="C67" s="77" t="s">
        <v>122</v>
      </c>
      <c r="D67" s="104" t="s">
        <v>5</v>
      </c>
      <c r="E67" s="104"/>
      <c r="F67" s="104"/>
      <c r="G67" s="104"/>
      <c r="H67" s="104"/>
    </row>
    <row r="68" spans="2:16" ht="21" customHeight="1">
      <c r="B68" s="77"/>
      <c r="C68" s="85" t="s">
        <v>129</v>
      </c>
      <c r="D68" s="104" t="s">
        <v>146</v>
      </c>
      <c r="E68" s="104"/>
      <c r="F68" s="104"/>
      <c r="G68" s="104"/>
      <c r="H68" s="104"/>
    </row>
    <row r="69" spans="2:16" ht="14.25" customHeight="1">
      <c r="B69" s="58">
        <f>B66+1</f>
        <v>41</v>
      </c>
      <c r="C69" s="101"/>
      <c r="D69" s="60" t="s">
        <v>19</v>
      </c>
      <c r="E69" s="47" t="s">
        <v>3</v>
      </c>
      <c r="F69" s="47">
        <v>227</v>
      </c>
      <c r="G69" s="86"/>
      <c r="H69" s="61"/>
    </row>
    <row r="70" spans="2:16" ht="28.5" customHeight="1">
      <c r="B70" s="58">
        <f>B69+1</f>
        <v>42</v>
      </c>
      <c r="C70" s="101"/>
      <c r="D70" s="60" t="s">
        <v>20</v>
      </c>
      <c r="E70" s="47" t="s">
        <v>1</v>
      </c>
      <c r="F70" s="47">
        <v>23</v>
      </c>
      <c r="G70" s="86"/>
      <c r="H70" s="61"/>
    </row>
    <row r="71" spans="2:16" ht="21" customHeight="1">
      <c r="B71" s="77"/>
      <c r="C71" s="77" t="s">
        <v>123</v>
      </c>
      <c r="D71" s="104" t="s">
        <v>145</v>
      </c>
      <c r="E71" s="104"/>
      <c r="F71" s="104"/>
      <c r="G71" s="104"/>
      <c r="H71" s="104"/>
    </row>
    <row r="72" spans="2:16" ht="21" customHeight="1">
      <c r="B72" s="77"/>
      <c r="C72" s="77" t="s">
        <v>127</v>
      </c>
      <c r="D72" s="104" t="s">
        <v>144</v>
      </c>
      <c r="E72" s="104"/>
      <c r="F72" s="104"/>
      <c r="G72" s="104"/>
      <c r="H72" s="104"/>
    </row>
    <row r="73" spans="2:16" ht="34.200000000000003" customHeight="1">
      <c r="B73" s="58">
        <f>B70+1</f>
        <v>43</v>
      </c>
      <c r="C73" s="58"/>
      <c r="D73" s="60" t="s">
        <v>106</v>
      </c>
      <c r="E73" s="47" t="s">
        <v>3</v>
      </c>
      <c r="F73" s="47">
        <v>18</v>
      </c>
      <c r="G73" s="81"/>
      <c r="H73" s="61"/>
    </row>
    <row r="74" spans="2:16" ht="19.2" customHeight="1">
      <c r="B74" s="77"/>
      <c r="C74" s="77" t="s">
        <v>128</v>
      </c>
      <c r="D74" s="104" t="s">
        <v>143</v>
      </c>
      <c r="E74" s="104"/>
      <c r="F74" s="104"/>
      <c r="G74" s="104"/>
      <c r="H74" s="104"/>
    </row>
    <row r="75" spans="2:16" ht="14.25" customHeight="1">
      <c r="B75" s="58">
        <f>B73+1</f>
        <v>44</v>
      </c>
      <c r="C75" s="100"/>
      <c r="D75" s="60" t="s">
        <v>55</v>
      </c>
      <c r="E75" s="47" t="s">
        <v>12</v>
      </c>
      <c r="F75" s="47">
        <v>6</v>
      </c>
      <c r="G75" s="81"/>
      <c r="H75" s="61"/>
    </row>
    <row r="76" spans="2:16" ht="14.25" customHeight="1">
      <c r="B76" s="58">
        <f>1+B75</f>
        <v>45</v>
      </c>
      <c r="C76" s="100"/>
      <c r="D76" s="60" t="s">
        <v>92</v>
      </c>
      <c r="E76" s="47" t="s">
        <v>12</v>
      </c>
      <c r="F76" s="47">
        <v>6</v>
      </c>
      <c r="G76" s="81"/>
      <c r="H76" s="61"/>
    </row>
    <row r="77" spans="2:16" ht="14.25" customHeight="1">
      <c r="B77" s="58">
        <f t="shared" ref="B77:B78" si="4">1+B76</f>
        <v>46</v>
      </c>
      <c r="C77" s="100"/>
      <c r="D77" s="60" t="s">
        <v>114</v>
      </c>
      <c r="E77" s="47" t="s">
        <v>12</v>
      </c>
      <c r="F77" s="47">
        <v>5</v>
      </c>
      <c r="G77" s="81"/>
      <c r="H77" s="61"/>
      <c r="I77" s="5"/>
      <c r="J77" s="5"/>
      <c r="K77" s="5"/>
      <c r="L77" s="5"/>
      <c r="M77" s="5"/>
      <c r="N77" s="5"/>
      <c r="O77" s="5"/>
      <c r="P77" s="5"/>
    </row>
    <row r="78" spans="2:16" ht="14.25" customHeight="1">
      <c r="B78" s="58">
        <f t="shared" si="4"/>
        <v>47</v>
      </c>
      <c r="C78" s="100"/>
      <c r="D78" s="60" t="s">
        <v>113</v>
      </c>
      <c r="E78" s="47" t="s">
        <v>12</v>
      </c>
      <c r="F78" s="47">
        <v>3</v>
      </c>
      <c r="G78" s="81"/>
      <c r="H78" s="61"/>
    </row>
    <row r="79" spans="2:16" ht="21" customHeight="1">
      <c r="B79" s="77"/>
      <c r="C79" s="77" t="s">
        <v>124</v>
      </c>
      <c r="D79" s="104" t="s">
        <v>141</v>
      </c>
      <c r="E79" s="104"/>
      <c r="F79" s="104"/>
      <c r="G79" s="104"/>
      <c r="H79" s="104"/>
    </row>
    <row r="80" spans="2:16" ht="21" customHeight="1">
      <c r="B80" s="77"/>
      <c r="C80" s="77" t="s">
        <v>125</v>
      </c>
      <c r="D80" s="104" t="s">
        <v>142</v>
      </c>
      <c r="E80" s="104"/>
      <c r="F80" s="104"/>
      <c r="G80" s="104"/>
      <c r="H80" s="104"/>
    </row>
    <row r="81" spans="2:8" ht="14.25" customHeight="1">
      <c r="B81" s="58">
        <f>B78+1</f>
        <v>48</v>
      </c>
      <c r="C81" s="100"/>
      <c r="D81" s="60" t="s">
        <v>93</v>
      </c>
      <c r="E81" s="47" t="s">
        <v>6</v>
      </c>
      <c r="F81" s="47">
        <v>272</v>
      </c>
      <c r="G81" s="81"/>
      <c r="H81" s="61"/>
    </row>
    <row r="82" spans="2:8" ht="14.25" customHeight="1">
      <c r="B82" s="58">
        <f>1+B81</f>
        <v>49</v>
      </c>
      <c r="C82" s="100"/>
      <c r="D82" s="60" t="s">
        <v>56</v>
      </c>
      <c r="E82" s="47" t="s">
        <v>1</v>
      </c>
      <c r="F82" s="47">
        <v>26</v>
      </c>
      <c r="G82" s="81"/>
      <c r="H82" s="61"/>
    </row>
    <row r="83" spans="2:8" ht="14.25" customHeight="1">
      <c r="B83" s="58">
        <f t="shared" ref="B83:B88" si="5">1+B82</f>
        <v>50</v>
      </c>
      <c r="C83" s="100"/>
      <c r="D83" s="60" t="s">
        <v>43</v>
      </c>
      <c r="E83" s="47" t="s">
        <v>6</v>
      </c>
      <c r="F83" s="47">
        <v>37</v>
      </c>
      <c r="G83" s="81"/>
      <c r="H83" s="61"/>
    </row>
    <row r="84" spans="2:8" ht="14.25" customHeight="1">
      <c r="B84" s="58">
        <f t="shared" si="5"/>
        <v>51</v>
      </c>
      <c r="C84" s="100"/>
      <c r="D84" s="60" t="s">
        <v>57</v>
      </c>
      <c r="E84" s="47" t="s">
        <v>1</v>
      </c>
      <c r="F84" s="47">
        <v>4</v>
      </c>
      <c r="G84" s="81"/>
      <c r="H84" s="61"/>
    </row>
    <row r="85" spans="2:8" ht="14.25" customHeight="1">
      <c r="B85" s="58">
        <f>B84+1</f>
        <v>52</v>
      </c>
      <c r="C85" s="100"/>
      <c r="D85" s="60" t="s">
        <v>52</v>
      </c>
      <c r="E85" s="47" t="s">
        <v>6</v>
      </c>
      <c r="F85" s="47">
        <v>54</v>
      </c>
      <c r="G85" s="81"/>
      <c r="H85" s="61"/>
    </row>
    <row r="86" spans="2:8" ht="14.25" customHeight="1">
      <c r="B86" s="58">
        <f t="shared" si="5"/>
        <v>53</v>
      </c>
      <c r="C86" s="100"/>
      <c r="D86" s="60" t="s">
        <v>59</v>
      </c>
      <c r="E86" s="47" t="s">
        <v>1</v>
      </c>
      <c r="F86" s="47">
        <v>5</v>
      </c>
      <c r="G86" s="81"/>
      <c r="H86" s="61"/>
    </row>
    <row r="87" spans="2:8" ht="14.25" customHeight="1">
      <c r="B87" s="58">
        <f t="shared" si="5"/>
        <v>54</v>
      </c>
      <c r="C87" s="100"/>
      <c r="D87" s="60" t="s">
        <v>94</v>
      </c>
      <c r="E87" s="47" t="s">
        <v>6</v>
      </c>
      <c r="F87" s="47">
        <v>23</v>
      </c>
      <c r="G87" s="81"/>
      <c r="H87" s="61"/>
    </row>
    <row r="88" spans="2:8" ht="14.25" customHeight="1">
      <c r="B88" s="58">
        <f t="shared" si="5"/>
        <v>55</v>
      </c>
      <c r="C88" s="100"/>
      <c r="D88" s="60" t="s">
        <v>95</v>
      </c>
      <c r="E88" s="47" t="s">
        <v>1</v>
      </c>
      <c r="F88" s="47">
        <v>3</v>
      </c>
      <c r="G88" s="81"/>
      <c r="H88" s="61"/>
    </row>
    <row r="89" spans="2:8" ht="14.25" customHeight="1">
      <c r="B89" s="77"/>
      <c r="C89" s="77" t="s">
        <v>126</v>
      </c>
      <c r="D89" s="104" t="s">
        <v>140</v>
      </c>
      <c r="E89" s="104"/>
      <c r="F89" s="104"/>
      <c r="G89" s="104"/>
      <c r="H89" s="104"/>
    </row>
    <row r="90" spans="2:8" ht="14.25" customHeight="1">
      <c r="B90" s="58">
        <f>B88+1</f>
        <v>56</v>
      </c>
      <c r="C90" s="100"/>
      <c r="D90" s="60" t="s">
        <v>44</v>
      </c>
      <c r="E90" s="47" t="s">
        <v>6</v>
      </c>
      <c r="F90" s="47">
        <v>367</v>
      </c>
      <c r="G90" s="81"/>
      <c r="H90" s="61"/>
    </row>
    <row r="91" spans="2:8" ht="14.25" customHeight="1">
      <c r="B91" s="58">
        <f t="shared" ref="B91:B93" si="6">B90+1</f>
        <v>57</v>
      </c>
      <c r="C91" s="100"/>
      <c r="D91" s="60" t="s">
        <v>58</v>
      </c>
      <c r="E91" s="47" t="s">
        <v>1</v>
      </c>
      <c r="F91" s="47">
        <v>14</v>
      </c>
      <c r="G91" s="81"/>
      <c r="H91" s="61"/>
    </row>
    <row r="92" spans="2:8" ht="14.25" customHeight="1">
      <c r="B92" s="58">
        <f t="shared" si="6"/>
        <v>58</v>
      </c>
      <c r="C92" s="100"/>
      <c r="D92" s="60" t="s">
        <v>97</v>
      </c>
      <c r="E92" s="47" t="s">
        <v>1</v>
      </c>
      <c r="F92" s="47">
        <v>17</v>
      </c>
      <c r="G92" s="81"/>
      <c r="H92" s="61"/>
    </row>
    <row r="93" spans="2:8" ht="14.25" customHeight="1">
      <c r="B93" s="58">
        <f t="shared" si="6"/>
        <v>59</v>
      </c>
      <c r="C93" s="100"/>
      <c r="D93" s="60" t="s">
        <v>99</v>
      </c>
      <c r="E93" s="47" t="s">
        <v>1</v>
      </c>
      <c r="F93" s="47">
        <v>3</v>
      </c>
      <c r="G93" s="81"/>
      <c r="H93" s="61"/>
    </row>
    <row r="94" spans="2:8" ht="19.5" customHeight="1">
      <c r="B94" s="98" t="s">
        <v>63</v>
      </c>
      <c r="C94" s="99"/>
      <c r="D94" s="99"/>
      <c r="E94" s="99"/>
      <c r="F94" s="99"/>
      <c r="G94" s="99"/>
      <c r="H94" s="88"/>
    </row>
    <row r="95" spans="2:8" ht="19.5" customHeight="1">
      <c r="B95" s="98" t="s">
        <v>165</v>
      </c>
      <c r="C95" s="98"/>
      <c r="D95" s="98"/>
      <c r="E95" s="98"/>
      <c r="F95" s="98"/>
      <c r="G95" s="98"/>
      <c r="H95" s="88"/>
    </row>
    <row r="96" spans="2:8" ht="19.5" customHeight="1">
      <c r="B96" s="98" t="s">
        <v>166</v>
      </c>
      <c r="C96" s="98"/>
      <c r="D96" s="98"/>
      <c r="E96" s="98"/>
      <c r="F96" s="98"/>
      <c r="G96" s="98"/>
      <c r="H96" s="88"/>
    </row>
    <row r="97" spans="2:8" ht="19.5" customHeight="1">
      <c r="B97" s="98" t="s">
        <v>73</v>
      </c>
      <c r="C97" s="98"/>
      <c r="D97" s="98"/>
      <c r="E97" s="98"/>
      <c r="F97" s="98"/>
      <c r="G97" s="98"/>
      <c r="H97" s="88"/>
    </row>
    <row r="100" spans="2:8">
      <c r="D100" s="3" t="s">
        <v>64</v>
      </c>
      <c r="F100" s="49" t="s">
        <v>65</v>
      </c>
    </row>
  </sheetData>
  <mergeCells count="45">
    <mergeCell ref="D71:H71"/>
    <mergeCell ref="D72:H72"/>
    <mergeCell ref="D74:H74"/>
    <mergeCell ref="B97:G97"/>
    <mergeCell ref="D79:H79"/>
    <mergeCell ref="D80:H80"/>
    <mergeCell ref="D89:H89"/>
    <mergeCell ref="B95:G95"/>
    <mergeCell ref="B96:G96"/>
    <mergeCell ref="D59:H59"/>
    <mergeCell ref="D65:H65"/>
    <mergeCell ref="D67:H67"/>
    <mergeCell ref="D68:H68"/>
    <mergeCell ref="C60:C64"/>
    <mergeCell ref="D50:H50"/>
    <mergeCell ref="D52:H52"/>
    <mergeCell ref="D53:H53"/>
    <mergeCell ref="D55:H55"/>
    <mergeCell ref="D57:H57"/>
    <mergeCell ref="D39:H39"/>
    <mergeCell ref="D41:H41"/>
    <mergeCell ref="D43:H43"/>
    <mergeCell ref="D45:H45"/>
    <mergeCell ref="D48:H48"/>
    <mergeCell ref="D27:H27"/>
    <mergeCell ref="D29:H29"/>
    <mergeCell ref="D31:H31"/>
    <mergeCell ref="D32:H32"/>
    <mergeCell ref="D38:H38"/>
    <mergeCell ref="B2:H2"/>
    <mergeCell ref="B3:H3"/>
    <mergeCell ref="B94:G94"/>
    <mergeCell ref="C81:C88"/>
    <mergeCell ref="C75:C78"/>
    <mergeCell ref="C90:C93"/>
    <mergeCell ref="C69:C70"/>
    <mergeCell ref="C46:C47"/>
    <mergeCell ref="C33:C37"/>
    <mergeCell ref="C24:C26"/>
    <mergeCell ref="C8:C20"/>
    <mergeCell ref="D5:H5"/>
    <mergeCell ref="D7:H7"/>
    <mergeCell ref="D21:H21"/>
    <mergeCell ref="D22:H22"/>
    <mergeCell ref="D23:H23"/>
  </mergeCells>
  <phoneticPr fontId="3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7"/>
  <sheetViews>
    <sheetView topLeftCell="C1" workbookViewId="0">
      <selection activeCell="N4" sqref="N4"/>
    </sheetView>
  </sheetViews>
  <sheetFormatPr defaultRowHeight="13.8"/>
  <cols>
    <col min="1" max="4" width="9" style="2"/>
    <col min="6" max="6" width="63.8984375" customWidth="1"/>
    <col min="14" max="14" width="61.09765625" customWidth="1"/>
  </cols>
  <sheetData>
    <row r="1" spans="1:16" ht="14.4" thickBot="1"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s="2" customFormat="1" ht="14.4" thickBot="1">
      <c r="A2" s="111" t="s">
        <v>13</v>
      </c>
      <c r="B2" s="112"/>
      <c r="C2" s="112"/>
      <c r="D2" s="113"/>
      <c r="F2" s="35" t="s">
        <v>26</v>
      </c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s="2" customFormat="1">
      <c r="A3" s="114"/>
      <c r="B3" s="115"/>
      <c r="C3" s="115"/>
      <c r="D3" s="116"/>
      <c r="F3" s="7" t="s">
        <v>22</v>
      </c>
      <c r="G3" s="8" t="s">
        <v>12</v>
      </c>
      <c r="H3" s="12">
        <f>COUNTIFS(L5:L19,"&lt;=9")</f>
        <v>1</v>
      </c>
      <c r="I3" s="6"/>
      <c r="J3" s="131" t="s">
        <v>39</v>
      </c>
      <c r="K3" s="131"/>
      <c r="L3" s="131"/>
      <c r="M3" s="6"/>
      <c r="N3" s="36"/>
      <c r="O3" s="37"/>
      <c r="P3" s="38"/>
    </row>
    <row r="4" spans="1:16" s="2" customFormat="1" ht="14.4" thickBot="1">
      <c r="A4" s="117"/>
      <c r="B4" s="118"/>
      <c r="C4" s="118"/>
      <c r="D4" s="119"/>
      <c r="F4" s="7" t="s">
        <v>27</v>
      </c>
      <c r="G4" s="8" t="s">
        <v>12</v>
      </c>
      <c r="H4" s="12">
        <f>COUNTIFS(L5:L19,"&gt;9",L5:L19,"&lt;=15")</f>
        <v>1</v>
      </c>
      <c r="I4" s="6"/>
      <c r="J4" s="39" t="s">
        <v>40</v>
      </c>
      <c r="K4" s="39" t="s">
        <v>42</v>
      </c>
      <c r="L4" s="39" t="s">
        <v>41</v>
      </c>
      <c r="M4" s="6"/>
      <c r="N4" s="14" t="s">
        <v>23</v>
      </c>
      <c r="O4" s="40" t="s">
        <v>3</v>
      </c>
      <c r="P4" s="34">
        <v>6</v>
      </c>
    </row>
    <row r="5" spans="1:16" s="2" customFormat="1" ht="14.4" thickBot="1">
      <c r="A5" s="120">
        <v>1</v>
      </c>
      <c r="B5" s="122" t="s">
        <v>24</v>
      </c>
      <c r="C5" s="123"/>
      <c r="D5" s="124"/>
      <c r="F5" s="7" t="s">
        <v>28</v>
      </c>
      <c r="G5" s="8" t="s">
        <v>12</v>
      </c>
      <c r="H5" s="12">
        <f>COUNTIFS(L5:L19,"&gt;15",L5:L19,"&lt;=25")</f>
        <v>5</v>
      </c>
      <c r="I5" s="6"/>
      <c r="J5" s="108">
        <v>1</v>
      </c>
      <c r="K5" s="40">
        <v>84</v>
      </c>
      <c r="L5" s="40">
        <f t="shared" ref="L5:L10" si="0">ROUNDUP(K5/PI(),0)</f>
        <v>27</v>
      </c>
      <c r="M5" s="6"/>
      <c r="N5" s="41"/>
      <c r="O5" s="42" t="s">
        <v>21</v>
      </c>
      <c r="P5" s="16">
        <f>CEILING(P4*0.001,0.001)</f>
        <v>6.0000000000000001E-3</v>
      </c>
    </row>
    <row r="6" spans="1:16" s="2" customFormat="1" ht="14.4" thickBot="1">
      <c r="A6" s="120"/>
      <c r="B6" s="125"/>
      <c r="C6" s="126"/>
      <c r="D6" s="127"/>
      <c r="F6" s="7" t="s">
        <v>29</v>
      </c>
      <c r="G6" s="8" t="s">
        <v>12</v>
      </c>
      <c r="H6" s="12">
        <f>COUNTIFS(L5:L19,"&gt;25",L5:L19,"&lt;=35")</f>
        <v>6</v>
      </c>
      <c r="I6" s="6"/>
      <c r="J6" s="109"/>
      <c r="K6" s="40">
        <v>74</v>
      </c>
      <c r="L6" s="40">
        <f t="shared" si="0"/>
        <v>24</v>
      </c>
      <c r="M6" s="6"/>
      <c r="N6" s="43"/>
      <c r="O6" s="44"/>
      <c r="P6" s="45"/>
    </row>
    <row r="7" spans="1:16" s="2" customFormat="1" ht="14.4" thickBot="1">
      <c r="A7" s="121"/>
      <c r="B7" s="128"/>
      <c r="C7" s="129"/>
      <c r="D7" s="130"/>
      <c r="F7" s="7" t="s">
        <v>30</v>
      </c>
      <c r="G7" s="8" t="s">
        <v>12</v>
      </c>
      <c r="H7" s="11">
        <f>COUNTIFS(L5:L19,"&gt;35",L5:L19,"&lt;=45")</f>
        <v>2</v>
      </c>
      <c r="I7" s="6"/>
      <c r="J7" s="109"/>
      <c r="K7" s="40">
        <v>50</v>
      </c>
      <c r="L7" s="40">
        <f t="shared" si="0"/>
        <v>16</v>
      </c>
      <c r="M7" s="6"/>
      <c r="N7" s="6"/>
      <c r="O7" s="6"/>
      <c r="P7" s="6"/>
    </row>
    <row r="8" spans="1:16" s="2" customFormat="1">
      <c r="F8" s="7" t="s">
        <v>31</v>
      </c>
      <c r="G8" s="8" t="s">
        <v>12</v>
      </c>
      <c r="H8" s="12">
        <f>COUNTIFS(L3:L19,"&gt;45",L3:L19,"&lt;=55")</f>
        <v>0</v>
      </c>
      <c r="I8" s="6"/>
      <c r="J8" s="109"/>
      <c r="K8" s="40">
        <v>75</v>
      </c>
      <c r="L8" s="40">
        <f t="shared" si="0"/>
        <v>24</v>
      </c>
      <c r="M8" s="6"/>
      <c r="N8" s="6"/>
      <c r="O8" s="6"/>
      <c r="P8" s="6"/>
    </row>
    <row r="9" spans="1:16" s="2" customFormat="1">
      <c r="F9" s="7" t="s">
        <v>32</v>
      </c>
      <c r="G9" s="10" t="s">
        <v>12</v>
      </c>
      <c r="H9" s="11">
        <f>COUNTIFS(L10:L19,"&gt;55",L10:L19,"&lt;=65")</f>
        <v>0</v>
      </c>
      <c r="I9" s="6"/>
      <c r="J9" s="110"/>
      <c r="K9" s="40">
        <v>62</v>
      </c>
      <c r="L9" s="40">
        <f t="shared" si="0"/>
        <v>20</v>
      </c>
      <c r="M9" s="6"/>
      <c r="N9" s="6"/>
      <c r="O9" s="6"/>
      <c r="P9" s="6"/>
    </row>
    <row r="10" spans="1:16" s="2" customFormat="1">
      <c r="F10" s="7" t="s">
        <v>33</v>
      </c>
      <c r="G10" s="10" t="s">
        <v>12</v>
      </c>
      <c r="H10" s="11">
        <f>COUNTIFS(L10:L19,"&gt;65",L10:L19,"&lt;=75")</f>
        <v>0</v>
      </c>
      <c r="I10" s="6"/>
      <c r="J10" s="108">
        <v>2</v>
      </c>
      <c r="K10" s="40">
        <v>96</v>
      </c>
      <c r="L10" s="40">
        <f t="shared" si="0"/>
        <v>31</v>
      </c>
      <c r="M10" s="6"/>
      <c r="N10" s="6"/>
      <c r="O10" s="6"/>
      <c r="P10" s="6"/>
    </row>
    <row r="11" spans="1:16" s="2" customFormat="1">
      <c r="F11" s="7" t="s">
        <v>34</v>
      </c>
      <c r="G11" s="10" t="s">
        <v>12</v>
      </c>
      <c r="H11" s="12">
        <f>COUNTIFS(L10:L19,"&gt;75",L10:L19,"&lt;=85")</f>
        <v>0</v>
      </c>
      <c r="I11" s="6"/>
      <c r="J11" s="109"/>
      <c r="K11" s="40">
        <v>91</v>
      </c>
      <c r="L11" s="40">
        <f t="shared" ref="L11:L19" si="1">ROUNDUP(K11/PI(),0)</f>
        <v>29</v>
      </c>
      <c r="M11" s="6"/>
      <c r="N11" s="6"/>
      <c r="O11" s="6"/>
      <c r="P11" s="6"/>
    </row>
    <row r="12" spans="1:16" s="2" customFormat="1">
      <c r="F12" s="7" t="s">
        <v>35</v>
      </c>
      <c r="G12" s="10" t="s">
        <v>12</v>
      </c>
      <c r="H12" s="12">
        <f>COUNTIFS(L10:L19,"&gt;85",L10:L19,"&lt;=95")</f>
        <v>0</v>
      </c>
      <c r="I12" s="6"/>
      <c r="J12" s="109"/>
      <c r="K12" s="40">
        <v>103</v>
      </c>
      <c r="L12" s="40">
        <f t="shared" si="1"/>
        <v>33</v>
      </c>
      <c r="M12" s="6"/>
      <c r="N12" s="6"/>
      <c r="O12" s="6"/>
      <c r="P12" s="6"/>
    </row>
    <row r="13" spans="1:16" s="2" customFormat="1">
      <c r="F13" s="7" t="s">
        <v>36</v>
      </c>
      <c r="G13" s="10" t="s">
        <v>12</v>
      </c>
      <c r="H13" s="12">
        <f>COUNTIFS(L10:L19,"&gt;95",L10:L19,"&lt;=105")</f>
        <v>0</v>
      </c>
      <c r="I13" s="6"/>
      <c r="J13" s="109"/>
      <c r="K13" s="40">
        <v>80</v>
      </c>
      <c r="L13" s="40">
        <f t="shared" si="1"/>
        <v>26</v>
      </c>
      <c r="M13" s="6"/>
      <c r="N13" s="6"/>
      <c r="O13" s="6"/>
      <c r="P13" s="6"/>
    </row>
    <row r="14" spans="1:16" s="2" customFormat="1">
      <c r="F14" s="7" t="s">
        <v>37</v>
      </c>
      <c r="G14" s="10" t="s">
        <v>12</v>
      </c>
      <c r="H14" s="12">
        <f>COUNTIFS(L10:L19,"&gt;105",L10:L19,"&lt;=115")</f>
        <v>0</v>
      </c>
      <c r="I14" s="6"/>
      <c r="J14" s="109"/>
      <c r="K14" s="40">
        <v>118</v>
      </c>
      <c r="L14" s="40">
        <f t="shared" si="1"/>
        <v>38</v>
      </c>
      <c r="M14" s="6"/>
      <c r="N14" s="6"/>
      <c r="O14" s="6"/>
      <c r="P14" s="6"/>
    </row>
    <row r="15" spans="1:16" s="2" customFormat="1">
      <c r="F15" s="9"/>
      <c r="G15" s="10" t="s">
        <v>38</v>
      </c>
      <c r="H15" s="12">
        <f>SUM(H3:H14)</f>
        <v>15</v>
      </c>
      <c r="I15" s="6"/>
      <c r="J15" s="109"/>
      <c r="K15" s="40">
        <v>33</v>
      </c>
      <c r="L15" s="40">
        <f t="shared" si="1"/>
        <v>11</v>
      </c>
      <c r="M15" s="6"/>
      <c r="N15" s="6"/>
      <c r="O15" s="6"/>
      <c r="P15" s="6"/>
    </row>
    <row r="16" spans="1:16" s="2" customFormat="1">
      <c r="F16" s="6"/>
      <c r="G16" s="6"/>
      <c r="H16" s="6"/>
      <c r="I16" s="6"/>
      <c r="J16" s="109"/>
      <c r="K16" s="40">
        <v>66</v>
      </c>
      <c r="L16" s="40">
        <f t="shared" si="1"/>
        <v>22</v>
      </c>
      <c r="M16" s="6"/>
      <c r="N16" s="6"/>
      <c r="O16" s="6"/>
      <c r="P16" s="6"/>
    </row>
    <row r="17" spans="6:16" s="2" customFormat="1">
      <c r="F17" s="6"/>
      <c r="G17" s="6"/>
      <c r="H17" s="6"/>
      <c r="I17" s="6"/>
      <c r="J17" s="110"/>
      <c r="K17" s="40">
        <v>89</v>
      </c>
      <c r="L17" s="40">
        <f t="shared" si="1"/>
        <v>29</v>
      </c>
      <c r="M17" s="6"/>
      <c r="N17" s="6"/>
      <c r="O17" s="6"/>
      <c r="P17" s="6"/>
    </row>
    <row r="18" spans="6:16" s="2" customFormat="1">
      <c r="F18" s="6"/>
      <c r="G18" s="6"/>
      <c r="H18" s="6"/>
      <c r="I18" s="6"/>
      <c r="J18" s="40">
        <v>3</v>
      </c>
      <c r="K18" s="40">
        <v>14</v>
      </c>
      <c r="L18" s="40">
        <f t="shared" si="1"/>
        <v>5</v>
      </c>
      <c r="M18" s="6"/>
      <c r="N18" s="6"/>
      <c r="O18" s="6"/>
      <c r="P18" s="6"/>
    </row>
    <row r="19" spans="6:16" s="2" customFormat="1">
      <c r="F19" s="6"/>
      <c r="G19" s="6"/>
      <c r="H19" s="6"/>
      <c r="I19" s="6"/>
      <c r="J19" s="40">
        <v>4</v>
      </c>
      <c r="K19" s="40">
        <v>117</v>
      </c>
      <c r="L19" s="40">
        <f t="shared" si="1"/>
        <v>38</v>
      </c>
      <c r="M19" s="6"/>
      <c r="N19" s="6"/>
      <c r="O19" s="6"/>
      <c r="P19" s="6"/>
    </row>
    <row r="20" spans="6:16" s="2" customFormat="1">
      <c r="F20" s="6"/>
      <c r="G20" s="6"/>
      <c r="H20" s="6"/>
      <c r="I20" s="6"/>
      <c r="J20" s="6" t="s">
        <v>38</v>
      </c>
      <c r="K20" s="6">
        <f>ROWS(K5:K19)</f>
        <v>15</v>
      </c>
      <c r="L20" s="6"/>
      <c r="M20" s="6"/>
      <c r="N20" s="6"/>
      <c r="O20" s="6"/>
      <c r="P20" s="6"/>
    </row>
    <row r="21" spans="6:16" s="2" customFormat="1"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6:16"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6:16" s="2" customFormat="1"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6:16"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6:16"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6:16"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6:16" ht="15" customHeight="1"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</sheetData>
  <mergeCells count="6">
    <mergeCell ref="J10:J17"/>
    <mergeCell ref="J5:J9"/>
    <mergeCell ref="A2:D4"/>
    <mergeCell ref="A5:A7"/>
    <mergeCell ref="B5:D7"/>
    <mergeCell ref="J3:L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Q39"/>
  <sheetViews>
    <sheetView zoomScale="85" zoomScaleNormal="85" workbookViewId="0">
      <selection activeCell="H37" sqref="H37"/>
    </sheetView>
  </sheetViews>
  <sheetFormatPr defaultColWidth="9" defaultRowHeight="13.8"/>
  <cols>
    <col min="1" max="1" width="9" style="1"/>
    <col min="2" max="2" width="44.8984375" style="1" customWidth="1"/>
    <col min="3" max="3" width="9.19921875" style="1" bestFit="1" customWidth="1"/>
    <col min="4" max="16384" width="9" style="1"/>
  </cols>
  <sheetData>
    <row r="1" spans="2:17" ht="14.4" thickBot="1">
      <c r="H1" s="3"/>
      <c r="I1" s="3"/>
      <c r="J1" s="3"/>
      <c r="K1" s="3"/>
      <c r="L1" s="3"/>
      <c r="M1" s="3"/>
      <c r="N1" s="3"/>
      <c r="O1" s="3"/>
      <c r="P1" s="3"/>
      <c r="Q1" s="3"/>
    </row>
    <row r="2" spans="2:17" ht="26.25" customHeight="1" thickBot="1">
      <c r="B2" s="132" t="s">
        <v>48</v>
      </c>
      <c r="C2" s="133"/>
      <c r="D2" s="134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>
      <c r="B3" s="18"/>
      <c r="C3" s="19"/>
      <c r="D3" s="20"/>
      <c r="H3" s="3"/>
      <c r="I3" s="3"/>
      <c r="J3" s="3"/>
      <c r="K3" s="3"/>
      <c r="L3" s="3"/>
      <c r="M3" s="3"/>
      <c r="N3" s="3"/>
      <c r="O3" s="3"/>
      <c r="P3" s="3"/>
      <c r="Q3" s="3"/>
    </row>
    <row r="4" spans="2:17">
      <c r="B4" s="21" t="s">
        <v>45</v>
      </c>
      <c r="C4" s="22"/>
      <c r="D4" s="23"/>
      <c r="H4" s="3"/>
      <c r="I4" s="3"/>
      <c r="J4" s="3"/>
      <c r="K4" s="3"/>
      <c r="L4" s="3"/>
      <c r="M4" s="3"/>
      <c r="N4" s="3"/>
      <c r="O4" s="3"/>
      <c r="P4" s="3"/>
      <c r="Q4" s="3"/>
    </row>
    <row r="5" spans="2:17">
      <c r="B5" s="24"/>
      <c r="C5" s="17">
        <v>1350</v>
      </c>
      <c r="D5" s="25" t="s">
        <v>6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2:17" ht="14.4" thickBot="1">
      <c r="B6" s="26"/>
      <c r="C6" s="27"/>
      <c r="D6" s="28"/>
      <c r="H6" s="3"/>
      <c r="I6" s="3"/>
      <c r="J6" s="3"/>
      <c r="K6" s="3"/>
      <c r="L6" s="3"/>
      <c r="M6" s="3"/>
      <c r="N6" s="3"/>
      <c r="O6" s="3"/>
      <c r="P6" s="3"/>
      <c r="Q6" s="3"/>
    </row>
    <row r="7" spans="2:17" ht="14.4" thickBot="1">
      <c r="B7" s="26"/>
      <c r="C7" s="29">
        <f>CEILING(SUM(C5:C5),1)</f>
        <v>1350</v>
      </c>
      <c r="D7" s="30" t="s">
        <v>6</v>
      </c>
      <c r="F7" s="1">
        <v>50</v>
      </c>
      <c r="H7" s="3">
        <f>F7*C7</f>
        <v>67500</v>
      </c>
      <c r="I7" s="3"/>
      <c r="J7" s="3"/>
      <c r="K7" s="3"/>
      <c r="L7" s="3"/>
      <c r="M7" s="3"/>
      <c r="N7" s="3"/>
      <c r="O7" s="3"/>
      <c r="P7" s="3"/>
      <c r="Q7" s="3"/>
    </row>
    <row r="8" spans="2:17" ht="14.4" thickBot="1">
      <c r="B8" s="31"/>
      <c r="C8" s="32"/>
      <c r="D8" s="33"/>
      <c r="H8" s="3"/>
      <c r="I8" s="3"/>
      <c r="J8" s="3"/>
      <c r="K8" s="3"/>
      <c r="L8" s="3"/>
      <c r="M8" s="3"/>
      <c r="N8" s="3"/>
      <c r="O8" s="3"/>
      <c r="P8" s="3"/>
      <c r="Q8" s="3"/>
    </row>
    <row r="9" spans="2:17">
      <c r="B9" s="18"/>
      <c r="C9" s="19"/>
      <c r="D9" s="20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17">
      <c r="B10" s="21" t="s">
        <v>46</v>
      </c>
      <c r="C10" s="22"/>
      <c r="D10" s="2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2:17">
      <c r="B11" s="24"/>
      <c r="C11" s="17">
        <v>11</v>
      </c>
      <c r="D11" s="25" t="s">
        <v>8</v>
      </c>
      <c r="F11" s="1">
        <v>5500</v>
      </c>
      <c r="H11" s="3">
        <f>F11*C13</f>
        <v>60500</v>
      </c>
      <c r="I11" s="3"/>
      <c r="J11" s="3"/>
      <c r="K11" s="3"/>
      <c r="L11" s="3"/>
      <c r="M11" s="3"/>
      <c r="N11" s="3"/>
      <c r="O11" s="3"/>
      <c r="P11" s="3"/>
      <c r="Q11" s="3"/>
    </row>
    <row r="12" spans="2:17" ht="14.4" thickBot="1">
      <c r="B12" s="26"/>
      <c r="C12" s="27"/>
      <c r="D12" s="2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2:17" ht="14.4" thickBot="1">
      <c r="B13" s="26"/>
      <c r="C13" s="29">
        <f>CEILING(SUM(C11:C11),1)</f>
        <v>11</v>
      </c>
      <c r="D13" s="30" t="s">
        <v>8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2:17" ht="14.4" thickBot="1">
      <c r="B14" s="31"/>
      <c r="C14" s="32"/>
      <c r="D14" s="3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2:17">
      <c r="B15" s="18"/>
      <c r="C15" s="19"/>
      <c r="D15" s="20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2:17">
      <c r="B16" s="21" t="s">
        <v>47</v>
      </c>
      <c r="C16" s="22"/>
      <c r="D16" s="2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2:17">
      <c r="B17" s="24"/>
      <c r="C17" s="17">
        <v>8</v>
      </c>
      <c r="D17" s="25" t="s">
        <v>6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2:17" ht="14.4" thickBot="1">
      <c r="B18" s="26"/>
      <c r="C18" s="27"/>
      <c r="D18" s="28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2:17" ht="14.4" thickBot="1">
      <c r="B19" s="26"/>
      <c r="C19" s="29">
        <f>CEILING(SUM(C17:C17),1)</f>
        <v>8</v>
      </c>
      <c r="D19" s="30" t="s">
        <v>6</v>
      </c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2:17" ht="14.4" thickBot="1">
      <c r="B20" s="31"/>
      <c r="C20" s="32"/>
      <c r="D20" s="3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2:17">
      <c r="B21" s="46"/>
      <c r="C21" s="46"/>
      <c r="D21" s="15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2:17">
      <c r="B22" s="46"/>
      <c r="C22" s="46"/>
      <c r="D22" s="15"/>
      <c r="H22" s="3">
        <f>H7+H11</f>
        <v>128000</v>
      </c>
      <c r="I22" s="3"/>
      <c r="J22" s="3"/>
      <c r="K22" s="3"/>
      <c r="L22" s="3"/>
      <c r="M22" s="3"/>
      <c r="N22" s="3"/>
      <c r="O22" s="3"/>
      <c r="P22" s="3"/>
      <c r="Q22" s="3"/>
    </row>
    <row r="23" spans="2:17">
      <c r="B23" s="3"/>
      <c r="C23" s="3"/>
      <c r="H23" s="3">
        <v>1173222</v>
      </c>
      <c r="I23" s="3"/>
      <c r="J23" s="3"/>
      <c r="K23" s="3"/>
      <c r="L23" s="3"/>
      <c r="M23" s="3"/>
      <c r="N23" s="3"/>
      <c r="O23" s="3"/>
      <c r="P23" s="3"/>
      <c r="Q23" s="3"/>
    </row>
    <row r="24" spans="2:17">
      <c r="B24" s="3"/>
      <c r="C24" s="3"/>
      <c r="H24" s="3">
        <f>H22/H23*100</f>
        <v>10.91012613128632</v>
      </c>
      <c r="I24" s="3" t="s">
        <v>50</v>
      </c>
      <c r="J24" s="3"/>
      <c r="K24" s="3"/>
      <c r="L24" s="3"/>
      <c r="M24" s="3"/>
      <c r="N24" s="3"/>
      <c r="O24" s="3"/>
      <c r="P24" s="3"/>
      <c r="Q24" s="3"/>
    </row>
    <row r="25" spans="2:17"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2:17"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2:17"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7"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2:17"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2:17"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2:17"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2:17"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8:17"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8:17"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8:17"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8:17"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8:17"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8:17"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8:17">
      <c r="H39" s="3"/>
      <c r="I39" s="3"/>
      <c r="J39" s="3"/>
      <c r="K39" s="3"/>
      <c r="L39" s="3"/>
      <c r="M39" s="3"/>
      <c r="N39" s="3"/>
      <c r="O39" s="3"/>
      <c r="P39" s="3"/>
      <c r="Q39" s="3"/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ZZK</vt:lpstr>
      <vt:lpstr>Kosztorys</vt:lpstr>
      <vt:lpstr>Wycinka</vt:lpstr>
      <vt:lpstr>KT</vt:lpstr>
      <vt:lpstr>Kosztorys!Obszar_wydruku</vt:lpstr>
      <vt:lpstr>ZZK!Obszar_wydruku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 siemens</dc:creator>
  <cp:lastModifiedBy>Fryderyk Kamiński</cp:lastModifiedBy>
  <cp:lastPrinted>2024-07-15T08:55:09Z</cp:lastPrinted>
  <dcterms:created xsi:type="dcterms:W3CDTF">2010-02-12T13:44:21Z</dcterms:created>
  <dcterms:modified xsi:type="dcterms:W3CDTF">2024-08-09T07:46:56Z</dcterms:modified>
</cp:coreProperties>
</file>