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.kupczyk\Documents\AWL\Badania_dorobek\Projekty badawcze\Wniosek 2020\Prof Knecht\Wytyczne analizy statystyczne\Dane do analiz ostateczne\"/>
    </mc:Choice>
  </mc:AlternateContent>
  <bookViews>
    <workbookView xWindow="0" yWindow="0" windowWidth="19200" windowHeight="6470"/>
  </bookViews>
  <sheets>
    <sheet name="Dane Baza 2_calość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Q2" i="1" l="1"/>
  <c r="EQ3" i="1"/>
  <c r="EQ4" i="1"/>
  <c r="EQ5" i="1"/>
  <c r="EQ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R2" i="1"/>
  <c r="ER3" i="1"/>
  <c r="ER4" i="1"/>
  <c r="ER5" i="1"/>
  <c r="ER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8" i="1"/>
  <c r="ER39" i="1"/>
  <c r="ER40" i="1"/>
  <c r="ER41" i="1"/>
  <c r="ER42" i="1"/>
  <c r="ER43" i="1"/>
  <c r="ER44" i="1"/>
  <c r="ER45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62" i="1"/>
  <c r="ER63" i="1"/>
  <c r="ER64" i="1"/>
  <c r="ER65" i="1"/>
  <c r="ER66" i="1"/>
  <c r="ER67" i="1"/>
  <c r="ER68" i="1"/>
  <c r="ER69" i="1"/>
  <c r="ER70" i="1"/>
  <c r="ER71" i="1"/>
  <c r="ER72" i="1"/>
  <c r="ER73" i="1"/>
  <c r="ER74" i="1"/>
  <c r="ER75" i="1"/>
  <c r="ER76" i="1"/>
  <c r="ER77" i="1"/>
  <c r="ER78" i="1"/>
  <c r="ER79" i="1"/>
  <c r="ER80" i="1"/>
  <c r="ER81" i="1"/>
  <c r="ER82" i="1"/>
  <c r="ER83" i="1"/>
  <c r="ER84" i="1"/>
  <c r="ER85" i="1"/>
  <c r="ER86" i="1"/>
  <c r="ER87" i="1"/>
  <c r="ER88" i="1"/>
  <c r="ER89" i="1"/>
  <c r="ER90" i="1"/>
  <c r="ER91" i="1"/>
  <c r="ES2" i="1"/>
  <c r="ES3" i="1"/>
  <c r="ES4" i="1"/>
  <c r="ES5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62" i="1"/>
  <c r="ES63" i="1"/>
  <c r="ES64" i="1"/>
  <c r="ES65" i="1"/>
  <c r="ES66" i="1"/>
  <c r="ES67" i="1"/>
  <c r="ES68" i="1"/>
  <c r="ES69" i="1"/>
  <c r="ES70" i="1"/>
  <c r="ES71" i="1"/>
  <c r="ES72" i="1"/>
  <c r="ES73" i="1"/>
  <c r="ES74" i="1"/>
  <c r="ES75" i="1"/>
  <c r="ES76" i="1"/>
  <c r="ES77" i="1"/>
  <c r="ES78" i="1"/>
  <c r="ES79" i="1"/>
  <c r="ES80" i="1"/>
  <c r="ES81" i="1"/>
  <c r="ES82" i="1"/>
  <c r="ES83" i="1"/>
  <c r="ES84" i="1"/>
  <c r="ES85" i="1"/>
  <c r="ES86" i="1"/>
  <c r="ES87" i="1"/>
  <c r="ES88" i="1"/>
  <c r="ES89" i="1"/>
  <c r="ES90" i="1"/>
  <c r="ES91" i="1"/>
  <c r="ET2" i="1"/>
  <c r="ET3" i="1"/>
  <c r="ET4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24" i="1"/>
  <c r="ET25" i="1"/>
  <c r="ET26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39" i="1"/>
  <c r="ET40" i="1"/>
  <c r="ET41" i="1"/>
  <c r="ET42" i="1"/>
  <c r="ET43" i="1"/>
  <c r="ET44" i="1"/>
  <c r="ET45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62" i="1"/>
  <c r="ET63" i="1"/>
  <c r="ET64" i="1"/>
  <c r="ET65" i="1"/>
  <c r="ET66" i="1"/>
  <c r="ET67" i="1"/>
  <c r="ET68" i="1"/>
  <c r="ET69" i="1"/>
  <c r="ET70" i="1"/>
  <c r="ET71" i="1"/>
  <c r="ET72" i="1"/>
  <c r="ET73" i="1"/>
  <c r="ET74" i="1"/>
  <c r="ET75" i="1"/>
  <c r="ET76" i="1"/>
  <c r="ET77" i="1"/>
  <c r="ET78" i="1"/>
  <c r="ET79" i="1"/>
  <c r="ET80" i="1"/>
  <c r="ET81" i="1"/>
  <c r="ET82" i="1"/>
  <c r="ET83" i="1"/>
  <c r="ET84" i="1"/>
  <c r="ET85" i="1"/>
  <c r="ET86" i="1"/>
  <c r="ET87" i="1"/>
  <c r="ET88" i="1"/>
  <c r="ET89" i="1"/>
  <c r="ET90" i="1"/>
  <c r="ET91" i="1"/>
  <c r="EU2" i="1"/>
  <c r="EU3" i="1"/>
  <c r="EU4" i="1"/>
  <c r="EU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74" i="1"/>
  <c r="EU75" i="1"/>
  <c r="EU76" i="1"/>
  <c r="EU77" i="1"/>
  <c r="EU78" i="1"/>
  <c r="EU79" i="1"/>
  <c r="EU80" i="1"/>
  <c r="EU81" i="1"/>
  <c r="EU82" i="1"/>
  <c r="EU83" i="1"/>
  <c r="EU84" i="1"/>
  <c r="EU85" i="1"/>
  <c r="EU86" i="1"/>
  <c r="EU87" i="1"/>
  <c r="EU88" i="1"/>
  <c r="EU89" i="1"/>
  <c r="EU90" i="1"/>
  <c r="EU91" i="1"/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3" i="1" l="1"/>
  <c r="DM4" i="1"/>
  <c r="DM5" i="1"/>
  <c r="DM6" i="1"/>
  <c r="DM7" i="1"/>
  <c r="DM8" i="1"/>
  <c r="DM9" i="1"/>
  <c r="DM10" i="1"/>
  <c r="DM11" i="1"/>
  <c r="DM2" i="1"/>
  <c r="DL2" i="1"/>
  <c r="DL3" i="1"/>
  <c r="DL4" i="1"/>
  <c r="DL5" i="1"/>
  <c r="DL6" i="1"/>
  <c r="DL7" i="1"/>
  <c r="DL8" i="1"/>
  <c r="DL9" i="1"/>
  <c r="DL10" i="1"/>
  <c r="DL11" i="1"/>
  <c r="DK3" i="1"/>
  <c r="DK4" i="1"/>
  <c r="DK5" i="1"/>
  <c r="DK6" i="1"/>
  <c r="DK7" i="1"/>
  <c r="DK8" i="1"/>
  <c r="DK9" i="1"/>
  <c r="DK10" i="1"/>
  <c r="DK11" i="1"/>
  <c r="DK2" i="1"/>
  <c r="DJ3" i="1"/>
  <c r="DJ4" i="1"/>
  <c r="DJ5" i="1"/>
  <c r="DJ6" i="1"/>
  <c r="DJ7" i="1"/>
  <c r="DJ8" i="1"/>
  <c r="DJ9" i="1"/>
  <c r="DJ10" i="1"/>
  <c r="DJ11" i="1"/>
  <c r="DJ2" i="1"/>
  <c r="DI3" i="1"/>
  <c r="DI4" i="1"/>
  <c r="DI5" i="1"/>
  <c r="DI6" i="1"/>
  <c r="DI7" i="1"/>
  <c r="DI8" i="1"/>
  <c r="DI9" i="1"/>
  <c r="DI10" i="1"/>
  <c r="DI11" i="1"/>
  <c r="DI2" i="1"/>
  <c r="DH3" i="1"/>
  <c r="DH4" i="1"/>
  <c r="DH5" i="1"/>
  <c r="DH6" i="1"/>
  <c r="DH7" i="1"/>
  <c r="DH8" i="1"/>
  <c r="DH9" i="1"/>
  <c r="DH10" i="1"/>
  <c r="DH11" i="1"/>
  <c r="DH2" i="1"/>
  <c r="DG2" i="1"/>
  <c r="DG3" i="1"/>
  <c r="DG4" i="1"/>
  <c r="DG5" i="1"/>
  <c r="DG6" i="1"/>
  <c r="DG7" i="1"/>
  <c r="DG8" i="1"/>
  <c r="DG9" i="1"/>
  <c r="DG10" i="1"/>
  <c r="DG11" i="1"/>
  <c r="DF2" i="1"/>
  <c r="DF3" i="1"/>
  <c r="DF4" i="1"/>
  <c r="DF5" i="1"/>
  <c r="DF6" i="1"/>
  <c r="DF7" i="1"/>
  <c r="DF8" i="1"/>
  <c r="DF9" i="1"/>
  <c r="DF10" i="1"/>
  <c r="DF11" i="1"/>
  <c r="DE3" i="1"/>
  <c r="DE4" i="1"/>
  <c r="DE5" i="1"/>
  <c r="DE6" i="1"/>
  <c r="DE7" i="1"/>
  <c r="DE8" i="1"/>
  <c r="DE9" i="1"/>
  <c r="DE10" i="1"/>
  <c r="DE11" i="1"/>
  <c r="DE2" i="1"/>
  <c r="DD2" i="1"/>
  <c r="DD3" i="1"/>
  <c r="DD4" i="1"/>
  <c r="DD5" i="1"/>
  <c r="DD6" i="1"/>
  <c r="DD7" i="1"/>
  <c r="DD8" i="1"/>
  <c r="DD9" i="1"/>
  <c r="DD10" i="1"/>
  <c r="DD11" i="1"/>
  <c r="DC3" i="1"/>
  <c r="DC4" i="1"/>
  <c r="DC5" i="1"/>
  <c r="DC6" i="1"/>
  <c r="DC7" i="1"/>
  <c r="DC8" i="1"/>
  <c r="DC9" i="1"/>
  <c r="DC10" i="1"/>
  <c r="DC11" i="1"/>
  <c r="DC2" i="1"/>
  <c r="DB3" i="1"/>
  <c r="DB4" i="1"/>
  <c r="DB5" i="1"/>
  <c r="DB6" i="1"/>
  <c r="DB7" i="1"/>
  <c r="DB8" i="1"/>
  <c r="DB9" i="1"/>
  <c r="DB10" i="1"/>
  <c r="DB11" i="1"/>
  <c r="DB2" i="1"/>
  <c r="DA2" i="1"/>
  <c r="DA3" i="1"/>
  <c r="DA4" i="1"/>
  <c r="DA5" i="1"/>
  <c r="DA6" i="1"/>
  <c r="DA7" i="1"/>
  <c r="DA8" i="1"/>
  <c r="DA9" i="1"/>
  <c r="DA10" i="1"/>
  <c r="DA11" i="1"/>
  <c r="CZ3" i="1"/>
  <c r="CZ4" i="1"/>
  <c r="CZ5" i="1"/>
  <c r="CZ6" i="1"/>
  <c r="CZ7" i="1"/>
  <c r="CZ8" i="1"/>
  <c r="CZ9" i="1"/>
  <c r="CZ10" i="1"/>
  <c r="CZ11" i="1"/>
  <c r="CZ2" i="1"/>
  <c r="CF3" i="1"/>
  <c r="CF4" i="1"/>
  <c r="CF5" i="1"/>
  <c r="CF6" i="1"/>
  <c r="CF7" i="1"/>
  <c r="CF8" i="1"/>
  <c r="CF9" i="1"/>
  <c r="CF10" i="1"/>
  <c r="CF11" i="1"/>
  <c r="CF2" i="1"/>
  <c r="CE3" i="1"/>
  <c r="CE4" i="1"/>
  <c r="CE5" i="1"/>
  <c r="CE6" i="1"/>
  <c r="CE7" i="1"/>
  <c r="CE8" i="1"/>
  <c r="CE9" i="1"/>
  <c r="CE10" i="1"/>
  <c r="CE11" i="1"/>
  <c r="CE2" i="1"/>
  <c r="CD3" i="1"/>
  <c r="CD4" i="1"/>
  <c r="CD5" i="1"/>
  <c r="CD6" i="1"/>
  <c r="CD7" i="1"/>
  <c r="CD8" i="1"/>
  <c r="CD9" i="1"/>
  <c r="CD10" i="1"/>
  <c r="CD11" i="1"/>
  <c r="CD2" i="1"/>
  <c r="CC2" i="1"/>
  <c r="CC3" i="1"/>
  <c r="CC4" i="1"/>
  <c r="CC5" i="1"/>
  <c r="CC6" i="1"/>
  <c r="CC7" i="1"/>
  <c r="CC8" i="1"/>
  <c r="CC9" i="1"/>
  <c r="CC10" i="1"/>
  <c r="CC11" i="1"/>
  <c r="CB3" i="1"/>
  <c r="CB4" i="1"/>
  <c r="CB5" i="1"/>
  <c r="CB6" i="1"/>
  <c r="CB7" i="1"/>
  <c r="CB8" i="1"/>
  <c r="CB9" i="1"/>
  <c r="CB10" i="1"/>
  <c r="CB11" i="1"/>
  <c r="CB2" i="1"/>
  <c r="CA3" i="1"/>
  <c r="CA4" i="1"/>
  <c r="CA5" i="1"/>
  <c r="CA6" i="1"/>
  <c r="CA7" i="1"/>
  <c r="CA8" i="1"/>
  <c r="CA9" i="1"/>
  <c r="CA10" i="1"/>
  <c r="CA11" i="1"/>
  <c r="CA2" i="1"/>
  <c r="CG2" i="1"/>
  <c r="CG3" i="1"/>
  <c r="CG4" i="1"/>
  <c r="CG5" i="1"/>
  <c r="CG6" i="1"/>
  <c r="CG7" i="1"/>
  <c r="CG8" i="1"/>
  <c r="CG9" i="1"/>
  <c r="CG10" i="1"/>
  <c r="CG11" i="1"/>
  <c r="BZ3" i="1"/>
  <c r="BZ4" i="1"/>
  <c r="BZ5" i="1"/>
  <c r="BZ6" i="1"/>
  <c r="BZ7" i="1"/>
  <c r="BZ8" i="1"/>
  <c r="BZ9" i="1"/>
  <c r="BZ10" i="1"/>
  <c r="BZ11" i="1"/>
  <c r="BZ2" i="1"/>
  <c r="BX2" i="1"/>
  <c r="BX3" i="1"/>
  <c r="BX4" i="1"/>
  <c r="BX5" i="1"/>
  <c r="BX6" i="1"/>
  <c r="BX7" i="1"/>
  <c r="BX8" i="1"/>
  <c r="BX9" i="1"/>
  <c r="BX10" i="1"/>
  <c r="BX11" i="1"/>
  <c r="BW2" i="1"/>
  <c r="BW3" i="1"/>
  <c r="BW4" i="1"/>
  <c r="BW5" i="1"/>
  <c r="BW6" i="1"/>
  <c r="BW7" i="1"/>
  <c r="BW8" i="1"/>
  <c r="BW9" i="1"/>
  <c r="BW10" i="1"/>
  <c r="BW11" i="1"/>
  <c r="BV8" i="1"/>
  <c r="BV9" i="1"/>
  <c r="BV10" i="1"/>
  <c r="BV11" i="1"/>
  <c r="BV3" i="1"/>
  <c r="BV4" i="1"/>
  <c r="BV5" i="1"/>
  <c r="BV6" i="1"/>
  <c r="BV7" i="1"/>
  <c r="BV2" i="1"/>
  <c r="BU2" i="1"/>
  <c r="BU3" i="1"/>
  <c r="BU4" i="1"/>
  <c r="BU5" i="1"/>
  <c r="BU6" i="1"/>
  <c r="BU7" i="1"/>
  <c r="BU8" i="1"/>
  <c r="BU9" i="1"/>
  <c r="BU10" i="1"/>
  <c r="BU11" i="1"/>
  <c r="BT3" i="1"/>
  <c r="BT4" i="1"/>
  <c r="BT5" i="1"/>
  <c r="BT6" i="1"/>
  <c r="BT7" i="1"/>
  <c r="BT8" i="1"/>
  <c r="BT9" i="1"/>
  <c r="BT10" i="1"/>
  <c r="BT11" i="1"/>
  <c r="BT2" i="1"/>
  <c r="BS3" i="1"/>
  <c r="BS4" i="1"/>
  <c r="BS5" i="1"/>
  <c r="BS6" i="1"/>
  <c r="BS7" i="1"/>
  <c r="BS8" i="1"/>
  <c r="BS9" i="1"/>
  <c r="BS10" i="1"/>
  <c r="BS11" i="1"/>
  <c r="BS2" i="1"/>
  <c r="BR3" i="1"/>
  <c r="BR4" i="1"/>
  <c r="BR5" i="1"/>
  <c r="BR6" i="1"/>
  <c r="BR7" i="1"/>
  <c r="BR8" i="1"/>
  <c r="BR9" i="1"/>
  <c r="BR10" i="1"/>
  <c r="BR11" i="1"/>
  <c r="BR2" i="1"/>
  <c r="BQ2" i="1"/>
  <c r="BQ3" i="1"/>
  <c r="BQ4" i="1"/>
  <c r="BQ5" i="1"/>
  <c r="BQ6" i="1"/>
  <c r="BQ7" i="1"/>
  <c r="BQ8" i="1"/>
  <c r="BQ9" i="1"/>
  <c r="BQ10" i="1"/>
  <c r="BQ11" i="1"/>
  <c r="BP2" i="1"/>
  <c r="BP3" i="1"/>
  <c r="BP4" i="1"/>
  <c r="BP5" i="1"/>
  <c r="BP6" i="1"/>
  <c r="BP7" i="1"/>
  <c r="BP8" i="1"/>
  <c r="BP9" i="1"/>
  <c r="BP10" i="1"/>
  <c r="BP11" i="1"/>
  <c r="BN2" i="1"/>
  <c r="BN3" i="1"/>
  <c r="BN4" i="1"/>
  <c r="BN5" i="1"/>
  <c r="BN6" i="1"/>
  <c r="BN7" i="1"/>
  <c r="BN8" i="1"/>
  <c r="BN9" i="1"/>
  <c r="BN10" i="1"/>
  <c r="BN11" i="1"/>
  <c r="BM2" i="1"/>
  <c r="BM3" i="1"/>
  <c r="BM4" i="1"/>
  <c r="BM5" i="1"/>
  <c r="BM6" i="1"/>
  <c r="BM7" i="1"/>
  <c r="BM8" i="1"/>
  <c r="BM9" i="1"/>
  <c r="BM10" i="1"/>
  <c r="BM11" i="1"/>
  <c r="BL2" i="1"/>
  <c r="BL3" i="1"/>
  <c r="BL4" i="1"/>
  <c r="BL5" i="1"/>
  <c r="BL6" i="1"/>
  <c r="BL7" i="1"/>
  <c r="BL8" i="1"/>
  <c r="BL9" i="1"/>
  <c r="BL10" i="1"/>
  <c r="BL11" i="1"/>
  <c r="BK3" i="1"/>
  <c r="BK4" i="1"/>
  <c r="BK5" i="1"/>
  <c r="BK6" i="1"/>
  <c r="BK7" i="1"/>
  <c r="BK8" i="1"/>
  <c r="BK9" i="1"/>
  <c r="BK10" i="1"/>
  <c r="BK11" i="1"/>
  <c r="BK2" i="1"/>
  <c r="BJ2" i="1"/>
  <c r="BJ3" i="1"/>
  <c r="BJ4" i="1"/>
  <c r="BJ5" i="1"/>
  <c r="BJ6" i="1"/>
  <c r="BJ7" i="1"/>
  <c r="BJ8" i="1"/>
  <c r="BJ9" i="1"/>
  <c r="BJ10" i="1"/>
  <c r="BJ11" i="1"/>
  <c r="BI2" i="1"/>
  <c r="BI3" i="1"/>
  <c r="BI4" i="1"/>
  <c r="BI5" i="1"/>
  <c r="BI6" i="1"/>
  <c r="BI7" i="1"/>
  <c r="BI8" i="1"/>
  <c r="BI9" i="1"/>
  <c r="BI10" i="1"/>
  <c r="BI11" i="1"/>
  <c r="BH3" i="1"/>
  <c r="BH4" i="1"/>
  <c r="BH5" i="1"/>
  <c r="BH6" i="1"/>
  <c r="BH7" i="1"/>
  <c r="BH8" i="1"/>
  <c r="BH9" i="1"/>
  <c r="BH10" i="1"/>
  <c r="BH11" i="1"/>
  <c r="BH2" i="1"/>
  <c r="BG3" i="1"/>
  <c r="BG4" i="1"/>
  <c r="BG5" i="1"/>
  <c r="BG6" i="1"/>
  <c r="BG7" i="1"/>
  <c r="BG8" i="1"/>
  <c r="BG9" i="1"/>
  <c r="BG10" i="1"/>
  <c r="BG11" i="1"/>
  <c r="BG2" i="1"/>
  <c r="BF2" i="1"/>
  <c r="BF3" i="1"/>
  <c r="BF4" i="1"/>
  <c r="BF5" i="1"/>
  <c r="BF6" i="1"/>
  <c r="BF7" i="1"/>
  <c r="BF8" i="1"/>
  <c r="BF9" i="1"/>
  <c r="BF10" i="1"/>
  <c r="BF11" i="1"/>
  <c r="AK3" i="1"/>
  <c r="AK4" i="1"/>
  <c r="AK5" i="1"/>
  <c r="AK6" i="1"/>
  <c r="AK7" i="1"/>
  <c r="AK8" i="1"/>
  <c r="AK9" i="1"/>
  <c r="AK10" i="1"/>
  <c r="AK11" i="1"/>
  <c r="AK2" i="1"/>
  <c r="AJ2" i="1"/>
  <c r="AF3" i="1"/>
  <c r="AF4" i="1"/>
  <c r="AF5" i="1"/>
  <c r="AF6" i="1"/>
  <c r="AF7" i="1"/>
  <c r="AF8" i="1"/>
  <c r="AF9" i="1"/>
  <c r="AF10" i="1"/>
  <c r="AF11" i="1"/>
  <c r="AF2" i="1"/>
  <c r="AB3" i="1"/>
  <c r="AB4" i="1"/>
  <c r="AB5" i="1"/>
  <c r="AB6" i="1"/>
  <c r="AB7" i="1"/>
  <c r="AB8" i="1"/>
  <c r="AB9" i="1"/>
  <c r="AB10" i="1"/>
  <c r="AB11" i="1"/>
  <c r="AB2" i="1"/>
  <c r="P11" i="1"/>
  <c r="Q6" i="1"/>
  <c r="Q7" i="1"/>
  <c r="Q8" i="1"/>
  <c r="Q9" i="1"/>
  <c r="Q10" i="1"/>
  <c r="Q11" i="1"/>
  <c r="AC8" i="1"/>
  <c r="AC9" i="1"/>
  <c r="AC10" i="1"/>
  <c r="AC11" i="1"/>
  <c r="AD6" i="1"/>
  <c r="AD7" i="1"/>
  <c r="AD8" i="1"/>
  <c r="AD9" i="1"/>
  <c r="AD10" i="1"/>
  <c r="AD11" i="1"/>
  <c r="AE5" i="1"/>
  <c r="AE6" i="1"/>
  <c r="AE7" i="1"/>
  <c r="AE8" i="1"/>
  <c r="AE9" i="1"/>
  <c r="AE10" i="1"/>
  <c r="AE11" i="1"/>
  <c r="AJ3" i="1"/>
  <c r="AJ4" i="1"/>
  <c r="AJ5" i="1"/>
  <c r="AJ6" i="1"/>
  <c r="AJ7" i="1"/>
  <c r="AJ8" i="1"/>
  <c r="AJ9" i="1"/>
  <c r="AJ10" i="1"/>
  <c r="AJ11" i="1"/>
  <c r="AL2" i="1"/>
  <c r="AO2" i="1" l="1"/>
  <c r="AN2" i="1"/>
  <c r="AM2" i="1"/>
  <c r="AI2" i="1"/>
  <c r="AH2" i="1"/>
  <c r="AG2" i="1"/>
  <c r="AE2" i="1"/>
  <c r="AD2" i="1"/>
  <c r="AC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D2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C3" i="1"/>
  <c r="AD3" i="1"/>
  <c r="AE3" i="1"/>
  <c r="AG3" i="1"/>
  <c r="AH3" i="1"/>
  <c r="AI3" i="1"/>
  <c r="AL3" i="1"/>
  <c r="AM3" i="1"/>
  <c r="AN3" i="1"/>
  <c r="AO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C4" i="1"/>
  <c r="AD4" i="1"/>
  <c r="AE4" i="1"/>
  <c r="AG4" i="1"/>
  <c r="AH4" i="1"/>
  <c r="AI4" i="1"/>
  <c r="AL4" i="1"/>
  <c r="AM4" i="1"/>
  <c r="AN4" i="1"/>
  <c r="AO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C5" i="1"/>
  <c r="AD5" i="1"/>
  <c r="AG5" i="1"/>
  <c r="AH5" i="1"/>
  <c r="AI5" i="1"/>
  <c r="AL5" i="1"/>
  <c r="AM5" i="1"/>
  <c r="AN5" i="1"/>
  <c r="AO5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R7" i="1"/>
  <c r="S7" i="1"/>
  <c r="T7" i="1"/>
  <c r="U7" i="1"/>
  <c r="V7" i="1"/>
  <c r="W7" i="1"/>
  <c r="X7" i="1"/>
  <c r="Y7" i="1"/>
  <c r="Z7" i="1"/>
  <c r="AA7" i="1"/>
  <c r="AC7" i="1"/>
  <c r="AG7" i="1"/>
  <c r="AH7" i="1"/>
  <c r="AI7" i="1"/>
  <c r="AL7" i="1"/>
  <c r="AM7" i="1"/>
  <c r="AN7" i="1"/>
  <c r="AO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R8" i="1"/>
  <c r="S8" i="1"/>
  <c r="T8" i="1"/>
  <c r="U8" i="1"/>
  <c r="V8" i="1"/>
  <c r="W8" i="1"/>
  <c r="X8" i="1"/>
  <c r="Y8" i="1"/>
  <c r="Z8" i="1"/>
  <c r="AA8" i="1"/>
  <c r="AG8" i="1"/>
  <c r="AH8" i="1"/>
  <c r="AI8" i="1"/>
  <c r="AL8" i="1"/>
  <c r="AM8" i="1"/>
  <c r="AN8" i="1"/>
  <c r="A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R9" i="1"/>
  <c r="S9" i="1"/>
  <c r="T9" i="1"/>
  <c r="U9" i="1"/>
  <c r="V9" i="1"/>
  <c r="W9" i="1"/>
  <c r="X9" i="1"/>
  <c r="Y9" i="1"/>
  <c r="Z9" i="1"/>
  <c r="AA9" i="1"/>
  <c r="AG9" i="1"/>
  <c r="AH9" i="1"/>
  <c r="AI9" i="1"/>
  <c r="AL9" i="1"/>
  <c r="AM9" i="1"/>
  <c r="AN9" i="1"/>
  <c r="AO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R10" i="1"/>
  <c r="S10" i="1"/>
  <c r="T10" i="1"/>
  <c r="U10" i="1"/>
  <c r="V10" i="1"/>
  <c r="W10" i="1"/>
  <c r="X10" i="1"/>
  <c r="Y10" i="1"/>
  <c r="Z10" i="1"/>
  <c r="AA10" i="1"/>
  <c r="AG10" i="1"/>
  <c r="AH10" i="1"/>
  <c r="AI10" i="1"/>
  <c r="AL10" i="1"/>
  <c r="AM10" i="1"/>
  <c r="AN10" i="1"/>
  <c r="AO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R11" i="1"/>
  <c r="S11" i="1"/>
  <c r="T11" i="1"/>
  <c r="U11" i="1"/>
  <c r="V11" i="1"/>
  <c r="W11" i="1"/>
  <c r="X11" i="1"/>
  <c r="Y11" i="1"/>
  <c r="Z11" i="1"/>
  <c r="AA11" i="1"/>
  <c r="AG11" i="1"/>
  <c r="AH11" i="1"/>
  <c r="AI11" i="1"/>
  <c r="AL11" i="1"/>
  <c r="AM11" i="1"/>
  <c r="AN11" i="1"/>
  <c r="AO11" i="1"/>
  <c r="AO6" i="1"/>
  <c r="AN6" i="1"/>
  <c r="AM6" i="1"/>
  <c r="AL6" i="1"/>
  <c r="AI6" i="1"/>
  <c r="AH6" i="1"/>
  <c r="AG6" i="1"/>
  <c r="AC6" i="1"/>
  <c r="AA6" i="1"/>
  <c r="Z6" i="1"/>
  <c r="Y6" i="1"/>
  <c r="X6" i="1"/>
  <c r="W6" i="1"/>
  <c r="V6" i="1"/>
  <c r="U6" i="1"/>
  <c r="T6" i="1"/>
  <c r="S6" i="1"/>
  <c r="R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2" i="1"/>
</calcChain>
</file>

<file path=xl/sharedStrings.xml><?xml version="1.0" encoding="utf-8"?>
<sst xmlns="http://schemas.openxmlformats.org/spreadsheetml/2006/main" count="958" uniqueCount="252">
  <si>
    <t>Proszę o zaznaczenie płci.</t>
  </si>
  <si>
    <t>Proszę o zaznaczenie roku urodzenia.</t>
  </si>
  <si>
    <t>Na jakim szczeblu jest Pan/i zatrudniona?</t>
  </si>
  <si>
    <t>Proszę określić rodzaj wykształcenia?</t>
  </si>
  <si>
    <t>Jaki jest Pana/i staż pracy?</t>
  </si>
  <si>
    <t>4</t>
  </si>
  <si>
    <t>3</t>
  </si>
  <si>
    <t>5</t>
  </si>
  <si>
    <t>2</t>
  </si>
  <si>
    <t>Model tradycyjny (ściśle nadzoruje i kontroluje podwładnych, rozkłada zadania na proste powtarzalne, łatwe do wyuczenia i kontroli operacje, ustanawia szczegółowe instrukcje i procedury które będą sprawiedliwe dla wszystkich, stanowczo wymusza przestrzegania tych zasad)</t>
  </si>
  <si>
    <t>ustna pochwała bezpośredniego przełożonego;ustna kara od bezpośredniego przełożonego (upomnienie zwrócenie uwagi);</t>
  </si>
  <si>
    <t>6</t>
  </si>
  <si>
    <t>7</t>
  </si>
  <si>
    <t>1</t>
  </si>
  <si>
    <t>Administrowanie baz danych</t>
  </si>
  <si>
    <t xml:space="preserve">Mężczyzna </t>
  </si>
  <si>
    <t>1990-1999</t>
  </si>
  <si>
    <t>Kadra kierownicza</t>
  </si>
  <si>
    <t>Wyższe</t>
  </si>
  <si>
    <t>6-15 lat</t>
  </si>
  <si>
    <t>Model zasobów ludzkich (stara się spożytkować niewykorzystane, często także nieujawnione zasoby ludzkie, tworząc środowisko, w którym każdy pracownik może wnieść wkład do granic swoich możliwości, zachęca do pełnego uczestnictwa w ważnych sprawach, wciąż rozszerzając zakres samokierowania i samokontroli podwładnych)</t>
  </si>
  <si>
    <t>Zarządzanie projektem</t>
  </si>
  <si>
    <t xml:space="preserve">Kobieta </t>
  </si>
  <si>
    <t>1960-1969</t>
  </si>
  <si>
    <t>Średnie (mniej niż 250 pracowników);</t>
  </si>
  <si>
    <t xml:space="preserve">powyżej 15 lat </t>
  </si>
  <si>
    <t>możliwość osiągnięć/awansu;20% czasu na zajmowanie się pracami według swoich zainteresowań ;różnicowanie zadań;</t>
  </si>
  <si>
    <t>ustna pochwała bezpośredniego przełożonego;</t>
  </si>
  <si>
    <t>uczę się podczas robienia projektów;szkolenia specjalistyczne;networking/meetupy;</t>
  </si>
  <si>
    <t>dodatkowa opieka medyczna;dofinansowanie/finansowanie dojazdów do pracy;</t>
  </si>
  <si>
    <t>Administrowanie sieci</t>
  </si>
  <si>
    <t>od 2000</t>
  </si>
  <si>
    <t>Mikro (do 10 pracowników);</t>
  </si>
  <si>
    <t>Pracownik niepełniący funkcji kierowniczej</t>
  </si>
  <si>
    <t>Do 2 lat</t>
  </si>
  <si>
    <t>elastyczne godziny pracy;możliwość osiągnięć/awansu;warunki pracy;równowaga pomiędzy pracą a życiem prywatnym (Work/life balance);</t>
  </si>
  <si>
    <t>pisemna pochwała;nagroda pieniężna ;</t>
  </si>
  <si>
    <t>uczę się podczas robienia projektów;kursy online;</t>
  </si>
  <si>
    <t>karta MultiSport;dodatkowa opieka medyczna;</t>
  </si>
  <si>
    <t>brak inicjatywy, kompetencji i strategii ze strony kadry kierowniczej;wskaźnik sukcesu w zakresie transformacji cyfrowej jest niski, co zniechęca;</t>
  </si>
  <si>
    <t>Programowanie</t>
  </si>
  <si>
    <t>2-5 lat</t>
  </si>
  <si>
    <t>możliwość osiągnięć/awansu;równowaga pomiędzy nagrodami a nakładem pracy (sprawiedliwość społeczna);20% czasu na zajmowanie się pracami według swoich zainteresowań ;</t>
  </si>
  <si>
    <t>nagroda niepieniężna np. dodatkowe ubezpieczenie, auto służbowe, wyjazdy turystyczno-szkoleniowe;</t>
  </si>
  <si>
    <t>konferencje;</t>
  </si>
  <si>
    <t>karta MultiSport;</t>
  </si>
  <si>
    <t>brak inicjatywy, kompetencji i strategii ze strony kadry kierowniczej;</t>
  </si>
  <si>
    <t xml:space="preserve">Konsulting </t>
  </si>
  <si>
    <t>1980-1989</t>
  </si>
  <si>
    <t>Małe (mniej nić 50 pracowników);</t>
  </si>
  <si>
    <t>atrakcyjne wynagrodzenie;możliwość rozwoju zawodowego;przyjazna atmosfera, kultura życzliwości, szacunku i wsparcia;możliwość samorealizacji;20% czasu na zajmowanie się pracami według swoich zainteresowań ;</t>
  </si>
  <si>
    <t>nagroda pieniężna ;kara pieniężna ;</t>
  </si>
  <si>
    <t>kursy online;konferencje;kursy w zakresie transformacji cyfrowej (Przemysł 4.0/Smart Factory 4.0/Gospodarka cyfrowa/sztuczna inteligencja);</t>
  </si>
  <si>
    <t>karta MultiSport;dodatkowa opieka medyczna;finansowanie posiłków;</t>
  </si>
  <si>
    <t>brak inicjatywy, kompetencji i strategii ze strony kadry kierowniczej;brak wiedzy pracowników na temat znaczenia i korzyści z technologii informatycznych;niewystarczająca liczba dobrych praktyk/referencji/badań  ;brak dostępności kadr z obszaru IT i umiejętności wyboru  odpowiedniej technologii;</t>
  </si>
  <si>
    <t>elastyczne godziny pracy;możliwość osiągnięć/awansu;etyka firmy - standardy;jasno stawiane cele, które będą zrozumiałe;osiągania coraz lepszych wyników;20% czasu na zajmowanie się pracami według swoich zainteresowań ;</t>
  </si>
  <si>
    <t>Model stosunków współdziałania (zapewnia każdemu pracownikowi poczucie użyteczności i znaczenia, informuje podwładnych o planach oraz słucha ich zastrzeżeń i dąży do kompromisu, pozwala podwładnym na samokierowanie i samokontrolę w rutynowych sprawach)</t>
  </si>
  <si>
    <t>karta MultiSport;finansowanie posiłków;</t>
  </si>
  <si>
    <t>brak inicjatywy, kompetencji i strategii ze strony kadry kierowniczej;brak kompetencji cyfrowych pracowników i edukacji/szkoleń w tym zakresie;brak motywowania pracowników do wykorzystywania technologii informatycznych;brak w organizacji osoby/jednostki odpowiadającej za popularyzację i adaptację technologii informatycznych;poczucie „przytłoczenia” pracowników postępem IT (platformy mobilne, czujniki i społecznościowe systemy współpracy, sztuczna inteligencja, ogrom informacji i danych, itp.);</t>
  </si>
  <si>
    <t>Analiza systemowa</t>
  </si>
  <si>
    <t>1970-1979</t>
  </si>
  <si>
    <t>atrakcyjne wynagrodzenie;elastyczne godziny pracy;możliwość osiągnięć/awansu;przyjazna atmosfera, kultura życzliwości, szacunku i wsparcia;przełożony, dzielący się wiedzą i doświadczeniem;przydzielanie pracy zgodnie z kompetencjami/talentami;dobre relacje z przełożonymi ;różnicowanie zadań;</t>
  </si>
  <si>
    <t>ustna pochwała bezpośredniego przełożonego;nagroda pieniężna ;ustna kara od bezpośredniego przełożonego (upomnienie zwrócenie uwagi);</t>
  </si>
  <si>
    <t>uczę się podczas robienia projektów;</t>
  </si>
  <si>
    <t>karta MultiSport;bony towarowe ;</t>
  </si>
  <si>
    <t>opór pracowników wobec zmian i ich obawa, że nie sprostają wymaganiom ;obawa pracowników, że technologie informatyczne odbiorą im pracę;brak dostępności kadr z obszaru IT i umiejętności wyboru  odpowiedniej technologii;</t>
  </si>
  <si>
    <t>Handlowe ;</t>
  </si>
  <si>
    <t xml:space="preserve">Średnie </t>
  </si>
  <si>
    <t>etyka firmy - standardy;przyjazna atmosfera, kultura życzliwości, szacunku i wsparcia;jasno stawiane cele, które będą zrozumiałe;warunki pracy;poczucie przynależności do grupy;praca z utalentowanymi ludźmi ;</t>
  </si>
  <si>
    <t>nagroda pieniężna ;nagroda niepieniężna np. dodatkowe ubezpieczenie, auto służbowe, wyjazdy turystyczno-szkoleniowe;ustna kara od bezpośredniego przełożonego (upomnienie zwrócenie uwagi);</t>
  </si>
  <si>
    <t>szkolenia specjalistyczne;networking/meetupy;</t>
  </si>
  <si>
    <t>karta MultiSport;dodatkowa opieka medyczna;opieka przedszkolna dla dzieci;</t>
  </si>
  <si>
    <t>brak dostępności kadr z obszaru IT i umiejętności wyboru  odpowiedniej technologii;</t>
  </si>
  <si>
    <t>nie korzystam z żadnej z powyższych form;</t>
  </si>
  <si>
    <t>atrakcyjne wynagrodzenie;elastyczne godziny pracy;możliwość rozwoju zawodowego;innowacyjność technologiczna pracodawcy;etyka firmy - standardy;przyjazna atmosfera, kultura życzliwości, szacunku i wsparcia;poziom decyzyjności w zakresie wykonywanych zadań;przełożony, dzielący się wiedzą i doświadczeniem;możliwość samorealizacji;możliwość realizacji celów stawianych przez organizację;pewność zatrudnienia;prestiż pracodawcy;praca mająca sens;dobre relacje z przełożonymi ;praca z utalentowanymi ludźmi ;bycie przykładem dla pracowników ;możliwość wyboru miejsca, z którego się pracuje/praca zdalna oraz projektu do, którego chce się dołączyć ;</t>
  </si>
  <si>
    <t>brak inicjatywy, kompetencji i strategii ze strony kadry kierowniczej;opór pracowników wobec zmian i ich obawa, że nie sprostają wymaganiom ;obawa pracowników, że technologie informatyczne odbiorą im pracę;</t>
  </si>
  <si>
    <t>Duże (powyżej 250 pracowników) ;</t>
  </si>
  <si>
    <t>1. W jakim stopniu czuje się Pan/i zmotywowany/a istniejącym w organizacji systemem motywacyjnym? (Udzielając odpowiedzi użyj skali 1-7, gdzie 1-zdecydowanie nie czuję się zmotywowany/a, 2-nie czuję ...</t>
  </si>
  <si>
    <t>2. Które z poniższych czynników kształtują Pana/i motywację do pracy?</t>
  </si>
  <si>
    <t xml:space="preserve"> 2.1. atrakcyjne wynagrodzenie [Które z poniższych czynników kształtują Pana/i motywację do pracy?]</t>
  </si>
  <si>
    <t>2.2.elastyczne godziny pracy [Które z poniższych czynników kształtują Pana/i motywację do pracy?]</t>
  </si>
  <si>
    <t>2.3. możliwość osiągnięć/awansu [Które z poniższych czynników kształtują Pana/i motywację do pracy?]</t>
  </si>
  <si>
    <t>2.4. możliwość rozwoju zawodowego [Które z poniższych czynników kształtują Pana/i motywację do pracy?]</t>
  </si>
  <si>
    <t>2.5. innowacyjność technologiczna pracodawcy [Które z poniższych czynników kształtują Pana/i motywację do pracy?]</t>
  </si>
  <si>
    <t>2.6. etyka firmy – standardy [Które z poniższych czynników kształtują Pana/i motywację do pracy?]</t>
  </si>
  <si>
    <t>2.7. przyjazna atmosfera, kultura życzliwości, szacunku i wsparcia [Które z poniższych czynników kształtują Pana/i motywację do pracy?]</t>
  </si>
  <si>
    <t>2.8. poziom decyzyjności w zakresie wykonywanych zadań [Które z poniższych czynników kształtują Pana/i motywację do pracy?]</t>
  </si>
  <si>
    <t>2.12. możliwość realizacji celów stawianych przez organizację [Które z poniższych czynników kształtują Pana/i motywację do pracy?]</t>
  </si>
  <si>
    <t>2.13. przydzielanie pracy zgodnie z kompetencjami/talentami  [Które z poniższych czynników kształtują Pana/i motywację do pracy?]</t>
  </si>
  <si>
    <t>2.14. jasno stawiane cele, które będą zrozumiałe [Które z poniższych czynników kształtują Pana/i motywację do pracy?]</t>
  </si>
  <si>
    <t>2.11. możliwość samorealizacji [Które z poniższych czynników kształtują Pana/i motywację do pracy?]</t>
  </si>
  <si>
    <t>2.10. przełożony,  dzielący  się wiedzą i doświadczeniem [Które z poniższych czynników kształtują Pana/i motywację do pracy?]</t>
  </si>
  <si>
    <t>2.9. szybkie załatwianie spraw  [Które z poniższych czynników kształtują Pana/i motywację do pracy?]</t>
  </si>
  <si>
    <t>2.15. stymulowanie do kreatywności - sesje brainstormingowe, uczestnictwo w hackatonach [Które z poniższych czynników kształtują Pana/i motywację do pracy?]</t>
  </si>
  <si>
    <t>2.16. pewność  zatrudnienia  [Które z poniższych czynników kształtują Pana/i motywację do pracy?]</t>
  </si>
  <si>
    <t>2.17. benefity pozapłacowe [Które z poniższych czynników kształtują Pana/i motywację do pracy?]</t>
  </si>
  <si>
    <t>2.18. prestiż pracodawcy [Które z poniższych czynników kształtują Pana/i motywację do pracy?]</t>
  </si>
  <si>
    <t>2.19. międzynarodowy charakter pracy [Które z poniższych czynników kształtują Pana/i motywację do pracy?]</t>
  </si>
  <si>
    <t>2.20. praca mająca sens  [Które z poniższych czynników kształtują Pana/i motywację do pracy?]</t>
  </si>
  <si>
    <t>2.21. dobre relacje z przełożonym[Które z poniższych czynników kształtują Pana/i motywację do pracy?]</t>
  </si>
  <si>
    <t>2.22. płaca uzależniona od wyników  pracy  [Które z poniższych czynników kształtują Pana/i motywację do pracy?]</t>
  </si>
  <si>
    <t>2.23. dobra komunikacja/informacja zwrotna[Które z poniższych czynników kształtują Pana/i motywację do pracy?]</t>
  </si>
  <si>
    <t>2.24.dbałość pracodawcy o środowisko naturalne/zrównoważony rozwój [Które z poniższych czynników kształtują Pana/i motywację do pracy?]</t>
  </si>
  <si>
    <t xml:space="preserve">2.25. warunki pracy  [Które z poniższych czynników kształtują Pana/i motywację do pracy?]   </t>
  </si>
  <si>
    <t>2.26. podmiotowe traktowanie, czego przykładem jest współdzielenie się informacjami zarządu z pracownikami, prowadzenie ankiet oceniających pracę menadżerów [Które z poniższych czynników kształtują Pana/i motywację do pracy?]</t>
  </si>
  <si>
    <t>2.27.równowaga pomiędzy nagrodami a nakładem pracy (sprawiedliwość społeczna) [Które z poniższych czynników kształtują Pana/i motywację do pracy?]</t>
  </si>
  <si>
    <t>2.28. poczucie przynależności do grupy [Które z poniższych czynników kształtują Pana/i motywację do pracy?]</t>
  </si>
  <si>
    <t>2.29. praca z utalentowanymi ludźmi [Które z poniższych czynników kształtują Pana/i motywację do pracy?]</t>
  </si>
  <si>
    <t>2.30. osiągania coraz lepszych wyników [Które z poniższych czynników kształtują Pana/i motywację do pracy?]</t>
  </si>
  <si>
    <t>2.31.równowaga  pomiędzy pracą a życiem prywatnym (Work/life balance) [Które z poniższych czynników kształtują Pana/i motywację do pracy?]</t>
  </si>
  <si>
    <t>2.32.dodatkowy urlop [Które z poniższych czynników kształtują Pana/i motywację do pracy?]</t>
  </si>
  <si>
    <t>2.33. możliwość odpoczynku w trakcie pracy (np. piłkarzyki, ping pong, ćwiczenia, itp.). [Które z poniższych czynników kształtują Pana/i motywację do pracy?]</t>
  </si>
  <si>
    <t>2.34.bycie przykładem dla pracowników [Które z poniższych czynników kształtują Pana/i motywację do pracy?]</t>
  </si>
  <si>
    <t>2.35. możliwość wyboru miejsca z którego się pracuje/praca zdalna oraz projektu do, którego chce się dołączyć [Które z poniższych czynników kształtują Pana/i motywację do pracy?]</t>
  </si>
  <si>
    <t>2.36. 20% czasu na zajmowanie się pracami według swoich zainteresowań [Które z poniższych czynników kształtują Pana/i motywację do pracy?]</t>
  </si>
  <si>
    <t>2.37. bezpłatne wyżywienie w pracy [Które z poniższych czynników kształtują Pana/i motywację do pracy?]</t>
  </si>
  <si>
    <t>2.38. różnicowanie zadań [Które z poniższych czynników kształtują Pana/i motywację do pracy?]</t>
  </si>
  <si>
    <t>2.39. możliwość eksperymentowania w pracy [Które z poniższych czynników kształtują Pana/i motywację do pracy?]</t>
  </si>
  <si>
    <t>3.1. dobre relacje z przełożonymi [3. W jakim stopniu jest Pan/i zadowolony/a z poniższych elementów obecnej pracy? ]</t>
  </si>
  <si>
    <t xml:space="preserve">3.2. dobre relację ze współpracownikami 3. W jakim stopniu jest Pan/i zadowolony/a z poniższych elementów obecnej pracy? </t>
  </si>
  <si>
    <t xml:space="preserve">3.3. atmosfera w pracy 3. W jakim stopniu jest Pan/i zadowolony/a z poniższych elementów obecnej pracy? </t>
  </si>
  <si>
    <t xml:space="preserve">3.4. szybka informacja zwrotna 3. W jakim stopniu jest Pan/i zadowolony/a z poniższych elementów obecnej pracy? </t>
  </si>
  <si>
    <t xml:space="preserve">3.5. stabilność zatrudnienia 3. W jakim stopniu jest Pan/i zadowolony/a z poniższych elementów obecnej pracy? </t>
  </si>
  <si>
    <t xml:space="preserve">3.6. możliwość wyjazdów zagranicznych w ramach pracy 3. W jakim stopniu jest Pan/i zadowolony/a z poniższych elementów obecnej pracy? </t>
  </si>
  <si>
    <t xml:space="preserve">3.7. bonusy 3. W jakim stopniu jest Pan/i zadowolony/a z poniższych elementów obecnej pracy? </t>
  </si>
  <si>
    <t xml:space="preserve">3.8. wynagrodzenie 3. W jakim stopniu jest Pan/i zadowolony/a z poniższych elementów obecnej pracy? </t>
  </si>
  <si>
    <t xml:space="preserve">3.9.indywidualizacja w sposobach motywowania 3. W jakim stopniu jest Pan/i zadowolony/a z poniższych elementów obecnej pracy? </t>
  </si>
  <si>
    <t xml:space="preserve">3.10. możliwość godzenia pracy z życiem prywatnym 3. W jakim stopniu jest Pan/i zadowolony/a z poniższych elementów obecnej pracy? </t>
  </si>
  <si>
    <t xml:space="preserve">3.11. współuczestnictwo w podejmowaniu decyzji w organizacji 3. W jakim stopniu jest Pan/i zadowolony/a z poniższych elementów obecnej pracy? </t>
  </si>
  <si>
    <t xml:space="preserve">3.12. styl przywództwa 3. W jakim stopniu jest Pan/i zadowolony/a z poniższych elementów obecnej pracy? </t>
  </si>
  <si>
    <t xml:space="preserve">3.13. możliwość wykonywania pracy, wymagającej kreatywności 3. W jakim stopniu jest Pan/i zadowolony/a z poniższych elementów obecnej pracy? </t>
  </si>
  <si>
    <t xml:space="preserve">3.14. udział w wybranych przez pracownika projektach 3. W jakim stopniu jest Pan/i zadowolony/a z poniższych elementów obecnej pracy? </t>
  </si>
  <si>
    <t>4. Jaki model motywowania pracowników stosuje kadra kierownicza w Pana/i miejscu pracy? Proszę o zaznaczenie jednej odpowiedzi.</t>
  </si>
  <si>
    <t>5.1. Ustna pochwała bezpośredniego przełożonego [5. Jaki rodzaj nagród i kar stosuje Pana/i pracodawca?]</t>
  </si>
  <si>
    <t>5. Jaki rodzaj nagród i kar stosuje Pana/i pracodawca?]</t>
  </si>
  <si>
    <t>5.2. Pisemna pochwała [5. Jaki rodzaj nagród i kar stosuje Pana/i pracodawca?]</t>
  </si>
  <si>
    <t>5.3. Nagroda pieniężna [5. Jaki rodzaj nagród i kar stosuje Pana/i pracodawca?]</t>
  </si>
  <si>
    <t>5.4. Nagroda niepieniężna np. dodatkowe ubezpieczenie, auto służbowe, wyjazd turystyczno-szkoleniowy [5. Jaki rodzaj nagród i kar stosuje Pana/i pracodawca?]</t>
  </si>
  <si>
    <t>5.5. Pisemna kara od przełożonego załączona do akt pracownika [5. Jaki rodzaj nagród i kar stosuje Pana/i pracodawca?]</t>
  </si>
  <si>
    <t>5.6. Ustna kara od bezpośredniego przełożonego (upomnienie zwrócenie uwagi) [5. Jaki rodzaj nagród i kar stosuje Pana/i pracodawca?]</t>
  </si>
  <si>
    <t>5.7. Kara pieniężna [5. Jaki rodzaj nagród i kar stosuje Pana/i pracodawca?]</t>
  </si>
  <si>
    <t>5.8. Pozbawienie określonych przywilejów (np. prawa do korzystania z samochodu służbowego) [5. Jaki rodzaj nagród i kar stosuje Pana/i pracodawca?]</t>
  </si>
  <si>
    <t>5.9. Inne (jakie?) [5. Jaki rodzaj nagród i kar stosuje Pana/i pracodawca?]</t>
  </si>
  <si>
    <t>6.Jakie działania rozwojowe najbardziej motywują Pana/ią do pracy?</t>
  </si>
  <si>
    <t>6.1. Uczę się podczas robienia projektów [Jakie działania rozwojowe najbardziej motywują Pana/ią do pracy?]</t>
  </si>
  <si>
    <t>7. Jakie dodatkowe świadczenia Pana/i pracodawca finansuje pracownikom?</t>
  </si>
  <si>
    <t>7.1. Karta MultiSport [7. Jakie dodatkowe świadczenia Pana/i pracodawca finansuje pracownikom?]</t>
  </si>
  <si>
    <t>7.2. Trzynasta pensja [7. Jakie dodatkowe świadczenia Pana/i pracodawca finansuje pracownikom?]</t>
  </si>
  <si>
    <t>7.3. Dodatkowa opieka medyczna [7. Jakie dodatkowe świadczenia Pana/i pracodawca finansuje pracownikom?]</t>
  </si>
  <si>
    <t>7.4. Opieka przedszkolna dla dzieci pracowników [7. Jakie dodatkowe świadczenia Pana/i pracodawca finansuje pracownikom?]</t>
  </si>
  <si>
    <t>7.5. Dofinansowanie/finansowanie dojazdów do pracy [7. Jakie dodatkowe świadczenia Pana/i pracodawca finansuje pracownikom?]</t>
  </si>
  <si>
    <t>7.6. Finansowanie posiłków [7. Jakie dodatkowe świadczenia Pana/i pracodawca finansuje pracownikom?]</t>
  </si>
  <si>
    <t>7.7. Bony towarowe [7. Jakie dodatkowe świadczenia Pana/i pracodawca finansuje pracownikom?]</t>
  </si>
  <si>
    <t>7.8. Inne (jakie?) [7. Jakie dodatkowe świadczenia Pana/i pracodawca finansuje pracownikom?]</t>
  </si>
  <si>
    <t>6.2. Kursy online [ 6.Jakie działania rozwojowe najbardziej motywują Pana/ią do pracy?]</t>
  </si>
  <si>
    <t>6.3. Konferencje [ 6.Jakie działania rozwojowe najbardziej motywują Pana/ią do pracy?]</t>
  </si>
  <si>
    <t>6.4. Szkolenia specjalistyczne [ 6.Jakie działania rozwojowe najbardziej motywują Pana/ią do pracy?]</t>
  </si>
  <si>
    <t>6.5. Networking/meetupy [ 6.Jakie działania rozwojowe najbardziej motywują Pana/ią do pracy?]</t>
  </si>
  <si>
    <t>6.6. Inne formy (jakie?) [ 6.Jakie działania rozwojowe najbardziej motywują Pana/ią do pracy?]</t>
  </si>
  <si>
    <t>6.7. kursy w zakresie transformacji cyfrowej (Przemysł 4.0/Smart Factory 4.0/Gospodarka cyfrowa/sztuczna inteligencja) [ 6.Jakie działania rozwojowe najbardziej motywują Pana/ią do pracy?]</t>
  </si>
  <si>
    <t>6.8. Studia podyplomowe [ 6.Jakie działania rozwojowe najbardziej motywują Pana/ią do pracy?]</t>
  </si>
  <si>
    <t>6.9. Nie korzystam z żadnej z powyższych form [ 6.Jakie działania rozwojowe najbardziej motywują Pana/ią do pracy?]</t>
  </si>
  <si>
    <t>8.1. zaawansowane technologie wyposażenia stanowiska pracy [8. Jak ocenia Pan/i poniższe warunki pracy? ]</t>
  </si>
  <si>
    <t>8.2. dostępność rozwiązań IT [8. Jak ocenia Pan/i poniższe warunki pracy? ]</t>
  </si>
  <si>
    <t>8.3. wymogi ergonomiczne [8. Jak ocenia Pan/i poniższe warunki pracy? ]</t>
  </si>
  <si>
    <t>8.4. organizacja pracy zespołu [8. Jak ocenia Pan/i poniższe warunki pracy? ]</t>
  </si>
  <si>
    <t>8.5. zaplecze sanitarne [8. Jak ocenia Pan/i poniższe warunki pracy? ]</t>
  </si>
  <si>
    <t>8.6. nieszkodliwość środków pracy [8. Jak ocenia Pan/i poniższe warunki pracy? ]</t>
  </si>
  <si>
    <t>8.7. wyposażenie biura [8. Jak ocenia Pan/i poniższe warunki pracy? ]</t>
  </si>
  <si>
    <t>8.8. miejsca do aktywności fizycznej w trakcie pracy [8. Jak ocenia Pan/i poniższe warunki pracy? ]</t>
  </si>
  <si>
    <t>8.9. miejsca do relaksu w trakcie pracy [8. Jak ocenia Pan/i poniższe warunki pracy? ]</t>
  </si>
  <si>
    <t>8.10. przepływ informacji między zespołami/działami [8. Jak ocenia Pan/i poniższe warunki pracy? ]</t>
  </si>
  <si>
    <t>8.11. kultura organizacyjna [8. Jak ocenia Pan/i poniższe warunki pracy? ]</t>
  </si>
  <si>
    <t>8.12. dostęp do zaplecza gastronomicznego na terenie firmy [8. Jak ocenia Pan/i poniższe warunki pracy? ]</t>
  </si>
  <si>
    <t>8.13. miejsca postojowe na pojazdy dla pracowników [8. Jak ocenia Pan/i poniższe warunki pracy? ]</t>
  </si>
  <si>
    <t>8.14. wsparcie wspólnej aktywności rekreacyjnej pracowników i ich rodzin [8. Jak ocenia Pan/i poniższe warunki pracy? ]</t>
  </si>
  <si>
    <t>8.15. organizowanie drużyn sportowych wśród pracowników (liga między firmami) [8. Jak ocenia Pan/i poniższe warunki pracy? ]</t>
  </si>
  <si>
    <t>8.16. wspieranie grup hobbystycznych wśród pracowników [8. Jak ocenia Pan/i poniższe warunki pracy? ]</t>
  </si>
  <si>
    <t>8.17. zachęcanie do wolontariatu [8. Jak ocenia Pan/i poniższe warunki pracy? ]</t>
  </si>
  <si>
    <t>9. Jakie dostrzega Pan/i bariery wdrażania technologii informatycznych wśród swoich klientów?</t>
  </si>
  <si>
    <t>9.1. brak inicjatywy, kompetencji i strategii ze strony kadry kierowniczej [9. Jakie dostrzega Pan/i bariery wdrażania technologii informatycznych wśród swoich klientów/współpracowników?]</t>
  </si>
  <si>
    <t>9.2. brak wiedzy pracowników na temat znaczenia i korzyści z technologii informatycznych [9. Jakie dostrzega Pan/i bariery wdrażania technologii informatycznych wśród swoich klientów/współpracowników?]</t>
  </si>
  <si>
    <t>9.3. brak kompetencji cyfrowych pracowników i edukacji/szkoleń w tym zakresie [9. Jakie dostrzega Pan/i bariery wdrażania technologii informatycznych wśród swoich klientów/współpracowników?]</t>
  </si>
  <si>
    <t>9.4. opór pracowników wobec zmian i ich obawa, że nie sprostają wymaganiom [9. Jakie dostrzega Pan/i bariery wdrażania technologii informatycznych wśród swoich klientów/współpracowników?]</t>
  </si>
  <si>
    <t>9.5. obawa pracowników, że technologie informatyczne odbiorą im pracę [9. Jakie dostrzega Pan/i bariery wdrażania technologii informatycznych wśród swoich klientów/współpracowników?]</t>
  </si>
  <si>
    <t>9.6. brak motywowania pracowników do wykorzystywania technologii informatycznych [9. Jakie dostrzega Pan/i bariery wdrażania technologii informatycznych wśród swoich klientów/współpracowników?]</t>
  </si>
  <si>
    <t>9.7. niewystarczająca liczba dobrych praktyk/referencji/badań  [9. Jakie dostrzega Pan/i bariery wdrażania technologii informatycznych wśród swoich klientów/współpracowników?]</t>
  </si>
  <si>
    <t>9.8.trudność z określeniem czasu zwrotu z inwestycji w technologie informatyczne [9. Jakie dostrzega Pan/i bariery wdrażania technologii informatycznych wśród swoich klientów/współpracowników?]</t>
  </si>
  <si>
    <t>9.9. brak w organizacji osoby/jednostki odpowiadającej za popularyzację i adaptację technologii informatycznych [9. Jakie dostrzega Pan/i bariery wdrażania technologii informatycznych wśród swoich klientów/współpracowników?]</t>
  </si>
  <si>
    <t>9.10. brak podjęcia współpracy w zakresie cyfryzacji na poziomie przedsiębiorstw powiązanych
kapitałowo, brak sojuszy z partnerami, klientami, ośrodkami badawczymi i uczelniami, [9. Jakie dostrzega Pan/i bariery wdrażania technologii informatycznych wśród</t>
  </si>
  <si>
    <t>9.11.brak dostępności kadr z obszaru IT i umiejętności wyboru  odpowiedniej technologii [9. Jakie dostrzega Pan/i bariery wdrażania technologii informatycznych wśród swoich klientów/współpracowników?]</t>
  </si>
  <si>
    <t xml:space="preserve">9.12.poczucie „przytłoczenia” pracowników postępem IT (platformy mobilne, czujniki i społecznościowe systemy współpracy, sztuczna inteligencja, ogrom informacji i danych, itp.) [9. Jakie dostrzega Pan/i bariery wdrażania technologii informatycznych wśród </t>
  </si>
  <si>
    <t>9.13. wskaźnik sukcesu w zakresie transformacji cyfrowej jest niski, co zniechęca [9. Jakie dostrzega Pan/i bariery wdrażania technologii informatycznych wśród swoich klientów/współpracowników?]</t>
  </si>
  <si>
    <t>9.14. starszy wiek pracowników, którzy gorzej radzą sobie z wykorzystywaniem technologii informatycznych [9. Jakie dostrzega Pan/i bariery wdrażania technologii informatycznych wśród swoich klientów/współpracowników?]</t>
  </si>
  <si>
    <t>brak kompetencji cyfrowych pracowników i edukacji/szkoleń w tym zakresie;trudność z określeniem czasu zwrotu z inwestycji w technologie informatyczne;starszy wiek pracowników, którzy gorzej radzą sobie z wykorzystywaniem technologii informatycznych;</t>
  </si>
  <si>
    <t>10.1. do 35 lat [10. Oceń problemy we wdrażaniu rozwiązań IT u swoich klientów /odbiorców/współpracowników w wieku]</t>
  </si>
  <si>
    <t>10.2. średnim, tj. w wieku 36-55  [10. Oceń problemy we wdrażaniu rozwiązań IT u swoich klientów /odbiorców/współpracowników w wieku]</t>
  </si>
  <si>
    <t>10.3. starszym, tj. w wieku 56-67  [10. Oceń problemy we wdrażaniu rozwiązań IT u swoich klientów /odbiorców/współpracowników w wieku]</t>
  </si>
  <si>
    <t>11. Na ile czujesz się przygotowany (w zakresie posiadanych kompetencji) do świadczenia pracy w warunkach Przemysłu 4.0/Smart Factory 4.0/Gospodarki cyfrowej/sztucznej inteligencji? Oceń w skali 1-7, ...</t>
  </si>
  <si>
    <t>12. Jakie masz potrzeby rozwojowe w zakresie Przemysłu 4.0/Smart Factory 4.0/ Gospodarki cyfrowej/sztucznej inteligencji?  Oceń w skali 1-7, gdzie 1-całkowity brak, 2-raczej niewielkie, 3-niewielkie p...</t>
  </si>
  <si>
    <t>13.1. osłabiają moje poczucie autonomii</t>
  </si>
  <si>
    <t>13.2. naruszają prywatność</t>
  </si>
  <si>
    <t>13.3. umożliwiają pełną kontrolę mojej pracy</t>
  </si>
  <si>
    <t>14. Na ile ufasz treściom pojawiającym się w Internecie, zwłaszcza w mediach społecznościowych, tworzonym przez zwykłych użytkowników (User Generated Content)? Oceń w skali 1-7, gdzie 1-całkowicie nie...</t>
  </si>
  <si>
    <t xml:space="preserve">15.1. informacji [15. Na ile wykorzystuje Pan/i Internet jako źródło] </t>
  </si>
  <si>
    <t xml:space="preserve">15.2. wiedzy  [15. Na ile wykorzystuje Pan/i Internet jako źródło] </t>
  </si>
  <si>
    <t xml:space="preserve">15.3. rozrywki  [15. Na ile wykorzystuje Pan/i Internet jako źródło] </t>
  </si>
  <si>
    <t xml:space="preserve">15.4. nawiązania kontaktów  [15. Na ile wykorzystuje Pan/i Internet jako źródło] </t>
  </si>
  <si>
    <t xml:space="preserve">15.5. komunikacji   [15. Na ile wykorzystuje Pan/i Internet jako źródło] </t>
  </si>
  <si>
    <t xml:space="preserve">15.6. wyrażania swoich opinii/poglądów/komentarzy  [15. Na ile wykorzystuje Pan/i Internet jako źródło] </t>
  </si>
  <si>
    <t xml:space="preserve">15.7. rozwiązania problemów  [15. Na ile wykorzystuje Pan/i Internet jako źródło] </t>
  </si>
  <si>
    <t>16.1. internet [16. Gdzie poszukuje Pan/i informacji o rekrutacji do pracy? ]</t>
  </si>
  <si>
    <t>16.2. biura karier [16. Gdzie poszukuje Pan/i informacji o rekrutacji do pracy? ]</t>
  </si>
  <si>
    <t>16.3. targi pracy [16. Gdzie poszukuje Pan/i informacji o rekrutacji do pracy? ]</t>
  </si>
  <si>
    <t>16.4. strona www pracodawcy [16. Gdzie poszukuje Pan/i informacji o rekrutacji do pracy? ]</t>
  </si>
  <si>
    <t>16.5. portale związane z poszukiwaniem pracy [16. Gdzie poszukuje Pan/i informacji o rekrutacji do pracy? ]</t>
  </si>
  <si>
    <t>16.6. Linkedin [16. Gdzie poszukuje Pan/i informacji o rekrutacji do pracy? ]</t>
  </si>
  <si>
    <t>16.7. GoldenLine [16. Gdzie poszukuje Pan/i informacji o rekrutacji do pracy? ]</t>
  </si>
  <si>
    <t>16.8. portale z różnymi ogłoszeniami np. OLX [16. Gdzie poszukuje Pan/i informacji o rekrutacji do pracy? ]</t>
  </si>
  <si>
    <t>16.9. poprzez zanjomych/rodzinę [16. Gdzie poszukuje Pan/i informacji o rekrutacji do pracy? ]</t>
  </si>
  <si>
    <t>16.10. poprzez grupy na facebooku-u [16. Gdzie poszukuje Pan/i informacji o rekrutacji do pracy? ]</t>
  </si>
  <si>
    <t>16.11. fanpage organizacji na Facebook-u [16. Gdzie poszukuje Pan/i informacji o rekrutacji do pracy? ]</t>
  </si>
  <si>
    <t>16.12. prasa [16. Gdzie poszukuje Pan/i informacji o rekrutacji do pracy? ]</t>
  </si>
  <si>
    <t>16.13. agencja zatrudnienia [16. Gdzie poszukuje Pan/i informacji o rekrutacji do pracy? ]</t>
  </si>
  <si>
    <t>17.1. Lubiąca towarzystwo innych, aktywna i optymistyczna [17. Poniżej przedstawiona jest lista cech, które są lub nie są Pana/i charakterystykami.]</t>
  </si>
  <si>
    <t>17.2. Krytyczną względem innych, konfliktową [17. Poniżej przedstawiona jest lista cech, które są lub nie są Pana/i charakterystykami.]</t>
  </si>
  <si>
    <t>17.3. Sumienną, zdyscyplinowaną [17. Poniżej przedstawiona jest lista cech, które są lub nie są Pana/i charakterystykami.]</t>
  </si>
  <si>
    <t>17.4. Pełną niepokoju, łatwo wpadającą w przygnębienie [17. Poniżej przedstawiona jest lista cech, które są lub nie są Pana/i charakterystykami.]</t>
  </si>
  <si>
    <t>17.5. Otwartą na nowe zadania, w złożony sposób postrzegającą świat [17. Poniżej przedstawiona jest lista cech, które są lub nie są Pana/i charakterystykami.]</t>
  </si>
  <si>
    <t>17.6. Zamkniętą w sobie, wycofaną i cichą [17. Poniżej przedstawiona jest lista cech, które są lub nie są Pana/i charakterystykami.]</t>
  </si>
  <si>
    <t>17.7. Zgodną i życzliwą [17. Poniżej przedstawiona jest lista cech, które są lub nie są Pana/i charakterystykami.]</t>
  </si>
  <si>
    <t>17.8. Źle zorganizowaną, niedbałą [17. Poniżej przedstawiona jest lista cech, które są lub nie są Pana/i charakterystykami.]</t>
  </si>
  <si>
    <t>17.9. Nie martwiącą się, stabilną emocjonalnie [17. Poniżej przedstawiona jest lista cech, które są lub nie są Pana/i charakterystykami.]</t>
  </si>
  <si>
    <t>17.10 Trzymającą się utartych schematów, biorącą rzeczy wprost [17. Poniżej przedstawiona jest lista cech, które są lub nie są Pana/i charakterystykami.]</t>
  </si>
  <si>
    <t>atrakcyjne wynagrodzenie;elastyczne godziny pracy;możliwość osiągnięć/awansu;przyjazna atmosfera, kultura życzliwości, szacunku i wsparcia;poziom decyzyjności w zakresie wykonywanych zadań;</t>
  </si>
  <si>
    <t>atrakcyjne wynagrodzenie;elastyczne godziny pracy;możliwość osiągnięć/awansu;możliwość rozwoju zawodowego;innowacyjność technologiczna pracodawcy;etyka firmy - standardy;przyjazna atmosfera, kultura życzliwości, szacunku i wsparcia;poziom decyzyjności w zakresie wykonywanych zadań;szybkie załatwianie sprawy;możliwość samorealizacji;możliwość realizacji celów stawianych przez organizację;przydzielanie pracy zgodnie z kompetencjami/talentami;stymulowanie do kreatywności - sesje brainstormingowe, uczestnictwo w hackatonach;benefity pozapłacowe ;międzynarodowy charakter pracy ;dobre relacje z przełożonymi ;płaca uzależniona od wyników pracy;dbałość pracodawcy o środowisko naturalne/zrównoważony rozwój;podmiotowe traktowanie, czego przykładem jest współdzielenia się informacjami zarządu z pracownikami, prowadzenie ankiet oceniających pracę menadżerów ;20% czasu na zajmowanie się pracami według swoich zainteresowań ;</t>
  </si>
  <si>
    <t>Usługowe ;</t>
  </si>
  <si>
    <t>analityk</t>
  </si>
  <si>
    <t>programista</t>
  </si>
  <si>
    <t>administrator sieci</t>
  </si>
  <si>
    <t>administrator baz danych</t>
  </si>
  <si>
    <t>18. W jakim obszarze IT jest Pan/i zatrudniony/a?</t>
  </si>
  <si>
    <t xml:space="preserve">Wielkość przedsiębiorstwa: •mikro (do 10 pracowników), •małe (mniej niż 50) •średnie (mniej niż 250)   •duże (powyżej 250)    </t>
  </si>
  <si>
    <t>Rodzaj działalności przedsiębiorstwa</t>
  </si>
  <si>
    <t>obsługa klienta/konsultant</t>
  </si>
  <si>
    <t>kierownik projektu</t>
  </si>
  <si>
    <t>Stanowisko</t>
  </si>
  <si>
    <t>ekstrawersja</t>
  </si>
  <si>
    <t>Ugodowość</t>
  </si>
  <si>
    <t>Sumienność</t>
  </si>
  <si>
    <t>Neurotyzm</t>
  </si>
  <si>
    <t xml:space="preserve">Otwartość na doswiadczenia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</si>
</sst>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sz val="10"/>
      <color rgb="FF00206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89EC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3" borderId="1" xfId="0" applyNumberFormat="1" applyFont="1" applyFill="1" applyBorder="1"/>
    <xf numFmtId="0" fontId="1" fillId="0" borderId="1" xfId="0" applyNumberFormat="1" applyFont="1" applyBorder="1"/>
    <xf numFmtId="0" fontId="1" fillId="4" borderId="1" xfId="0" applyNumberFormat="1" applyFont="1" applyFill="1" applyBorder="1"/>
    <xf numFmtId="0" fontId="1" fillId="2" borderId="1" xfId="0" applyNumberFormat="1" applyFont="1" applyFill="1" applyBorder="1"/>
    <xf numFmtId="0" fontId="1" fillId="6" borderId="1" xfId="0" applyNumberFormat="1" applyFont="1" applyFill="1" applyBorder="1"/>
    <xf numFmtId="0" fontId="1" fillId="7" borderId="1" xfId="0" applyNumberFormat="1" applyFont="1" applyFill="1" applyBorder="1"/>
    <xf numFmtId="0" fontId="1" fillId="8" borderId="1" xfId="0" applyNumberFormat="1" applyFont="1" applyFill="1" applyBorder="1"/>
    <xf numFmtId="0" fontId="1" fillId="8" borderId="1" xfId="0" applyNumberFormat="1" applyFont="1" applyFill="1" applyBorder="1" applyAlignment="1"/>
    <xf numFmtId="0" fontId="1" fillId="9" borderId="1" xfId="0" applyNumberFormat="1" applyFont="1" applyFill="1" applyBorder="1"/>
    <xf numFmtId="0" fontId="1" fillId="10" borderId="1" xfId="0" applyNumberFormat="1" applyFont="1" applyFill="1" applyBorder="1"/>
    <xf numFmtId="0" fontId="1" fillId="11" borderId="1" xfId="0" applyNumberFormat="1" applyFont="1" applyFill="1" applyBorder="1"/>
    <xf numFmtId="0" fontId="1" fillId="12" borderId="1" xfId="0" applyNumberFormat="1" applyFont="1" applyFill="1" applyBorder="1"/>
    <xf numFmtId="0" fontId="1" fillId="13" borderId="1" xfId="0" applyNumberFormat="1" applyFont="1" applyFill="1" applyBorder="1"/>
    <xf numFmtId="0" fontId="1" fillId="16" borderId="1" xfId="0" applyNumberFormat="1" applyFont="1" applyFill="1" applyBorder="1"/>
    <xf numFmtId="0" fontId="2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/>
    </xf>
    <xf numFmtId="0" fontId="1" fillId="15" borderId="1" xfId="0" applyNumberFormat="1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/>
    </xf>
    <xf numFmtId="0" fontId="1" fillId="14" borderId="1" xfId="0" applyNumberFormat="1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NumberForma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4" fillId="7" borderId="2" xfId="0" applyFont="1" applyFill="1" applyBorder="1" applyAlignment="1">
      <alignment horizontal="center" wrapText="1"/>
    </xf>
  </cellXfs>
  <cellStyles count="1">
    <cellStyle name="Normalny" xfId="0" builtinId="0"/>
  </cellStyles>
  <dxfs count="172"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CC"/>
      <color rgb="FFFF66FF"/>
      <color rgb="FFFFCCFF"/>
      <color rgb="FF66FF99"/>
      <color rgb="FFC89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N91" totalsRowShown="0" headerRowDxfId="171" dataDxfId="170">
  <autoFilter ref="A1:FN91"/>
  <tableColumns count="170">
    <tableColumn id="6" name="1. W jakim stopniu czuje się Pan/i zmotywowany/a istniejącym w organizacji systemem motywacyjnym? (Udzielając odpowiedzi użyj skali 1-7, gdzie 1-zdecydowanie nie czuję się zmotywowany/a, 2-nie czuję ..." dataDxfId="169"/>
    <tableColumn id="7" name="2. Które z poniższych czynników kształtują Pana/i motywację do pracy?" dataDxfId="168"/>
    <tableColumn id="92" name=" 2.1. atrakcyjne wynagrodzenie [Które z poniższych czynników kształtują Pana/i motywację do pracy?]" dataDxfId="167"/>
    <tableColumn id="93" name="2.2.elastyczne godziny pracy [Które z poniższych czynników kształtują Pana/i motywację do pracy?]" dataDxfId="166"/>
    <tableColumn id="95" name="2.3. możliwość osiągnięć/awansu [Które z poniższych czynników kształtują Pana/i motywację do pracy?]" dataDxfId="165"/>
    <tableColumn id="96" name="2.4. możliwość rozwoju zawodowego [Które z poniższych czynników kształtują Pana/i motywację do pracy?]" dataDxfId="164"/>
    <tableColumn id="97" name="2.5. innowacyjność technologiczna pracodawcy [Które z poniższych czynników kształtują Pana/i motywację do pracy?]" dataDxfId="163"/>
    <tableColumn id="99" name="2.6. etyka firmy – standardy [Które z poniższych czynników kształtują Pana/i motywację do pracy?]" dataDxfId="162"/>
    <tableColumn id="100" name="2.7. przyjazna atmosfera, kultura życzliwości, szacunku i wsparcia [Które z poniższych czynników kształtują Pana/i motywację do pracy?]" dataDxfId="161"/>
    <tableColumn id="105" name="2.8. poziom decyzyjności w zakresie wykonywanych zadań [Które z poniższych czynników kształtują Pana/i motywację do pracy?]" dataDxfId="160"/>
    <tableColumn id="108" name="2.9. szybkie załatwianie spraw  [Które z poniższych czynników kształtują Pana/i motywację do pracy?]" dataDxfId="159"/>
    <tableColumn id="107" name="2.10. przełożony,  dzielący  się wiedzą i doświadczeniem [Które z poniższych czynników kształtują Pana/i motywację do pracy?]" dataDxfId="158">
      <calculatedColumnFormula>IF(ISNUMBER(FIND("przełożony, dzielący się wiedzą i doświadczeniem",$B$5,1)),1,0)</calculatedColumnFormula>
    </tableColumn>
    <tableColumn id="106" name="2.11. możliwość samorealizacji [Które z poniższych czynników kształtują Pana/i motywację do pracy?]" dataDxfId="157"/>
    <tableColumn id="104" name="2.12. możliwość realizacji celów stawianych przez organizację [Które z poniższych czynników kształtują Pana/i motywację do pracy?]" dataDxfId="156"/>
    <tableColumn id="103" name="2.13. przydzielanie pracy zgodnie z kompetencjami/talentami  [Które z poniższych czynników kształtują Pana/i motywację do pracy?]" dataDxfId="155"/>
    <tableColumn id="102" name="2.14. jasno stawiane cele, które będą zrozumiałe [Które z poniższych czynników kształtują Pana/i motywację do pracy?]" dataDxfId="154">
      <calculatedColumnFormula>IF(ISNUMBER(FIND("jasno stawiane cele, które będą zrozumiałe",$B$5,1)),1,0)</calculatedColumnFormula>
    </tableColumn>
    <tableColumn id="101" name="2.15. stymulowanie do kreatywności - sesje brainstormingowe, uczestnictwo w hackatonach [Które z poniższych czynników kształtują Pana/i motywację do pracy?]" dataDxfId="153"/>
    <tableColumn id="98" name="2.16. pewność  zatrudnienia  [Które z poniższych czynników kształtują Pana/i motywację do pracy?]" dataDxfId="152">
      <calculatedColumnFormula>IF(ISNUMBER(FIND("pewność zatrudnienia",$B$5,1)),1,0)</calculatedColumnFormula>
    </tableColumn>
    <tableColumn id="117" name="2.17. benefity pozapłacowe [Które z poniższych czynników kształtują Pana/i motywację do pracy?]" dataDxfId="151"/>
    <tableColumn id="116" name="2.18. prestiż pracodawcy [Które z poniższych czynników kształtują Pana/i motywację do pracy?]" dataDxfId="150">
      <calculatedColumnFormula>IF(ISNUMBER(FIND("prestiż pracodawcy",$B$5,1)),1,0)</calculatedColumnFormula>
    </tableColumn>
    <tableColumn id="115" name="2.19. międzynarodowy charakter pracy [Które z poniższych czynników kształtują Pana/i motywację do pracy?]" dataDxfId="149"/>
    <tableColumn id="114" name="2.20. praca mająca sens  [Które z poniższych czynników kształtują Pana/i motywację do pracy?]" dataDxfId="148">
      <calculatedColumnFormula>IF(ISNUMBER(FIND("praca mająca sens",$B$5,1)),1,0)</calculatedColumnFormula>
    </tableColumn>
    <tableColumn id="113" name="2.21. dobre relacje z przełożonym[Które z poniższych czynników kształtują Pana/i motywację do pracy?]" dataDxfId="147"/>
    <tableColumn id="112" name="2.22. płaca uzależniona od wyników  pracy  [Które z poniższych czynników kształtują Pana/i motywację do pracy?]" dataDxfId="146"/>
    <tableColumn id="125" name="2.23. dobra komunikacja/informacja zwrotna[Które z poniższych czynników kształtują Pana/i motywację do pracy?]" dataDxfId="145">
      <calculatedColumnFormula>IF(ISNUMBER(FIND("dobra komunikacja/informacja zwrotna",$B$5,1)),1,0)</calculatedColumnFormula>
    </tableColumn>
    <tableColumn id="124" name="2.24.dbałość pracodawcy o środowisko naturalne/zrównoważony rozwój [Które z poniższych czynników kształtują Pana/i motywację do pracy?]" dataDxfId="144"/>
    <tableColumn id="123" name="2.25. warunki pracy  [Które z poniższych czynników kształtują Pana/i motywację do pracy?]   " dataDxfId="143">
      <calculatedColumnFormula>IF(ISNUMBER(FIND("warunki pracy",$B$5,1)),1,0)</calculatedColumnFormula>
    </tableColumn>
    <tableColumn id="122" name="2.26. podmiotowe traktowanie, czego przykładem jest współdzielenie się informacjami zarządu z pracownikami, prowadzenie ankiet oceniających pracę menadżerów [Które z poniższych czynników kształtują Pana/i motywację do pracy?]" dataDxfId="142">
      <calculatedColumnFormula>IF(ISNUMBER(FIND("podmiotowe traktowanie, czego przykładem jest współdzielenia się informacjami zarządu z pracownikami, prowadzenie ankiet oceniających pracę menadżerów",$B2,1)),1,0)</calculatedColumnFormula>
    </tableColumn>
    <tableColumn id="121" name="2.27.równowaga pomiędzy nagrodami a nakładem pracy (sprawiedliwość społeczna) [Które z poniższych czynników kształtują Pana/i motywację do pracy?]" dataDxfId="141">
      <calculatedColumnFormula>IF(ISNUMBER(FIND("równowaga pomiędzy nagrodami a nakładem pracy (sprawiedliwość społeczna)",$B$5,1)),1,0)</calculatedColumnFormula>
    </tableColumn>
    <tableColumn id="120" name="2.28. poczucie przynależności do grupy [Które z poniższych czynników kształtują Pana/i motywację do pracy?]" dataDxfId="140">
      <calculatedColumnFormula>IF(ISNUMBER(FIND("poczucie przynależności do grupy",$B$5,1)),1,0)</calculatedColumnFormula>
    </tableColumn>
    <tableColumn id="119" name="2.29. praca z utalentowanymi ludźmi [Które z poniższych czynników kształtują Pana/i motywację do pracy?]" dataDxfId="139">
      <calculatedColumnFormula>IF(ISNUMBER(FIND("praca z utalentowanymi ludźmi",$B$5,1)),1,0)</calculatedColumnFormula>
    </tableColumn>
    <tableColumn id="118" name="2.30. osiągania coraz lepszych wyników [Które z poniższych czynników kształtują Pana/i motywację do pracy?]" dataDxfId="138">
      <calculatedColumnFormula>IF(ISNUMBER(FIND("osiągania coraz lepszych wyników",$B2,1)),1,0)</calculatedColumnFormula>
    </tableColumn>
    <tableColumn id="111" name="2.31.równowaga  pomiędzy pracą a życiem prywatnym (Work/life balance) [Które z poniższych czynników kształtują Pana/i motywację do pracy?]" dataDxfId="137">
      <calculatedColumnFormula>IF(ISNUMBER(FIND("równowaga pomiędzy pracą a życiem prywatnym (Work/life balance)",$B$5,1)),1,0)</calculatedColumnFormula>
    </tableColumn>
    <tableColumn id="130" name="2.32.dodatkowy urlop [Które z poniższych czynników kształtują Pana/i motywację do pracy?]" dataDxfId="136">
      <calculatedColumnFormula>IF(ISNUMBER(FIND("dodatkowy urlop",$B$5,1)),1,0)</calculatedColumnFormula>
    </tableColumn>
    <tableColumn id="129" name="2.33. możliwość odpoczynku w trakcie pracy (np. piłkarzyki, ping pong, ćwiczenia, itp.). [Które z poniższych czynników kształtują Pana/i motywację do pracy?]" dataDxfId="135">
      <calculatedColumnFormula>IF(ISNUMBER(FIND("możliwość odpoczynku w trakcie pracy (np. piłkarzyki, ping pong, ćwiczenia, itp.)",$B$5,1)),1,0)</calculatedColumnFormula>
    </tableColumn>
    <tableColumn id="128" name="2.34.bycie przykładem dla pracowników [Które z poniższych czynników kształtują Pana/i motywację do pracy?]" dataDxfId="134">
      <calculatedColumnFormula>IF(ISNUMBER(FIND("bycie przykładem dla pracowników",$B2,1)),1,0)</calculatedColumnFormula>
    </tableColumn>
    <tableColumn id="127" name="2.35. możliwość wyboru miejsca z którego się pracuje/praca zdalna oraz projektu do, którego chce się dołączyć [Które z poniższych czynników kształtują Pana/i motywację do pracy?]" dataDxfId="133">
      <calculatedColumnFormula>IF(ISNUMBER(FIND("możliwość wyboru miejsca, z którego się pracuje/praca zdalna oraz projektu do, którego chce się dołączyć",$B2,1)),1,0)</calculatedColumnFormula>
    </tableColumn>
    <tableColumn id="126" name="2.36. 20% czasu na zajmowanie się pracami według swoich zainteresowań [Które z poniższych czynników kształtują Pana/i motywację do pracy?]" dataDxfId="132"/>
    <tableColumn id="110" name="2.37. bezpłatne wyżywienie w pracy [Które z poniższych czynników kształtują Pana/i motywację do pracy?]" dataDxfId="131">
      <calculatedColumnFormula>IF(ISNUMBER(FIND("bezpłatne wyżywienie w pracy",$B$5,1)),1,0)</calculatedColumnFormula>
    </tableColumn>
    <tableColumn id="135" name="2.38. różnicowanie zadań [Które z poniższych czynników kształtują Pana/i motywację do pracy?]" dataDxfId="130">
      <calculatedColumnFormula>IF(ISNUMBER(FIND("różnicowanie zadań",$B$5,1)),1,0)</calculatedColumnFormula>
    </tableColumn>
    <tableColumn id="134" name="2.39. możliwość eksperymentowania w pracy [Które z poniższych czynników kształtują Pana/i motywację do pracy?]" dataDxfId="129">
      <calculatedColumnFormula>IF(ISNUMBER(FIND("możliwość eksperymentowania w pracy",$B$5,1)),1,0)</calculatedColumnFormula>
    </tableColumn>
    <tableColumn id="8" name="3.1. dobre relacje z przełożonymi [3. W jakim stopniu jest Pan/i zadowolony/a z poniższych elementów obecnej pracy? ]" dataDxfId="128"/>
    <tableColumn id="9" name="3.2. dobre relację ze współpracownikami 3. W jakim stopniu jest Pan/i zadowolony/a z poniższych elementów obecnej pracy? " dataDxfId="127"/>
    <tableColumn id="10" name="3.3. atmosfera w pracy 3. W jakim stopniu jest Pan/i zadowolony/a z poniższych elementów obecnej pracy? " dataDxfId="126"/>
    <tableColumn id="11" name="3.4. szybka informacja zwrotna 3. W jakim stopniu jest Pan/i zadowolony/a z poniższych elementów obecnej pracy? " dataDxfId="125"/>
    <tableColumn id="12" name="3.5. stabilność zatrudnienia 3. W jakim stopniu jest Pan/i zadowolony/a z poniższych elementów obecnej pracy? " dataDxfId="124"/>
    <tableColumn id="13" name="3.6. możliwość wyjazdów zagranicznych w ramach pracy 3. W jakim stopniu jest Pan/i zadowolony/a z poniższych elementów obecnej pracy? " dataDxfId="123"/>
    <tableColumn id="14" name="3.7. bonusy 3. W jakim stopniu jest Pan/i zadowolony/a z poniższych elementów obecnej pracy? " dataDxfId="122"/>
    <tableColumn id="15" name="3.8. wynagrodzenie 3. W jakim stopniu jest Pan/i zadowolony/a z poniższych elementów obecnej pracy? " dataDxfId="121"/>
    <tableColumn id="16" name="3.9.indywidualizacja w sposobach motywowania 3. W jakim stopniu jest Pan/i zadowolony/a z poniższych elementów obecnej pracy? " dataDxfId="120"/>
    <tableColumn id="17" name="3.10. możliwość godzenia pracy z życiem prywatnym 3. W jakim stopniu jest Pan/i zadowolony/a z poniższych elementów obecnej pracy? " dataDxfId="119"/>
    <tableColumn id="18" name="3.11. współuczestnictwo w podejmowaniu decyzji w organizacji 3. W jakim stopniu jest Pan/i zadowolony/a z poniższych elementów obecnej pracy? " dataDxfId="118"/>
    <tableColumn id="19" name="3.12. styl przywództwa 3. W jakim stopniu jest Pan/i zadowolony/a z poniższych elementów obecnej pracy? " dataDxfId="117"/>
    <tableColumn id="20" name="3.13. możliwość wykonywania pracy, wymagającej kreatywności 3. W jakim stopniu jest Pan/i zadowolony/a z poniższych elementów obecnej pracy? " dataDxfId="116"/>
    <tableColumn id="21" name="3.14. udział w wybranych przez pracownika projektach 3. W jakim stopniu jest Pan/i zadowolony/a z poniższych elementów obecnej pracy? " dataDxfId="115"/>
    <tableColumn id="22" name="4. Jaki model motywowania pracowników stosuje kadra kierownicza w Pana/i miejscu pracy? Proszę o zaznaczenie jednej odpowiedzi." dataDxfId="114"/>
    <tableColumn id="23" name="5. Jaki rodzaj nagród i kar stosuje Pana/i pracodawca?]" dataDxfId="113"/>
    <tableColumn id="142" name="5.1. Ustna pochwała bezpośredniego przełożonego [5. Jaki rodzaj nagród i kar stosuje Pana/i pracodawca?]" dataDxfId="112"/>
    <tableColumn id="141" name="5.2. Pisemna pochwała [5. Jaki rodzaj nagród i kar stosuje Pana/i pracodawca?]" dataDxfId="111">
      <calculatedColumnFormula>IF(ISNUMBER(FIND("pisemna pochwała;",$BE2,1)),1,0)</calculatedColumnFormula>
    </tableColumn>
    <tableColumn id="147" name="5.3. Nagroda pieniężna [5. Jaki rodzaj nagród i kar stosuje Pana/i pracodawca?]" dataDxfId="110"/>
    <tableColumn id="146" name="5.4. Nagroda niepieniężna np. dodatkowe ubezpieczenie, auto służbowe, wyjazd turystyczno-szkoleniowy [5. Jaki rodzaj nagród i kar stosuje Pana/i pracodawca?]" dataDxfId="109">
      <calculatedColumnFormula>IF(ISNUMBER(FIND("nagroda niepieniężna np. dodatkowe ubezpieczenie, auto służbowe, wyjazdy turystyczno-szkoleniowe",$BE2,1)),1,0)</calculatedColumnFormula>
    </tableColumn>
    <tableColumn id="145" name="5.5. Pisemna kara od przełożonego załączona do akt pracownika [5. Jaki rodzaj nagród i kar stosuje Pana/i pracodawca?]" dataDxfId="108">
      <calculatedColumnFormula>IF(ISNUMBER(FIND("pisemna kara od przełożonego załączona do akt pracownika",$BE2,1)),1,0)</calculatedColumnFormula>
    </tableColumn>
    <tableColumn id="149" name="5.6. Ustna kara od bezpośredniego przełożonego (upomnienie zwrócenie uwagi) [5. Jaki rodzaj nagród i kar stosuje Pana/i pracodawca?]" dataDxfId="107">
      <calculatedColumnFormula>IF(ISNUMBER(FIND("ustna kara od bezpośredniego przełożonego (upomnienie zwrócenie uwagi)",$BE2,1)),1,0)</calculatedColumnFormula>
    </tableColumn>
    <tableColumn id="148" name="5.7. Kara pieniężna [5. Jaki rodzaj nagród i kar stosuje Pana/i pracodawca?]" dataDxfId="106">
      <calculatedColumnFormula>IF(ISNUMBER(FIND("kara pieniężna",$BE2,1)),1,0)</calculatedColumnFormula>
    </tableColumn>
    <tableColumn id="144" name="5.8. Pozbawienie określonych przywilejów (np. prawa do korzystania z samochodu służbowego) [5. Jaki rodzaj nagród i kar stosuje Pana/i pracodawca?]" dataDxfId="105">
      <calculatedColumnFormula>IF(ISNUMBER(FIND("pozbawienie określonych przywilejów (np. prawa do korzystania z samochodu służbowego)",$BE2,1)),1,0)</calculatedColumnFormula>
    </tableColumn>
    <tableColumn id="143" name="5.9. Inne (jakie?) [5. Jaki rodzaj nagród i kar stosuje Pana/i pracodawca?]" dataDxfId="104">
      <calculatedColumnFormula>IF(ISNUMBER(FIND("żadne",$BE2,1)),1,0)</calculatedColumnFormula>
    </tableColumn>
    <tableColumn id="24" name="6.Jakie działania rozwojowe najbardziej motywują Pana/ią do pracy?" dataDxfId="103"/>
    <tableColumn id="155" name="6.1. Uczę się podczas robienia projektów [Jakie działania rozwojowe najbardziej motywują Pana/ią do pracy?]" dataDxfId="102">
      <calculatedColumnFormula>IF(ISNUMBER(FIND("uczę się podczas robienia projektów",$BO2,1)),1,0)</calculatedColumnFormula>
    </tableColumn>
    <tableColumn id="154" name="6.2. Kursy online [ 6.Jakie działania rozwojowe najbardziej motywują Pana/ią do pracy?]" dataDxfId="101">
      <calculatedColumnFormula>IF(ISNUMBER(FIND("kursy online",$BO2,1)),1,0)</calculatedColumnFormula>
    </tableColumn>
    <tableColumn id="153" name="6.3. Konferencje [ 6.Jakie działania rozwojowe najbardziej motywują Pana/ią do pracy?]" dataDxfId="100">
      <calculatedColumnFormula>IF(ISNUMBER(FIND("konferencje",$BO2,1)),1,0)</calculatedColumnFormula>
    </tableColumn>
    <tableColumn id="152" name="6.4. Szkolenia specjalistyczne [ 6.Jakie działania rozwojowe najbardziej motywują Pana/ią do pracy?]" dataDxfId="99"/>
    <tableColumn id="156" name="6.5. Networking/meetupy [ 6.Jakie działania rozwojowe najbardziej motywują Pana/ią do pracy?]" dataDxfId="98"/>
    <tableColumn id="160" name="6.6. Inne formy (jakie?) [ 6.Jakie działania rozwojowe najbardziej motywują Pana/ią do pracy?]" dataDxfId="97">
      <calculatedColumnFormula>IF(ISNUMBER(FIND("inne żadne",$BO2,1)),1,0)</calculatedColumnFormula>
    </tableColumn>
    <tableColumn id="159" name="6.7. kursy w zakresie transformacji cyfrowej (Przemysł 4.0/Smart Factory 4.0/Gospodarka cyfrowa/sztuczna inteligencja) [ 6.Jakie działania rozwojowe najbardziej motywują Pana/ią do pracy?]" dataDxfId="96"/>
    <tableColumn id="158" name="6.8. Studia podyplomowe [ 6.Jakie działania rozwojowe najbardziej motywują Pana/ią do pracy?]" dataDxfId="95">
      <calculatedColumnFormula>IF(ISNUMBER(FIND("studia podyplomowe",$BO2,1)),1,0)</calculatedColumnFormula>
    </tableColumn>
    <tableColumn id="162" name="6.9. Nie korzystam z żadnej z powyższych form [ 6.Jakie działania rozwojowe najbardziej motywują Pana/ią do pracy?]" dataDxfId="94">
      <calculatedColumnFormula>IF(ISNUMBER(FIND("nie korzystam z żadnej z powyższych form",$BO2,1)),1,0)</calculatedColumnFormula>
    </tableColumn>
    <tableColumn id="25" name="7. Jakie dodatkowe świadczenia Pana/i pracodawca finansuje pracownikom?" dataDxfId="93"/>
    <tableColumn id="170" name="7.1. Karta MultiSport [7. Jakie dodatkowe świadczenia Pana/i pracodawca finansuje pracownikom?]" dataDxfId="92">
      <calculatedColumnFormula>IF(ISNUMBER(FIND("karta MultiSport",$BY2,1)),1,0)</calculatedColumnFormula>
    </tableColumn>
    <tableColumn id="169" name="7.2. Trzynasta pensja [7. Jakie dodatkowe świadczenia Pana/i pracodawca finansuje pracownikom?]" dataDxfId="91">
      <calculatedColumnFormula>IF(ISNUMBER(FIND("trzynasta pensja",$BY2,1)),1,0)</calculatedColumnFormula>
    </tableColumn>
    <tableColumn id="168" name="7.3. Dodatkowa opieka medyczna [7. Jakie dodatkowe świadczenia Pana/i pracodawca finansuje pracownikom?]" dataDxfId="90">
      <calculatedColumnFormula>IF(ISNUMBER(FIND("dodatkowa opieka medyczna",$BY2,1)),1,0)</calculatedColumnFormula>
    </tableColumn>
    <tableColumn id="167" name="7.4. Opieka przedszkolna dla dzieci pracowników [7. Jakie dodatkowe świadczenia Pana/i pracodawca finansuje pracownikom?]" dataDxfId="89">
      <calculatedColumnFormula>IF(ISNUMBER(FIND("opieka przedszkolna dla dzieci",$BY2,1)),1,0)</calculatedColumnFormula>
    </tableColumn>
    <tableColumn id="166" name="7.5. Dofinansowanie/finansowanie dojazdów do pracy [7. Jakie dodatkowe świadczenia Pana/i pracodawca finansuje pracownikom?]" dataDxfId="88">
      <calculatedColumnFormula>IF(ISNUMBER(FIND("dofinansowanie/finansowanie dojazdów do pracy",$BY2,1)),1,0)</calculatedColumnFormula>
    </tableColumn>
    <tableColumn id="165" name="7.6. Finansowanie posiłków [7. Jakie dodatkowe świadczenia Pana/i pracodawca finansuje pracownikom?]" dataDxfId="87">
      <calculatedColumnFormula>IF(ISNUMBER(FIND("finansowanie posiłków",$BY2,1)),1,0)</calculatedColumnFormula>
    </tableColumn>
    <tableColumn id="164" name="7.7. Bony towarowe [7. Jakie dodatkowe świadczenia Pana/i pracodawca finansuje pracownikom?]" dataDxfId="86">
      <calculatedColumnFormula>IF(ISNUMBER(FIND("bony towarowe",$BY2,1)),1,0)</calculatedColumnFormula>
    </tableColumn>
    <tableColumn id="163" name="7.8. Inne (jakie?) [7. Jakie dodatkowe świadczenia Pana/i pracodawca finansuje pracownikom?]" dataDxfId="85">
      <calculatedColumnFormula>IF(ISNUMBER(FIND("żadne",$BY2,1)),1,0)</calculatedColumnFormula>
    </tableColumn>
    <tableColumn id="26" name="8.1. zaawansowane technologie wyposażenia stanowiska pracy [8. Jak ocenia Pan/i poniższe warunki pracy? ]" dataDxfId="84"/>
    <tableColumn id="27" name="8.2. dostępność rozwiązań IT [8. Jak ocenia Pan/i poniższe warunki pracy? ]" dataDxfId="83"/>
    <tableColumn id="28" name="8.3. wymogi ergonomiczne [8. Jak ocenia Pan/i poniższe warunki pracy? ]" dataDxfId="82"/>
    <tableColumn id="29" name="8.4. organizacja pracy zespołu [8. Jak ocenia Pan/i poniższe warunki pracy? ]" dataDxfId="81"/>
    <tableColumn id="30" name="8.5. zaplecze sanitarne [8. Jak ocenia Pan/i poniższe warunki pracy? ]" dataDxfId="80"/>
    <tableColumn id="31" name="8.6. nieszkodliwość środków pracy [8. Jak ocenia Pan/i poniższe warunki pracy? ]" dataDxfId="79"/>
    <tableColumn id="32" name="8.7. wyposażenie biura [8. Jak ocenia Pan/i poniższe warunki pracy? ]" dataDxfId="78"/>
    <tableColumn id="33" name="8.8. miejsca do aktywności fizycznej w trakcie pracy [8. Jak ocenia Pan/i poniższe warunki pracy? ]" dataDxfId="77"/>
    <tableColumn id="34" name="8.9. miejsca do relaksu w trakcie pracy [8. Jak ocenia Pan/i poniższe warunki pracy? ]" dataDxfId="76"/>
    <tableColumn id="35" name="8.10. przepływ informacji między zespołami/działami [8. Jak ocenia Pan/i poniższe warunki pracy? ]" dataDxfId="75"/>
    <tableColumn id="36" name="8.11. kultura organizacyjna [8. Jak ocenia Pan/i poniższe warunki pracy? ]" dataDxfId="74"/>
    <tableColumn id="37" name="8.12. dostęp do zaplecza gastronomicznego na terenie firmy [8. Jak ocenia Pan/i poniższe warunki pracy? ]" dataDxfId="73"/>
    <tableColumn id="38" name="8.13. miejsca postojowe na pojazdy dla pracowników [8. Jak ocenia Pan/i poniższe warunki pracy? ]" dataDxfId="72"/>
    <tableColumn id="39" name="8.14. wsparcie wspólnej aktywności rekreacyjnej pracowników i ich rodzin [8. Jak ocenia Pan/i poniższe warunki pracy? ]" dataDxfId="71"/>
    <tableColumn id="40" name="8.15. organizowanie drużyn sportowych wśród pracowników (liga między firmami) [8. Jak ocenia Pan/i poniższe warunki pracy? ]" dataDxfId="70"/>
    <tableColumn id="41" name="8.16. wspieranie grup hobbystycznych wśród pracowników [8. Jak ocenia Pan/i poniższe warunki pracy? ]" dataDxfId="69"/>
    <tableColumn id="42" name="8.17. zachęcanie do wolontariatu [8. Jak ocenia Pan/i poniższe warunki pracy? ]" dataDxfId="68"/>
    <tableColumn id="43" name="9. Jakie dostrzega Pan/i bariery wdrażania technologii informatycznych wśród swoich klientów?" dataDxfId="67"/>
    <tableColumn id="185" name="9.1. brak inicjatywy, kompetencji i strategii ze strony kadry kierowniczej [9. Jakie dostrzega Pan/i bariery wdrażania technologii informatycznych wśród swoich klientów/współpracowników?]" dataDxfId="66"/>
    <tableColumn id="184" name="9.2. brak wiedzy pracowników na temat znaczenia i korzyści z technologii informatycznych [9. Jakie dostrzega Pan/i bariery wdrażania technologii informatycznych wśród swoich klientów/współpracowników?]" dataDxfId="65">
      <calculatedColumnFormula>IF(ISNUMBER(FIND("brak wiedzy pracowników na temat znaczenia i korzyści z technologii informatycznych",$CY2,1)),1,0)</calculatedColumnFormula>
    </tableColumn>
    <tableColumn id="183" name="9.3. brak kompetencji cyfrowych pracowników i edukacji/szkoleń w tym zakresie [9. Jakie dostrzega Pan/i bariery wdrażania technologii informatycznych wśród swoich klientów/współpracowników?]" dataDxfId="64">
      <calculatedColumnFormula>IF(ISNUMBER(FIND("brak kompetencji cyfrowych pracowników i edukacji/szkoleń w tym zakresie",$CY2,1)),1,0)</calculatedColumnFormula>
    </tableColumn>
    <tableColumn id="182" name="9.4. opór pracowników wobec zmian i ich obawa, że nie sprostają wymaganiom [9. Jakie dostrzega Pan/i bariery wdrażania technologii informatycznych wśród swoich klientów/współpracowników?]" dataDxfId="63"/>
    <tableColumn id="181" name="9.5. obawa pracowników, że technologie informatyczne odbiorą im pracę [9. Jakie dostrzega Pan/i bariery wdrażania technologii informatycznych wśród swoich klientów/współpracowników?]" dataDxfId="62">
      <calculatedColumnFormula>IF(ISNUMBER(FIND("obawa pracowników, że technologie informatyczne odbiorą im pracę",$CY2,1)),1,0)</calculatedColumnFormula>
    </tableColumn>
    <tableColumn id="180" name="9.6. brak motywowania pracowników do wykorzystywania technologii informatycznych [9. Jakie dostrzega Pan/i bariery wdrażania technologii informatycznych wśród swoich klientów/współpracowników?]" dataDxfId="61">
      <calculatedColumnFormula>IF(ISNUMBER(FIND("brak motywowania pracowników do wykorzystywania technologii informatycznych",$CY2,1)),1,0)</calculatedColumnFormula>
    </tableColumn>
    <tableColumn id="179" name="9.7. niewystarczająca liczba dobrych praktyk/referencji/badań  [9. Jakie dostrzega Pan/i bariery wdrażania technologii informatycznych wśród swoich klientów/współpracowników?]" dataDxfId="60">
      <calculatedColumnFormula>IF(ISNUMBER(FIND("niewystarczająca liczba dobrych praktyk/referencji/badań",$CY2,1)),1,0)</calculatedColumnFormula>
    </tableColumn>
    <tableColumn id="178" name="9.8.trudność z określeniem czasu zwrotu z inwestycji w technologie informatyczne [9. Jakie dostrzega Pan/i bariery wdrażania technologii informatycznych wśród swoich klientów/współpracowników?]" dataDxfId="59">
      <calculatedColumnFormula>IF(ISNUMBER(FIND("trudność z określeniem czasu zwrotu z inwestycji w technologie informatyczne",$CY2,1)),1,0)</calculatedColumnFormula>
    </tableColumn>
    <tableColumn id="177" name="9.9. brak w organizacji osoby/jednostki odpowiadającej za popularyzację i adaptację technologii informatycznych [9. Jakie dostrzega Pan/i bariery wdrażania technologii informatycznych wśród swoich klientów/współpracowników?]" dataDxfId="58">
      <calculatedColumnFormula>IF(ISNUMBER(FIND("brak w organizacji osoby/jednostki odpowiadającej za popularyzację i adaptację technologii informatycznych",$CY2,1)),1,0)</calculatedColumnFormula>
    </tableColumn>
    <tableColumn id="176" name="9.10. brak podjęcia współpracy w zakresie cyfryzacji na poziomie przedsiębiorstw powiązanych_x000a_kapitałowo, brak sojuszy z partnerami, klientami, ośrodkami badawczymi i uczelniami, [9. Jakie dostrzega Pan/i bariery wdrażania technologii informatycznych wśród" dataDxfId="57">
      <calculatedColumnFormula>IF(ISNUMBER(FIND("brak podjęcia współpracy w zakresie cyfryzacji na poziomie przedsiębiorstw powiązanych kapitałowo, brak sojuszy z partnerami, klientami, ośrodkami badawczymi i uczelniami,",$CY2,1)),1,0)</calculatedColumnFormula>
    </tableColumn>
    <tableColumn id="175" name="9.11.brak dostępności kadr z obszaru IT i umiejętności wyboru  odpowiedniej technologii [9. Jakie dostrzega Pan/i bariery wdrażania technologii informatycznych wśród swoich klientów/współpracowników?]" dataDxfId="56">
      <calculatedColumnFormula>IF(ISNUMBER(FIND("brak dostępności kadr z obszaru IT i umiejętności wyboru odpowiedniej technologii",$CY2,1)),1,0)</calculatedColumnFormula>
    </tableColumn>
    <tableColumn id="174" name="9.12.poczucie „przytłoczenia” pracowników postępem IT (platformy mobilne, czujniki i społecznościowe systemy współpracy, sztuczna inteligencja, ogrom informacji i danych, itp.) [9. Jakie dostrzega Pan/i bariery wdrażania technologii informatycznych wśród " dataDxfId="55">
      <calculatedColumnFormula>IF(ISNUMBER(FIND("poczucie „przytłoczenia” pracowników postępem IT (platformy mobilne, czujniki i społecznościowe systemy współpracy, sztuczna inteligencja, ogrom informacji i danych, itp.)",$CY2,1)),1,0)</calculatedColumnFormula>
    </tableColumn>
    <tableColumn id="173" name="9.13. wskaźnik sukcesu w zakresie transformacji cyfrowej jest niski, co zniechęca [9. Jakie dostrzega Pan/i bariery wdrażania technologii informatycznych wśród swoich klientów/współpracowników?]" dataDxfId="54">
      <calculatedColumnFormula>IF(ISNUMBER(FIND("wskaźnik sukcesu w zakresie transformacji cyfrowej jest niski, co zniechęca",$CY2,1)),1,0)</calculatedColumnFormula>
    </tableColumn>
    <tableColumn id="172" name="9.14. starszy wiek pracowników, którzy gorzej radzą sobie z wykorzystywaniem technologii informatycznych [9. Jakie dostrzega Pan/i bariery wdrażania technologii informatycznych wśród swoich klientów/współpracowników?]" dataDxfId="53">
      <calculatedColumnFormula>IF(ISNUMBER(FIND("starszy wiek pracowników, którzy gorzej radzą sobie z wykorzystywaniem technologii informatycznych",$CY2,1)),1,0)</calculatedColumnFormula>
    </tableColumn>
    <tableColumn id="44" name="10.1. do 35 lat [10. Oceń problemy we wdrażaniu rozwiązań IT u swoich klientów /odbiorców/współpracowników w wieku]" dataDxfId="52"/>
    <tableColumn id="45" name="10.2. średnim, tj. w wieku 36-55  [10. Oceń problemy we wdrażaniu rozwiązań IT u swoich klientów /odbiorców/współpracowników w wieku]" dataDxfId="51"/>
    <tableColumn id="46" name="10.3. starszym, tj. w wieku 56-67  [10. Oceń problemy we wdrażaniu rozwiązań IT u swoich klientów /odbiorców/współpracowników w wieku]" dataDxfId="50"/>
    <tableColumn id="47" name="11. Na ile czujesz się przygotowany (w zakresie posiadanych kompetencji) do świadczenia pracy w warunkach Przemysłu 4.0/Smart Factory 4.0/Gospodarki cyfrowej/sztucznej inteligencji? Oceń w skali 1-7, ..." dataDxfId="49"/>
    <tableColumn id="48" name="12. Jakie masz potrzeby rozwojowe w zakresie Przemysłu 4.0/Smart Factory 4.0/ Gospodarki cyfrowej/sztucznej inteligencji?  Oceń w skali 1-7, gdzie 1-całkowity brak, 2-raczej niewielkie, 3-niewielkie p..." dataDxfId="48"/>
    <tableColumn id="49" name="13.1. osłabiają moje poczucie autonomii" dataDxfId="47"/>
    <tableColumn id="50" name="13.2. naruszają prywatność" dataDxfId="46"/>
    <tableColumn id="51" name="13.3. umożliwiają pełną kontrolę mojej pracy" dataDxfId="45"/>
    <tableColumn id="52" name="14. Na ile ufasz treściom pojawiającym się w Internecie, zwłaszcza w mediach społecznościowych, tworzonym przez zwykłych użytkowników (User Generated Content)? Oceń w skali 1-7, gdzie 1-całkowicie nie..." dataDxfId="44"/>
    <tableColumn id="53" name="15.1. informacji [15. Na ile wykorzystuje Pan/i Internet jako źródło] " dataDxfId="43"/>
    <tableColumn id="54" name="15.2. wiedzy  [15. Na ile wykorzystuje Pan/i Internet jako źródło] " dataDxfId="42"/>
    <tableColumn id="55" name="15.3. rozrywki  [15. Na ile wykorzystuje Pan/i Internet jako źródło] " dataDxfId="41"/>
    <tableColumn id="56" name="15.4. nawiązania kontaktów  [15. Na ile wykorzystuje Pan/i Internet jako źródło] " dataDxfId="40"/>
    <tableColumn id="57" name="15.5. komunikacji   [15. Na ile wykorzystuje Pan/i Internet jako źródło] " dataDxfId="39"/>
    <tableColumn id="58" name="15.6. wyrażania swoich opinii/poglądów/komentarzy  [15. Na ile wykorzystuje Pan/i Internet jako źródło] " dataDxfId="38"/>
    <tableColumn id="59" name="15.7. rozwiązania problemów  [15. Na ile wykorzystuje Pan/i Internet jako źródło] " dataDxfId="37"/>
    <tableColumn id="60" name="16.1. internet [16. Gdzie poszukuje Pan/i informacji o rekrutacji do pracy? ]" dataDxfId="36"/>
    <tableColumn id="61" name="16.2. biura karier [16. Gdzie poszukuje Pan/i informacji o rekrutacji do pracy? ]" dataDxfId="35"/>
    <tableColumn id="62" name="16.3. targi pracy [16. Gdzie poszukuje Pan/i informacji o rekrutacji do pracy? ]" dataDxfId="34"/>
    <tableColumn id="63" name="16.4. strona www pracodawcy [16. Gdzie poszukuje Pan/i informacji o rekrutacji do pracy? ]" dataDxfId="33"/>
    <tableColumn id="64" name="16.5. portale związane z poszukiwaniem pracy [16. Gdzie poszukuje Pan/i informacji o rekrutacji do pracy? ]" dataDxfId="32"/>
    <tableColumn id="65" name="16.6. Linkedin [16. Gdzie poszukuje Pan/i informacji o rekrutacji do pracy? ]" dataDxfId="31"/>
    <tableColumn id="66" name="16.7. GoldenLine [16. Gdzie poszukuje Pan/i informacji o rekrutacji do pracy? ]" dataDxfId="30"/>
    <tableColumn id="67" name="16.8. portale z różnymi ogłoszeniami np. OLX [16. Gdzie poszukuje Pan/i informacji o rekrutacji do pracy? ]" dataDxfId="29"/>
    <tableColumn id="68" name="16.9. poprzez zanjomych/rodzinę [16. Gdzie poszukuje Pan/i informacji o rekrutacji do pracy? ]" dataDxfId="28"/>
    <tableColumn id="69" name="16.10. poprzez grupy na facebooku-u [16. Gdzie poszukuje Pan/i informacji o rekrutacji do pracy? ]" dataDxfId="27"/>
    <tableColumn id="70" name="16.11. fanpage organizacji na Facebook-u [16. Gdzie poszukuje Pan/i informacji o rekrutacji do pracy? ]" dataDxfId="26"/>
    <tableColumn id="71" name="16.12. prasa [16. Gdzie poszukuje Pan/i informacji o rekrutacji do pracy? ]" dataDxfId="25"/>
    <tableColumn id="72" name="16.13. agencja zatrudnienia [16. Gdzie poszukuje Pan/i informacji o rekrutacji do pracy? ]" dataDxfId="24"/>
    <tableColumn id="1" name="ekstrawersja" dataDxfId="23">
      <calculatedColumnFormula>EG2+8-EL2</calculatedColumnFormula>
    </tableColumn>
    <tableColumn id="4" name="Ugodowość" dataDxfId="22">
      <calculatedColumnFormula>-EH2+8+EM2</calculatedColumnFormula>
    </tableColumn>
    <tableColumn id="5" name="Sumienność" dataDxfId="21">
      <calculatedColumnFormula>EI2+8-EN2</calculatedColumnFormula>
    </tableColumn>
    <tableColumn id="91" name="Neurotyzm" dataDxfId="20">
      <calculatedColumnFormula>EJ2+8-EO2</calculatedColumnFormula>
    </tableColumn>
    <tableColumn id="94" name="Otwartość na doswiadczenia " dataDxfId="19">
      <calculatedColumnFormula>EK2+8-EP2</calculatedColumnFormula>
    </tableColumn>
    <tableColumn id="73" name="17.1. Lubiąca towarzystwo innych, aktywna i optymistyczna [17. Poniżej przedstawiona jest lista cech, które są lub nie są Pana/i charakterystykami.]" dataDxfId="18"/>
    <tableColumn id="74" name="17.2. Krytyczną względem innych, konfliktową [17. Poniżej przedstawiona jest lista cech, które są lub nie są Pana/i charakterystykami.]" dataDxfId="17"/>
    <tableColumn id="75" name="17.3. Sumienną, zdyscyplinowaną [17. Poniżej przedstawiona jest lista cech, które są lub nie są Pana/i charakterystykami.]" dataDxfId="16"/>
    <tableColumn id="76" name="17.4. Pełną niepokoju, łatwo wpadającą w przygnębienie [17. Poniżej przedstawiona jest lista cech, które są lub nie są Pana/i charakterystykami.]" dataDxfId="15"/>
    <tableColumn id="77" name="17.5. Otwartą na nowe zadania, w złożony sposób postrzegającą świat [17. Poniżej przedstawiona jest lista cech, które są lub nie są Pana/i charakterystykami.]" dataDxfId="14"/>
    <tableColumn id="78" name="17.6. Zamkniętą w sobie, wycofaną i cichą [17. Poniżej przedstawiona jest lista cech, które są lub nie są Pana/i charakterystykami.]" dataDxfId="13"/>
    <tableColumn id="79" name="17.7. Zgodną i życzliwą [17. Poniżej przedstawiona jest lista cech, które są lub nie są Pana/i charakterystykami.]" dataDxfId="12"/>
    <tableColumn id="80" name="17.8. Źle zorganizowaną, niedbałą [17. Poniżej przedstawiona jest lista cech, które są lub nie są Pana/i charakterystykami.]" dataDxfId="11"/>
    <tableColumn id="81" name="17.9. Nie martwiącą się, stabilną emocjonalnie [17. Poniżej przedstawiona jest lista cech, które są lub nie są Pana/i charakterystykami.]" dataDxfId="10"/>
    <tableColumn id="82" name="17.10 Trzymającą się utartych schematów, biorącą rzeczy wprost [17. Poniżej przedstawiona jest lista cech, które są lub nie są Pana/i charakterystykami.]" dataDxfId="9"/>
    <tableColumn id="83" name="18. W jakim obszarze IT jest Pan/i zatrudniony/a?" dataDxfId="8"/>
    <tableColumn id="84" name="Proszę o zaznaczenie płci." dataDxfId="7"/>
    <tableColumn id="85" name="Proszę o zaznaczenie roku urodzenia." dataDxfId="6"/>
    <tableColumn id="86" name="Wielkość przedsiębiorstwa: •mikro (do 10 pracowników), •małe (mniej niż 50) •średnie (mniej niż 250)   •duże (powyżej 250)    " dataDxfId="5"/>
    <tableColumn id="2" name="Rodzaj działalności przedsiębiorstwa" dataDxfId="4"/>
    <tableColumn id="87" name="Stanowisko" dataDxfId="3"/>
    <tableColumn id="88" name="Na jakim szczeblu jest Pan/i zatrudniona?" dataDxfId="2"/>
    <tableColumn id="89" name="Proszę określić rodzaj wykształcenia?" dataDxfId="1"/>
    <tableColumn id="90" name="Jaki jest Pana/i staż pracy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86"/>
  <sheetViews>
    <sheetView tabSelected="1" zoomScale="110" zoomScaleNormal="110" workbookViewId="0">
      <pane ySplit="1" topLeftCell="A4" activePane="bottomLeft" state="frozen"/>
      <selection pane="bottomLeft" activeCell="B14" sqref="B14"/>
    </sheetView>
  </sheetViews>
  <sheetFormatPr defaultRowHeight="14.5" x14ac:dyDescent="0.35"/>
  <cols>
    <col min="1" max="1" width="17.1796875" style="1" customWidth="1"/>
    <col min="2" max="2" width="20" style="33" bestFit="1" customWidth="1"/>
    <col min="3" max="27" width="20" style="1" customWidth="1"/>
    <col min="28" max="28" width="20" style="30" customWidth="1"/>
    <col min="29" max="31" width="20" style="1" customWidth="1"/>
    <col min="32" max="32" width="20" style="30" customWidth="1"/>
    <col min="33" max="36" width="20" style="1" customWidth="1"/>
    <col min="37" max="37" width="20" style="30" customWidth="1"/>
    <col min="38" max="41" width="20" style="1" customWidth="1"/>
    <col min="42" max="55" width="20" style="1" bestFit="1" customWidth="1"/>
    <col min="56" max="56" width="20" style="22" bestFit="1" customWidth="1"/>
    <col min="57" max="57" width="20" style="34" bestFit="1" customWidth="1"/>
    <col min="58" max="66" width="20" style="1" customWidth="1"/>
    <col min="67" max="67" width="20" style="34" bestFit="1" customWidth="1"/>
    <col min="68" max="76" width="20" style="1" customWidth="1"/>
    <col min="77" max="77" width="20" style="34" bestFit="1" customWidth="1"/>
    <col min="78" max="85" width="20" style="1" customWidth="1"/>
    <col min="86" max="102" width="20" style="1" bestFit="1" customWidth="1"/>
    <col min="103" max="103" width="20" style="34" bestFit="1" customWidth="1"/>
    <col min="104" max="117" width="20" style="1" customWidth="1"/>
    <col min="118" max="118" width="12.453125" style="1" customWidth="1"/>
    <col min="119" max="119" width="15.7265625" style="1" customWidth="1"/>
    <col min="120" max="120" width="15.1796875" style="1" customWidth="1"/>
    <col min="121" max="146" width="20" style="1" bestFit="1" customWidth="1"/>
    <col min="147" max="151" width="20" style="1" customWidth="1"/>
    <col min="152" max="161" width="20" style="1" bestFit="1" customWidth="1"/>
    <col min="162" max="162" width="20" style="22" bestFit="1" customWidth="1"/>
    <col min="163" max="163" width="11.54296875" style="22" customWidth="1"/>
    <col min="164" max="164" width="12.81640625" style="22" customWidth="1"/>
    <col min="165" max="165" width="20" style="22" bestFit="1" customWidth="1"/>
    <col min="166" max="166" width="14.26953125" style="22" customWidth="1"/>
    <col min="167" max="168" width="20" style="22" bestFit="1" customWidth="1"/>
    <col min="169" max="169" width="9.453125" style="1" customWidth="1"/>
    <col min="170" max="170" width="14" style="1" customWidth="1"/>
  </cols>
  <sheetData>
    <row r="1" spans="1:172" ht="26.5" x14ac:dyDescent="0.35">
      <c r="A1" s="3" t="s">
        <v>77</v>
      </c>
      <c r="B1" s="5" t="s">
        <v>78</v>
      </c>
      <c r="C1" s="2" t="s">
        <v>79</v>
      </c>
      <c r="D1" s="2" t="s">
        <v>80</v>
      </c>
      <c r="E1" s="2" t="s">
        <v>81</v>
      </c>
      <c r="F1" s="2" t="s">
        <v>82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92</v>
      </c>
      <c r="L1" s="2" t="s">
        <v>91</v>
      </c>
      <c r="M1" s="2" t="s">
        <v>90</v>
      </c>
      <c r="N1" s="2" t="s">
        <v>87</v>
      </c>
      <c r="O1" s="2" t="s">
        <v>88</v>
      </c>
      <c r="P1" s="2" t="s">
        <v>89</v>
      </c>
      <c r="Q1" s="2" t="s">
        <v>93</v>
      </c>
      <c r="R1" s="2" t="s">
        <v>94</v>
      </c>
      <c r="S1" s="2" t="s">
        <v>95</v>
      </c>
      <c r="T1" s="2" t="s">
        <v>96</v>
      </c>
      <c r="U1" s="2" t="s">
        <v>97</v>
      </c>
      <c r="V1" s="2" t="s">
        <v>98</v>
      </c>
      <c r="W1" s="2" t="s">
        <v>99</v>
      </c>
      <c r="X1" s="2" t="s">
        <v>100</v>
      </c>
      <c r="Y1" s="2" t="s">
        <v>101</v>
      </c>
      <c r="Z1" s="2" t="s">
        <v>102</v>
      </c>
      <c r="AA1" s="2" t="s">
        <v>103</v>
      </c>
      <c r="AB1" s="2" t="s">
        <v>104</v>
      </c>
      <c r="AC1" s="2" t="s">
        <v>105</v>
      </c>
      <c r="AD1" s="2" t="s">
        <v>106</v>
      </c>
      <c r="AE1" s="2" t="s">
        <v>107</v>
      </c>
      <c r="AF1" s="2" t="s">
        <v>108</v>
      </c>
      <c r="AG1" s="2" t="s">
        <v>109</v>
      </c>
      <c r="AH1" s="2" t="s">
        <v>110</v>
      </c>
      <c r="AI1" s="2" t="s">
        <v>111</v>
      </c>
      <c r="AJ1" s="2" t="s">
        <v>112</v>
      </c>
      <c r="AK1" s="2" t="s">
        <v>113</v>
      </c>
      <c r="AL1" s="2" t="s">
        <v>114</v>
      </c>
      <c r="AM1" s="2" t="s">
        <v>115</v>
      </c>
      <c r="AN1" s="2" t="s">
        <v>116</v>
      </c>
      <c r="AO1" s="2" t="s">
        <v>117</v>
      </c>
      <c r="AP1" s="4" t="s">
        <v>118</v>
      </c>
      <c r="AQ1" s="4" t="s">
        <v>119</v>
      </c>
      <c r="AR1" s="4" t="s">
        <v>120</v>
      </c>
      <c r="AS1" s="4" t="s">
        <v>121</v>
      </c>
      <c r="AT1" s="4" t="s">
        <v>122</v>
      </c>
      <c r="AU1" s="4" t="s">
        <v>123</v>
      </c>
      <c r="AV1" s="4" t="s">
        <v>124</v>
      </c>
      <c r="AW1" s="4" t="s">
        <v>125</v>
      </c>
      <c r="AX1" s="4" t="s">
        <v>126</v>
      </c>
      <c r="AY1" s="4" t="s">
        <v>127</v>
      </c>
      <c r="AZ1" s="4" t="s">
        <v>128</v>
      </c>
      <c r="BA1" s="4" t="s">
        <v>129</v>
      </c>
      <c r="BB1" s="4" t="s">
        <v>130</v>
      </c>
      <c r="BC1" s="4" t="s">
        <v>131</v>
      </c>
      <c r="BD1" s="21" t="s">
        <v>132</v>
      </c>
      <c r="BE1" s="23" t="s">
        <v>134</v>
      </c>
      <c r="BF1" s="3" t="s">
        <v>133</v>
      </c>
      <c r="BG1" s="3" t="s">
        <v>135</v>
      </c>
      <c r="BH1" s="3" t="s">
        <v>136</v>
      </c>
      <c r="BI1" s="3" t="s">
        <v>137</v>
      </c>
      <c r="BJ1" s="3" t="s">
        <v>138</v>
      </c>
      <c r="BK1" s="3" t="s">
        <v>139</v>
      </c>
      <c r="BL1" s="3" t="s">
        <v>140</v>
      </c>
      <c r="BM1" s="3" t="s">
        <v>141</v>
      </c>
      <c r="BN1" s="3" t="s">
        <v>142</v>
      </c>
      <c r="BO1" s="23" t="s">
        <v>143</v>
      </c>
      <c r="BP1" s="5" t="s">
        <v>144</v>
      </c>
      <c r="BQ1" s="5" t="s">
        <v>154</v>
      </c>
      <c r="BR1" s="5" t="s">
        <v>155</v>
      </c>
      <c r="BS1" s="5" t="s">
        <v>156</v>
      </c>
      <c r="BT1" s="5" t="s">
        <v>157</v>
      </c>
      <c r="BU1" s="5" t="s">
        <v>158</v>
      </c>
      <c r="BV1" s="5" t="s">
        <v>159</v>
      </c>
      <c r="BW1" s="5" t="s">
        <v>160</v>
      </c>
      <c r="BX1" s="5" t="s">
        <v>161</v>
      </c>
      <c r="BY1" s="23" t="s">
        <v>145</v>
      </c>
      <c r="BZ1" s="6" t="s">
        <v>146</v>
      </c>
      <c r="CA1" s="6" t="s">
        <v>147</v>
      </c>
      <c r="CB1" s="6" t="s">
        <v>148</v>
      </c>
      <c r="CC1" s="6" t="s">
        <v>149</v>
      </c>
      <c r="CD1" s="6" t="s">
        <v>150</v>
      </c>
      <c r="CE1" s="6" t="s">
        <v>151</v>
      </c>
      <c r="CF1" s="6" t="s">
        <v>152</v>
      </c>
      <c r="CG1" s="6" t="s">
        <v>153</v>
      </c>
      <c r="CH1" s="7" t="s">
        <v>162</v>
      </c>
      <c r="CI1" s="7" t="s">
        <v>163</v>
      </c>
      <c r="CJ1" s="7" t="s">
        <v>164</v>
      </c>
      <c r="CK1" s="7" t="s">
        <v>165</v>
      </c>
      <c r="CL1" s="7" t="s">
        <v>166</v>
      </c>
      <c r="CM1" s="7" t="s">
        <v>167</v>
      </c>
      <c r="CN1" s="7" t="s">
        <v>168</v>
      </c>
      <c r="CO1" s="7" t="s">
        <v>169</v>
      </c>
      <c r="CP1" s="7" t="s">
        <v>170</v>
      </c>
      <c r="CQ1" s="7" t="s">
        <v>171</v>
      </c>
      <c r="CR1" s="7" t="s">
        <v>172</v>
      </c>
      <c r="CS1" s="7" t="s">
        <v>173</v>
      </c>
      <c r="CT1" s="7" t="s">
        <v>174</v>
      </c>
      <c r="CU1" s="7" t="s">
        <v>175</v>
      </c>
      <c r="CV1" s="7" t="s">
        <v>176</v>
      </c>
      <c r="CW1" s="7" t="s">
        <v>177</v>
      </c>
      <c r="CX1" s="7" t="s">
        <v>178</v>
      </c>
      <c r="CY1" s="23" t="s">
        <v>179</v>
      </c>
      <c r="CZ1" s="8" t="s">
        <v>180</v>
      </c>
      <c r="DA1" s="8" t="s">
        <v>181</v>
      </c>
      <c r="DB1" s="8" t="s">
        <v>182</v>
      </c>
      <c r="DC1" s="8" t="s">
        <v>183</v>
      </c>
      <c r="DD1" s="8" t="s">
        <v>184</v>
      </c>
      <c r="DE1" s="8" t="s">
        <v>185</v>
      </c>
      <c r="DF1" s="8" t="s">
        <v>186</v>
      </c>
      <c r="DG1" s="8" t="s">
        <v>187</v>
      </c>
      <c r="DH1" s="8" t="s">
        <v>188</v>
      </c>
      <c r="DI1" s="9" t="s">
        <v>189</v>
      </c>
      <c r="DJ1" s="8" t="s">
        <v>190</v>
      </c>
      <c r="DK1" s="8" t="s">
        <v>191</v>
      </c>
      <c r="DL1" s="8" t="s">
        <v>192</v>
      </c>
      <c r="DM1" s="8" t="s">
        <v>193</v>
      </c>
      <c r="DN1" s="3" t="s">
        <v>195</v>
      </c>
      <c r="DO1" s="3" t="s">
        <v>196</v>
      </c>
      <c r="DP1" s="3" t="s">
        <v>197</v>
      </c>
      <c r="DQ1" s="10" t="s">
        <v>198</v>
      </c>
      <c r="DR1" s="11" t="s">
        <v>199</v>
      </c>
      <c r="DS1" s="5" t="s">
        <v>200</v>
      </c>
      <c r="DT1" s="5" t="s">
        <v>201</v>
      </c>
      <c r="DU1" s="5" t="s">
        <v>202</v>
      </c>
      <c r="DV1" s="12" t="s">
        <v>203</v>
      </c>
      <c r="DW1" s="13" t="s">
        <v>204</v>
      </c>
      <c r="DX1" s="13" t="s">
        <v>205</v>
      </c>
      <c r="DY1" s="13" t="s">
        <v>206</v>
      </c>
      <c r="DZ1" s="13" t="s">
        <v>207</v>
      </c>
      <c r="EA1" s="13" t="s">
        <v>208</v>
      </c>
      <c r="EB1" s="13" t="s">
        <v>209</v>
      </c>
      <c r="EC1" s="13" t="s">
        <v>210</v>
      </c>
      <c r="ED1" s="13" t="s">
        <v>211</v>
      </c>
      <c r="EE1" s="13" t="s">
        <v>212</v>
      </c>
      <c r="EF1" s="13" t="s">
        <v>213</v>
      </c>
      <c r="EG1" s="13" t="s">
        <v>214</v>
      </c>
      <c r="EH1" s="13" t="s">
        <v>215</v>
      </c>
      <c r="EI1" s="13" t="s">
        <v>216</v>
      </c>
      <c r="EJ1" s="13" t="s">
        <v>217</v>
      </c>
      <c r="EK1" s="13" t="s">
        <v>218</v>
      </c>
      <c r="EL1" s="13" t="s">
        <v>219</v>
      </c>
      <c r="EM1" s="13" t="s">
        <v>220</v>
      </c>
      <c r="EN1" s="13" t="s">
        <v>221</v>
      </c>
      <c r="EO1" s="13" t="s">
        <v>222</v>
      </c>
      <c r="EP1" s="13" t="s">
        <v>223</v>
      </c>
      <c r="EQ1" s="39" t="s">
        <v>247</v>
      </c>
      <c r="ER1" s="39" t="s">
        <v>248</v>
      </c>
      <c r="ES1" s="39" t="s">
        <v>249</v>
      </c>
      <c r="ET1" s="39" t="s">
        <v>250</v>
      </c>
      <c r="EU1" s="39" t="s">
        <v>251</v>
      </c>
      <c r="EV1" s="3" t="s">
        <v>224</v>
      </c>
      <c r="EW1" s="3" t="s">
        <v>225</v>
      </c>
      <c r="EX1" s="3" t="s">
        <v>226</v>
      </c>
      <c r="EY1" s="3" t="s">
        <v>227</v>
      </c>
      <c r="EZ1" s="3" t="s">
        <v>228</v>
      </c>
      <c r="FA1" s="3" t="s">
        <v>229</v>
      </c>
      <c r="FB1" s="3" t="s">
        <v>230</v>
      </c>
      <c r="FC1" s="3" t="s">
        <v>231</v>
      </c>
      <c r="FD1" s="3" t="s">
        <v>232</v>
      </c>
      <c r="FE1" s="3" t="s">
        <v>233</v>
      </c>
      <c r="FF1" s="25" t="s">
        <v>241</v>
      </c>
      <c r="FG1" s="26" t="s">
        <v>0</v>
      </c>
      <c r="FH1" s="27" t="s">
        <v>1</v>
      </c>
      <c r="FI1" s="23" t="s">
        <v>242</v>
      </c>
      <c r="FJ1" s="35" t="s">
        <v>243</v>
      </c>
      <c r="FK1" s="28" t="s">
        <v>246</v>
      </c>
      <c r="FL1" s="24" t="s">
        <v>2</v>
      </c>
      <c r="FM1" s="14" t="s">
        <v>3</v>
      </c>
      <c r="FN1" s="15" t="s">
        <v>4</v>
      </c>
    </row>
    <row r="2" spans="1:172" ht="15.5" x14ac:dyDescent="0.35">
      <c r="A2" s="18" t="s">
        <v>6</v>
      </c>
      <c r="B2" s="31" t="s">
        <v>74</v>
      </c>
      <c r="C2" s="17">
        <v>1</v>
      </c>
      <c r="D2" s="17">
        <f t="shared" ref="D2:D11" si="0">IF(ISNUMBER(FIND("elastyczne godziny pracy",$B2,1)),1,0)</f>
        <v>1</v>
      </c>
      <c r="E2" s="17">
        <f>IF(ISNUMBER(FIND("ustna pochwała bezpośredniego przełożonego",$BF2,1)),1,0)</f>
        <v>0</v>
      </c>
      <c r="F2" s="17">
        <f t="shared" ref="F2:F11" si="1">IF(ISNUMBER(FIND("możliwość rozwoju zawodowego",$B2,1)),1,0)</f>
        <v>1</v>
      </c>
      <c r="G2" s="17">
        <f t="shared" ref="G2:G11" si="2">IF(ISNUMBER(FIND("innowacyjność technologiczna pracodawcy",$B2,1)),1,0)</f>
        <v>1</v>
      </c>
      <c r="H2" s="17">
        <f t="shared" ref="H2:H11" si="3">IF(ISNUMBER(FIND("etyka firmy - standardy",$B2,1)),1,0)</f>
        <v>1</v>
      </c>
      <c r="I2" s="17">
        <f t="shared" ref="I2:I11" si="4">IF(ISNUMBER(FIND("przyjazna atmosfera, kultura życzliwości, szacunku i wsparcia",$B2,1)),1,0)</f>
        <v>1</v>
      </c>
      <c r="J2" s="17">
        <f t="shared" ref="J2:J11" si="5">IF(ISNUMBER(FIND("poziom decyzyjności w zakresie wykonywanych zadań",$B2,1)),1,0)</f>
        <v>1</v>
      </c>
      <c r="K2" s="17">
        <f t="shared" ref="K2:K11" si="6">IF(ISNUMBER(FIND("szybkie załatwianie sprawy",$B2,1)),1,0)</f>
        <v>0</v>
      </c>
      <c r="L2" s="17">
        <f t="shared" ref="L2:L11" si="7">IF(ISNUMBER(FIND("przełożony, dzielący się wiedzą i doświadczeniem",$B2,1)),1,0)</f>
        <v>1</v>
      </c>
      <c r="M2" s="17">
        <f t="shared" ref="M2:M11" si="8">IF(ISNUMBER(FIND("możliwość samorealizacji",$B2,1)),1,0)</f>
        <v>1</v>
      </c>
      <c r="N2" s="17">
        <f t="shared" ref="N2:N11" si="9">IF(ISNUMBER(FIND("możliwość realizacji celów stawianych przez organizację",$B2,1)),1,0)</f>
        <v>1</v>
      </c>
      <c r="O2" s="17">
        <f t="shared" ref="O2:O11" si="10">IF(ISNUMBER(FIND("przydzielanie pracy zgodnie z kompetencjami/talentami",$B2,1)),1,0)</f>
        <v>0</v>
      </c>
      <c r="P2" s="17">
        <f t="shared" ref="P2:P11" si="11">IF(ISNUMBER(FIND("jasno stawiane cele, które będą zrozumiałe",$B2,1)),1,0)</f>
        <v>0</v>
      </c>
      <c r="Q2" s="17">
        <f t="shared" ref="Q2:Q11" si="12">IF(ISNUMBER(FIND("stymulowanie do kreatywności - sesje brainstormingowe, uczestnictwo w hackatonach",$B2,1)),1,0)</f>
        <v>0</v>
      </c>
      <c r="R2" s="17">
        <f t="shared" ref="R2:R11" si="13">IF(ISNUMBER(FIND("pewność zatrudnienia",$B2,1)),1,0)</f>
        <v>1</v>
      </c>
      <c r="S2" s="17">
        <f t="shared" ref="S2:S11" si="14">IF(ISNUMBER(FIND("benefity pozapłacowe",$B2,1)),1,0)</f>
        <v>0</v>
      </c>
      <c r="T2" s="17">
        <f t="shared" ref="T2:T11" si="15">IF(ISNUMBER(FIND("prestiż pracodawcy",$B2,1)),1,0)</f>
        <v>1</v>
      </c>
      <c r="U2" s="17">
        <f t="shared" ref="U2:U11" si="16">IF(ISNUMBER(FIND("międzynarodowy charakter pracy",$B2,1)),1,0)</f>
        <v>0</v>
      </c>
      <c r="V2" s="17">
        <f t="shared" ref="V2:V11" si="17">IF(ISNUMBER(FIND("praca mająca sens",$B2,1)),1,0)</f>
        <v>1</v>
      </c>
      <c r="W2" s="17">
        <f t="shared" ref="W2:W11" si="18">IF(ISNUMBER(FIND("dobre relacje z przełożonymi",$B2,1)),1,0)</f>
        <v>1</v>
      </c>
      <c r="X2" s="17">
        <f t="shared" ref="X2:X11" si="19">IF(ISNUMBER(FIND("płaca uzależniona od wyników pracy",$B2,1)),1,0)</f>
        <v>0</v>
      </c>
      <c r="Y2" s="17">
        <f t="shared" ref="Y2:Y11" si="20">IF(ISNUMBER(FIND("dobra komunikacja/informacja zwrotna",$B2,1)),1,0)</f>
        <v>0</v>
      </c>
      <c r="Z2" s="17">
        <f t="shared" ref="Z2:Z11" si="21">IF(ISNUMBER(FIND("dbałość pracodawcy o środowisko naturalne/zrównoważony rozwój",$B2,1)),1,0)</f>
        <v>0</v>
      </c>
      <c r="AA2" s="17">
        <f t="shared" ref="AA2:AA11" si="22">IF(ISNUMBER(FIND("warunki pracy",$B2,1)),1,0)</f>
        <v>0</v>
      </c>
      <c r="AB2" s="29">
        <f t="shared" ref="AB2:AB11" si="23">IF(ISNUMBER(FIND("podmiotowe traktowanie, czego przykładem jest współdzielenia się informacjami zarządu z pracownikami, prowadzenie ankiet oceniających pracę menadżerów",$B2,1)),1,0)</f>
        <v>0</v>
      </c>
      <c r="AC2" s="17">
        <f t="shared" ref="AC2:AC11" si="24">IF(ISNUMBER(FIND("równowaga pomiędzy nagrodami a nakładem pracy (sprawiedliwość społeczna)",$B2,1)),1,0)</f>
        <v>0</v>
      </c>
      <c r="AD2" s="17">
        <f t="shared" ref="AD2:AD11" si="25">IF(ISNUMBER(FIND("poczucie przynależności do grupy",$B2,1)),1,0)</f>
        <v>0</v>
      </c>
      <c r="AE2" s="17">
        <f t="shared" ref="AE2:AE11" si="26">IF(ISNUMBER(FIND("praca z utalentowanymi ludźmi",$B2,1)),1,0)</f>
        <v>1</v>
      </c>
      <c r="AF2" s="29">
        <f t="shared" ref="AF2:AF11" si="27">IF(ISNUMBER(FIND("osiągania coraz lepszych wyników",$B2,1)),1,0)</f>
        <v>0</v>
      </c>
      <c r="AG2" s="17">
        <f t="shared" ref="AG2:AG11" si="28">IF(ISNUMBER(FIND("równowaga pomiędzy pracą a życiem prywatnym (Work/life balance)",$B2,1)),1,0)</f>
        <v>0</v>
      </c>
      <c r="AH2" s="17">
        <f t="shared" ref="AH2:AH11" si="29">IF(ISNUMBER(FIND("dodatkowy urlop",$B2,1)),1,0)</f>
        <v>0</v>
      </c>
      <c r="AI2" s="17">
        <f t="shared" ref="AI2:AI11" si="30">IF(ISNUMBER(FIND("możliwość odpoczynku w trakcie pracy (np. piłkarzyki, ping pong, ćwiczenia, itp.)",$B2,1)),1,0)</f>
        <v>0</v>
      </c>
      <c r="AJ2" s="17">
        <f t="shared" ref="AJ2:AJ11" si="31">IF(ISNUMBER(FIND("bycie przykładem dla pracowników",$B2,1)),1,0)</f>
        <v>1</v>
      </c>
      <c r="AK2" s="29">
        <f t="shared" ref="AK2:AK11" si="32">IF(ISNUMBER(FIND("możliwość wyboru miejsca, z którego się pracuje/praca zdalna oraz projektu do, którego chce się dołączyć",$B2,1)),1,0)</f>
        <v>1</v>
      </c>
      <c r="AL2" s="17">
        <f t="shared" ref="AL2:AL11" si="33">IF(ISNUMBER(FIND("20% czasu na zajmowanie się pracami według swoich zainteresowań",$B2,1)),1,0)</f>
        <v>0</v>
      </c>
      <c r="AM2" s="17">
        <f t="shared" ref="AM2:AM11" si="34">IF(ISNUMBER(FIND("bezpłatne wyżywienie w pracy",$B2,1)),1,0)</f>
        <v>0</v>
      </c>
      <c r="AN2" s="17">
        <f t="shared" ref="AN2:AN11" si="35">IF(ISNUMBER(FIND("różnicowanie zadań",$B2,1)),1,0)</f>
        <v>0</v>
      </c>
      <c r="AO2" s="17">
        <f t="shared" ref="AO2:AO11" si="36">IF(ISNUMBER(FIND("możliwość eksperymentowania w pracy",$B2,1)),1,0)</f>
        <v>0</v>
      </c>
      <c r="AP2" s="18" t="s">
        <v>7</v>
      </c>
      <c r="AQ2" s="18" t="s">
        <v>12</v>
      </c>
      <c r="AR2" s="18" t="s">
        <v>11</v>
      </c>
      <c r="AS2" s="18" t="s">
        <v>5</v>
      </c>
      <c r="AT2" s="18" t="s">
        <v>5</v>
      </c>
      <c r="AU2" s="18" t="s">
        <v>5</v>
      </c>
      <c r="AV2" s="18" t="s">
        <v>8</v>
      </c>
      <c r="AW2" s="18" t="s">
        <v>6</v>
      </c>
      <c r="AX2" s="18" t="s">
        <v>13</v>
      </c>
      <c r="AY2" s="18" t="s">
        <v>11</v>
      </c>
      <c r="AZ2" s="18" t="s">
        <v>8</v>
      </c>
      <c r="BA2" s="18" t="s">
        <v>5</v>
      </c>
      <c r="BB2" s="18" t="s">
        <v>7</v>
      </c>
      <c r="BC2" s="18" t="s">
        <v>6</v>
      </c>
      <c r="BD2" s="20" t="s">
        <v>56</v>
      </c>
      <c r="BE2" s="31" t="s">
        <v>10</v>
      </c>
      <c r="BF2" s="17">
        <f>IF(ISNUMBER(FIND("ustna pochwała bezpośredniego przełożonego;",$BE2,1)),1,0)</f>
        <v>1</v>
      </c>
      <c r="BG2" s="17">
        <f>IF(ISNUMBER(FIND("pisemna pochwała",$BE2,1)),1,0)</f>
        <v>0</v>
      </c>
      <c r="BH2" s="17">
        <f>IF(ISNUMBER(FIND("nagroda pieniężna",$BE2,1)),1,0)</f>
        <v>0</v>
      </c>
      <c r="BI2" s="17">
        <f t="shared" ref="BI2:BI11" si="37">IF(ISNUMBER(FIND("nagroda niepieniężna np. dodatkowe ubezpieczenie, auto służbowe, wyjazdy turystyczno-szkoleniowe",$BE2,1)),1,0)</f>
        <v>0</v>
      </c>
      <c r="BJ2" s="17">
        <f t="shared" ref="BJ2:BJ11" si="38">IF(ISNUMBER(FIND("pisemna kara od przełożonego załączona do akt pracownika",$BE2,1)),1,0)</f>
        <v>0</v>
      </c>
      <c r="BK2" s="17">
        <f>IF(ISNUMBER(FIND("ustna kara od bezpośredniego przełożonego (upomnienie zwrócenie uwagi)",$BE2,1)),1,0)</f>
        <v>1</v>
      </c>
      <c r="BL2" s="17">
        <f t="shared" ref="BL2:BL11" si="39">IF(ISNUMBER(FIND("kara pieniężna",$BE2,1)),1,0)</f>
        <v>0</v>
      </c>
      <c r="BM2" s="17">
        <f t="shared" ref="BM2:BM11" si="40">IF(ISNUMBER(FIND("pozbawienie określonych przywilejów (np. prawa do korzystania z samochodu służbowego)",$BE2,1)),1,0)</f>
        <v>0</v>
      </c>
      <c r="BN2" s="17">
        <f>IF(ISNUMBER(FIND("żadne",$BE2,1)),1,0)</f>
        <v>0</v>
      </c>
      <c r="BO2" s="31" t="s">
        <v>73</v>
      </c>
      <c r="BP2" s="17">
        <f t="shared" ref="BP2:BP11" si="41">IF(ISNUMBER(FIND("uczę się podczas robienia projektów",$BO2,1)),1,0)</f>
        <v>0</v>
      </c>
      <c r="BQ2" s="17">
        <f t="shared" ref="BQ2:BQ11" si="42">IF(ISNUMBER(FIND("kursy online",$BO2,1)),1,0)</f>
        <v>0</v>
      </c>
      <c r="BR2" s="17">
        <f>IF(ISNUMBER(FIND("konferencje",$BO2,1)),1,0)</f>
        <v>0</v>
      </c>
      <c r="BS2" s="17">
        <f>IF(ISNUMBER(FIND("szkolenia specjalistyczne",$BO2,1)),1,0)</f>
        <v>0</v>
      </c>
      <c r="BT2" s="17">
        <f>IF(ISNUMBER(FIND("networking/meetupy",$BO2,1)),1,0)</f>
        <v>0</v>
      </c>
      <c r="BU2" s="17">
        <f t="shared" ref="BU2:BU11" si="43">IF(ISNUMBER(FIND("inne żadne",$BO2,1)),1,0)</f>
        <v>0</v>
      </c>
      <c r="BV2" s="17">
        <f>IF(ISNUMBER(FIND("kursy w zakresie transformacji cyfrowej (Przemysł 4.0/Smart Factory 4.0/Gospodarka cyfrowa/sztuczna inteligencja)",$BO2,1)),1,0)</f>
        <v>0</v>
      </c>
      <c r="BW2" s="17">
        <f t="shared" ref="BW2:BW11" si="44">IF(ISNUMBER(FIND("studia podyplomowe",$BO2,1)),1,0)</f>
        <v>0</v>
      </c>
      <c r="BX2" s="17">
        <f t="shared" ref="BX2:BX11" si="45">IF(ISNUMBER(FIND("nie korzystam z żadnej z powyższych form",$BO2,1)),1,0)</f>
        <v>1</v>
      </c>
      <c r="BY2" s="31" t="s">
        <v>29</v>
      </c>
      <c r="BZ2" s="17">
        <f>IF(ISNUMBER(FIND("karta MultiSport",$BY2,1)),1,0)</f>
        <v>0</v>
      </c>
      <c r="CA2" s="17">
        <f>IF(ISNUMBER(FIND("trzynasta pensja",$BY2,1)),1,0)</f>
        <v>0</v>
      </c>
      <c r="CB2" s="17">
        <f>IF(ISNUMBER(FIND("dodatkowa opieka medyczna",$BY2,1)),1,0)</f>
        <v>1</v>
      </c>
      <c r="CC2" s="17">
        <f t="shared" ref="CC2:CC11" si="46">IF(ISNUMBER(FIND("opieka przedszkolna dla dzieci",$BY2,1)),1,0)</f>
        <v>0</v>
      </c>
      <c r="CD2" s="17">
        <f>IF(ISNUMBER(FIND("dofinansowanie/finansowanie dojazdów do pracy",$BY2,1)),1,0)</f>
        <v>1</v>
      </c>
      <c r="CE2" s="17">
        <f>IF(ISNUMBER(FIND("finansowanie posiłków",$BY2,1)),1,0)</f>
        <v>0</v>
      </c>
      <c r="CF2" s="17">
        <f>IF(ISNUMBER(FIND("bony towarowe",$BY2,1)),1,0)</f>
        <v>0</v>
      </c>
      <c r="CG2" s="17">
        <f t="shared" ref="CG2:CG11" si="47">IF(ISNUMBER(FIND("żadne",$BY2,1)),1,0)</f>
        <v>0</v>
      </c>
      <c r="CH2" s="18" t="s">
        <v>11</v>
      </c>
      <c r="CI2" s="18" t="s">
        <v>11</v>
      </c>
      <c r="CJ2" s="18" t="s">
        <v>11</v>
      </c>
      <c r="CK2" s="18" t="s">
        <v>7</v>
      </c>
      <c r="CL2" s="18" t="s">
        <v>11</v>
      </c>
      <c r="CM2" s="18" t="s">
        <v>11</v>
      </c>
      <c r="CN2" s="18" t="s">
        <v>11</v>
      </c>
      <c r="CO2" s="18" t="s">
        <v>5</v>
      </c>
      <c r="CP2" s="18" t="s">
        <v>5</v>
      </c>
      <c r="CQ2" s="18" t="s">
        <v>5</v>
      </c>
      <c r="CR2" s="18" t="s">
        <v>5</v>
      </c>
      <c r="CS2" s="18" t="s">
        <v>5</v>
      </c>
      <c r="CT2" s="18" t="s">
        <v>5</v>
      </c>
      <c r="CU2" s="18" t="s">
        <v>5</v>
      </c>
      <c r="CV2" s="18" t="s">
        <v>5</v>
      </c>
      <c r="CW2" s="18" t="s">
        <v>5</v>
      </c>
      <c r="CX2" s="18" t="s">
        <v>5</v>
      </c>
      <c r="CY2" s="31" t="s">
        <v>75</v>
      </c>
      <c r="CZ2" s="17">
        <f>IF(ISNUMBER(FIND("brak inicjatywy, kompetencji i strategii ze strony kadry kierowniczej",$CY2,1)),1,0)</f>
        <v>1</v>
      </c>
      <c r="DA2" s="17">
        <f t="shared" ref="DA2:DA11" si="48">IF(ISNUMBER(FIND("brak wiedzy pracowników na temat znaczenia i korzyści z technologii informatycznych",$CY2,1)),1,0)</f>
        <v>0</v>
      </c>
      <c r="DB2" s="17">
        <f>IF(ISNUMBER(FIND("brak kompetencji cyfrowych pracowników i edukacji/szkoleń w tym zakresie",$CY2,1)),1,0)</f>
        <v>0</v>
      </c>
      <c r="DC2" s="17">
        <f>IF(ISNUMBER(FIND("opór pracowników wobec zmian i ich obawa, że nie sprostają wymaganiom",$CY2,1)),1,0)</f>
        <v>1</v>
      </c>
      <c r="DD2" s="17">
        <f t="shared" ref="DD2:DD11" si="49">IF(ISNUMBER(FIND("obawa pracowników, że technologie informatyczne odbiorą im pracę",$CY2,1)),1,0)</f>
        <v>1</v>
      </c>
      <c r="DE2" s="17">
        <f>IF(ISNUMBER(FIND("brak motywowania pracowników do wykorzystywania technologii informatycznych",$CY2,1)),1,0)</f>
        <v>0</v>
      </c>
      <c r="DF2" s="17">
        <f t="shared" ref="DF2:DF11" si="50">IF(ISNUMBER(FIND("niewystarczająca liczba dobrych praktyk/referencji/badań",$CY2,1)),1,0)</f>
        <v>0</v>
      </c>
      <c r="DG2" s="17">
        <f t="shared" ref="DG2:DG11" si="51">IF(ISNUMBER(FIND("trudność z określeniem czasu zwrotu z inwestycji w technologie informatyczne",$CY2,1)),1,0)</f>
        <v>0</v>
      </c>
      <c r="DH2" s="17">
        <f>IF(ISNUMBER(FIND("brak w organizacji osoby/jednostki odpowiadającej za popularyzację i adaptację technologii informatycznych",$CY2,1)),1,0)</f>
        <v>0</v>
      </c>
      <c r="DI2" s="17">
        <f>IF(ISNUMBER(FIND("brak podjęcia współpracy w zakresie cyfryzacji na poziomie przedsiębiorstw powiązanych kapitałowo, brak sojuszy z partnerami, klientami, ośrodkami badawczymi i uczelniami,",$CY2,1)),1,0)</f>
        <v>0</v>
      </c>
      <c r="DJ2" s="17">
        <f>IF(ISNUMBER(FIND("brak dostępności kadr z obszaru IT i umiejętności wyboru odpowiedniej technologii",$CY2,1)),1,0)</f>
        <v>0</v>
      </c>
      <c r="DK2" s="17">
        <f>IF(ISNUMBER(FIND("poczucie „przytłoczenia” pracowników postępem IT (platformy mobilne, czujniki i społecznościowe systemy współpracy, sztuczna inteligencja, ogrom informacji i danych, itp.)",$CY2,1)),1,0)</f>
        <v>0</v>
      </c>
      <c r="DL2" s="17">
        <f t="shared" ref="DL2:DL11" si="52">IF(ISNUMBER(FIND("wskaźnik sukcesu w zakresie transformacji cyfrowej jest niski, co zniechęca",$CY2,1)),1,0)</f>
        <v>0</v>
      </c>
      <c r="DM2" s="17">
        <f>IF(ISNUMBER(FIND("starszy wiek pracowników, którzy gorzej radzą sobie z wykorzystywaniem technologii informatycznych",$CY2,1)),1,0)</f>
        <v>0</v>
      </c>
      <c r="DN2" s="18" t="s">
        <v>5</v>
      </c>
      <c r="DO2" s="18" t="s">
        <v>5</v>
      </c>
      <c r="DP2" s="18" t="s">
        <v>5</v>
      </c>
      <c r="DQ2" s="19">
        <v>2</v>
      </c>
      <c r="DR2" s="19">
        <v>2</v>
      </c>
      <c r="DS2" s="18" t="s">
        <v>8</v>
      </c>
      <c r="DT2" s="18" t="s">
        <v>8</v>
      </c>
      <c r="DU2" s="18" t="s">
        <v>8</v>
      </c>
      <c r="DV2" s="19">
        <v>2</v>
      </c>
      <c r="DW2" s="18" t="s">
        <v>12</v>
      </c>
      <c r="DX2" s="18" t="s">
        <v>12</v>
      </c>
      <c r="DY2" s="18" t="s">
        <v>12</v>
      </c>
      <c r="DZ2" s="18" t="s">
        <v>6</v>
      </c>
      <c r="EA2" s="18" t="s">
        <v>12</v>
      </c>
      <c r="EB2" s="18" t="s">
        <v>6</v>
      </c>
      <c r="EC2" s="18" t="s">
        <v>12</v>
      </c>
      <c r="ED2" s="18" t="s">
        <v>13</v>
      </c>
      <c r="EE2" s="18" t="s">
        <v>13</v>
      </c>
      <c r="EF2" s="18" t="s">
        <v>13</v>
      </c>
      <c r="EG2" s="18" t="s">
        <v>13</v>
      </c>
      <c r="EH2" s="18" t="s">
        <v>13</v>
      </c>
      <c r="EI2" s="18" t="s">
        <v>6</v>
      </c>
      <c r="EJ2" s="18" t="s">
        <v>13</v>
      </c>
      <c r="EK2" s="18" t="s">
        <v>13</v>
      </c>
      <c r="EL2" s="18" t="s">
        <v>13</v>
      </c>
      <c r="EM2" s="18" t="s">
        <v>13</v>
      </c>
      <c r="EN2" s="18" t="s">
        <v>13</v>
      </c>
      <c r="EO2" s="18" t="s">
        <v>13</v>
      </c>
      <c r="EP2" s="18" t="s">
        <v>13</v>
      </c>
      <c r="EQ2" s="1">
        <f t="shared" ref="EQ2:EQ11" si="53">EG2+8-EL2</f>
        <v>8</v>
      </c>
      <c r="ER2" s="1">
        <f t="shared" ref="ER2:ER11" si="54">-EH2+8+EM2</f>
        <v>8</v>
      </c>
      <c r="ES2" s="1">
        <f t="shared" ref="ES2:ES11" si="55">EI2+8-EN2</f>
        <v>10</v>
      </c>
      <c r="ET2" s="1">
        <f t="shared" ref="ET2:ET11" si="56">EJ2+8-EO2</f>
        <v>8</v>
      </c>
      <c r="EU2" s="1">
        <f t="shared" ref="EU2:EU11" si="57">EK2+8-EP2</f>
        <v>8</v>
      </c>
      <c r="EV2" s="18" t="s">
        <v>5</v>
      </c>
      <c r="EW2" s="18" t="s">
        <v>5</v>
      </c>
      <c r="EX2" s="18" t="s">
        <v>5</v>
      </c>
      <c r="EY2" s="18" t="s">
        <v>5</v>
      </c>
      <c r="EZ2" s="18" t="s">
        <v>5</v>
      </c>
      <c r="FA2" s="18" t="s">
        <v>5</v>
      </c>
      <c r="FB2" s="18" t="s">
        <v>5</v>
      </c>
      <c r="FC2" s="18" t="s">
        <v>5</v>
      </c>
      <c r="FD2" s="18" t="s">
        <v>5</v>
      </c>
      <c r="FE2" s="18" t="s">
        <v>5</v>
      </c>
      <c r="FF2" s="20" t="s">
        <v>40</v>
      </c>
      <c r="FG2" s="20" t="s">
        <v>15</v>
      </c>
      <c r="FH2" s="20" t="s">
        <v>60</v>
      </c>
      <c r="FI2" s="20" t="s">
        <v>24</v>
      </c>
      <c r="FJ2" s="1" t="s">
        <v>236</v>
      </c>
      <c r="FK2" s="20" t="s">
        <v>238</v>
      </c>
      <c r="FL2" s="20" t="s">
        <v>33</v>
      </c>
      <c r="FM2" s="17" t="s">
        <v>18</v>
      </c>
      <c r="FN2" s="17" t="s">
        <v>25</v>
      </c>
      <c r="FP2" s="16"/>
    </row>
    <row r="3" spans="1:172" x14ac:dyDescent="0.35">
      <c r="A3" s="18" t="s">
        <v>5</v>
      </c>
      <c r="B3" s="32" t="s">
        <v>234</v>
      </c>
      <c r="C3" s="17">
        <f t="shared" ref="C3:C11" si="58">IF(ISNUMBER(FIND("atrakcyjne wynagrodzenie",$B3,1)),1,0)</f>
        <v>1</v>
      </c>
      <c r="D3" s="17">
        <f t="shared" si="0"/>
        <v>1</v>
      </c>
      <c r="E3" s="17">
        <f t="shared" ref="E3:E11" si="59">IF(ISNUMBER(FIND("możliwość osiągnięć/awansu",$B3,1)),1,0)</f>
        <v>1</v>
      </c>
      <c r="F3" s="17">
        <f t="shared" si="1"/>
        <v>0</v>
      </c>
      <c r="G3" s="17">
        <f t="shared" si="2"/>
        <v>0</v>
      </c>
      <c r="H3" s="17">
        <f t="shared" si="3"/>
        <v>0</v>
      </c>
      <c r="I3" s="17">
        <f t="shared" si="4"/>
        <v>1</v>
      </c>
      <c r="J3" s="17">
        <f t="shared" si="5"/>
        <v>1</v>
      </c>
      <c r="K3" s="17">
        <f t="shared" si="6"/>
        <v>0</v>
      </c>
      <c r="L3" s="17">
        <f t="shared" si="7"/>
        <v>0</v>
      </c>
      <c r="M3" s="17">
        <f t="shared" si="8"/>
        <v>0</v>
      </c>
      <c r="N3" s="17">
        <f t="shared" si="9"/>
        <v>0</v>
      </c>
      <c r="O3" s="17">
        <f t="shared" si="10"/>
        <v>0</v>
      </c>
      <c r="P3" s="17">
        <f t="shared" si="11"/>
        <v>0</v>
      </c>
      <c r="Q3" s="17">
        <f t="shared" si="12"/>
        <v>0</v>
      </c>
      <c r="R3" s="17">
        <f t="shared" si="13"/>
        <v>0</v>
      </c>
      <c r="S3" s="17">
        <f t="shared" si="14"/>
        <v>0</v>
      </c>
      <c r="T3" s="17">
        <f t="shared" si="15"/>
        <v>0</v>
      </c>
      <c r="U3" s="17">
        <f t="shared" si="16"/>
        <v>0</v>
      </c>
      <c r="V3" s="17">
        <f t="shared" si="17"/>
        <v>0</v>
      </c>
      <c r="W3" s="17">
        <f t="shared" si="18"/>
        <v>0</v>
      </c>
      <c r="X3" s="17">
        <f t="shared" si="19"/>
        <v>0</v>
      </c>
      <c r="Y3" s="17">
        <f t="shared" si="20"/>
        <v>0</v>
      </c>
      <c r="Z3" s="17">
        <f t="shared" si="21"/>
        <v>0</v>
      </c>
      <c r="AA3" s="17">
        <f t="shared" si="22"/>
        <v>0</v>
      </c>
      <c r="AB3" s="29">
        <f t="shared" si="23"/>
        <v>0</v>
      </c>
      <c r="AC3" s="17">
        <f t="shared" si="24"/>
        <v>0</v>
      </c>
      <c r="AD3" s="17">
        <f t="shared" si="25"/>
        <v>0</v>
      </c>
      <c r="AE3" s="17">
        <f t="shared" si="26"/>
        <v>0</v>
      </c>
      <c r="AF3" s="29">
        <f t="shared" si="27"/>
        <v>0</v>
      </c>
      <c r="AG3" s="17">
        <f t="shared" si="28"/>
        <v>0</v>
      </c>
      <c r="AH3" s="17">
        <f t="shared" si="29"/>
        <v>0</v>
      </c>
      <c r="AI3" s="17">
        <f t="shared" si="30"/>
        <v>0</v>
      </c>
      <c r="AJ3" s="17">
        <f t="shared" si="31"/>
        <v>0</v>
      </c>
      <c r="AK3" s="29">
        <f t="shared" si="32"/>
        <v>0</v>
      </c>
      <c r="AL3" s="17">
        <f t="shared" si="33"/>
        <v>0</v>
      </c>
      <c r="AM3" s="17">
        <f t="shared" si="34"/>
        <v>0</v>
      </c>
      <c r="AN3" s="17">
        <f t="shared" si="35"/>
        <v>0</v>
      </c>
      <c r="AO3" s="17">
        <f t="shared" si="36"/>
        <v>0</v>
      </c>
      <c r="AP3" s="18" t="s">
        <v>6</v>
      </c>
      <c r="AQ3" s="18" t="s">
        <v>7</v>
      </c>
      <c r="AR3" s="18" t="s">
        <v>6</v>
      </c>
      <c r="AS3" s="18" t="s">
        <v>5</v>
      </c>
      <c r="AT3" s="18" t="s">
        <v>5</v>
      </c>
      <c r="AU3" s="18" t="s">
        <v>5</v>
      </c>
      <c r="AV3" s="18" t="s">
        <v>5</v>
      </c>
      <c r="AW3" s="18" t="s">
        <v>5</v>
      </c>
      <c r="AX3" s="18" t="s">
        <v>5</v>
      </c>
      <c r="AY3" s="18" t="s">
        <v>8</v>
      </c>
      <c r="AZ3" s="18" t="s">
        <v>5</v>
      </c>
      <c r="BA3" s="18" t="s">
        <v>5</v>
      </c>
      <c r="BB3" s="18" t="s">
        <v>5</v>
      </c>
      <c r="BC3" s="18" t="s">
        <v>5</v>
      </c>
      <c r="BD3" s="20" t="s">
        <v>9</v>
      </c>
      <c r="BE3" s="31" t="s">
        <v>10</v>
      </c>
      <c r="BF3" s="17">
        <f t="shared" ref="BF3:BF11" si="60">IF(ISNUMBER(FIND("ustna pochwała bezpośredniego przełożonego;",$BE3,1)),1,0)</f>
        <v>1</v>
      </c>
      <c r="BG3" s="17">
        <f t="shared" ref="BG3:BG11" si="61">IF(ISNUMBER(FIND("pisemna pochwała",$BE3,1)),1,0)</f>
        <v>0</v>
      </c>
      <c r="BH3" s="17">
        <f t="shared" ref="BH3:BH11" si="62">IF(ISNUMBER(FIND("nagroda pieniężna",$BE3,1)),1,0)</f>
        <v>0</v>
      </c>
      <c r="BI3" s="17">
        <f t="shared" si="37"/>
        <v>0</v>
      </c>
      <c r="BJ3" s="17">
        <f t="shared" si="38"/>
        <v>0</v>
      </c>
      <c r="BK3" s="17">
        <f t="shared" ref="BK3:BK11" si="63">IF(ISNUMBER(FIND("ustna kara od bezpośredniego przełożonego (upomnienie zwrócenie uwagi)",$BE3,1)),1,0)</f>
        <v>1</v>
      </c>
      <c r="BL3" s="17">
        <f t="shared" si="39"/>
        <v>0</v>
      </c>
      <c r="BM3" s="17">
        <f t="shared" si="40"/>
        <v>0</v>
      </c>
      <c r="BN3" s="17">
        <f t="shared" ref="BN3:BN11" si="64">IF(ISNUMBER(FIND("żadne",$BE3,1)),1,0)</f>
        <v>0</v>
      </c>
      <c r="BO3" s="31" t="s">
        <v>73</v>
      </c>
      <c r="BP3" s="17">
        <f t="shared" si="41"/>
        <v>0</v>
      </c>
      <c r="BQ3" s="17">
        <f t="shared" si="42"/>
        <v>0</v>
      </c>
      <c r="BR3" s="17">
        <f t="shared" ref="BR3:BR11" si="65">IF(ISNUMBER(FIND("konferencje",$BO3,1)),1,0)</f>
        <v>0</v>
      </c>
      <c r="BS3" s="17">
        <f t="shared" ref="BS3:BS11" si="66">IF(ISNUMBER(FIND("szkolenia specjalistyczne",$BO3,1)),1,0)</f>
        <v>0</v>
      </c>
      <c r="BT3" s="17">
        <f t="shared" ref="BT3:BT11" si="67">IF(ISNUMBER(FIND("networking/meetupy",$BO3,1)),1,0)</f>
        <v>0</v>
      </c>
      <c r="BU3" s="17">
        <f t="shared" si="43"/>
        <v>0</v>
      </c>
      <c r="BV3" s="17">
        <f t="shared" ref="BV3:BV11" si="68">IF(ISNUMBER(FIND("kursy w zakresie transformacji cyfrowej (Przemysł 4.0/Smart Factory 4.0/Gospodarka cyfrowa/sztuczna inteligencja)",$BO3,1)),1,0)</f>
        <v>0</v>
      </c>
      <c r="BW3" s="17">
        <f t="shared" si="44"/>
        <v>0</v>
      </c>
      <c r="BX3" s="17">
        <f t="shared" si="45"/>
        <v>1</v>
      </c>
      <c r="BY3" s="31" t="s">
        <v>29</v>
      </c>
      <c r="BZ3" s="17">
        <f t="shared" ref="BZ3:BZ11" si="69">IF(ISNUMBER(FIND("karta MultiSport",$BY3,1)),1,0)</f>
        <v>0</v>
      </c>
      <c r="CA3" s="17">
        <f t="shared" ref="CA3:CA11" si="70">IF(ISNUMBER(FIND("trzynasta pensja",$BY3,1)),1,0)</f>
        <v>0</v>
      </c>
      <c r="CB3" s="17">
        <f t="shared" ref="CB3:CB11" si="71">IF(ISNUMBER(FIND("dodatkowa opieka medyczna",$BY3,1)),1,0)</f>
        <v>1</v>
      </c>
      <c r="CC3" s="17">
        <f t="shared" si="46"/>
        <v>0</v>
      </c>
      <c r="CD3" s="17">
        <f t="shared" ref="CD3:CD11" si="72">IF(ISNUMBER(FIND("dofinansowanie/finansowanie dojazdów do pracy",$BY3,1)),1,0)</f>
        <v>1</v>
      </c>
      <c r="CE3" s="17">
        <f t="shared" ref="CE3:CE11" si="73">IF(ISNUMBER(FIND("finansowanie posiłków",$BY3,1)),1,0)</f>
        <v>0</v>
      </c>
      <c r="CF3" s="17">
        <f t="shared" ref="CF3:CF11" si="74">IF(ISNUMBER(FIND("bony towarowe",$BY3,1)),1,0)</f>
        <v>0</v>
      </c>
      <c r="CG3" s="17">
        <f t="shared" si="47"/>
        <v>0</v>
      </c>
      <c r="CH3" s="18" t="s">
        <v>11</v>
      </c>
      <c r="CI3" s="18" t="s">
        <v>11</v>
      </c>
      <c r="CJ3" s="18" t="s">
        <v>11</v>
      </c>
      <c r="CK3" s="18" t="s">
        <v>5</v>
      </c>
      <c r="CL3" s="18" t="s">
        <v>7</v>
      </c>
      <c r="CM3" s="18" t="s">
        <v>7</v>
      </c>
      <c r="CN3" s="18" t="s">
        <v>7</v>
      </c>
      <c r="CO3" s="18" t="s">
        <v>8</v>
      </c>
      <c r="CP3" s="18" t="s">
        <v>8</v>
      </c>
      <c r="CQ3" s="18" t="s">
        <v>5</v>
      </c>
      <c r="CR3" s="18" t="s">
        <v>5</v>
      </c>
      <c r="CS3" s="18" t="s">
        <v>5</v>
      </c>
      <c r="CT3" s="18" t="s">
        <v>11</v>
      </c>
      <c r="CU3" s="18" t="s">
        <v>5</v>
      </c>
      <c r="CV3" s="18" t="s">
        <v>5</v>
      </c>
      <c r="CW3" s="18" t="s">
        <v>5</v>
      </c>
      <c r="CX3" s="18" t="s">
        <v>5</v>
      </c>
      <c r="CY3" s="31" t="s">
        <v>54</v>
      </c>
      <c r="CZ3" s="17">
        <f t="shared" ref="CZ3:CZ11" si="75">IF(ISNUMBER(FIND("brak inicjatywy, kompetencji i strategii ze strony kadry kierowniczej",$CY3,1)),1,0)</f>
        <v>1</v>
      </c>
      <c r="DA3" s="17">
        <f t="shared" si="48"/>
        <v>1</v>
      </c>
      <c r="DB3" s="17">
        <f t="shared" ref="DB3:DB11" si="76">IF(ISNUMBER(FIND("brak kompetencji cyfrowych pracowników i edukacji/szkoleń w tym zakresie",$CY3,1)),1,0)</f>
        <v>0</v>
      </c>
      <c r="DC3" s="17">
        <f t="shared" ref="DC3:DC11" si="77">IF(ISNUMBER(FIND("opór pracowników wobec zmian i ich obawa, że nie sprostają wymaganiom",$CY3,1)),1,0)</f>
        <v>0</v>
      </c>
      <c r="DD3" s="17">
        <f t="shared" si="49"/>
        <v>0</v>
      </c>
      <c r="DE3" s="17">
        <f t="shared" ref="DE3:DE11" si="78">IF(ISNUMBER(FIND("brak motywowania pracowników do wykorzystywania technologii informatycznych",$CY3,1)),1,0)</f>
        <v>0</v>
      </c>
      <c r="DF3" s="17">
        <f t="shared" si="50"/>
        <v>1</v>
      </c>
      <c r="DG3" s="17">
        <f t="shared" si="51"/>
        <v>0</v>
      </c>
      <c r="DH3" s="17">
        <f t="shared" ref="DH3:DH11" si="79">IF(ISNUMBER(FIND("brak w organizacji osoby/jednostki odpowiadającej za popularyzację i adaptację technologii informatycznych",$CY3,1)),1,0)</f>
        <v>0</v>
      </c>
      <c r="DI3" s="17">
        <f t="shared" ref="DI3:DI11" si="80">IF(ISNUMBER(FIND("brak podjęcia współpracy w zakresie cyfryzacji na poziomie przedsiębiorstw powiązanych kapitałowo, brak sojuszy z partnerami, klientami, ośrodkami badawczymi i uczelniami,",$CY3,1)),1,0)</f>
        <v>0</v>
      </c>
      <c r="DJ3" s="17">
        <f t="shared" ref="DJ3:DJ11" si="81">IF(ISNUMBER(FIND("brak dostępności kadr z obszaru IT i umiejętności wyboru odpowiedniej technologii",$CY3,1)),1,0)</f>
        <v>0</v>
      </c>
      <c r="DK3" s="17">
        <f t="shared" ref="DK3:DK11" si="82">IF(ISNUMBER(FIND("poczucie „przytłoczenia” pracowników postępem IT (platformy mobilne, czujniki i społecznościowe systemy współpracy, sztuczna inteligencja, ogrom informacji i danych, itp.)",$CY3,1)),1,0)</f>
        <v>0</v>
      </c>
      <c r="DL3" s="17">
        <f t="shared" si="52"/>
        <v>0</v>
      </c>
      <c r="DM3" s="17">
        <f t="shared" ref="DM3:DM11" si="83">IF(ISNUMBER(FIND("starszy wiek pracowników, którzy gorzej radzą sobie z wykorzystywaniem technologii informatycznych",$CY3,1)),1,0)</f>
        <v>0</v>
      </c>
      <c r="DN3" s="18" t="s">
        <v>5</v>
      </c>
      <c r="DO3" s="18" t="s">
        <v>6</v>
      </c>
      <c r="DP3" s="18" t="s">
        <v>8</v>
      </c>
      <c r="DQ3" s="19">
        <v>4</v>
      </c>
      <c r="DR3" s="19">
        <v>4</v>
      </c>
      <c r="DS3" s="18" t="s">
        <v>6</v>
      </c>
      <c r="DT3" s="18" t="s">
        <v>7</v>
      </c>
      <c r="DU3" s="18" t="s">
        <v>11</v>
      </c>
      <c r="DV3" s="19">
        <v>4</v>
      </c>
      <c r="DW3" s="18" t="s">
        <v>7</v>
      </c>
      <c r="DX3" s="18" t="s">
        <v>11</v>
      </c>
      <c r="DY3" s="18" t="s">
        <v>6</v>
      </c>
      <c r="DZ3" s="18" t="s">
        <v>5</v>
      </c>
      <c r="EA3" s="18" t="s">
        <v>5</v>
      </c>
      <c r="EB3" s="18" t="s">
        <v>7</v>
      </c>
      <c r="EC3" s="18" t="s">
        <v>5</v>
      </c>
      <c r="ED3" s="18" t="s">
        <v>12</v>
      </c>
      <c r="EE3" s="18" t="s">
        <v>6</v>
      </c>
      <c r="EF3" s="18" t="s">
        <v>5</v>
      </c>
      <c r="EG3" s="18" t="s">
        <v>12</v>
      </c>
      <c r="EH3" s="18" t="s">
        <v>11</v>
      </c>
      <c r="EI3" s="18" t="s">
        <v>11</v>
      </c>
      <c r="EJ3" s="18" t="s">
        <v>11</v>
      </c>
      <c r="EK3" s="18" t="s">
        <v>8</v>
      </c>
      <c r="EL3" s="18" t="s">
        <v>5</v>
      </c>
      <c r="EM3" s="18" t="s">
        <v>5</v>
      </c>
      <c r="EN3" s="18" t="s">
        <v>5</v>
      </c>
      <c r="EO3" s="18" t="s">
        <v>5</v>
      </c>
      <c r="EP3" s="18" t="s">
        <v>5</v>
      </c>
      <c r="EQ3" s="1">
        <f t="shared" si="53"/>
        <v>11</v>
      </c>
      <c r="ER3" s="1">
        <f t="shared" si="54"/>
        <v>6</v>
      </c>
      <c r="ES3" s="1">
        <f t="shared" si="55"/>
        <v>10</v>
      </c>
      <c r="ET3" s="1">
        <f t="shared" si="56"/>
        <v>10</v>
      </c>
      <c r="EU3" s="1">
        <f t="shared" si="57"/>
        <v>6</v>
      </c>
      <c r="EV3" s="18" t="s">
        <v>12</v>
      </c>
      <c r="EW3" s="18" t="s">
        <v>6</v>
      </c>
      <c r="EX3" s="18" t="s">
        <v>11</v>
      </c>
      <c r="EY3" s="18" t="s">
        <v>13</v>
      </c>
      <c r="EZ3" s="18" t="s">
        <v>5</v>
      </c>
      <c r="FA3" s="18" t="s">
        <v>13</v>
      </c>
      <c r="FB3" s="18" t="s">
        <v>5</v>
      </c>
      <c r="FC3" s="18" t="s">
        <v>13</v>
      </c>
      <c r="FD3" s="18" t="s">
        <v>7</v>
      </c>
      <c r="FE3" s="18" t="s">
        <v>7</v>
      </c>
      <c r="FF3" s="20" t="s">
        <v>14</v>
      </c>
      <c r="FG3" s="20" t="s">
        <v>15</v>
      </c>
      <c r="FH3" s="20" t="s">
        <v>16</v>
      </c>
      <c r="FI3" s="20" t="s">
        <v>76</v>
      </c>
      <c r="FJ3" s="1" t="s">
        <v>236</v>
      </c>
      <c r="FK3" s="20" t="s">
        <v>240</v>
      </c>
      <c r="FL3" s="20" t="s">
        <v>17</v>
      </c>
      <c r="FM3" s="17" t="s">
        <v>18</v>
      </c>
      <c r="FN3" s="17" t="s">
        <v>19</v>
      </c>
    </row>
    <row r="4" spans="1:172" x14ac:dyDescent="0.35">
      <c r="A4" s="18" t="s">
        <v>6</v>
      </c>
      <c r="B4" s="32" t="s">
        <v>235</v>
      </c>
      <c r="C4" s="17">
        <f t="shared" si="58"/>
        <v>1</v>
      </c>
      <c r="D4" s="17">
        <f t="shared" si="0"/>
        <v>1</v>
      </c>
      <c r="E4" s="17">
        <f t="shared" si="59"/>
        <v>1</v>
      </c>
      <c r="F4" s="17">
        <f t="shared" si="1"/>
        <v>1</v>
      </c>
      <c r="G4" s="17">
        <f t="shared" si="2"/>
        <v>1</v>
      </c>
      <c r="H4" s="17">
        <f t="shared" si="3"/>
        <v>1</v>
      </c>
      <c r="I4" s="17">
        <f t="shared" si="4"/>
        <v>1</v>
      </c>
      <c r="J4" s="17">
        <f t="shared" si="5"/>
        <v>1</v>
      </c>
      <c r="K4" s="17">
        <f t="shared" si="6"/>
        <v>1</v>
      </c>
      <c r="L4" s="17">
        <f t="shared" si="7"/>
        <v>0</v>
      </c>
      <c r="M4" s="17">
        <f t="shared" si="8"/>
        <v>1</v>
      </c>
      <c r="N4" s="17">
        <f t="shared" si="9"/>
        <v>1</v>
      </c>
      <c r="O4" s="17">
        <f t="shared" si="10"/>
        <v>1</v>
      </c>
      <c r="P4" s="17">
        <f t="shared" si="11"/>
        <v>0</v>
      </c>
      <c r="Q4" s="17">
        <f t="shared" si="12"/>
        <v>1</v>
      </c>
      <c r="R4" s="17">
        <f t="shared" si="13"/>
        <v>0</v>
      </c>
      <c r="S4" s="17">
        <f t="shared" si="14"/>
        <v>1</v>
      </c>
      <c r="T4" s="17">
        <f t="shared" si="15"/>
        <v>0</v>
      </c>
      <c r="U4" s="17">
        <f t="shared" si="16"/>
        <v>1</v>
      </c>
      <c r="V4" s="17">
        <f t="shared" si="17"/>
        <v>0</v>
      </c>
      <c r="W4" s="17">
        <f t="shared" si="18"/>
        <v>1</v>
      </c>
      <c r="X4" s="17">
        <f t="shared" si="19"/>
        <v>1</v>
      </c>
      <c r="Y4" s="17">
        <f t="shared" si="20"/>
        <v>0</v>
      </c>
      <c r="Z4" s="17">
        <f t="shared" si="21"/>
        <v>1</v>
      </c>
      <c r="AA4" s="17">
        <f t="shared" si="22"/>
        <v>0</v>
      </c>
      <c r="AB4" s="29">
        <f t="shared" si="23"/>
        <v>1</v>
      </c>
      <c r="AC4" s="17">
        <f t="shared" si="24"/>
        <v>0</v>
      </c>
      <c r="AD4" s="17">
        <f t="shared" si="25"/>
        <v>0</v>
      </c>
      <c r="AE4" s="17">
        <f t="shared" si="26"/>
        <v>0</v>
      </c>
      <c r="AF4" s="29">
        <f t="shared" si="27"/>
        <v>0</v>
      </c>
      <c r="AG4" s="17">
        <f t="shared" si="28"/>
        <v>0</v>
      </c>
      <c r="AH4" s="17">
        <f t="shared" si="29"/>
        <v>0</v>
      </c>
      <c r="AI4" s="17">
        <f t="shared" si="30"/>
        <v>0</v>
      </c>
      <c r="AJ4" s="17">
        <f t="shared" si="31"/>
        <v>0</v>
      </c>
      <c r="AK4" s="29">
        <f t="shared" si="32"/>
        <v>0</v>
      </c>
      <c r="AL4" s="17">
        <f t="shared" si="33"/>
        <v>1</v>
      </c>
      <c r="AM4" s="17">
        <f t="shared" si="34"/>
        <v>0</v>
      </c>
      <c r="AN4" s="17">
        <f t="shared" si="35"/>
        <v>0</v>
      </c>
      <c r="AO4" s="17">
        <f t="shared" si="36"/>
        <v>0</v>
      </c>
      <c r="AP4" s="18" t="s">
        <v>7</v>
      </c>
      <c r="AQ4" s="18" t="s">
        <v>11</v>
      </c>
      <c r="AR4" s="18" t="s">
        <v>7</v>
      </c>
      <c r="AS4" s="18" t="s">
        <v>7</v>
      </c>
      <c r="AT4" s="18" t="s">
        <v>12</v>
      </c>
      <c r="AU4" s="18" t="s">
        <v>11</v>
      </c>
      <c r="AV4" s="18" t="s">
        <v>7</v>
      </c>
      <c r="AW4" s="18" t="s">
        <v>11</v>
      </c>
      <c r="AX4" s="18" t="s">
        <v>6</v>
      </c>
      <c r="AY4" s="18" t="s">
        <v>6</v>
      </c>
      <c r="AZ4" s="18" t="s">
        <v>6</v>
      </c>
      <c r="BA4" s="18" t="s">
        <v>6</v>
      </c>
      <c r="BB4" s="18" t="s">
        <v>7</v>
      </c>
      <c r="BC4" s="18" t="s">
        <v>7</v>
      </c>
      <c r="BD4" s="20" t="s">
        <v>9</v>
      </c>
      <c r="BE4" s="31" t="s">
        <v>10</v>
      </c>
      <c r="BF4" s="17">
        <f t="shared" si="60"/>
        <v>1</v>
      </c>
      <c r="BG4" s="17">
        <f t="shared" si="61"/>
        <v>0</v>
      </c>
      <c r="BH4" s="17">
        <f t="shared" si="62"/>
        <v>0</v>
      </c>
      <c r="BI4" s="17">
        <f t="shared" si="37"/>
        <v>0</v>
      </c>
      <c r="BJ4" s="17">
        <f t="shared" si="38"/>
        <v>0</v>
      </c>
      <c r="BK4" s="17">
        <f t="shared" si="63"/>
        <v>1</v>
      </c>
      <c r="BL4" s="17">
        <f t="shared" si="39"/>
        <v>0</v>
      </c>
      <c r="BM4" s="17">
        <f t="shared" si="40"/>
        <v>0</v>
      </c>
      <c r="BN4" s="17">
        <f t="shared" si="64"/>
        <v>0</v>
      </c>
      <c r="BO4" s="31" t="s">
        <v>73</v>
      </c>
      <c r="BP4" s="17">
        <f t="shared" si="41"/>
        <v>0</v>
      </c>
      <c r="BQ4" s="17">
        <f t="shared" si="42"/>
        <v>0</v>
      </c>
      <c r="BR4" s="17">
        <f t="shared" si="65"/>
        <v>0</v>
      </c>
      <c r="BS4" s="17">
        <f t="shared" si="66"/>
        <v>0</v>
      </c>
      <c r="BT4" s="17">
        <f t="shared" si="67"/>
        <v>0</v>
      </c>
      <c r="BU4" s="17">
        <f t="shared" si="43"/>
        <v>0</v>
      </c>
      <c r="BV4" s="17">
        <f t="shared" si="68"/>
        <v>0</v>
      </c>
      <c r="BW4" s="17">
        <f t="shared" si="44"/>
        <v>0</v>
      </c>
      <c r="BX4" s="17">
        <f t="shared" si="45"/>
        <v>1</v>
      </c>
      <c r="BY4" s="31" t="s">
        <v>29</v>
      </c>
      <c r="BZ4" s="17">
        <f t="shared" si="69"/>
        <v>0</v>
      </c>
      <c r="CA4" s="17">
        <f t="shared" si="70"/>
        <v>0</v>
      </c>
      <c r="CB4" s="17">
        <f t="shared" si="71"/>
        <v>1</v>
      </c>
      <c r="CC4" s="17">
        <f t="shared" si="46"/>
        <v>0</v>
      </c>
      <c r="CD4" s="17">
        <f t="shared" si="72"/>
        <v>1</v>
      </c>
      <c r="CE4" s="17">
        <f t="shared" si="73"/>
        <v>0</v>
      </c>
      <c r="CF4" s="17">
        <f t="shared" si="74"/>
        <v>0</v>
      </c>
      <c r="CG4" s="17">
        <f t="shared" si="47"/>
        <v>0</v>
      </c>
      <c r="CH4" s="18" t="s">
        <v>7</v>
      </c>
      <c r="CI4" s="18" t="s">
        <v>6</v>
      </c>
      <c r="CJ4" s="18" t="s">
        <v>11</v>
      </c>
      <c r="CK4" s="18" t="s">
        <v>7</v>
      </c>
      <c r="CL4" s="18" t="s">
        <v>7</v>
      </c>
      <c r="CM4" s="18" t="s">
        <v>12</v>
      </c>
      <c r="CN4" s="18" t="s">
        <v>7</v>
      </c>
      <c r="CO4" s="18" t="s">
        <v>7</v>
      </c>
      <c r="CP4" s="18" t="s">
        <v>7</v>
      </c>
      <c r="CQ4" s="18" t="s">
        <v>6</v>
      </c>
      <c r="CR4" s="18" t="s">
        <v>7</v>
      </c>
      <c r="CS4" s="18" t="s">
        <v>7</v>
      </c>
      <c r="CT4" s="18" t="s">
        <v>11</v>
      </c>
      <c r="CU4" s="18" t="s">
        <v>11</v>
      </c>
      <c r="CV4" s="18" t="s">
        <v>7</v>
      </c>
      <c r="CW4" s="18" t="s">
        <v>6</v>
      </c>
      <c r="CX4" s="18" t="s">
        <v>7</v>
      </c>
      <c r="CY4" s="31" t="s">
        <v>58</v>
      </c>
      <c r="CZ4" s="17">
        <f t="shared" si="75"/>
        <v>1</v>
      </c>
      <c r="DA4" s="17">
        <f t="shared" si="48"/>
        <v>0</v>
      </c>
      <c r="DB4" s="17">
        <f t="shared" si="76"/>
        <v>1</v>
      </c>
      <c r="DC4" s="17">
        <f t="shared" si="77"/>
        <v>0</v>
      </c>
      <c r="DD4" s="17">
        <f t="shared" si="49"/>
        <v>0</v>
      </c>
      <c r="DE4" s="17">
        <f t="shared" si="78"/>
        <v>1</v>
      </c>
      <c r="DF4" s="17">
        <f t="shared" si="50"/>
        <v>0</v>
      </c>
      <c r="DG4" s="17">
        <f t="shared" si="51"/>
        <v>0</v>
      </c>
      <c r="DH4" s="17">
        <f t="shared" si="79"/>
        <v>1</v>
      </c>
      <c r="DI4" s="17">
        <f t="shared" si="80"/>
        <v>0</v>
      </c>
      <c r="DJ4" s="17">
        <f t="shared" si="81"/>
        <v>0</v>
      </c>
      <c r="DK4" s="17">
        <f t="shared" si="82"/>
        <v>1</v>
      </c>
      <c r="DL4" s="17">
        <f t="shared" si="52"/>
        <v>0</v>
      </c>
      <c r="DM4" s="17">
        <f t="shared" si="83"/>
        <v>0</v>
      </c>
      <c r="DN4" s="18" t="s">
        <v>7</v>
      </c>
      <c r="DO4" s="18" t="s">
        <v>6</v>
      </c>
      <c r="DP4" s="18" t="s">
        <v>6</v>
      </c>
      <c r="DQ4" s="19">
        <v>3</v>
      </c>
      <c r="DR4" s="19">
        <v>7</v>
      </c>
      <c r="DS4" s="18" t="s">
        <v>7</v>
      </c>
      <c r="DT4" s="18" t="s">
        <v>11</v>
      </c>
      <c r="DU4" s="18" t="s">
        <v>6</v>
      </c>
      <c r="DV4" s="19">
        <v>5</v>
      </c>
      <c r="DW4" s="18" t="s">
        <v>12</v>
      </c>
      <c r="DX4" s="18" t="s">
        <v>11</v>
      </c>
      <c r="DY4" s="18" t="s">
        <v>11</v>
      </c>
      <c r="DZ4" s="18" t="s">
        <v>12</v>
      </c>
      <c r="EA4" s="18" t="s">
        <v>12</v>
      </c>
      <c r="EB4" s="18" t="s">
        <v>11</v>
      </c>
      <c r="EC4" s="18" t="s">
        <v>12</v>
      </c>
      <c r="ED4" s="18" t="s">
        <v>12</v>
      </c>
      <c r="EE4" s="17">
        <v>4</v>
      </c>
      <c r="EF4" s="17">
        <v>4</v>
      </c>
      <c r="EG4" s="18" t="s">
        <v>12</v>
      </c>
      <c r="EH4" s="18" t="s">
        <v>12</v>
      </c>
      <c r="EI4" s="17">
        <v>7</v>
      </c>
      <c r="EJ4" s="17">
        <v>5</v>
      </c>
      <c r="EK4" s="18" t="s">
        <v>12</v>
      </c>
      <c r="EL4" s="18" t="s">
        <v>12</v>
      </c>
      <c r="EM4" s="17">
        <v>3</v>
      </c>
      <c r="EN4" s="18" t="s">
        <v>11</v>
      </c>
      <c r="EO4" s="18" t="s">
        <v>8</v>
      </c>
      <c r="EP4" s="18" t="s">
        <v>13</v>
      </c>
      <c r="EQ4" s="1">
        <f t="shared" si="53"/>
        <v>8</v>
      </c>
      <c r="ER4" s="1">
        <f t="shared" si="54"/>
        <v>4</v>
      </c>
      <c r="ES4" s="1">
        <f t="shared" si="55"/>
        <v>9</v>
      </c>
      <c r="ET4" s="1">
        <f t="shared" si="56"/>
        <v>11</v>
      </c>
      <c r="EU4" s="1">
        <f t="shared" si="57"/>
        <v>14</v>
      </c>
      <c r="EV4" s="18" t="s">
        <v>12</v>
      </c>
      <c r="EW4" s="18" t="s">
        <v>8</v>
      </c>
      <c r="EX4" s="18" t="s">
        <v>12</v>
      </c>
      <c r="EY4" s="18" t="s">
        <v>13</v>
      </c>
      <c r="EZ4" s="18" t="s">
        <v>11</v>
      </c>
      <c r="FA4" s="18" t="s">
        <v>13</v>
      </c>
      <c r="FB4" s="18" t="s">
        <v>11</v>
      </c>
      <c r="FC4" s="18" t="s">
        <v>13</v>
      </c>
      <c r="FD4" s="18" t="s">
        <v>12</v>
      </c>
      <c r="FE4" s="17">
        <v>2</v>
      </c>
      <c r="FF4" s="20" t="s">
        <v>21</v>
      </c>
      <c r="FG4" s="20" t="s">
        <v>22</v>
      </c>
      <c r="FH4" s="20" t="s">
        <v>23</v>
      </c>
      <c r="FI4" s="20" t="s">
        <v>24</v>
      </c>
      <c r="FJ4" s="1" t="s">
        <v>236</v>
      </c>
      <c r="FK4" s="1" t="s">
        <v>245</v>
      </c>
      <c r="FL4" s="20" t="s">
        <v>17</v>
      </c>
      <c r="FM4" s="17" t="s">
        <v>18</v>
      </c>
      <c r="FN4" s="17" t="s">
        <v>25</v>
      </c>
    </row>
    <row r="5" spans="1:172" x14ac:dyDescent="0.35">
      <c r="A5" s="18" t="s">
        <v>7</v>
      </c>
      <c r="B5" s="31" t="s">
        <v>26</v>
      </c>
      <c r="C5" s="17">
        <f t="shared" si="58"/>
        <v>0</v>
      </c>
      <c r="D5" s="17">
        <f t="shared" si="0"/>
        <v>0</v>
      </c>
      <c r="E5" s="17">
        <f t="shared" si="59"/>
        <v>1</v>
      </c>
      <c r="F5" s="17">
        <f t="shared" si="1"/>
        <v>0</v>
      </c>
      <c r="G5" s="17">
        <f t="shared" si="2"/>
        <v>0</v>
      </c>
      <c r="H5" s="17">
        <f t="shared" si="3"/>
        <v>0</v>
      </c>
      <c r="I5" s="17">
        <f t="shared" si="4"/>
        <v>0</v>
      </c>
      <c r="J5" s="17">
        <f t="shared" si="5"/>
        <v>0</v>
      </c>
      <c r="K5" s="17">
        <f t="shared" si="6"/>
        <v>0</v>
      </c>
      <c r="L5" s="17">
        <f t="shared" si="7"/>
        <v>0</v>
      </c>
      <c r="M5" s="17">
        <f t="shared" si="8"/>
        <v>0</v>
      </c>
      <c r="N5" s="17">
        <f t="shared" si="9"/>
        <v>0</v>
      </c>
      <c r="O5" s="17">
        <f t="shared" si="10"/>
        <v>0</v>
      </c>
      <c r="P5" s="17">
        <f t="shared" si="11"/>
        <v>0</v>
      </c>
      <c r="Q5" s="17">
        <f t="shared" si="12"/>
        <v>0</v>
      </c>
      <c r="R5" s="17">
        <f t="shared" si="13"/>
        <v>0</v>
      </c>
      <c r="S5" s="17">
        <f t="shared" si="14"/>
        <v>0</v>
      </c>
      <c r="T5" s="17">
        <f t="shared" si="15"/>
        <v>0</v>
      </c>
      <c r="U5" s="17">
        <f t="shared" si="16"/>
        <v>0</v>
      </c>
      <c r="V5" s="17">
        <f t="shared" si="17"/>
        <v>0</v>
      </c>
      <c r="W5" s="17">
        <f t="shared" si="18"/>
        <v>0</v>
      </c>
      <c r="X5" s="17">
        <f t="shared" si="19"/>
        <v>0</v>
      </c>
      <c r="Y5" s="17">
        <f t="shared" si="20"/>
        <v>0</v>
      </c>
      <c r="Z5" s="17">
        <f t="shared" si="21"/>
        <v>0</v>
      </c>
      <c r="AA5" s="17">
        <f t="shared" si="22"/>
        <v>0</v>
      </c>
      <c r="AB5" s="29">
        <f t="shared" si="23"/>
        <v>0</v>
      </c>
      <c r="AC5" s="17">
        <f t="shared" si="24"/>
        <v>0</v>
      </c>
      <c r="AD5" s="17">
        <f t="shared" si="25"/>
        <v>0</v>
      </c>
      <c r="AE5" s="17">
        <f t="shared" si="26"/>
        <v>0</v>
      </c>
      <c r="AF5" s="29">
        <f t="shared" si="27"/>
        <v>0</v>
      </c>
      <c r="AG5" s="17">
        <f t="shared" si="28"/>
        <v>0</v>
      </c>
      <c r="AH5" s="17">
        <f t="shared" si="29"/>
        <v>0</v>
      </c>
      <c r="AI5" s="17">
        <f t="shared" si="30"/>
        <v>0</v>
      </c>
      <c r="AJ5" s="17">
        <f t="shared" si="31"/>
        <v>0</v>
      </c>
      <c r="AK5" s="29">
        <f t="shared" si="32"/>
        <v>0</v>
      </c>
      <c r="AL5" s="17">
        <f t="shared" si="33"/>
        <v>1</v>
      </c>
      <c r="AM5" s="17">
        <f t="shared" si="34"/>
        <v>0</v>
      </c>
      <c r="AN5" s="17">
        <f t="shared" si="35"/>
        <v>1</v>
      </c>
      <c r="AO5" s="17">
        <f t="shared" si="36"/>
        <v>0</v>
      </c>
      <c r="AP5" s="18" t="s">
        <v>13</v>
      </c>
      <c r="AQ5" s="18" t="s">
        <v>13</v>
      </c>
      <c r="AR5" s="18" t="s">
        <v>6</v>
      </c>
      <c r="AS5" s="18" t="s">
        <v>7</v>
      </c>
      <c r="AT5" s="18" t="s">
        <v>5</v>
      </c>
      <c r="AU5" s="18" t="s">
        <v>7</v>
      </c>
      <c r="AV5" s="18" t="s">
        <v>11</v>
      </c>
      <c r="AW5" s="18" t="s">
        <v>11</v>
      </c>
      <c r="AX5" s="18" t="s">
        <v>8</v>
      </c>
      <c r="AY5" s="18" t="s">
        <v>11</v>
      </c>
      <c r="AZ5" s="18" t="s">
        <v>7</v>
      </c>
      <c r="BA5" s="18" t="s">
        <v>7</v>
      </c>
      <c r="BB5" s="18" t="s">
        <v>5</v>
      </c>
      <c r="BC5" s="18" t="s">
        <v>5</v>
      </c>
      <c r="BD5" s="20" t="s">
        <v>9</v>
      </c>
      <c r="BE5" s="31" t="s">
        <v>27</v>
      </c>
      <c r="BF5" s="17">
        <f t="shared" si="60"/>
        <v>1</v>
      </c>
      <c r="BG5" s="17">
        <f t="shared" si="61"/>
        <v>0</v>
      </c>
      <c r="BH5" s="17">
        <f t="shared" si="62"/>
        <v>0</v>
      </c>
      <c r="BI5" s="17">
        <f t="shared" si="37"/>
        <v>0</v>
      </c>
      <c r="BJ5" s="17">
        <f t="shared" si="38"/>
        <v>0</v>
      </c>
      <c r="BK5" s="17">
        <f t="shared" si="63"/>
        <v>0</v>
      </c>
      <c r="BL5" s="17">
        <f t="shared" si="39"/>
        <v>0</v>
      </c>
      <c r="BM5" s="17">
        <f t="shared" si="40"/>
        <v>0</v>
      </c>
      <c r="BN5" s="17">
        <f t="shared" si="64"/>
        <v>0</v>
      </c>
      <c r="BO5" s="31" t="s">
        <v>28</v>
      </c>
      <c r="BP5" s="17">
        <f t="shared" si="41"/>
        <v>1</v>
      </c>
      <c r="BQ5" s="17">
        <f t="shared" si="42"/>
        <v>0</v>
      </c>
      <c r="BR5" s="17">
        <f t="shared" si="65"/>
        <v>0</v>
      </c>
      <c r="BS5" s="17">
        <f t="shared" si="66"/>
        <v>1</v>
      </c>
      <c r="BT5" s="17">
        <f t="shared" si="67"/>
        <v>1</v>
      </c>
      <c r="BU5" s="17">
        <f t="shared" si="43"/>
        <v>0</v>
      </c>
      <c r="BV5" s="17">
        <f t="shared" si="68"/>
        <v>0</v>
      </c>
      <c r="BW5" s="17">
        <f t="shared" si="44"/>
        <v>0</v>
      </c>
      <c r="BX5" s="17">
        <f t="shared" si="45"/>
        <v>0</v>
      </c>
      <c r="BY5" s="31" t="s">
        <v>29</v>
      </c>
      <c r="BZ5" s="17">
        <f t="shared" si="69"/>
        <v>0</v>
      </c>
      <c r="CA5" s="17">
        <f t="shared" si="70"/>
        <v>0</v>
      </c>
      <c r="CB5" s="17">
        <f t="shared" si="71"/>
        <v>1</v>
      </c>
      <c r="CC5" s="17">
        <f t="shared" si="46"/>
        <v>0</v>
      </c>
      <c r="CD5" s="17">
        <f t="shared" si="72"/>
        <v>1</v>
      </c>
      <c r="CE5" s="17">
        <f t="shared" si="73"/>
        <v>0</v>
      </c>
      <c r="CF5" s="17">
        <f t="shared" si="74"/>
        <v>0</v>
      </c>
      <c r="CG5" s="17">
        <f t="shared" si="47"/>
        <v>0</v>
      </c>
      <c r="CH5" s="18" t="s">
        <v>13</v>
      </c>
      <c r="CI5" s="18" t="s">
        <v>6</v>
      </c>
      <c r="CJ5" s="18" t="s">
        <v>11</v>
      </c>
      <c r="CK5" s="18" t="s">
        <v>7</v>
      </c>
      <c r="CL5" s="18" t="s">
        <v>11</v>
      </c>
      <c r="CM5" s="18" t="s">
        <v>7</v>
      </c>
      <c r="CN5" s="18" t="s">
        <v>5</v>
      </c>
      <c r="CO5" s="18" t="s">
        <v>5</v>
      </c>
      <c r="CP5" s="18" t="s">
        <v>7</v>
      </c>
      <c r="CQ5" s="18" t="s">
        <v>7</v>
      </c>
      <c r="CR5" s="18" t="s">
        <v>5</v>
      </c>
      <c r="CS5" s="18" t="s">
        <v>7</v>
      </c>
      <c r="CT5" s="18" t="s">
        <v>7</v>
      </c>
      <c r="CU5" s="18" t="s">
        <v>11</v>
      </c>
      <c r="CV5" s="18" t="s">
        <v>11</v>
      </c>
      <c r="CW5" s="18" t="s">
        <v>11</v>
      </c>
      <c r="CX5" s="18" t="s">
        <v>7</v>
      </c>
      <c r="CY5" s="31" t="s">
        <v>194</v>
      </c>
      <c r="CZ5" s="17">
        <f t="shared" si="75"/>
        <v>0</v>
      </c>
      <c r="DA5" s="17">
        <f t="shared" si="48"/>
        <v>0</v>
      </c>
      <c r="DB5" s="17">
        <f t="shared" si="76"/>
        <v>1</v>
      </c>
      <c r="DC5" s="17">
        <f t="shared" si="77"/>
        <v>0</v>
      </c>
      <c r="DD5" s="17">
        <f t="shared" si="49"/>
        <v>0</v>
      </c>
      <c r="DE5" s="17">
        <f t="shared" si="78"/>
        <v>0</v>
      </c>
      <c r="DF5" s="17">
        <f t="shared" si="50"/>
        <v>0</v>
      </c>
      <c r="DG5" s="17">
        <f t="shared" si="51"/>
        <v>1</v>
      </c>
      <c r="DH5" s="17">
        <f t="shared" si="79"/>
        <v>0</v>
      </c>
      <c r="DI5" s="17">
        <f t="shared" si="80"/>
        <v>0</v>
      </c>
      <c r="DJ5" s="17">
        <f t="shared" si="81"/>
        <v>0</v>
      </c>
      <c r="DK5" s="17">
        <f t="shared" si="82"/>
        <v>0</v>
      </c>
      <c r="DL5" s="17">
        <f t="shared" si="52"/>
        <v>0</v>
      </c>
      <c r="DM5" s="17">
        <f t="shared" si="83"/>
        <v>1</v>
      </c>
      <c r="DN5" s="18" t="s">
        <v>13</v>
      </c>
      <c r="DO5" s="18" t="s">
        <v>7</v>
      </c>
      <c r="DP5" s="18" t="s">
        <v>13</v>
      </c>
      <c r="DQ5" s="19">
        <v>3</v>
      </c>
      <c r="DR5" s="19">
        <v>5</v>
      </c>
      <c r="DS5" s="18" t="s">
        <v>11</v>
      </c>
      <c r="DT5" s="18" t="s">
        <v>12</v>
      </c>
      <c r="DU5" s="18" t="s">
        <v>11</v>
      </c>
      <c r="DV5" s="19">
        <v>6</v>
      </c>
      <c r="DW5" s="18" t="s">
        <v>12</v>
      </c>
      <c r="DX5" s="18" t="s">
        <v>12</v>
      </c>
      <c r="DY5" s="17">
        <v>7</v>
      </c>
      <c r="DZ5" s="18" t="s">
        <v>11</v>
      </c>
      <c r="EA5" s="18" t="s">
        <v>7</v>
      </c>
      <c r="EB5" s="18" t="s">
        <v>12</v>
      </c>
      <c r="EC5" s="18" t="s">
        <v>12</v>
      </c>
      <c r="ED5" s="18" t="s">
        <v>13</v>
      </c>
      <c r="EE5" s="18" t="s">
        <v>7</v>
      </c>
      <c r="EF5" s="18" t="s">
        <v>11</v>
      </c>
      <c r="EG5" s="18" t="s">
        <v>12</v>
      </c>
      <c r="EH5" s="18" t="s">
        <v>12</v>
      </c>
      <c r="EI5" s="18" t="s">
        <v>11</v>
      </c>
      <c r="EJ5" s="18" t="s">
        <v>5</v>
      </c>
      <c r="EK5" s="18" t="s">
        <v>5</v>
      </c>
      <c r="EL5" s="18" t="s">
        <v>5</v>
      </c>
      <c r="EM5" s="18" t="s">
        <v>11</v>
      </c>
      <c r="EN5" s="18" t="s">
        <v>11</v>
      </c>
      <c r="EO5" s="18" t="s">
        <v>11</v>
      </c>
      <c r="EP5" s="18" t="s">
        <v>12</v>
      </c>
      <c r="EQ5" s="1">
        <f t="shared" si="53"/>
        <v>11</v>
      </c>
      <c r="ER5" s="1">
        <f t="shared" si="54"/>
        <v>7</v>
      </c>
      <c r="ES5" s="1">
        <f t="shared" si="55"/>
        <v>8</v>
      </c>
      <c r="ET5" s="1">
        <f t="shared" si="56"/>
        <v>6</v>
      </c>
      <c r="EU5" s="1">
        <f t="shared" si="57"/>
        <v>5</v>
      </c>
      <c r="EV5" s="18" t="s">
        <v>13</v>
      </c>
      <c r="EW5" s="18" t="s">
        <v>5</v>
      </c>
      <c r="EX5" s="18" t="s">
        <v>12</v>
      </c>
      <c r="EY5" s="18" t="s">
        <v>11</v>
      </c>
      <c r="EZ5" s="18" t="s">
        <v>7</v>
      </c>
      <c r="FA5" s="18" t="s">
        <v>5</v>
      </c>
      <c r="FB5" s="18" t="s">
        <v>7</v>
      </c>
      <c r="FC5" s="18" t="s">
        <v>11</v>
      </c>
      <c r="FD5" s="18" t="s">
        <v>12</v>
      </c>
      <c r="FE5" s="18" t="s">
        <v>11</v>
      </c>
      <c r="FF5" s="20" t="s">
        <v>30</v>
      </c>
      <c r="FG5" s="20" t="s">
        <v>22</v>
      </c>
      <c r="FH5" s="20" t="s">
        <v>31</v>
      </c>
      <c r="FI5" s="20" t="s">
        <v>32</v>
      </c>
      <c r="FJ5" s="1" t="s">
        <v>236</v>
      </c>
      <c r="FK5" s="20" t="s">
        <v>239</v>
      </c>
      <c r="FL5" s="20" t="s">
        <v>33</v>
      </c>
      <c r="FM5" s="17" t="s">
        <v>18</v>
      </c>
      <c r="FN5" s="17" t="s">
        <v>34</v>
      </c>
    </row>
    <row r="6" spans="1:172" x14ac:dyDescent="0.35">
      <c r="A6" s="18" t="s">
        <v>13</v>
      </c>
      <c r="B6" s="31" t="s">
        <v>35</v>
      </c>
      <c r="C6" s="17">
        <f t="shared" si="58"/>
        <v>0</v>
      </c>
      <c r="D6" s="17">
        <f t="shared" si="0"/>
        <v>1</v>
      </c>
      <c r="E6" s="17">
        <f t="shared" si="59"/>
        <v>1</v>
      </c>
      <c r="F6" s="17">
        <f t="shared" si="1"/>
        <v>0</v>
      </c>
      <c r="G6" s="17">
        <f t="shared" si="2"/>
        <v>0</v>
      </c>
      <c r="H6" s="17">
        <f t="shared" si="3"/>
        <v>0</v>
      </c>
      <c r="I6" s="17">
        <f t="shared" si="4"/>
        <v>0</v>
      </c>
      <c r="J6" s="17">
        <f t="shared" si="5"/>
        <v>0</v>
      </c>
      <c r="K6" s="17">
        <f t="shared" si="6"/>
        <v>0</v>
      </c>
      <c r="L6" s="17">
        <f t="shared" si="7"/>
        <v>0</v>
      </c>
      <c r="M6" s="17">
        <f t="shared" si="8"/>
        <v>0</v>
      </c>
      <c r="N6" s="17">
        <f t="shared" si="9"/>
        <v>0</v>
      </c>
      <c r="O6" s="17">
        <f t="shared" si="10"/>
        <v>0</v>
      </c>
      <c r="P6" s="17">
        <f t="shared" si="11"/>
        <v>0</v>
      </c>
      <c r="Q6" s="17">
        <f t="shared" si="12"/>
        <v>0</v>
      </c>
      <c r="R6" s="17">
        <f t="shared" si="13"/>
        <v>0</v>
      </c>
      <c r="S6" s="17">
        <f t="shared" si="14"/>
        <v>0</v>
      </c>
      <c r="T6" s="17">
        <f t="shared" si="15"/>
        <v>0</v>
      </c>
      <c r="U6" s="17">
        <f t="shared" si="16"/>
        <v>0</v>
      </c>
      <c r="V6" s="17">
        <f t="shared" si="17"/>
        <v>0</v>
      </c>
      <c r="W6" s="17">
        <f t="shared" si="18"/>
        <v>0</v>
      </c>
      <c r="X6" s="17">
        <f t="shared" si="19"/>
        <v>0</v>
      </c>
      <c r="Y6" s="17">
        <f t="shared" si="20"/>
        <v>0</v>
      </c>
      <c r="Z6" s="17">
        <f t="shared" si="21"/>
        <v>0</v>
      </c>
      <c r="AA6" s="17">
        <f t="shared" si="22"/>
        <v>1</v>
      </c>
      <c r="AB6" s="29">
        <f t="shared" si="23"/>
        <v>0</v>
      </c>
      <c r="AC6" s="17">
        <f t="shared" si="24"/>
        <v>0</v>
      </c>
      <c r="AD6" s="17">
        <f t="shared" si="25"/>
        <v>0</v>
      </c>
      <c r="AE6" s="17">
        <f t="shared" si="26"/>
        <v>0</v>
      </c>
      <c r="AF6" s="29">
        <f t="shared" si="27"/>
        <v>0</v>
      </c>
      <c r="AG6" s="17">
        <f t="shared" si="28"/>
        <v>1</v>
      </c>
      <c r="AH6" s="17">
        <f t="shared" si="29"/>
        <v>0</v>
      </c>
      <c r="AI6" s="17">
        <f t="shared" si="30"/>
        <v>0</v>
      </c>
      <c r="AJ6" s="17">
        <f t="shared" si="31"/>
        <v>0</v>
      </c>
      <c r="AK6" s="29">
        <f t="shared" si="32"/>
        <v>0</v>
      </c>
      <c r="AL6" s="17">
        <f t="shared" si="33"/>
        <v>0</v>
      </c>
      <c r="AM6" s="17">
        <f t="shared" si="34"/>
        <v>0</v>
      </c>
      <c r="AN6" s="17">
        <f t="shared" si="35"/>
        <v>0</v>
      </c>
      <c r="AO6" s="17">
        <f t="shared" si="36"/>
        <v>0</v>
      </c>
      <c r="AP6" s="18" t="s">
        <v>6</v>
      </c>
      <c r="AQ6" s="18" t="s">
        <v>7</v>
      </c>
      <c r="AR6" s="18" t="s">
        <v>11</v>
      </c>
      <c r="AS6" s="18" t="s">
        <v>11</v>
      </c>
      <c r="AT6" s="18" t="s">
        <v>5</v>
      </c>
      <c r="AU6" s="18" t="s">
        <v>7</v>
      </c>
      <c r="AV6" s="18" t="s">
        <v>7</v>
      </c>
      <c r="AW6" s="18" t="s">
        <v>11</v>
      </c>
      <c r="AX6" s="18" t="s">
        <v>11</v>
      </c>
      <c r="AY6" s="18" t="s">
        <v>5</v>
      </c>
      <c r="AZ6" s="18" t="s">
        <v>7</v>
      </c>
      <c r="BA6" s="18" t="s">
        <v>5</v>
      </c>
      <c r="BB6" s="18" t="s">
        <v>7</v>
      </c>
      <c r="BC6" s="18" t="s">
        <v>7</v>
      </c>
      <c r="BD6" s="20" t="s">
        <v>9</v>
      </c>
      <c r="BE6" s="31" t="s">
        <v>36</v>
      </c>
      <c r="BF6" s="17">
        <f t="shared" si="60"/>
        <v>0</v>
      </c>
      <c r="BG6" s="17">
        <f t="shared" si="61"/>
        <v>1</v>
      </c>
      <c r="BH6" s="17">
        <f t="shared" si="62"/>
        <v>1</v>
      </c>
      <c r="BI6" s="17">
        <f t="shared" si="37"/>
        <v>0</v>
      </c>
      <c r="BJ6" s="17">
        <f t="shared" si="38"/>
        <v>0</v>
      </c>
      <c r="BK6" s="17">
        <f t="shared" si="63"/>
        <v>0</v>
      </c>
      <c r="BL6" s="17">
        <f t="shared" si="39"/>
        <v>0</v>
      </c>
      <c r="BM6" s="17">
        <f t="shared" si="40"/>
        <v>0</v>
      </c>
      <c r="BN6" s="17">
        <f t="shared" si="64"/>
        <v>0</v>
      </c>
      <c r="BO6" s="31" t="s">
        <v>37</v>
      </c>
      <c r="BP6" s="17">
        <f t="shared" si="41"/>
        <v>1</v>
      </c>
      <c r="BQ6" s="17">
        <f t="shared" si="42"/>
        <v>1</v>
      </c>
      <c r="BR6" s="17">
        <f t="shared" si="65"/>
        <v>0</v>
      </c>
      <c r="BS6" s="17">
        <f t="shared" si="66"/>
        <v>0</v>
      </c>
      <c r="BT6" s="17">
        <f t="shared" si="67"/>
        <v>0</v>
      </c>
      <c r="BU6" s="17">
        <f t="shared" si="43"/>
        <v>0</v>
      </c>
      <c r="BV6" s="17">
        <f t="shared" si="68"/>
        <v>0</v>
      </c>
      <c r="BW6" s="17">
        <f t="shared" si="44"/>
        <v>0</v>
      </c>
      <c r="BX6" s="17">
        <f t="shared" si="45"/>
        <v>0</v>
      </c>
      <c r="BY6" s="31" t="s">
        <v>38</v>
      </c>
      <c r="BZ6" s="17">
        <f t="shared" si="69"/>
        <v>1</v>
      </c>
      <c r="CA6" s="17">
        <f t="shared" si="70"/>
        <v>0</v>
      </c>
      <c r="CB6" s="17">
        <f t="shared" si="71"/>
        <v>1</v>
      </c>
      <c r="CC6" s="17">
        <f t="shared" si="46"/>
        <v>0</v>
      </c>
      <c r="CD6" s="17">
        <f t="shared" si="72"/>
        <v>0</v>
      </c>
      <c r="CE6" s="17">
        <f t="shared" si="73"/>
        <v>0</v>
      </c>
      <c r="CF6" s="17">
        <f t="shared" si="74"/>
        <v>0</v>
      </c>
      <c r="CG6" s="17">
        <f t="shared" si="47"/>
        <v>0</v>
      </c>
      <c r="CH6" s="18" t="s">
        <v>5</v>
      </c>
      <c r="CI6" s="18" t="s">
        <v>5</v>
      </c>
      <c r="CJ6" s="18" t="s">
        <v>11</v>
      </c>
      <c r="CK6" s="18" t="s">
        <v>6</v>
      </c>
      <c r="CL6" s="18" t="s">
        <v>6</v>
      </c>
      <c r="CM6" s="18" t="s">
        <v>5</v>
      </c>
      <c r="CN6" s="18" t="s">
        <v>5</v>
      </c>
      <c r="CO6" s="18" t="s">
        <v>5</v>
      </c>
      <c r="CP6" s="18" t="s">
        <v>5</v>
      </c>
      <c r="CQ6" s="18" t="s">
        <v>7</v>
      </c>
      <c r="CR6" s="18" t="s">
        <v>12</v>
      </c>
      <c r="CS6" s="18" t="s">
        <v>7</v>
      </c>
      <c r="CT6" s="18" t="s">
        <v>7</v>
      </c>
      <c r="CU6" s="18" t="s">
        <v>5</v>
      </c>
      <c r="CV6" s="18" t="s">
        <v>11</v>
      </c>
      <c r="CW6" s="18" t="s">
        <v>11</v>
      </c>
      <c r="CX6" s="18" t="s">
        <v>12</v>
      </c>
      <c r="CY6" s="31" t="s">
        <v>39</v>
      </c>
      <c r="CZ6" s="17">
        <f t="shared" si="75"/>
        <v>1</v>
      </c>
      <c r="DA6" s="17">
        <f t="shared" si="48"/>
        <v>0</v>
      </c>
      <c r="DB6" s="17">
        <f t="shared" si="76"/>
        <v>0</v>
      </c>
      <c r="DC6" s="17">
        <f t="shared" si="77"/>
        <v>0</v>
      </c>
      <c r="DD6" s="17">
        <f t="shared" si="49"/>
        <v>0</v>
      </c>
      <c r="DE6" s="17">
        <f t="shared" si="78"/>
        <v>0</v>
      </c>
      <c r="DF6" s="17">
        <f t="shared" si="50"/>
        <v>0</v>
      </c>
      <c r="DG6" s="17">
        <f t="shared" si="51"/>
        <v>0</v>
      </c>
      <c r="DH6" s="17">
        <f t="shared" si="79"/>
        <v>0</v>
      </c>
      <c r="DI6" s="17">
        <f t="shared" si="80"/>
        <v>0</v>
      </c>
      <c r="DJ6" s="17">
        <f t="shared" si="81"/>
        <v>0</v>
      </c>
      <c r="DK6" s="17">
        <f t="shared" si="82"/>
        <v>0</v>
      </c>
      <c r="DL6" s="17">
        <f t="shared" si="52"/>
        <v>1</v>
      </c>
      <c r="DM6" s="17">
        <f t="shared" si="83"/>
        <v>0</v>
      </c>
      <c r="DN6" s="18" t="s">
        <v>13</v>
      </c>
      <c r="DO6" s="18" t="s">
        <v>11</v>
      </c>
      <c r="DP6" s="18" t="s">
        <v>12</v>
      </c>
      <c r="DQ6" s="19">
        <v>4</v>
      </c>
      <c r="DR6" s="19">
        <v>5</v>
      </c>
      <c r="DS6" s="18" t="s">
        <v>7</v>
      </c>
      <c r="DT6" s="18" t="s">
        <v>11</v>
      </c>
      <c r="DU6" s="18" t="s">
        <v>6</v>
      </c>
      <c r="DV6" s="19">
        <v>2</v>
      </c>
      <c r="DW6" s="18" t="s">
        <v>5</v>
      </c>
      <c r="DX6" s="18" t="s">
        <v>6</v>
      </c>
      <c r="DY6" s="18" t="s">
        <v>5</v>
      </c>
      <c r="DZ6" s="18" t="s">
        <v>7</v>
      </c>
      <c r="EA6" s="18" t="s">
        <v>12</v>
      </c>
      <c r="EB6" s="18" t="s">
        <v>12</v>
      </c>
      <c r="EC6" s="18" t="s">
        <v>7</v>
      </c>
      <c r="ED6" s="18" t="s">
        <v>8</v>
      </c>
      <c r="EE6" s="18" t="s">
        <v>5</v>
      </c>
      <c r="EF6" s="18" t="s">
        <v>5</v>
      </c>
      <c r="EG6" s="18" t="s">
        <v>11</v>
      </c>
      <c r="EH6" s="18" t="s">
        <v>12</v>
      </c>
      <c r="EI6" s="18" t="s">
        <v>12</v>
      </c>
      <c r="EJ6" s="18" t="s">
        <v>11</v>
      </c>
      <c r="EK6" s="18" t="s">
        <v>7</v>
      </c>
      <c r="EL6" s="18" t="s">
        <v>7</v>
      </c>
      <c r="EM6" s="18" t="s">
        <v>7</v>
      </c>
      <c r="EN6" s="18" t="s">
        <v>12</v>
      </c>
      <c r="EO6" s="18" t="s">
        <v>12</v>
      </c>
      <c r="EP6" s="18" t="s">
        <v>7</v>
      </c>
      <c r="EQ6" s="1">
        <f t="shared" si="53"/>
        <v>9</v>
      </c>
      <c r="ER6" s="1">
        <f t="shared" si="54"/>
        <v>6</v>
      </c>
      <c r="ES6" s="1">
        <f t="shared" si="55"/>
        <v>8</v>
      </c>
      <c r="ET6" s="1">
        <f t="shared" si="56"/>
        <v>7</v>
      </c>
      <c r="EU6" s="1">
        <f t="shared" si="57"/>
        <v>8</v>
      </c>
      <c r="EV6" s="18" t="s">
        <v>13</v>
      </c>
      <c r="EW6" s="18" t="s">
        <v>7</v>
      </c>
      <c r="EX6" s="18" t="s">
        <v>7</v>
      </c>
      <c r="EY6" s="18" t="s">
        <v>11</v>
      </c>
      <c r="EZ6" s="18" t="s">
        <v>11</v>
      </c>
      <c r="FA6" s="18" t="s">
        <v>8</v>
      </c>
      <c r="FB6" s="18" t="s">
        <v>5</v>
      </c>
      <c r="FC6" s="18" t="s">
        <v>8</v>
      </c>
      <c r="FD6" s="18" t="s">
        <v>5</v>
      </c>
      <c r="FE6" s="18" t="s">
        <v>11</v>
      </c>
      <c r="FF6" s="20" t="s">
        <v>40</v>
      </c>
      <c r="FG6" s="20" t="s">
        <v>15</v>
      </c>
      <c r="FH6" s="20" t="s">
        <v>16</v>
      </c>
      <c r="FI6" s="20" t="s">
        <v>32</v>
      </c>
      <c r="FJ6" s="1" t="s">
        <v>236</v>
      </c>
      <c r="FK6" s="20" t="s">
        <v>238</v>
      </c>
      <c r="FL6" s="20" t="s">
        <v>17</v>
      </c>
      <c r="FM6" s="17" t="s">
        <v>18</v>
      </c>
      <c r="FN6" s="17" t="s">
        <v>41</v>
      </c>
    </row>
    <row r="7" spans="1:172" x14ac:dyDescent="0.35">
      <c r="A7" s="18" t="s">
        <v>6</v>
      </c>
      <c r="B7" s="31" t="s">
        <v>42</v>
      </c>
      <c r="C7" s="17">
        <f t="shared" si="58"/>
        <v>0</v>
      </c>
      <c r="D7" s="17">
        <f t="shared" si="0"/>
        <v>0</v>
      </c>
      <c r="E7" s="17">
        <f t="shared" si="59"/>
        <v>1</v>
      </c>
      <c r="F7" s="17">
        <f t="shared" si="1"/>
        <v>0</v>
      </c>
      <c r="G7" s="17">
        <f t="shared" si="2"/>
        <v>0</v>
      </c>
      <c r="H7" s="17">
        <f t="shared" si="3"/>
        <v>0</v>
      </c>
      <c r="I7" s="17">
        <f t="shared" si="4"/>
        <v>0</v>
      </c>
      <c r="J7" s="17">
        <f t="shared" si="5"/>
        <v>0</v>
      </c>
      <c r="K7" s="17">
        <f t="shared" si="6"/>
        <v>0</v>
      </c>
      <c r="L7" s="17">
        <f t="shared" si="7"/>
        <v>0</v>
      </c>
      <c r="M7" s="17">
        <f t="shared" si="8"/>
        <v>0</v>
      </c>
      <c r="N7" s="17">
        <f t="shared" si="9"/>
        <v>0</v>
      </c>
      <c r="O7" s="17">
        <f t="shared" si="10"/>
        <v>0</v>
      </c>
      <c r="P7" s="17">
        <f t="shared" si="11"/>
        <v>0</v>
      </c>
      <c r="Q7" s="17">
        <f t="shared" si="12"/>
        <v>0</v>
      </c>
      <c r="R7" s="17">
        <f t="shared" si="13"/>
        <v>0</v>
      </c>
      <c r="S7" s="17">
        <f t="shared" si="14"/>
        <v>0</v>
      </c>
      <c r="T7" s="17">
        <f t="shared" si="15"/>
        <v>0</v>
      </c>
      <c r="U7" s="17">
        <f t="shared" si="16"/>
        <v>0</v>
      </c>
      <c r="V7" s="17">
        <f t="shared" si="17"/>
        <v>0</v>
      </c>
      <c r="W7" s="17">
        <f t="shared" si="18"/>
        <v>0</v>
      </c>
      <c r="X7" s="17">
        <f t="shared" si="19"/>
        <v>0</v>
      </c>
      <c r="Y7" s="17">
        <f t="shared" si="20"/>
        <v>0</v>
      </c>
      <c r="Z7" s="17">
        <f t="shared" si="21"/>
        <v>0</v>
      </c>
      <c r="AA7" s="17">
        <f t="shared" si="22"/>
        <v>0</v>
      </c>
      <c r="AB7" s="29">
        <f t="shared" si="23"/>
        <v>0</v>
      </c>
      <c r="AC7" s="17">
        <f t="shared" si="24"/>
        <v>1</v>
      </c>
      <c r="AD7" s="17">
        <f t="shared" si="25"/>
        <v>0</v>
      </c>
      <c r="AE7" s="17">
        <f t="shared" si="26"/>
        <v>0</v>
      </c>
      <c r="AF7" s="29">
        <f t="shared" si="27"/>
        <v>0</v>
      </c>
      <c r="AG7" s="17">
        <f t="shared" si="28"/>
        <v>0</v>
      </c>
      <c r="AH7" s="17">
        <f t="shared" si="29"/>
        <v>0</v>
      </c>
      <c r="AI7" s="17">
        <f t="shared" si="30"/>
        <v>0</v>
      </c>
      <c r="AJ7" s="17">
        <f t="shared" si="31"/>
        <v>0</v>
      </c>
      <c r="AK7" s="29">
        <f t="shared" si="32"/>
        <v>0</v>
      </c>
      <c r="AL7" s="17">
        <f t="shared" si="33"/>
        <v>1</v>
      </c>
      <c r="AM7" s="17">
        <f t="shared" si="34"/>
        <v>0</v>
      </c>
      <c r="AN7" s="17">
        <f t="shared" si="35"/>
        <v>0</v>
      </c>
      <c r="AO7" s="17">
        <f t="shared" si="36"/>
        <v>0</v>
      </c>
      <c r="AP7" s="18" t="s">
        <v>6</v>
      </c>
      <c r="AQ7" s="18" t="s">
        <v>6</v>
      </c>
      <c r="AR7" s="18" t="s">
        <v>7</v>
      </c>
      <c r="AS7" s="18" t="s">
        <v>5</v>
      </c>
      <c r="AT7" s="18" t="s">
        <v>8</v>
      </c>
      <c r="AU7" s="18" t="s">
        <v>12</v>
      </c>
      <c r="AV7" s="18" t="s">
        <v>7</v>
      </c>
      <c r="AW7" s="18" t="s">
        <v>6</v>
      </c>
      <c r="AX7" s="18" t="s">
        <v>8</v>
      </c>
      <c r="AY7" s="18" t="s">
        <v>8</v>
      </c>
      <c r="AZ7" s="18" t="s">
        <v>8</v>
      </c>
      <c r="BA7" s="18" t="s">
        <v>6</v>
      </c>
      <c r="BB7" s="18" t="s">
        <v>6</v>
      </c>
      <c r="BC7" s="18" t="s">
        <v>8</v>
      </c>
      <c r="BD7" s="20" t="s">
        <v>9</v>
      </c>
      <c r="BE7" s="31" t="s">
        <v>43</v>
      </c>
      <c r="BF7" s="17">
        <f t="shared" si="60"/>
        <v>0</v>
      </c>
      <c r="BG7" s="17">
        <f t="shared" si="61"/>
        <v>0</v>
      </c>
      <c r="BH7" s="17">
        <f t="shared" si="62"/>
        <v>0</v>
      </c>
      <c r="BI7" s="17">
        <f t="shared" si="37"/>
        <v>1</v>
      </c>
      <c r="BJ7" s="17">
        <f t="shared" si="38"/>
        <v>0</v>
      </c>
      <c r="BK7" s="17">
        <f t="shared" si="63"/>
        <v>0</v>
      </c>
      <c r="BL7" s="17">
        <f t="shared" si="39"/>
        <v>0</v>
      </c>
      <c r="BM7" s="17">
        <f t="shared" si="40"/>
        <v>0</v>
      </c>
      <c r="BN7" s="17">
        <f t="shared" si="64"/>
        <v>0</v>
      </c>
      <c r="BO7" s="31" t="s">
        <v>44</v>
      </c>
      <c r="BP7" s="17">
        <f t="shared" si="41"/>
        <v>0</v>
      </c>
      <c r="BQ7" s="17">
        <f t="shared" si="42"/>
        <v>0</v>
      </c>
      <c r="BR7" s="17">
        <f t="shared" si="65"/>
        <v>1</v>
      </c>
      <c r="BS7" s="17">
        <f t="shared" si="66"/>
        <v>0</v>
      </c>
      <c r="BT7" s="17">
        <f t="shared" si="67"/>
        <v>0</v>
      </c>
      <c r="BU7" s="17">
        <f t="shared" si="43"/>
        <v>0</v>
      </c>
      <c r="BV7" s="17">
        <f t="shared" si="68"/>
        <v>0</v>
      </c>
      <c r="BW7" s="17">
        <f t="shared" si="44"/>
        <v>0</v>
      </c>
      <c r="BX7" s="17">
        <f t="shared" si="45"/>
        <v>0</v>
      </c>
      <c r="BY7" s="31" t="s">
        <v>45</v>
      </c>
      <c r="BZ7" s="17">
        <f t="shared" si="69"/>
        <v>1</v>
      </c>
      <c r="CA7" s="17">
        <f t="shared" si="70"/>
        <v>0</v>
      </c>
      <c r="CB7" s="17">
        <f t="shared" si="71"/>
        <v>0</v>
      </c>
      <c r="CC7" s="17">
        <f t="shared" si="46"/>
        <v>0</v>
      </c>
      <c r="CD7" s="17">
        <f t="shared" si="72"/>
        <v>0</v>
      </c>
      <c r="CE7" s="17">
        <f t="shared" si="73"/>
        <v>0</v>
      </c>
      <c r="CF7" s="17">
        <f t="shared" si="74"/>
        <v>0</v>
      </c>
      <c r="CG7" s="17">
        <f t="shared" si="47"/>
        <v>0</v>
      </c>
      <c r="CH7" s="18" t="s">
        <v>6</v>
      </c>
      <c r="CI7" s="18" t="s">
        <v>7</v>
      </c>
      <c r="CJ7" s="18" t="s">
        <v>5</v>
      </c>
      <c r="CK7" s="18" t="s">
        <v>12</v>
      </c>
      <c r="CL7" s="18" t="s">
        <v>11</v>
      </c>
      <c r="CM7" s="18" t="s">
        <v>5</v>
      </c>
      <c r="CN7" s="18" t="s">
        <v>5</v>
      </c>
      <c r="CO7" s="18" t="s">
        <v>5</v>
      </c>
      <c r="CP7" s="18" t="s">
        <v>13</v>
      </c>
      <c r="CQ7" s="18" t="s">
        <v>11</v>
      </c>
      <c r="CR7" s="18" t="s">
        <v>5</v>
      </c>
      <c r="CS7" s="18" t="s">
        <v>5</v>
      </c>
      <c r="CT7" s="18" t="s">
        <v>8</v>
      </c>
      <c r="CU7" s="18" t="s">
        <v>6</v>
      </c>
      <c r="CV7" s="18" t="s">
        <v>6</v>
      </c>
      <c r="CW7" s="18" t="s">
        <v>12</v>
      </c>
      <c r="CX7" s="18" t="s">
        <v>12</v>
      </c>
      <c r="CY7" s="31" t="s">
        <v>46</v>
      </c>
      <c r="CZ7" s="17">
        <f t="shared" si="75"/>
        <v>1</v>
      </c>
      <c r="DA7" s="17">
        <f t="shared" si="48"/>
        <v>0</v>
      </c>
      <c r="DB7" s="17">
        <f t="shared" si="76"/>
        <v>0</v>
      </c>
      <c r="DC7" s="17">
        <f t="shared" si="77"/>
        <v>0</v>
      </c>
      <c r="DD7" s="17">
        <f t="shared" si="49"/>
        <v>0</v>
      </c>
      <c r="DE7" s="17">
        <f t="shared" si="78"/>
        <v>0</v>
      </c>
      <c r="DF7" s="17">
        <f t="shared" si="50"/>
        <v>0</v>
      </c>
      <c r="DG7" s="17">
        <f t="shared" si="51"/>
        <v>0</v>
      </c>
      <c r="DH7" s="17">
        <f t="shared" si="79"/>
        <v>0</v>
      </c>
      <c r="DI7" s="17">
        <f t="shared" si="80"/>
        <v>0</v>
      </c>
      <c r="DJ7" s="17">
        <f t="shared" si="81"/>
        <v>0</v>
      </c>
      <c r="DK7" s="17">
        <f t="shared" si="82"/>
        <v>0</v>
      </c>
      <c r="DL7" s="17">
        <f t="shared" si="52"/>
        <v>0</v>
      </c>
      <c r="DM7" s="17">
        <f t="shared" si="83"/>
        <v>0</v>
      </c>
      <c r="DN7" s="18" t="s">
        <v>6</v>
      </c>
      <c r="DO7" s="18" t="s">
        <v>7</v>
      </c>
      <c r="DP7" s="18" t="s">
        <v>7</v>
      </c>
      <c r="DQ7" s="19">
        <v>5</v>
      </c>
      <c r="DR7" s="19">
        <v>3</v>
      </c>
      <c r="DS7" s="18" t="s">
        <v>13</v>
      </c>
      <c r="DT7" s="18" t="s">
        <v>5</v>
      </c>
      <c r="DU7" s="18" t="s">
        <v>6</v>
      </c>
      <c r="DV7" s="19">
        <v>5</v>
      </c>
      <c r="DW7" s="18" t="s">
        <v>6</v>
      </c>
      <c r="DX7" s="18" t="s">
        <v>7</v>
      </c>
      <c r="DY7" s="18" t="s">
        <v>13</v>
      </c>
      <c r="DZ7" s="18" t="s">
        <v>8</v>
      </c>
      <c r="EA7" s="18" t="s">
        <v>6</v>
      </c>
      <c r="EB7" s="18" t="s">
        <v>6</v>
      </c>
      <c r="EC7" s="18" t="s">
        <v>13</v>
      </c>
      <c r="ED7" s="18" t="s">
        <v>13</v>
      </c>
      <c r="EE7" s="18" t="s">
        <v>12</v>
      </c>
      <c r="EF7" s="18" t="s">
        <v>12</v>
      </c>
      <c r="EG7" s="18" t="s">
        <v>8</v>
      </c>
      <c r="EH7" s="18" t="s">
        <v>5</v>
      </c>
      <c r="EI7" s="18" t="s">
        <v>5</v>
      </c>
      <c r="EJ7" s="18" t="s">
        <v>7</v>
      </c>
      <c r="EK7" s="18" t="s">
        <v>12</v>
      </c>
      <c r="EL7" s="17">
        <v>6</v>
      </c>
      <c r="EM7" s="18" t="s">
        <v>11</v>
      </c>
      <c r="EN7" s="18" t="s">
        <v>11</v>
      </c>
      <c r="EO7" s="18" t="s">
        <v>7</v>
      </c>
      <c r="EP7" s="18" t="s">
        <v>6</v>
      </c>
      <c r="EQ7" s="1">
        <f t="shared" si="53"/>
        <v>4</v>
      </c>
      <c r="ER7" s="1">
        <f t="shared" si="54"/>
        <v>10</v>
      </c>
      <c r="ES7" s="1">
        <f t="shared" si="55"/>
        <v>6</v>
      </c>
      <c r="ET7" s="1">
        <f t="shared" si="56"/>
        <v>8</v>
      </c>
      <c r="EU7" s="1">
        <f t="shared" si="57"/>
        <v>12</v>
      </c>
      <c r="EV7" s="18" t="s">
        <v>13</v>
      </c>
      <c r="EW7" s="18" t="s">
        <v>7</v>
      </c>
      <c r="EX7" s="18" t="s">
        <v>11</v>
      </c>
      <c r="EY7" s="18" t="s">
        <v>7</v>
      </c>
      <c r="EZ7" s="18" t="s">
        <v>5</v>
      </c>
      <c r="FA7" s="18" t="s">
        <v>7</v>
      </c>
      <c r="FB7" s="18" t="s">
        <v>5</v>
      </c>
      <c r="FC7" s="18" t="s">
        <v>7</v>
      </c>
      <c r="FD7" s="18" t="s">
        <v>7</v>
      </c>
      <c r="FE7" s="17">
        <v>2</v>
      </c>
      <c r="FF7" s="20" t="s">
        <v>47</v>
      </c>
      <c r="FG7" s="20" t="s">
        <v>15</v>
      </c>
      <c r="FH7" s="20" t="s">
        <v>48</v>
      </c>
      <c r="FI7" s="20" t="s">
        <v>49</v>
      </c>
      <c r="FJ7" s="1" t="s">
        <v>236</v>
      </c>
      <c r="FK7" s="30" t="s">
        <v>244</v>
      </c>
      <c r="FL7" s="20" t="s">
        <v>33</v>
      </c>
      <c r="FM7" s="17" t="s">
        <v>18</v>
      </c>
      <c r="FN7" s="17" t="s">
        <v>41</v>
      </c>
    </row>
    <row r="8" spans="1:172" x14ac:dyDescent="0.35">
      <c r="A8" s="18" t="s">
        <v>11</v>
      </c>
      <c r="B8" s="31" t="s">
        <v>50</v>
      </c>
      <c r="C8" s="17">
        <f t="shared" si="58"/>
        <v>1</v>
      </c>
      <c r="D8" s="17">
        <f t="shared" si="0"/>
        <v>0</v>
      </c>
      <c r="E8" s="17">
        <f t="shared" si="59"/>
        <v>0</v>
      </c>
      <c r="F8" s="17">
        <f t="shared" si="1"/>
        <v>1</v>
      </c>
      <c r="G8" s="17">
        <f t="shared" si="2"/>
        <v>0</v>
      </c>
      <c r="H8" s="17">
        <f t="shared" si="3"/>
        <v>0</v>
      </c>
      <c r="I8" s="17">
        <f t="shared" si="4"/>
        <v>1</v>
      </c>
      <c r="J8" s="17">
        <f t="shared" si="5"/>
        <v>0</v>
      </c>
      <c r="K8" s="17">
        <f t="shared" si="6"/>
        <v>0</v>
      </c>
      <c r="L8" s="17">
        <f t="shared" si="7"/>
        <v>0</v>
      </c>
      <c r="M8" s="17">
        <f t="shared" si="8"/>
        <v>1</v>
      </c>
      <c r="N8" s="17">
        <f t="shared" si="9"/>
        <v>0</v>
      </c>
      <c r="O8" s="17">
        <f t="shared" si="10"/>
        <v>0</v>
      </c>
      <c r="P8" s="17">
        <f t="shared" si="11"/>
        <v>0</v>
      </c>
      <c r="Q8" s="17">
        <f t="shared" si="12"/>
        <v>0</v>
      </c>
      <c r="R8" s="17">
        <f t="shared" si="13"/>
        <v>0</v>
      </c>
      <c r="S8" s="17">
        <f t="shared" si="14"/>
        <v>0</v>
      </c>
      <c r="T8" s="17">
        <f t="shared" si="15"/>
        <v>0</v>
      </c>
      <c r="U8" s="17">
        <f t="shared" si="16"/>
        <v>0</v>
      </c>
      <c r="V8" s="17">
        <f t="shared" si="17"/>
        <v>0</v>
      </c>
      <c r="W8" s="17">
        <f t="shared" si="18"/>
        <v>0</v>
      </c>
      <c r="X8" s="17">
        <f t="shared" si="19"/>
        <v>0</v>
      </c>
      <c r="Y8" s="17">
        <f t="shared" si="20"/>
        <v>0</v>
      </c>
      <c r="Z8" s="17">
        <f t="shared" si="21"/>
        <v>0</v>
      </c>
      <c r="AA8" s="17">
        <f t="shared" si="22"/>
        <v>0</v>
      </c>
      <c r="AB8" s="29">
        <f t="shared" si="23"/>
        <v>0</v>
      </c>
      <c r="AC8" s="17">
        <f t="shared" si="24"/>
        <v>0</v>
      </c>
      <c r="AD8" s="17">
        <f t="shared" si="25"/>
        <v>0</v>
      </c>
      <c r="AE8" s="17">
        <f t="shared" si="26"/>
        <v>0</v>
      </c>
      <c r="AF8" s="29">
        <f t="shared" si="27"/>
        <v>0</v>
      </c>
      <c r="AG8" s="17">
        <f t="shared" si="28"/>
        <v>0</v>
      </c>
      <c r="AH8" s="17">
        <f t="shared" si="29"/>
        <v>0</v>
      </c>
      <c r="AI8" s="17">
        <f t="shared" si="30"/>
        <v>0</v>
      </c>
      <c r="AJ8" s="17">
        <f t="shared" si="31"/>
        <v>0</v>
      </c>
      <c r="AK8" s="29">
        <f t="shared" si="32"/>
        <v>0</v>
      </c>
      <c r="AL8" s="17">
        <f t="shared" si="33"/>
        <v>1</v>
      </c>
      <c r="AM8" s="17">
        <f t="shared" si="34"/>
        <v>0</v>
      </c>
      <c r="AN8" s="17">
        <f t="shared" si="35"/>
        <v>0</v>
      </c>
      <c r="AO8" s="17">
        <f t="shared" si="36"/>
        <v>0</v>
      </c>
      <c r="AP8" s="18" t="s">
        <v>11</v>
      </c>
      <c r="AQ8" s="18" t="s">
        <v>5</v>
      </c>
      <c r="AR8" s="18" t="s">
        <v>11</v>
      </c>
      <c r="AS8" s="18" t="s">
        <v>11</v>
      </c>
      <c r="AT8" s="18" t="s">
        <v>12</v>
      </c>
      <c r="AU8" s="18" t="s">
        <v>11</v>
      </c>
      <c r="AV8" s="18" t="s">
        <v>7</v>
      </c>
      <c r="AW8" s="18" t="s">
        <v>11</v>
      </c>
      <c r="AX8" s="18" t="s">
        <v>7</v>
      </c>
      <c r="AY8" s="18" t="s">
        <v>12</v>
      </c>
      <c r="AZ8" s="18" t="s">
        <v>11</v>
      </c>
      <c r="BA8" s="18" t="s">
        <v>6</v>
      </c>
      <c r="BB8" s="18" t="s">
        <v>5</v>
      </c>
      <c r="BC8" s="18" t="s">
        <v>11</v>
      </c>
      <c r="BD8" s="20" t="s">
        <v>9</v>
      </c>
      <c r="BE8" s="31" t="s">
        <v>51</v>
      </c>
      <c r="BF8" s="17">
        <f t="shared" si="60"/>
        <v>0</v>
      </c>
      <c r="BG8" s="17">
        <f t="shared" si="61"/>
        <v>0</v>
      </c>
      <c r="BH8" s="17">
        <f t="shared" si="62"/>
        <v>1</v>
      </c>
      <c r="BI8" s="17">
        <f t="shared" si="37"/>
        <v>0</v>
      </c>
      <c r="BJ8" s="17">
        <f t="shared" si="38"/>
        <v>0</v>
      </c>
      <c r="BK8" s="17">
        <f t="shared" si="63"/>
        <v>0</v>
      </c>
      <c r="BL8" s="17">
        <f t="shared" si="39"/>
        <v>1</v>
      </c>
      <c r="BM8" s="17">
        <f t="shared" si="40"/>
        <v>0</v>
      </c>
      <c r="BN8" s="17">
        <f t="shared" si="64"/>
        <v>0</v>
      </c>
      <c r="BO8" s="31" t="s">
        <v>52</v>
      </c>
      <c r="BP8" s="17">
        <f t="shared" si="41"/>
        <v>0</v>
      </c>
      <c r="BQ8" s="17">
        <f t="shared" si="42"/>
        <v>1</v>
      </c>
      <c r="BR8" s="17">
        <f t="shared" si="65"/>
        <v>1</v>
      </c>
      <c r="BS8" s="17">
        <f t="shared" si="66"/>
        <v>0</v>
      </c>
      <c r="BT8" s="17">
        <f t="shared" si="67"/>
        <v>0</v>
      </c>
      <c r="BU8" s="17">
        <f t="shared" si="43"/>
        <v>0</v>
      </c>
      <c r="BV8" s="17">
        <f t="shared" si="68"/>
        <v>1</v>
      </c>
      <c r="BW8" s="17">
        <f t="shared" si="44"/>
        <v>0</v>
      </c>
      <c r="BX8" s="17">
        <f t="shared" si="45"/>
        <v>0</v>
      </c>
      <c r="BY8" s="31" t="s">
        <v>53</v>
      </c>
      <c r="BZ8" s="17">
        <f t="shared" si="69"/>
        <v>1</v>
      </c>
      <c r="CA8" s="17">
        <f t="shared" si="70"/>
        <v>0</v>
      </c>
      <c r="CB8" s="17">
        <f t="shared" si="71"/>
        <v>1</v>
      </c>
      <c r="CC8" s="17">
        <f t="shared" si="46"/>
        <v>0</v>
      </c>
      <c r="CD8" s="17">
        <f t="shared" si="72"/>
        <v>0</v>
      </c>
      <c r="CE8" s="17">
        <f t="shared" si="73"/>
        <v>1</v>
      </c>
      <c r="CF8" s="17">
        <f t="shared" si="74"/>
        <v>0</v>
      </c>
      <c r="CG8" s="17">
        <f t="shared" si="47"/>
        <v>0</v>
      </c>
      <c r="CH8" s="18" t="s">
        <v>12</v>
      </c>
      <c r="CI8" s="18" t="s">
        <v>11</v>
      </c>
      <c r="CJ8" s="18" t="s">
        <v>5</v>
      </c>
      <c r="CK8" s="18" t="s">
        <v>11</v>
      </c>
      <c r="CL8" s="18" t="s">
        <v>7</v>
      </c>
      <c r="CM8" s="18" t="s">
        <v>7</v>
      </c>
      <c r="CN8" s="18" t="s">
        <v>11</v>
      </c>
      <c r="CO8" s="18" t="s">
        <v>7</v>
      </c>
      <c r="CP8" s="18" t="s">
        <v>11</v>
      </c>
      <c r="CQ8" s="18" t="s">
        <v>7</v>
      </c>
      <c r="CR8" s="18" t="s">
        <v>11</v>
      </c>
      <c r="CS8" s="18" t="s">
        <v>11</v>
      </c>
      <c r="CT8" s="18" t="s">
        <v>6</v>
      </c>
      <c r="CU8" s="18" t="s">
        <v>5</v>
      </c>
      <c r="CV8" s="18" t="s">
        <v>7</v>
      </c>
      <c r="CW8" s="18" t="s">
        <v>8</v>
      </c>
      <c r="CX8" s="18" t="s">
        <v>7</v>
      </c>
      <c r="CY8" s="31" t="s">
        <v>54</v>
      </c>
      <c r="CZ8" s="17">
        <f t="shared" si="75"/>
        <v>1</v>
      </c>
      <c r="DA8" s="17">
        <f t="shared" si="48"/>
        <v>1</v>
      </c>
      <c r="DB8" s="17">
        <f t="shared" si="76"/>
        <v>0</v>
      </c>
      <c r="DC8" s="17">
        <f t="shared" si="77"/>
        <v>0</v>
      </c>
      <c r="DD8" s="17">
        <f t="shared" si="49"/>
        <v>0</v>
      </c>
      <c r="DE8" s="17">
        <f t="shared" si="78"/>
        <v>0</v>
      </c>
      <c r="DF8" s="17">
        <f t="shared" si="50"/>
        <v>1</v>
      </c>
      <c r="DG8" s="17">
        <f t="shared" si="51"/>
        <v>0</v>
      </c>
      <c r="DH8" s="17">
        <f t="shared" si="79"/>
        <v>0</v>
      </c>
      <c r="DI8" s="17">
        <f t="shared" si="80"/>
        <v>0</v>
      </c>
      <c r="DJ8" s="17">
        <f t="shared" si="81"/>
        <v>0</v>
      </c>
      <c r="DK8" s="17">
        <f t="shared" si="82"/>
        <v>0</v>
      </c>
      <c r="DL8" s="17">
        <f t="shared" si="52"/>
        <v>0</v>
      </c>
      <c r="DM8" s="17">
        <f t="shared" si="83"/>
        <v>0</v>
      </c>
      <c r="DN8" s="18" t="s">
        <v>7</v>
      </c>
      <c r="DO8" s="18" t="s">
        <v>5</v>
      </c>
      <c r="DP8" s="18" t="s">
        <v>6</v>
      </c>
      <c r="DQ8" s="19">
        <v>5</v>
      </c>
      <c r="DR8" s="19">
        <v>4</v>
      </c>
      <c r="DS8" s="18" t="s">
        <v>5</v>
      </c>
      <c r="DT8" s="18" t="s">
        <v>5</v>
      </c>
      <c r="DU8" s="18" t="s">
        <v>11</v>
      </c>
      <c r="DV8" s="19">
        <v>3</v>
      </c>
      <c r="DW8" s="18" t="s">
        <v>11</v>
      </c>
      <c r="DX8" s="18" t="s">
        <v>11</v>
      </c>
      <c r="DY8" s="18" t="s">
        <v>8</v>
      </c>
      <c r="DZ8" s="18" t="s">
        <v>8</v>
      </c>
      <c r="EA8" s="18" t="s">
        <v>11</v>
      </c>
      <c r="EB8" s="18" t="s">
        <v>8</v>
      </c>
      <c r="EC8" s="18" t="s">
        <v>11</v>
      </c>
      <c r="ED8" s="18" t="s">
        <v>11</v>
      </c>
      <c r="EE8" s="18" t="s">
        <v>8</v>
      </c>
      <c r="EF8" s="18" t="s">
        <v>6</v>
      </c>
      <c r="EG8" s="18" t="s">
        <v>12</v>
      </c>
      <c r="EH8" s="18" t="s">
        <v>7</v>
      </c>
      <c r="EI8" s="18" t="s">
        <v>12</v>
      </c>
      <c r="EJ8" s="18" t="s">
        <v>6</v>
      </c>
      <c r="EK8" s="18" t="s">
        <v>13</v>
      </c>
      <c r="EL8" s="18" t="s">
        <v>13</v>
      </c>
      <c r="EM8" s="18" t="s">
        <v>13</v>
      </c>
      <c r="EN8" s="18" t="s">
        <v>13</v>
      </c>
      <c r="EO8" s="18" t="s">
        <v>13</v>
      </c>
      <c r="EP8" s="18" t="s">
        <v>13</v>
      </c>
      <c r="EQ8" s="1">
        <f t="shared" si="53"/>
        <v>14</v>
      </c>
      <c r="ER8" s="1">
        <f t="shared" si="54"/>
        <v>4</v>
      </c>
      <c r="ES8" s="1">
        <f t="shared" si="55"/>
        <v>14</v>
      </c>
      <c r="ET8" s="1">
        <f t="shared" si="56"/>
        <v>10</v>
      </c>
      <c r="EU8" s="1">
        <f t="shared" si="57"/>
        <v>8</v>
      </c>
      <c r="EV8" s="18" t="s">
        <v>7</v>
      </c>
      <c r="EW8" s="18" t="s">
        <v>13</v>
      </c>
      <c r="EX8" s="18" t="s">
        <v>11</v>
      </c>
      <c r="EY8" s="18" t="s">
        <v>8</v>
      </c>
      <c r="EZ8" s="18" t="s">
        <v>11</v>
      </c>
      <c r="FA8" s="18" t="s">
        <v>13</v>
      </c>
      <c r="FB8" s="18" t="s">
        <v>7</v>
      </c>
      <c r="FC8" s="18" t="s">
        <v>13</v>
      </c>
      <c r="FD8" s="18" t="s">
        <v>5</v>
      </c>
      <c r="FE8" s="18" t="s">
        <v>6</v>
      </c>
      <c r="FF8" s="20" t="s">
        <v>14</v>
      </c>
      <c r="FG8" s="20" t="s">
        <v>22</v>
      </c>
      <c r="FH8" s="20" t="s">
        <v>16</v>
      </c>
      <c r="FI8" s="20" t="s">
        <v>49</v>
      </c>
      <c r="FJ8" s="1" t="s">
        <v>236</v>
      </c>
      <c r="FK8" s="20" t="s">
        <v>240</v>
      </c>
      <c r="FL8" s="20" t="s">
        <v>33</v>
      </c>
      <c r="FM8" s="17" t="s">
        <v>18</v>
      </c>
      <c r="FN8" s="17" t="s">
        <v>34</v>
      </c>
    </row>
    <row r="9" spans="1:172" x14ac:dyDescent="0.35">
      <c r="A9" s="18" t="s">
        <v>7</v>
      </c>
      <c r="B9" s="31" t="s">
        <v>55</v>
      </c>
      <c r="C9" s="17">
        <f t="shared" si="58"/>
        <v>0</v>
      </c>
      <c r="D9" s="17">
        <f t="shared" si="0"/>
        <v>1</v>
      </c>
      <c r="E9" s="17">
        <f t="shared" si="59"/>
        <v>1</v>
      </c>
      <c r="F9" s="17">
        <f t="shared" si="1"/>
        <v>0</v>
      </c>
      <c r="G9" s="17">
        <f t="shared" si="2"/>
        <v>0</v>
      </c>
      <c r="H9" s="17">
        <f t="shared" si="3"/>
        <v>1</v>
      </c>
      <c r="I9" s="17">
        <f t="shared" si="4"/>
        <v>0</v>
      </c>
      <c r="J9" s="17">
        <f t="shared" si="5"/>
        <v>0</v>
      </c>
      <c r="K9" s="17">
        <f t="shared" si="6"/>
        <v>0</v>
      </c>
      <c r="L9" s="17">
        <f t="shared" si="7"/>
        <v>0</v>
      </c>
      <c r="M9" s="17">
        <f t="shared" si="8"/>
        <v>0</v>
      </c>
      <c r="N9" s="17">
        <f t="shared" si="9"/>
        <v>0</v>
      </c>
      <c r="O9" s="17">
        <f t="shared" si="10"/>
        <v>0</v>
      </c>
      <c r="P9" s="17">
        <f t="shared" si="11"/>
        <v>1</v>
      </c>
      <c r="Q9" s="17">
        <f t="shared" si="12"/>
        <v>0</v>
      </c>
      <c r="R9" s="17">
        <f t="shared" si="13"/>
        <v>0</v>
      </c>
      <c r="S9" s="17">
        <f t="shared" si="14"/>
        <v>0</v>
      </c>
      <c r="T9" s="17">
        <f t="shared" si="15"/>
        <v>0</v>
      </c>
      <c r="U9" s="17">
        <f t="shared" si="16"/>
        <v>0</v>
      </c>
      <c r="V9" s="17">
        <f t="shared" si="17"/>
        <v>0</v>
      </c>
      <c r="W9" s="17">
        <f t="shared" si="18"/>
        <v>0</v>
      </c>
      <c r="X9" s="17">
        <f t="shared" si="19"/>
        <v>0</v>
      </c>
      <c r="Y9" s="17">
        <f t="shared" si="20"/>
        <v>0</v>
      </c>
      <c r="Z9" s="17">
        <f t="shared" si="21"/>
        <v>0</v>
      </c>
      <c r="AA9" s="17">
        <f t="shared" si="22"/>
        <v>0</v>
      </c>
      <c r="AB9" s="29">
        <f t="shared" si="23"/>
        <v>0</v>
      </c>
      <c r="AC9" s="17">
        <f t="shared" si="24"/>
        <v>0</v>
      </c>
      <c r="AD9" s="17">
        <f t="shared" si="25"/>
        <v>0</v>
      </c>
      <c r="AE9" s="17">
        <f t="shared" si="26"/>
        <v>0</v>
      </c>
      <c r="AF9" s="29">
        <f t="shared" si="27"/>
        <v>1</v>
      </c>
      <c r="AG9" s="17">
        <f t="shared" si="28"/>
        <v>0</v>
      </c>
      <c r="AH9" s="17">
        <f t="shared" si="29"/>
        <v>0</v>
      </c>
      <c r="AI9" s="17">
        <f t="shared" si="30"/>
        <v>0</v>
      </c>
      <c r="AJ9" s="17">
        <f t="shared" si="31"/>
        <v>0</v>
      </c>
      <c r="AK9" s="29">
        <f t="shared" si="32"/>
        <v>0</v>
      </c>
      <c r="AL9" s="17">
        <f t="shared" si="33"/>
        <v>1</v>
      </c>
      <c r="AM9" s="17">
        <f t="shared" si="34"/>
        <v>0</v>
      </c>
      <c r="AN9" s="17">
        <f t="shared" si="35"/>
        <v>0</v>
      </c>
      <c r="AO9" s="17">
        <f t="shared" si="36"/>
        <v>0</v>
      </c>
      <c r="AP9" s="18" t="s">
        <v>7</v>
      </c>
      <c r="AQ9" s="18" t="s">
        <v>5</v>
      </c>
      <c r="AR9" s="18" t="s">
        <v>7</v>
      </c>
      <c r="AS9" s="18" t="s">
        <v>6</v>
      </c>
      <c r="AT9" s="18" t="s">
        <v>5</v>
      </c>
      <c r="AU9" s="18" t="s">
        <v>7</v>
      </c>
      <c r="AV9" s="18" t="s">
        <v>6</v>
      </c>
      <c r="AW9" s="18" t="s">
        <v>7</v>
      </c>
      <c r="AX9" s="18" t="s">
        <v>5</v>
      </c>
      <c r="AY9" s="18" t="s">
        <v>5</v>
      </c>
      <c r="AZ9" s="18" t="s">
        <v>5</v>
      </c>
      <c r="BA9" s="18" t="s">
        <v>7</v>
      </c>
      <c r="BB9" s="18" t="s">
        <v>5</v>
      </c>
      <c r="BC9" s="18" t="s">
        <v>11</v>
      </c>
      <c r="BD9" s="20" t="s">
        <v>56</v>
      </c>
      <c r="BE9" s="31" t="s">
        <v>51</v>
      </c>
      <c r="BF9" s="17">
        <f t="shared" si="60"/>
        <v>0</v>
      </c>
      <c r="BG9" s="17">
        <f t="shared" si="61"/>
        <v>0</v>
      </c>
      <c r="BH9" s="17">
        <f t="shared" si="62"/>
        <v>1</v>
      </c>
      <c r="BI9" s="17">
        <f t="shared" si="37"/>
        <v>0</v>
      </c>
      <c r="BJ9" s="17">
        <f t="shared" si="38"/>
        <v>0</v>
      </c>
      <c r="BK9" s="17">
        <f t="shared" si="63"/>
        <v>0</v>
      </c>
      <c r="BL9" s="17">
        <f t="shared" si="39"/>
        <v>1</v>
      </c>
      <c r="BM9" s="17">
        <f t="shared" si="40"/>
        <v>0</v>
      </c>
      <c r="BN9" s="17">
        <f t="shared" si="64"/>
        <v>0</v>
      </c>
      <c r="BO9" s="31" t="s">
        <v>28</v>
      </c>
      <c r="BP9" s="17">
        <f t="shared" si="41"/>
        <v>1</v>
      </c>
      <c r="BQ9" s="17">
        <f t="shared" si="42"/>
        <v>0</v>
      </c>
      <c r="BR9" s="17">
        <f t="shared" si="65"/>
        <v>0</v>
      </c>
      <c r="BS9" s="17">
        <f t="shared" si="66"/>
        <v>1</v>
      </c>
      <c r="BT9" s="17">
        <f t="shared" si="67"/>
        <v>1</v>
      </c>
      <c r="BU9" s="17">
        <f t="shared" si="43"/>
        <v>0</v>
      </c>
      <c r="BV9" s="17">
        <f t="shared" si="68"/>
        <v>0</v>
      </c>
      <c r="BW9" s="17">
        <f t="shared" si="44"/>
        <v>0</v>
      </c>
      <c r="BX9" s="17">
        <f t="shared" si="45"/>
        <v>0</v>
      </c>
      <c r="BY9" s="31" t="s">
        <v>57</v>
      </c>
      <c r="BZ9" s="17">
        <f t="shared" si="69"/>
        <v>1</v>
      </c>
      <c r="CA9" s="17">
        <f t="shared" si="70"/>
        <v>0</v>
      </c>
      <c r="CB9" s="17">
        <f t="shared" si="71"/>
        <v>0</v>
      </c>
      <c r="CC9" s="17">
        <f t="shared" si="46"/>
        <v>0</v>
      </c>
      <c r="CD9" s="17">
        <f t="shared" si="72"/>
        <v>0</v>
      </c>
      <c r="CE9" s="17">
        <f t="shared" si="73"/>
        <v>1</v>
      </c>
      <c r="CF9" s="17">
        <f t="shared" si="74"/>
        <v>0</v>
      </c>
      <c r="CG9" s="17">
        <f t="shared" si="47"/>
        <v>0</v>
      </c>
      <c r="CH9" s="18" t="s">
        <v>5</v>
      </c>
      <c r="CI9" s="18" t="s">
        <v>5</v>
      </c>
      <c r="CJ9" s="18" t="s">
        <v>5</v>
      </c>
      <c r="CK9" s="18" t="s">
        <v>7</v>
      </c>
      <c r="CL9" s="18" t="s">
        <v>11</v>
      </c>
      <c r="CM9" s="18" t="s">
        <v>5</v>
      </c>
      <c r="CN9" s="18" t="s">
        <v>7</v>
      </c>
      <c r="CO9" s="18" t="s">
        <v>6</v>
      </c>
      <c r="CP9" s="18" t="s">
        <v>11</v>
      </c>
      <c r="CQ9" s="18" t="s">
        <v>5</v>
      </c>
      <c r="CR9" s="18" t="s">
        <v>7</v>
      </c>
      <c r="CS9" s="18" t="s">
        <v>5</v>
      </c>
      <c r="CT9" s="18" t="s">
        <v>7</v>
      </c>
      <c r="CU9" s="18" t="s">
        <v>7</v>
      </c>
      <c r="CV9" s="18" t="s">
        <v>7</v>
      </c>
      <c r="CW9" s="18" t="s">
        <v>7</v>
      </c>
      <c r="CX9" s="18" t="s">
        <v>5</v>
      </c>
      <c r="CY9" s="31" t="s">
        <v>58</v>
      </c>
      <c r="CZ9" s="17">
        <f t="shared" si="75"/>
        <v>1</v>
      </c>
      <c r="DA9" s="17">
        <f t="shared" si="48"/>
        <v>0</v>
      </c>
      <c r="DB9" s="17">
        <f t="shared" si="76"/>
        <v>1</v>
      </c>
      <c r="DC9" s="17">
        <f t="shared" si="77"/>
        <v>0</v>
      </c>
      <c r="DD9" s="17">
        <f t="shared" si="49"/>
        <v>0</v>
      </c>
      <c r="DE9" s="17">
        <f t="shared" si="78"/>
        <v>1</v>
      </c>
      <c r="DF9" s="17">
        <f t="shared" si="50"/>
        <v>0</v>
      </c>
      <c r="DG9" s="17">
        <f t="shared" si="51"/>
        <v>0</v>
      </c>
      <c r="DH9" s="17">
        <f t="shared" si="79"/>
        <v>1</v>
      </c>
      <c r="DI9" s="17">
        <f t="shared" si="80"/>
        <v>0</v>
      </c>
      <c r="DJ9" s="17">
        <f t="shared" si="81"/>
        <v>0</v>
      </c>
      <c r="DK9" s="17">
        <f t="shared" si="82"/>
        <v>1</v>
      </c>
      <c r="DL9" s="17">
        <f t="shared" si="52"/>
        <v>0</v>
      </c>
      <c r="DM9" s="17">
        <f t="shared" si="83"/>
        <v>0</v>
      </c>
      <c r="DN9" s="18" t="s">
        <v>11</v>
      </c>
      <c r="DO9" s="18" t="s">
        <v>5</v>
      </c>
      <c r="DP9" s="18" t="s">
        <v>5</v>
      </c>
      <c r="DQ9" s="19">
        <v>5</v>
      </c>
      <c r="DR9" s="19">
        <v>5</v>
      </c>
      <c r="DS9" s="18" t="s">
        <v>11</v>
      </c>
      <c r="DT9" s="18" t="s">
        <v>7</v>
      </c>
      <c r="DU9" s="18" t="s">
        <v>6</v>
      </c>
      <c r="DV9" s="19">
        <v>5</v>
      </c>
      <c r="DW9" s="18" t="s">
        <v>11</v>
      </c>
      <c r="DX9" s="18" t="s">
        <v>11</v>
      </c>
      <c r="DY9" s="18" t="s">
        <v>11</v>
      </c>
      <c r="DZ9" s="18" t="s">
        <v>7</v>
      </c>
      <c r="EA9" s="18" t="s">
        <v>5</v>
      </c>
      <c r="EB9" s="18" t="s">
        <v>7</v>
      </c>
      <c r="EC9" s="18" t="s">
        <v>7</v>
      </c>
      <c r="ED9" s="18" t="s">
        <v>7</v>
      </c>
      <c r="EE9" s="18" t="s">
        <v>6</v>
      </c>
      <c r="EF9" s="18" t="s">
        <v>6</v>
      </c>
      <c r="EG9" s="18" t="s">
        <v>12</v>
      </c>
      <c r="EH9" s="18" t="s">
        <v>8</v>
      </c>
      <c r="EI9" s="18" t="s">
        <v>12</v>
      </c>
      <c r="EJ9" s="18" t="s">
        <v>8</v>
      </c>
      <c r="EK9" s="18" t="s">
        <v>13</v>
      </c>
      <c r="EL9" s="18" t="s">
        <v>13</v>
      </c>
      <c r="EM9" s="18" t="s">
        <v>13</v>
      </c>
      <c r="EN9" s="18" t="s">
        <v>13</v>
      </c>
      <c r="EO9" s="18" t="s">
        <v>13</v>
      </c>
      <c r="EP9" s="18" t="s">
        <v>13</v>
      </c>
      <c r="EQ9" s="1">
        <f t="shared" si="53"/>
        <v>14</v>
      </c>
      <c r="ER9" s="1">
        <f t="shared" si="54"/>
        <v>7</v>
      </c>
      <c r="ES9" s="1">
        <f t="shared" si="55"/>
        <v>14</v>
      </c>
      <c r="ET9" s="1">
        <f t="shared" si="56"/>
        <v>9</v>
      </c>
      <c r="EU9" s="1">
        <f t="shared" si="57"/>
        <v>8</v>
      </c>
      <c r="EV9" s="18" t="s">
        <v>5</v>
      </c>
      <c r="EW9" s="18" t="s">
        <v>5</v>
      </c>
      <c r="EX9" s="18" t="s">
        <v>8</v>
      </c>
      <c r="EY9" s="18" t="s">
        <v>5</v>
      </c>
      <c r="EZ9" s="18" t="s">
        <v>6</v>
      </c>
      <c r="FA9" s="18" t="s">
        <v>5</v>
      </c>
      <c r="FB9" s="18" t="s">
        <v>6</v>
      </c>
      <c r="FC9" s="18" t="s">
        <v>8</v>
      </c>
      <c r="FD9" s="18" t="s">
        <v>7</v>
      </c>
      <c r="FE9" s="18" t="s">
        <v>6</v>
      </c>
      <c r="FF9" s="20" t="s">
        <v>59</v>
      </c>
      <c r="FG9" s="20" t="s">
        <v>15</v>
      </c>
      <c r="FH9" s="20" t="s">
        <v>60</v>
      </c>
      <c r="FI9" s="20" t="s">
        <v>24</v>
      </c>
      <c r="FJ9" s="20" t="s">
        <v>66</v>
      </c>
      <c r="FK9" s="1" t="s">
        <v>237</v>
      </c>
      <c r="FL9" s="20" t="s">
        <v>33</v>
      </c>
      <c r="FM9" s="17" t="s">
        <v>18</v>
      </c>
      <c r="FN9" s="17" t="s">
        <v>19</v>
      </c>
    </row>
    <row r="10" spans="1:172" x14ac:dyDescent="0.35">
      <c r="A10" s="18" t="s">
        <v>11</v>
      </c>
      <c r="B10" s="31" t="s">
        <v>61</v>
      </c>
      <c r="C10" s="17">
        <f t="shared" si="58"/>
        <v>1</v>
      </c>
      <c r="D10" s="17">
        <f t="shared" si="0"/>
        <v>1</v>
      </c>
      <c r="E10" s="17">
        <f t="shared" si="59"/>
        <v>1</v>
      </c>
      <c r="F10" s="17">
        <f t="shared" si="1"/>
        <v>0</v>
      </c>
      <c r="G10" s="17">
        <f t="shared" si="2"/>
        <v>0</v>
      </c>
      <c r="H10" s="17">
        <f t="shared" si="3"/>
        <v>0</v>
      </c>
      <c r="I10" s="17">
        <f t="shared" si="4"/>
        <v>1</v>
      </c>
      <c r="J10" s="17">
        <f t="shared" si="5"/>
        <v>0</v>
      </c>
      <c r="K10" s="17">
        <f t="shared" si="6"/>
        <v>0</v>
      </c>
      <c r="L10" s="17">
        <f t="shared" si="7"/>
        <v>1</v>
      </c>
      <c r="M10" s="17">
        <f t="shared" si="8"/>
        <v>0</v>
      </c>
      <c r="N10" s="17">
        <f t="shared" si="9"/>
        <v>0</v>
      </c>
      <c r="O10" s="17">
        <f t="shared" si="10"/>
        <v>1</v>
      </c>
      <c r="P10" s="17">
        <f t="shared" si="11"/>
        <v>0</v>
      </c>
      <c r="Q10" s="17">
        <f t="shared" si="12"/>
        <v>0</v>
      </c>
      <c r="R10" s="17">
        <f t="shared" si="13"/>
        <v>0</v>
      </c>
      <c r="S10" s="17">
        <f t="shared" si="14"/>
        <v>0</v>
      </c>
      <c r="T10" s="17">
        <f t="shared" si="15"/>
        <v>0</v>
      </c>
      <c r="U10" s="17">
        <f t="shared" si="16"/>
        <v>0</v>
      </c>
      <c r="V10" s="17">
        <f t="shared" si="17"/>
        <v>0</v>
      </c>
      <c r="W10" s="17">
        <f t="shared" si="18"/>
        <v>1</v>
      </c>
      <c r="X10" s="17">
        <f t="shared" si="19"/>
        <v>0</v>
      </c>
      <c r="Y10" s="17">
        <f t="shared" si="20"/>
        <v>0</v>
      </c>
      <c r="Z10" s="17">
        <f t="shared" si="21"/>
        <v>0</v>
      </c>
      <c r="AA10" s="17">
        <f t="shared" si="22"/>
        <v>0</v>
      </c>
      <c r="AB10" s="29">
        <f t="shared" si="23"/>
        <v>0</v>
      </c>
      <c r="AC10" s="17">
        <f t="shared" si="24"/>
        <v>0</v>
      </c>
      <c r="AD10" s="17">
        <f t="shared" si="25"/>
        <v>0</v>
      </c>
      <c r="AE10" s="17">
        <f t="shared" si="26"/>
        <v>0</v>
      </c>
      <c r="AF10" s="29">
        <f t="shared" si="27"/>
        <v>0</v>
      </c>
      <c r="AG10" s="17">
        <f t="shared" si="28"/>
        <v>0</v>
      </c>
      <c r="AH10" s="17">
        <f t="shared" si="29"/>
        <v>0</v>
      </c>
      <c r="AI10" s="17">
        <f t="shared" si="30"/>
        <v>0</v>
      </c>
      <c r="AJ10" s="17">
        <f t="shared" si="31"/>
        <v>0</v>
      </c>
      <c r="AK10" s="29">
        <f t="shared" si="32"/>
        <v>0</v>
      </c>
      <c r="AL10" s="17">
        <f t="shared" si="33"/>
        <v>0</v>
      </c>
      <c r="AM10" s="17">
        <f t="shared" si="34"/>
        <v>0</v>
      </c>
      <c r="AN10" s="17">
        <f t="shared" si="35"/>
        <v>1</v>
      </c>
      <c r="AO10" s="17">
        <f t="shared" si="36"/>
        <v>0</v>
      </c>
      <c r="AP10" s="18" t="s">
        <v>11</v>
      </c>
      <c r="AQ10" s="18" t="s">
        <v>11</v>
      </c>
      <c r="AR10" s="18" t="s">
        <v>11</v>
      </c>
      <c r="AS10" s="18" t="s">
        <v>12</v>
      </c>
      <c r="AT10" s="18" t="s">
        <v>12</v>
      </c>
      <c r="AU10" s="18" t="s">
        <v>5</v>
      </c>
      <c r="AV10" s="18" t="s">
        <v>11</v>
      </c>
      <c r="AW10" s="18" t="s">
        <v>11</v>
      </c>
      <c r="AX10" s="18" t="s">
        <v>11</v>
      </c>
      <c r="AY10" s="18" t="s">
        <v>11</v>
      </c>
      <c r="AZ10" s="18" t="s">
        <v>5</v>
      </c>
      <c r="BA10" s="18" t="s">
        <v>11</v>
      </c>
      <c r="BB10" s="18" t="s">
        <v>11</v>
      </c>
      <c r="BC10" s="18" t="s">
        <v>11</v>
      </c>
      <c r="BD10" s="20" t="s">
        <v>56</v>
      </c>
      <c r="BE10" s="31" t="s">
        <v>62</v>
      </c>
      <c r="BF10" s="17">
        <f t="shared" si="60"/>
        <v>1</v>
      </c>
      <c r="BG10" s="17">
        <f t="shared" si="61"/>
        <v>0</v>
      </c>
      <c r="BH10" s="17">
        <f t="shared" si="62"/>
        <v>1</v>
      </c>
      <c r="BI10" s="17">
        <f t="shared" si="37"/>
        <v>0</v>
      </c>
      <c r="BJ10" s="17">
        <f t="shared" si="38"/>
        <v>0</v>
      </c>
      <c r="BK10" s="17">
        <f t="shared" si="63"/>
        <v>1</v>
      </c>
      <c r="BL10" s="17">
        <f t="shared" si="39"/>
        <v>0</v>
      </c>
      <c r="BM10" s="17">
        <f t="shared" si="40"/>
        <v>0</v>
      </c>
      <c r="BN10" s="17">
        <f t="shared" si="64"/>
        <v>0</v>
      </c>
      <c r="BO10" s="31" t="s">
        <v>63</v>
      </c>
      <c r="BP10" s="17">
        <f t="shared" si="41"/>
        <v>1</v>
      </c>
      <c r="BQ10" s="17">
        <f t="shared" si="42"/>
        <v>0</v>
      </c>
      <c r="BR10" s="17">
        <f t="shared" si="65"/>
        <v>0</v>
      </c>
      <c r="BS10" s="17">
        <f t="shared" si="66"/>
        <v>0</v>
      </c>
      <c r="BT10" s="17">
        <f t="shared" si="67"/>
        <v>0</v>
      </c>
      <c r="BU10" s="17">
        <f t="shared" si="43"/>
        <v>0</v>
      </c>
      <c r="BV10" s="17">
        <f t="shared" si="68"/>
        <v>0</v>
      </c>
      <c r="BW10" s="17">
        <f t="shared" si="44"/>
        <v>0</v>
      </c>
      <c r="BX10" s="17">
        <f t="shared" si="45"/>
        <v>0</v>
      </c>
      <c r="BY10" s="31" t="s">
        <v>64</v>
      </c>
      <c r="BZ10" s="17">
        <f t="shared" si="69"/>
        <v>1</v>
      </c>
      <c r="CA10" s="17">
        <f t="shared" si="70"/>
        <v>0</v>
      </c>
      <c r="CB10" s="17">
        <f t="shared" si="71"/>
        <v>0</v>
      </c>
      <c r="CC10" s="17">
        <f t="shared" si="46"/>
        <v>0</v>
      </c>
      <c r="CD10" s="17">
        <f t="shared" si="72"/>
        <v>0</v>
      </c>
      <c r="CE10" s="17">
        <f t="shared" si="73"/>
        <v>0</v>
      </c>
      <c r="CF10" s="17">
        <f t="shared" si="74"/>
        <v>1</v>
      </c>
      <c r="CG10" s="17">
        <f t="shared" si="47"/>
        <v>0</v>
      </c>
      <c r="CH10" s="18" t="s">
        <v>11</v>
      </c>
      <c r="CI10" s="18" t="s">
        <v>7</v>
      </c>
      <c r="CJ10" s="18" t="s">
        <v>7</v>
      </c>
      <c r="CK10" s="18" t="s">
        <v>11</v>
      </c>
      <c r="CL10" s="18" t="s">
        <v>11</v>
      </c>
      <c r="CM10" s="18" t="s">
        <v>7</v>
      </c>
      <c r="CN10" s="18" t="s">
        <v>7</v>
      </c>
      <c r="CO10" s="18" t="s">
        <v>11</v>
      </c>
      <c r="CP10" s="18" t="s">
        <v>11</v>
      </c>
      <c r="CQ10" s="18" t="s">
        <v>12</v>
      </c>
      <c r="CR10" s="18" t="s">
        <v>11</v>
      </c>
      <c r="CS10" s="18" t="s">
        <v>11</v>
      </c>
      <c r="CT10" s="18" t="s">
        <v>11</v>
      </c>
      <c r="CU10" s="18" t="s">
        <v>11</v>
      </c>
      <c r="CV10" s="18" t="s">
        <v>7</v>
      </c>
      <c r="CW10" s="18" t="s">
        <v>7</v>
      </c>
      <c r="CX10" s="18" t="s">
        <v>11</v>
      </c>
      <c r="CY10" s="31" t="s">
        <v>65</v>
      </c>
      <c r="CZ10" s="17">
        <f t="shared" si="75"/>
        <v>0</v>
      </c>
      <c r="DA10" s="17">
        <f t="shared" si="48"/>
        <v>0</v>
      </c>
      <c r="DB10" s="17">
        <f t="shared" si="76"/>
        <v>0</v>
      </c>
      <c r="DC10" s="17">
        <f t="shared" si="77"/>
        <v>1</v>
      </c>
      <c r="DD10" s="17">
        <f t="shared" si="49"/>
        <v>1</v>
      </c>
      <c r="DE10" s="17">
        <f t="shared" si="78"/>
        <v>0</v>
      </c>
      <c r="DF10" s="17">
        <f t="shared" si="50"/>
        <v>0</v>
      </c>
      <c r="DG10" s="17">
        <f t="shared" si="51"/>
        <v>0</v>
      </c>
      <c r="DH10" s="17">
        <f t="shared" si="79"/>
        <v>0</v>
      </c>
      <c r="DI10" s="17">
        <f t="shared" si="80"/>
        <v>0</v>
      </c>
      <c r="DJ10" s="17">
        <f t="shared" si="81"/>
        <v>0</v>
      </c>
      <c r="DK10" s="17">
        <f t="shared" si="82"/>
        <v>0</v>
      </c>
      <c r="DL10" s="17">
        <f t="shared" si="52"/>
        <v>0</v>
      </c>
      <c r="DM10" s="17">
        <f t="shared" si="83"/>
        <v>0</v>
      </c>
      <c r="DN10" s="18" t="s">
        <v>7</v>
      </c>
      <c r="DO10" s="18" t="s">
        <v>6</v>
      </c>
      <c r="DP10" s="18" t="s">
        <v>13</v>
      </c>
      <c r="DQ10" s="19">
        <v>5</v>
      </c>
      <c r="DR10" s="19">
        <v>6</v>
      </c>
      <c r="DS10" s="18" t="s">
        <v>6</v>
      </c>
      <c r="DT10" s="18" t="s">
        <v>5</v>
      </c>
      <c r="DU10" s="18" t="s">
        <v>7</v>
      </c>
      <c r="DV10" s="19">
        <v>3</v>
      </c>
      <c r="DW10" s="18" t="s">
        <v>11</v>
      </c>
      <c r="DX10" s="18" t="s">
        <v>11</v>
      </c>
      <c r="DY10" s="18" t="s">
        <v>11</v>
      </c>
      <c r="DZ10" s="18" t="s">
        <v>11</v>
      </c>
      <c r="EA10" s="18" t="s">
        <v>11</v>
      </c>
      <c r="EB10" s="18" t="s">
        <v>11</v>
      </c>
      <c r="EC10" s="18" t="s">
        <v>7</v>
      </c>
      <c r="ED10" s="18" t="s">
        <v>11</v>
      </c>
      <c r="EE10" s="18" t="s">
        <v>11</v>
      </c>
      <c r="EF10" s="18" t="s">
        <v>11</v>
      </c>
      <c r="EG10" s="18" t="s">
        <v>11</v>
      </c>
      <c r="EH10" s="18" t="s">
        <v>12</v>
      </c>
      <c r="EI10" s="18" t="s">
        <v>11</v>
      </c>
      <c r="EJ10" s="18" t="s">
        <v>7</v>
      </c>
      <c r="EK10" s="18" t="s">
        <v>11</v>
      </c>
      <c r="EL10" s="18" t="s">
        <v>12</v>
      </c>
      <c r="EM10" s="18" t="s">
        <v>12</v>
      </c>
      <c r="EN10" s="18" t="s">
        <v>12</v>
      </c>
      <c r="EO10" s="18" t="s">
        <v>11</v>
      </c>
      <c r="EP10" s="18" t="s">
        <v>11</v>
      </c>
      <c r="EQ10" s="1">
        <f t="shared" si="53"/>
        <v>7</v>
      </c>
      <c r="ER10" s="1">
        <f t="shared" si="54"/>
        <v>8</v>
      </c>
      <c r="ES10" s="1">
        <f t="shared" si="55"/>
        <v>7</v>
      </c>
      <c r="ET10" s="1">
        <f t="shared" si="56"/>
        <v>7</v>
      </c>
      <c r="EU10" s="1">
        <f t="shared" si="57"/>
        <v>8</v>
      </c>
      <c r="EV10" s="18" t="s">
        <v>11</v>
      </c>
      <c r="EW10" s="18" t="s">
        <v>7</v>
      </c>
      <c r="EX10" s="18" t="s">
        <v>11</v>
      </c>
      <c r="EY10" s="18" t="s">
        <v>13</v>
      </c>
      <c r="EZ10" s="18" t="s">
        <v>11</v>
      </c>
      <c r="FA10" s="18" t="s">
        <v>13</v>
      </c>
      <c r="FB10" s="18" t="s">
        <v>11</v>
      </c>
      <c r="FC10" s="18" t="s">
        <v>13</v>
      </c>
      <c r="FD10" s="18" t="s">
        <v>11</v>
      </c>
      <c r="FE10" s="18" t="s">
        <v>13</v>
      </c>
      <c r="FF10" s="20" t="s">
        <v>47</v>
      </c>
      <c r="FG10" s="20" t="s">
        <v>22</v>
      </c>
      <c r="FH10" s="20" t="s">
        <v>16</v>
      </c>
      <c r="FI10" s="20" t="s">
        <v>49</v>
      </c>
      <c r="FJ10" s="20" t="s">
        <v>66</v>
      </c>
      <c r="FK10" s="20" t="s">
        <v>244</v>
      </c>
      <c r="FL10" s="20" t="s">
        <v>33</v>
      </c>
      <c r="FM10" s="17" t="s">
        <v>67</v>
      </c>
      <c r="FN10" s="17" t="s">
        <v>34</v>
      </c>
    </row>
    <row r="11" spans="1:172" ht="15.5" x14ac:dyDescent="0.35">
      <c r="A11" s="18" t="s">
        <v>5</v>
      </c>
      <c r="B11" s="31" t="s">
        <v>68</v>
      </c>
      <c r="C11" s="17">
        <f t="shared" si="58"/>
        <v>0</v>
      </c>
      <c r="D11" s="17">
        <f t="shared" si="0"/>
        <v>0</v>
      </c>
      <c r="E11" s="17">
        <f t="shared" si="59"/>
        <v>0</v>
      </c>
      <c r="F11" s="17">
        <f t="shared" si="1"/>
        <v>0</v>
      </c>
      <c r="G11" s="17">
        <f t="shared" si="2"/>
        <v>0</v>
      </c>
      <c r="H11" s="17">
        <f t="shared" si="3"/>
        <v>1</v>
      </c>
      <c r="I11" s="17">
        <f t="shared" si="4"/>
        <v>1</v>
      </c>
      <c r="J11" s="17">
        <f t="shared" si="5"/>
        <v>0</v>
      </c>
      <c r="K11" s="17">
        <f t="shared" si="6"/>
        <v>0</v>
      </c>
      <c r="L11" s="17">
        <f t="shared" si="7"/>
        <v>0</v>
      </c>
      <c r="M11" s="17">
        <f t="shared" si="8"/>
        <v>0</v>
      </c>
      <c r="N11" s="17">
        <f t="shared" si="9"/>
        <v>0</v>
      </c>
      <c r="O11" s="17">
        <f t="shared" si="10"/>
        <v>0</v>
      </c>
      <c r="P11" s="17">
        <f t="shared" si="11"/>
        <v>1</v>
      </c>
      <c r="Q11" s="17">
        <f t="shared" si="12"/>
        <v>0</v>
      </c>
      <c r="R11" s="17">
        <f t="shared" si="13"/>
        <v>0</v>
      </c>
      <c r="S11" s="17">
        <f t="shared" si="14"/>
        <v>0</v>
      </c>
      <c r="T11" s="17">
        <f t="shared" si="15"/>
        <v>0</v>
      </c>
      <c r="U11" s="17">
        <f t="shared" si="16"/>
        <v>0</v>
      </c>
      <c r="V11" s="17">
        <f t="shared" si="17"/>
        <v>0</v>
      </c>
      <c r="W11" s="17">
        <f t="shared" si="18"/>
        <v>0</v>
      </c>
      <c r="X11" s="17">
        <f t="shared" si="19"/>
        <v>0</v>
      </c>
      <c r="Y11" s="17">
        <f t="shared" si="20"/>
        <v>0</v>
      </c>
      <c r="Z11" s="17">
        <f t="shared" si="21"/>
        <v>0</v>
      </c>
      <c r="AA11" s="17">
        <f t="shared" si="22"/>
        <v>1</v>
      </c>
      <c r="AB11" s="29">
        <f t="shared" si="23"/>
        <v>0</v>
      </c>
      <c r="AC11" s="17">
        <f t="shared" si="24"/>
        <v>0</v>
      </c>
      <c r="AD11" s="17">
        <f t="shared" si="25"/>
        <v>1</v>
      </c>
      <c r="AE11" s="17">
        <f t="shared" si="26"/>
        <v>1</v>
      </c>
      <c r="AF11" s="29">
        <f t="shared" si="27"/>
        <v>0</v>
      </c>
      <c r="AG11" s="17">
        <f t="shared" si="28"/>
        <v>0</v>
      </c>
      <c r="AH11" s="17">
        <f t="shared" si="29"/>
        <v>0</v>
      </c>
      <c r="AI11" s="17">
        <f t="shared" si="30"/>
        <v>0</v>
      </c>
      <c r="AJ11" s="17">
        <f t="shared" si="31"/>
        <v>0</v>
      </c>
      <c r="AK11" s="29">
        <f t="shared" si="32"/>
        <v>0</v>
      </c>
      <c r="AL11" s="17">
        <f t="shared" si="33"/>
        <v>0</v>
      </c>
      <c r="AM11" s="17">
        <f t="shared" si="34"/>
        <v>0</v>
      </c>
      <c r="AN11" s="17">
        <f t="shared" si="35"/>
        <v>0</v>
      </c>
      <c r="AO11" s="17">
        <f t="shared" si="36"/>
        <v>0</v>
      </c>
      <c r="AP11" s="18" t="s">
        <v>11</v>
      </c>
      <c r="AQ11" s="18" t="s">
        <v>11</v>
      </c>
      <c r="AR11" s="18" t="s">
        <v>7</v>
      </c>
      <c r="AS11" s="18" t="s">
        <v>5</v>
      </c>
      <c r="AT11" s="18" t="s">
        <v>5</v>
      </c>
      <c r="AU11" s="18" t="s">
        <v>11</v>
      </c>
      <c r="AV11" s="18" t="s">
        <v>12</v>
      </c>
      <c r="AW11" s="18" t="s">
        <v>7</v>
      </c>
      <c r="AX11" s="18" t="s">
        <v>11</v>
      </c>
      <c r="AY11" s="18" t="s">
        <v>11</v>
      </c>
      <c r="AZ11" s="18" t="s">
        <v>11</v>
      </c>
      <c r="BA11" s="18" t="s">
        <v>11</v>
      </c>
      <c r="BB11" s="18" t="s">
        <v>11</v>
      </c>
      <c r="BC11" s="18" t="s">
        <v>11</v>
      </c>
      <c r="BD11" s="20" t="s">
        <v>20</v>
      </c>
      <c r="BE11" s="31" t="s">
        <v>69</v>
      </c>
      <c r="BF11" s="17">
        <f t="shared" si="60"/>
        <v>0</v>
      </c>
      <c r="BG11" s="17">
        <f t="shared" si="61"/>
        <v>0</v>
      </c>
      <c r="BH11" s="17">
        <f t="shared" si="62"/>
        <v>1</v>
      </c>
      <c r="BI11" s="17">
        <f t="shared" si="37"/>
        <v>1</v>
      </c>
      <c r="BJ11" s="17">
        <f t="shared" si="38"/>
        <v>0</v>
      </c>
      <c r="BK11" s="17">
        <f t="shared" si="63"/>
        <v>1</v>
      </c>
      <c r="BL11" s="17">
        <f t="shared" si="39"/>
        <v>0</v>
      </c>
      <c r="BM11" s="17">
        <f t="shared" si="40"/>
        <v>0</v>
      </c>
      <c r="BN11" s="17">
        <f t="shared" si="64"/>
        <v>0</v>
      </c>
      <c r="BO11" s="31" t="s">
        <v>70</v>
      </c>
      <c r="BP11" s="17">
        <f t="shared" si="41"/>
        <v>0</v>
      </c>
      <c r="BQ11" s="17">
        <f t="shared" si="42"/>
        <v>0</v>
      </c>
      <c r="BR11" s="17">
        <f t="shared" si="65"/>
        <v>0</v>
      </c>
      <c r="BS11" s="17">
        <f t="shared" si="66"/>
        <v>1</v>
      </c>
      <c r="BT11" s="17">
        <f t="shared" si="67"/>
        <v>1</v>
      </c>
      <c r="BU11" s="17">
        <f t="shared" si="43"/>
        <v>0</v>
      </c>
      <c r="BV11" s="17">
        <f t="shared" si="68"/>
        <v>0</v>
      </c>
      <c r="BW11" s="17">
        <f t="shared" si="44"/>
        <v>0</v>
      </c>
      <c r="BX11" s="17">
        <f t="shared" si="45"/>
        <v>0</v>
      </c>
      <c r="BY11" s="31" t="s">
        <v>71</v>
      </c>
      <c r="BZ11" s="17">
        <f t="shared" si="69"/>
        <v>1</v>
      </c>
      <c r="CA11" s="17">
        <f t="shared" si="70"/>
        <v>0</v>
      </c>
      <c r="CB11" s="17">
        <f t="shared" si="71"/>
        <v>1</v>
      </c>
      <c r="CC11" s="17">
        <f t="shared" si="46"/>
        <v>1</v>
      </c>
      <c r="CD11" s="17">
        <f t="shared" si="72"/>
        <v>0</v>
      </c>
      <c r="CE11" s="17">
        <f t="shared" si="73"/>
        <v>0</v>
      </c>
      <c r="CF11" s="17">
        <f t="shared" si="74"/>
        <v>0</v>
      </c>
      <c r="CG11" s="17">
        <f t="shared" si="47"/>
        <v>0</v>
      </c>
      <c r="CH11" s="18" t="s">
        <v>11</v>
      </c>
      <c r="CI11" s="18" t="s">
        <v>11</v>
      </c>
      <c r="CJ11" s="18" t="s">
        <v>11</v>
      </c>
      <c r="CK11" s="18" t="s">
        <v>7</v>
      </c>
      <c r="CL11" s="18" t="s">
        <v>5</v>
      </c>
      <c r="CM11" s="18" t="s">
        <v>5</v>
      </c>
      <c r="CN11" s="18" t="s">
        <v>11</v>
      </c>
      <c r="CO11" s="18" t="s">
        <v>7</v>
      </c>
      <c r="CP11" s="18" t="s">
        <v>7</v>
      </c>
      <c r="CQ11" s="18" t="s">
        <v>7</v>
      </c>
      <c r="CR11" s="18" t="s">
        <v>7</v>
      </c>
      <c r="CS11" s="18" t="s">
        <v>7</v>
      </c>
      <c r="CT11" s="18" t="s">
        <v>7</v>
      </c>
      <c r="CU11" s="18" t="s">
        <v>7</v>
      </c>
      <c r="CV11" s="18" t="s">
        <v>7</v>
      </c>
      <c r="CW11" s="18" t="s">
        <v>7</v>
      </c>
      <c r="CX11" s="18" t="s">
        <v>7</v>
      </c>
      <c r="CY11" s="31" t="s">
        <v>72</v>
      </c>
      <c r="CZ11" s="17">
        <f t="shared" si="75"/>
        <v>0</v>
      </c>
      <c r="DA11" s="17">
        <f t="shared" si="48"/>
        <v>0</v>
      </c>
      <c r="DB11" s="17">
        <f t="shared" si="76"/>
        <v>0</v>
      </c>
      <c r="DC11" s="17">
        <f t="shared" si="77"/>
        <v>0</v>
      </c>
      <c r="DD11" s="17">
        <f t="shared" si="49"/>
        <v>0</v>
      </c>
      <c r="DE11" s="17">
        <f t="shared" si="78"/>
        <v>0</v>
      </c>
      <c r="DF11" s="17">
        <f t="shared" si="50"/>
        <v>0</v>
      </c>
      <c r="DG11" s="17">
        <f t="shared" si="51"/>
        <v>0</v>
      </c>
      <c r="DH11" s="17">
        <f t="shared" si="79"/>
        <v>0</v>
      </c>
      <c r="DI11" s="17">
        <f t="shared" si="80"/>
        <v>0</v>
      </c>
      <c r="DJ11" s="17">
        <f t="shared" si="81"/>
        <v>0</v>
      </c>
      <c r="DK11" s="17">
        <f t="shared" si="82"/>
        <v>0</v>
      </c>
      <c r="DL11" s="17">
        <f t="shared" si="52"/>
        <v>0</v>
      </c>
      <c r="DM11" s="17">
        <f t="shared" si="83"/>
        <v>0</v>
      </c>
      <c r="DN11" s="18" t="s">
        <v>11</v>
      </c>
      <c r="DO11" s="18" t="s">
        <v>7</v>
      </c>
      <c r="DP11" s="18" t="s">
        <v>6</v>
      </c>
      <c r="DQ11" s="19">
        <v>4</v>
      </c>
      <c r="DR11" s="19">
        <v>3</v>
      </c>
      <c r="DS11" s="17">
        <v>4</v>
      </c>
      <c r="DT11" s="17">
        <v>5</v>
      </c>
      <c r="DU11" s="17">
        <v>4</v>
      </c>
      <c r="DV11" s="19">
        <v>3</v>
      </c>
      <c r="DW11" s="17">
        <v>5</v>
      </c>
      <c r="DX11" s="17">
        <v>7</v>
      </c>
      <c r="DY11" s="17">
        <v>7</v>
      </c>
      <c r="DZ11" s="17">
        <v>4</v>
      </c>
      <c r="EA11" s="17">
        <v>5</v>
      </c>
      <c r="EB11" s="17">
        <v>5</v>
      </c>
      <c r="EC11" s="17">
        <v>4</v>
      </c>
      <c r="ED11" s="17">
        <v>7</v>
      </c>
      <c r="EE11" s="17">
        <v>4</v>
      </c>
      <c r="EF11" s="17">
        <v>4</v>
      </c>
      <c r="EG11" s="17">
        <v>7</v>
      </c>
      <c r="EH11" s="17">
        <v>5</v>
      </c>
      <c r="EI11" s="17">
        <v>6</v>
      </c>
      <c r="EJ11" s="17">
        <v>5</v>
      </c>
      <c r="EK11" s="17">
        <v>4</v>
      </c>
      <c r="EL11" s="17">
        <v>6</v>
      </c>
      <c r="EM11" s="17">
        <v>3</v>
      </c>
      <c r="EN11" s="17">
        <v>3</v>
      </c>
      <c r="EO11" s="17">
        <v>2</v>
      </c>
      <c r="EP11" s="17">
        <v>1</v>
      </c>
      <c r="EQ11" s="1">
        <f t="shared" si="53"/>
        <v>9</v>
      </c>
      <c r="ER11" s="1">
        <f t="shared" si="54"/>
        <v>6</v>
      </c>
      <c r="ES11" s="1">
        <f t="shared" si="55"/>
        <v>11</v>
      </c>
      <c r="ET11" s="1">
        <f t="shared" si="56"/>
        <v>11</v>
      </c>
      <c r="EU11" s="1">
        <f t="shared" si="57"/>
        <v>11</v>
      </c>
      <c r="EV11" s="17">
        <v>5</v>
      </c>
      <c r="EW11" s="17">
        <v>2</v>
      </c>
      <c r="EX11" s="17">
        <v>4</v>
      </c>
      <c r="EY11" s="17">
        <v>1</v>
      </c>
      <c r="EZ11" s="17">
        <v>6</v>
      </c>
      <c r="FA11" s="17">
        <v>1</v>
      </c>
      <c r="FB11" s="17">
        <v>6</v>
      </c>
      <c r="FC11" s="17">
        <v>4</v>
      </c>
      <c r="FD11" s="17">
        <v>2</v>
      </c>
      <c r="FE11" s="17">
        <v>2</v>
      </c>
      <c r="FF11" s="20" t="s">
        <v>47</v>
      </c>
      <c r="FG11" s="20" t="s">
        <v>22</v>
      </c>
      <c r="FH11" s="20" t="s">
        <v>16</v>
      </c>
      <c r="FI11" s="20" t="s">
        <v>49</v>
      </c>
      <c r="FJ11" s="1" t="s">
        <v>236</v>
      </c>
      <c r="FK11" s="30" t="s">
        <v>244</v>
      </c>
      <c r="FL11" s="20" t="s">
        <v>33</v>
      </c>
      <c r="FM11" s="17" t="s">
        <v>67</v>
      </c>
      <c r="FN11" s="17" t="s">
        <v>34</v>
      </c>
      <c r="FP11" s="16"/>
    </row>
    <row r="12" spans="1:172" s="37" customFormat="1" x14ac:dyDescent="0.35">
      <c r="A12" s="29"/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36"/>
      <c r="BE12" s="36"/>
      <c r="BF12" s="29"/>
      <c r="BG12" s="29"/>
      <c r="BH12" s="29"/>
      <c r="BI12" s="29"/>
      <c r="BJ12" s="29"/>
      <c r="BK12" s="29"/>
      <c r="BL12" s="29"/>
      <c r="BM12" s="29"/>
      <c r="BN12" s="29"/>
      <c r="BO12" s="36"/>
      <c r="BP12" s="29"/>
      <c r="BQ12" s="29"/>
      <c r="BR12" s="29"/>
      <c r="BS12" s="29"/>
      <c r="BT12" s="29"/>
      <c r="BU12" s="29"/>
      <c r="BV12" s="29"/>
      <c r="BW12" s="29"/>
      <c r="BX12" s="29"/>
      <c r="BY12" s="36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36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>
        <f t="shared" ref="EQ12:EQ51" si="84">EG12+8-EL12</f>
        <v>8</v>
      </c>
      <c r="ER12" s="29">
        <f t="shared" ref="ER12:ER51" si="85">-EH12+8+EM12</f>
        <v>8</v>
      </c>
      <c r="ES12" s="29">
        <f t="shared" ref="ES12:ES51" si="86">EI12+8-EN12</f>
        <v>8</v>
      </c>
      <c r="ET12" s="29">
        <f t="shared" ref="ET12:ET51" si="87">EJ12+8-EO12</f>
        <v>8</v>
      </c>
      <c r="EU12" s="29">
        <f t="shared" ref="EU12:EU51" si="88">EK12+8-EP12</f>
        <v>8</v>
      </c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36"/>
      <c r="FG12" s="36"/>
      <c r="FH12" s="36"/>
      <c r="FI12" s="36"/>
      <c r="FJ12" s="36"/>
      <c r="FK12" s="36"/>
      <c r="FL12" s="36"/>
      <c r="FM12" s="29"/>
      <c r="FN12" s="29"/>
    </row>
    <row r="13" spans="1:172" s="37" customFormat="1" x14ac:dyDescent="0.35">
      <c r="A13" s="29"/>
      <c r="B13" s="3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6"/>
      <c r="BE13" s="36"/>
      <c r="BF13" s="29"/>
      <c r="BG13" s="29"/>
      <c r="BH13" s="29"/>
      <c r="BI13" s="29"/>
      <c r="BJ13" s="29"/>
      <c r="BK13" s="29"/>
      <c r="BL13" s="29"/>
      <c r="BM13" s="29"/>
      <c r="BN13" s="29"/>
      <c r="BO13" s="36"/>
      <c r="BP13" s="29"/>
      <c r="BQ13" s="29"/>
      <c r="BR13" s="29"/>
      <c r="BS13" s="29"/>
      <c r="BT13" s="29"/>
      <c r="BU13" s="29"/>
      <c r="BV13" s="29"/>
      <c r="BW13" s="29"/>
      <c r="BX13" s="29"/>
      <c r="BY13" s="36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36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>
        <f t="shared" si="84"/>
        <v>8</v>
      </c>
      <c r="ER13" s="29">
        <f t="shared" si="85"/>
        <v>8</v>
      </c>
      <c r="ES13" s="29">
        <f t="shared" si="86"/>
        <v>8</v>
      </c>
      <c r="ET13" s="29">
        <f t="shared" si="87"/>
        <v>8</v>
      </c>
      <c r="EU13" s="29">
        <f t="shared" si="88"/>
        <v>8</v>
      </c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36"/>
      <c r="FG13" s="36"/>
      <c r="FH13" s="36"/>
      <c r="FI13" s="36"/>
      <c r="FJ13" s="36"/>
      <c r="FK13" s="36"/>
      <c r="FL13" s="36"/>
      <c r="FM13" s="29"/>
      <c r="FN13" s="29"/>
    </row>
    <row r="14" spans="1:172" s="37" customFormat="1" x14ac:dyDescent="0.35">
      <c r="A14" s="29"/>
      <c r="B14" s="3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6"/>
      <c r="BE14" s="36"/>
      <c r="BF14" s="29"/>
      <c r="BG14" s="29"/>
      <c r="BH14" s="29"/>
      <c r="BI14" s="29"/>
      <c r="BJ14" s="29"/>
      <c r="BK14" s="29"/>
      <c r="BL14" s="29"/>
      <c r="BM14" s="29"/>
      <c r="BN14" s="29"/>
      <c r="BO14" s="36"/>
      <c r="BP14" s="29"/>
      <c r="BQ14" s="29"/>
      <c r="BR14" s="29"/>
      <c r="BS14" s="29"/>
      <c r="BT14" s="29"/>
      <c r="BU14" s="29"/>
      <c r="BV14" s="29"/>
      <c r="BW14" s="29"/>
      <c r="BX14" s="29"/>
      <c r="BY14" s="36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36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>
        <f t="shared" si="84"/>
        <v>8</v>
      </c>
      <c r="ER14" s="29">
        <f t="shared" si="85"/>
        <v>8</v>
      </c>
      <c r="ES14" s="29">
        <f t="shared" si="86"/>
        <v>8</v>
      </c>
      <c r="ET14" s="29">
        <f t="shared" si="87"/>
        <v>8</v>
      </c>
      <c r="EU14" s="29">
        <f t="shared" si="88"/>
        <v>8</v>
      </c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36"/>
      <c r="FG14" s="36"/>
      <c r="FH14" s="36"/>
      <c r="FI14" s="36"/>
      <c r="FJ14" s="36"/>
      <c r="FK14" s="36"/>
      <c r="FL14" s="36"/>
      <c r="FM14" s="29"/>
      <c r="FN14" s="29"/>
    </row>
    <row r="15" spans="1:172" s="37" customFormat="1" x14ac:dyDescent="0.35">
      <c r="A15" s="29"/>
      <c r="B15" s="3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6"/>
      <c r="BE15" s="36"/>
      <c r="BF15" s="29"/>
      <c r="BG15" s="29"/>
      <c r="BH15" s="29"/>
      <c r="BI15" s="29"/>
      <c r="BJ15" s="29"/>
      <c r="BK15" s="29"/>
      <c r="BL15" s="29"/>
      <c r="BM15" s="29"/>
      <c r="BN15" s="29"/>
      <c r="BO15" s="36"/>
      <c r="BP15" s="29"/>
      <c r="BQ15" s="29"/>
      <c r="BR15" s="29"/>
      <c r="BS15" s="29"/>
      <c r="BT15" s="29"/>
      <c r="BU15" s="29"/>
      <c r="BV15" s="29"/>
      <c r="BW15" s="29"/>
      <c r="BX15" s="29"/>
      <c r="BY15" s="36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36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>
        <f t="shared" si="84"/>
        <v>8</v>
      </c>
      <c r="ER15" s="29">
        <f t="shared" si="85"/>
        <v>8</v>
      </c>
      <c r="ES15" s="29">
        <f t="shared" si="86"/>
        <v>8</v>
      </c>
      <c r="ET15" s="29">
        <f t="shared" si="87"/>
        <v>8</v>
      </c>
      <c r="EU15" s="29">
        <f t="shared" si="88"/>
        <v>8</v>
      </c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36"/>
      <c r="FG15" s="36"/>
      <c r="FH15" s="36"/>
      <c r="FI15" s="36"/>
      <c r="FJ15" s="36"/>
      <c r="FK15" s="36"/>
      <c r="FL15" s="36"/>
      <c r="FM15" s="29"/>
      <c r="FN15" s="29"/>
    </row>
    <row r="16" spans="1:172" s="37" customFormat="1" x14ac:dyDescent="0.35">
      <c r="A16" s="29"/>
      <c r="B16" s="3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6"/>
      <c r="BE16" s="36"/>
      <c r="BF16" s="29"/>
      <c r="BG16" s="29"/>
      <c r="BH16" s="29"/>
      <c r="BI16" s="29"/>
      <c r="BJ16" s="29"/>
      <c r="BK16" s="29"/>
      <c r="BL16" s="29"/>
      <c r="BM16" s="29"/>
      <c r="BN16" s="29"/>
      <c r="BO16" s="36"/>
      <c r="BP16" s="29"/>
      <c r="BQ16" s="29"/>
      <c r="BR16" s="29"/>
      <c r="BS16" s="29"/>
      <c r="BT16" s="29"/>
      <c r="BU16" s="29"/>
      <c r="BV16" s="29"/>
      <c r="BW16" s="29"/>
      <c r="BX16" s="29"/>
      <c r="BY16" s="36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36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>
        <f t="shared" si="84"/>
        <v>8</v>
      </c>
      <c r="ER16" s="29">
        <f t="shared" si="85"/>
        <v>8</v>
      </c>
      <c r="ES16" s="29">
        <f t="shared" si="86"/>
        <v>8</v>
      </c>
      <c r="ET16" s="29">
        <f t="shared" si="87"/>
        <v>8</v>
      </c>
      <c r="EU16" s="29">
        <f t="shared" si="88"/>
        <v>8</v>
      </c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36"/>
      <c r="FG16" s="36"/>
      <c r="FH16" s="36"/>
      <c r="FI16" s="36"/>
      <c r="FJ16" s="36"/>
      <c r="FK16" s="36"/>
      <c r="FL16" s="36"/>
      <c r="FM16" s="29"/>
      <c r="FN16" s="29"/>
    </row>
    <row r="17" spans="1:170" s="37" customFormat="1" x14ac:dyDescent="0.35">
      <c r="A17" s="29"/>
      <c r="B17" s="3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6"/>
      <c r="BE17" s="36"/>
      <c r="BF17" s="29"/>
      <c r="BG17" s="29"/>
      <c r="BH17" s="29"/>
      <c r="BI17" s="29"/>
      <c r="BJ17" s="29"/>
      <c r="BK17" s="29"/>
      <c r="BL17" s="29"/>
      <c r="BM17" s="29"/>
      <c r="BN17" s="29"/>
      <c r="BO17" s="36"/>
      <c r="BP17" s="29"/>
      <c r="BQ17" s="29"/>
      <c r="BR17" s="29"/>
      <c r="BS17" s="29"/>
      <c r="BT17" s="29"/>
      <c r="BU17" s="29"/>
      <c r="BV17" s="29"/>
      <c r="BW17" s="29"/>
      <c r="BX17" s="29"/>
      <c r="BY17" s="36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36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>
        <f t="shared" si="84"/>
        <v>8</v>
      </c>
      <c r="ER17" s="29">
        <f t="shared" si="85"/>
        <v>8</v>
      </c>
      <c r="ES17" s="29">
        <f t="shared" si="86"/>
        <v>8</v>
      </c>
      <c r="ET17" s="29">
        <f t="shared" si="87"/>
        <v>8</v>
      </c>
      <c r="EU17" s="29">
        <f t="shared" si="88"/>
        <v>8</v>
      </c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36"/>
      <c r="FG17" s="36"/>
      <c r="FH17" s="36"/>
      <c r="FI17" s="36"/>
      <c r="FJ17" s="36"/>
      <c r="FK17" s="36"/>
      <c r="FL17" s="36"/>
      <c r="FM17" s="29"/>
      <c r="FN17" s="29"/>
    </row>
    <row r="18" spans="1:170" s="37" customFormat="1" x14ac:dyDescent="0.35">
      <c r="A18" s="29"/>
      <c r="B18" s="3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6"/>
      <c r="BE18" s="36"/>
      <c r="BF18" s="29"/>
      <c r="BG18" s="29"/>
      <c r="BH18" s="29"/>
      <c r="BI18" s="29"/>
      <c r="BJ18" s="29"/>
      <c r="BK18" s="29"/>
      <c r="BL18" s="29"/>
      <c r="BM18" s="29"/>
      <c r="BN18" s="29"/>
      <c r="BO18" s="36"/>
      <c r="BP18" s="29"/>
      <c r="BQ18" s="29"/>
      <c r="BR18" s="29"/>
      <c r="BS18" s="29"/>
      <c r="BT18" s="29"/>
      <c r="BU18" s="29"/>
      <c r="BV18" s="29"/>
      <c r="BW18" s="29"/>
      <c r="BX18" s="29"/>
      <c r="BY18" s="36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36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>
        <f t="shared" si="84"/>
        <v>8</v>
      </c>
      <c r="ER18" s="29">
        <f t="shared" si="85"/>
        <v>8</v>
      </c>
      <c r="ES18" s="29">
        <f t="shared" si="86"/>
        <v>8</v>
      </c>
      <c r="ET18" s="29">
        <f t="shared" si="87"/>
        <v>8</v>
      </c>
      <c r="EU18" s="29">
        <f t="shared" si="88"/>
        <v>8</v>
      </c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36"/>
      <c r="FG18" s="36"/>
      <c r="FH18" s="36"/>
      <c r="FI18" s="36"/>
      <c r="FJ18" s="36"/>
      <c r="FK18" s="36"/>
      <c r="FL18" s="36"/>
      <c r="FM18" s="29"/>
      <c r="FN18" s="29"/>
    </row>
    <row r="19" spans="1:170" s="37" customFormat="1" x14ac:dyDescent="0.35">
      <c r="A19" s="29"/>
      <c r="B19" s="36"/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ref="L19:L50" si="89">IF(ISNUMBER(FIND("przełożony, dzielący się wiedzą i doświadczeniem",$B$5,1)),1,0)</f>
        <v>0</v>
      </c>
      <c r="M19" s="29"/>
      <c r="N19" s="29"/>
      <c r="O19" s="29"/>
      <c r="P19" s="29">
        <f t="shared" ref="P19:P50" si="90">IF(ISNUMBER(FIND("jasno stawiane cele, które będą zrozumiałe",$B$5,1)),1,0)</f>
        <v>0</v>
      </c>
      <c r="Q19" s="29"/>
      <c r="R19" s="29">
        <f t="shared" ref="R19:R50" si="91">IF(ISNUMBER(FIND("pewność zatrudnienia",$B$5,1)),1,0)</f>
        <v>0</v>
      </c>
      <c r="S19" s="29"/>
      <c r="T19" s="29">
        <f t="shared" ref="T19:T50" si="92">IF(ISNUMBER(FIND("prestiż pracodawcy",$B$5,1)),1,0)</f>
        <v>0</v>
      </c>
      <c r="U19" s="29"/>
      <c r="V19" s="29">
        <f t="shared" ref="V19:V50" si="93">IF(ISNUMBER(FIND("praca mająca sens",$B$5,1)),1,0)</f>
        <v>0</v>
      </c>
      <c r="W19" s="29"/>
      <c r="X19" s="29"/>
      <c r="Y19" s="29">
        <f t="shared" ref="Y19:Y50" si="94">IF(ISNUMBER(FIND("dobra komunikacja/informacja zwrotna",$B$5,1)),1,0)</f>
        <v>0</v>
      </c>
      <c r="Z19" s="29"/>
      <c r="AA19" s="29">
        <f t="shared" ref="AA19:AA50" si="95">IF(ISNUMBER(FIND("warunki pracy",$B$5,1)),1,0)</f>
        <v>0</v>
      </c>
      <c r="AB19" s="29">
        <f t="shared" ref="AB19:AB50" si="96">IF(ISNUMBER(FIND("podmiotowe traktowanie, czego przykładem jest współdzielenia się informacjami zarządu z pracownikami, prowadzenie ankiet oceniających pracę menadżerów",$B19,1)),1,0)</f>
        <v>0</v>
      </c>
      <c r="AC19" s="29">
        <f t="shared" ref="AC19:AC50" si="97">IF(ISNUMBER(FIND("równowaga pomiędzy nagrodami a nakładem pracy (sprawiedliwość społeczna)",$B$5,1)),1,0)</f>
        <v>0</v>
      </c>
      <c r="AD19" s="29">
        <f t="shared" ref="AD19:AD50" si="98">IF(ISNUMBER(FIND("poczucie przynależności do grupy",$B$5,1)),1,0)</f>
        <v>0</v>
      </c>
      <c r="AE19" s="29">
        <f t="shared" ref="AE19:AE50" si="99">IF(ISNUMBER(FIND("praca z utalentowanymi ludźmi",$B$5,1)),1,0)</f>
        <v>0</v>
      </c>
      <c r="AF19" s="29">
        <f t="shared" ref="AF19:AF50" si="100">IF(ISNUMBER(FIND("osiągania coraz lepszych wyników",$B19,1)),1,0)</f>
        <v>0</v>
      </c>
      <c r="AG19" s="29">
        <f t="shared" ref="AG19:AG50" si="101">IF(ISNUMBER(FIND("równowaga pomiędzy pracą a życiem prywatnym (Work/life balance)",$B$5,1)),1,0)</f>
        <v>0</v>
      </c>
      <c r="AH19" s="29">
        <f t="shared" ref="AH19:AH50" si="102">IF(ISNUMBER(FIND("dodatkowy urlop",$B$5,1)),1,0)</f>
        <v>0</v>
      </c>
      <c r="AI19" s="29">
        <f t="shared" ref="AI19:AI50" si="103">IF(ISNUMBER(FIND("możliwość odpoczynku w trakcie pracy (np. piłkarzyki, ping pong, ćwiczenia, itp.)",$B$5,1)),1,0)</f>
        <v>0</v>
      </c>
      <c r="AJ19" s="29">
        <f t="shared" ref="AJ19:AJ50" si="104">IF(ISNUMBER(FIND("bycie przykładem dla pracowników",$B19,1)),1,0)</f>
        <v>0</v>
      </c>
      <c r="AK19" s="29">
        <f t="shared" ref="AK19:AK50" si="105">IF(ISNUMBER(FIND("możliwość wyboru miejsca, z którego się pracuje/praca zdalna oraz projektu do, którego chce się dołączyć",$B19,1)),1,0)</f>
        <v>0</v>
      </c>
      <c r="AL19" s="29"/>
      <c r="AM19" s="29">
        <f t="shared" ref="AM19:AM50" si="106">IF(ISNUMBER(FIND("bezpłatne wyżywienie w pracy",$B$5,1)),1,0)</f>
        <v>0</v>
      </c>
      <c r="AN19" s="29">
        <f t="shared" ref="AN19:AN50" si="107">IF(ISNUMBER(FIND("różnicowanie zadań",$B$5,1)),1,0)</f>
        <v>1</v>
      </c>
      <c r="AO19" s="29">
        <f t="shared" ref="AO19:AO50" si="108">IF(ISNUMBER(FIND("możliwość eksperymentowania w pracy",$B$5,1)),1,0)</f>
        <v>0</v>
      </c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6"/>
      <c r="BE19" s="36"/>
      <c r="BF19" s="29"/>
      <c r="BG19" s="29">
        <f t="shared" ref="BG19:BG50" si="109">IF(ISNUMBER(FIND("pisemna pochwała;",$BE19,1)),1,0)</f>
        <v>0</v>
      </c>
      <c r="BH19" s="29"/>
      <c r="BI19" s="29">
        <f t="shared" ref="BI19:BI50" si="110">IF(ISNUMBER(FIND("nagroda niepieniężna np. dodatkowe ubezpieczenie, auto służbowe, wyjazdy turystyczno-szkoleniowe",$BE19,1)),1,0)</f>
        <v>0</v>
      </c>
      <c r="BJ19" s="29">
        <f t="shared" ref="BJ19:BJ50" si="111">IF(ISNUMBER(FIND("pisemna kara od przełożonego załączona do akt pracownika",$BE19,1)),1,0)</f>
        <v>0</v>
      </c>
      <c r="BK19" s="29">
        <f t="shared" ref="BK19:BK50" si="112">IF(ISNUMBER(FIND("ustna kara od bezpośredniego przełożonego (upomnienie zwrócenie uwagi)",$BE19,1)),1,0)</f>
        <v>0</v>
      </c>
      <c r="BL19" s="29">
        <f t="shared" ref="BL19:BL50" si="113">IF(ISNUMBER(FIND("kara pieniężna",$BE19,1)),1,0)</f>
        <v>0</v>
      </c>
      <c r="BM19" s="29">
        <f t="shared" ref="BM19:BM50" si="114">IF(ISNUMBER(FIND("pozbawienie określonych przywilejów (np. prawa do korzystania z samochodu służbowego)",$BE19,1)),1,0)</f>
        <v>0</v>
      </c>
      <c r="BN19" s="29">
        <f t="shared" ref="BN19:BN50" si="115">IF(ISNUMBER(FIND("żadne",$BE19,1)),1,0)</f>
        <v>0</v>
      </c>
      <c r="BO19" s="36"/>
      <c r="BP19" s="29">
        <f t="shared" ref="BP19:BP50" si="116">IF(ISNUMBER(FIND("uczę się podczas robienia projektów",$BO19,1)),1,0)</f>
        <v>0</v>
      </c>
      <c r="BQ19" s="29">
        <f t="shared" ref="BQ19:BQ50" si="117">IF(ISNUMBER(FIND("kursy online",$BO19,1)),1,0)</f>
        <v>0</v>
      </c>
      <c r="BR19" s="29">
        <f t="shared" ref="BR19:BR50" si="118">IF(ISNUMBER(FIND("konferencje",$BO19,1)),1,0)</f>
        <v>0</v>
      </c>
      <c r="BS19" s="29"/>
      <c r="BT19" s="29"/>
      <c r="BU19" s="29">
        <f t="shared" ref="BU19:BU50" si="119">IF(ISNUMBER(FIND("inne żadne",$BO19,1)),1,0)</f>
        <v>0</v>
      </c>
      <c r="BV19" s="29"/>
      <c r="BW19" s="29">
        <f t="shared" ref="BW19:BW50" si="120">IF(ISNUMBER(FIND("studia podyplomowe",$BO19,1)),1,0)</f>
        <v>0</v>
      </c>
      <c r="BX19" s="29">
        <f t="shared" ref="BX19:BX50" si="121">IF(ISNUMBER(FIND("nie korzystam z żadnej z powyższych form",$BO19,1)),1,0)</f>
        <v>0</v>
      </c>
      <c r="BY19" s="36"/>
      <c r="BZ19" s="29">
        <f t="shared" ref="BZ19:BZ50" si="122">IF(ISNUMBER(FIND("karta MultiSport",$BY19,1)),1,0)</f>
        <v>0</v>
      </c>
      <c r="CA19" s="29">
        <f t="shared" ref="CA19:CA50" si="123">IF(ISNUMBER(FIND("trzynasta pensja",$BY19,1)),1,0)</f>
        <v>0</v>
      </c>
      <c r="CB19" s="29">
        <f t="shared" ref="CB19:CB50" si="124">IF(ISNUMBER(FIND("dodatkowa opieka medyczna",$BY19,1)),1,0)</f>
        <v>0</v>
      </c>
      <c r="CC19" s="29">
        <f t="shared" ref="CC19:CC50" si="125">IF(ISNUMBER(FIND("opieka przedszkolna dla dzieci",$BY19,1)),1,0)</f>
        <v>0</v>
      </c>
      <c r="CD19" s="29">
        <f t="shared" ref="CD19:CD50" si="126">IF(ISNUMBER(FIND("dofinansowanie/finansowanie dojazdów do pracy",$BY19,1)),1,0)</f>
        <v>0</v>
      </c>
      <c r="CE19" s="29">
        <f t="shared" ref="CE19:CE50" si="127">IF(ISNUMBER(FIND("finansowanie posiłków",$BY19,1)),1,0)</f>
        <v>0</v>
      </c>
      <c r="CF19" s="29">
        <f t="shared" ref="CF19:CF50" si="128">IF(ISNUMBER(FIND("bony towarowe",$BY19,1)),1,0)</f>
        <v>0</v>
      </c>
      <c r="CG19" s="29">
        <f t="shared" ref="CG19:CG50" si="129">IF(ISNUMBER(FIND("żadne",$BY19,1)),1,0)</f>
        <v>0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36"/>
      <c r="CZ19" s="29"/>
      <c r="DA19" s="29">
        <f t="shared" ref="DA19:DA50" si="130">IF(ISNUMBER(FIND("brak wiedzy pracowników na temat znaczenia i korzyści z technologii informatycznych",$CY19,1)),1,0)</f>
        <v>0</v>
      </c>
      <c r="DB19" s="29">
        <f t="shared" ref="DB19:DB50" si="131">IF(ISNUMBER(FIND("brak kompetencji cyfrowych pracowników i edukacji/szkoleń w tym zakresie",$CY19,1)),1,0)</f>
        <v>0</v>
      </c>
      <c r="DC19" s="29"/>
      <c r="DD19" s="29">
        <f t="shared" ref="DD19:DD50" si="132">IF(ISNUMBER(FIND("obawa pracowników, że technologie informatyczne odbiorą im pracę",$CY19,1)),1,0)</f>
        <v>0</v>
      </c>
      <c r="DE19" s="29">
        <f t="shared" ref="DE19:DE50" si="133">IF(ISNUMBER(FIND("brak motywowania pracowników do wykorzystywania technologii informatycznych",$CY19,1)),1,0)</f>
        <v>0</v>
      </c>
      <c r="DF19" s="29">
        <f t="shared" ref="DF19:DF50" si="134">IF(ISNUMBER(FIND("niewystarczająca liczba dobrych praktyk/referencji/badań",$CY19,1)),1,0)</f>
        <v>0</v>
      </c>
      <c r="DG19" s="29">
        <f t="shared" ref="DG19:DG50" si="135">IF(ISNUMBER(FIND("trudność z określeniem czasu zwrotu z inwestycji w technologie informatyczne",$CY19,1)),1,0)</f>
        <v>0</v>
      </c>
      <c r="DH19" s="29">
        <f t="shared" ref="DH19:DH50" si="136">IF(ISNUMBER(FIND("brak w organizacji osoby/jednostki odpowiadającej za popularyzację i adaptację technologii informatycznych",$CY19,1)),1,0)</f>
        <v>0</v>
      </c>
      <c r="DI19" s="29">
        <f t="shared" ref="DI19:DI50" si="137">IF(ISNUMBER(FIND("brak podjęcia współpracy w zakresie cyfryzacji na poziomie przedsiębiorstw powiązanych kapitałowo, brak sojuszy z partnerami, klientami, ośrodkami badawczymi i uczelniami,",$CY19,1)),1,0)</f>
        <v>0</v>
      </c>
      <c r="DJ19" s="29">
        <f t="shared" ref="DJ19:DJ50" si="138">IF(ISNUMBER(FIND("brak dostępności kadr z obszaru IT i umiejętności wyboru odpowiedniej technologii",$CY19,1)),1,0)</f>
        <v>0</v>
      </c>
      <c r="DK19" s="29">
        <f t="shared" ref="DK19:DK50" si="139">IF(ISNUMBER(FIND("poczucie „przytłoczenia” pracowników postępem IT (platformy mobilne, czujniki i społecznościowe systemy współpracy, sztuczna inteligencja, ogrom informacji i danych, itp.)",$CY19,1)),1,0)</f>
        <v>0</v>
      </c>
      <c r="DL19" s="29">
        <f t="shared" ref="DL19:DL50" si="140">IF(ISNUMBER(FIND("wskaźnik sukcesu w zakresie transformacji cyfrowej jest niski, co zniechęca",$CY19,1)),1,0)</f>
        <v>0</v>
      </c>
      <c r="DM19" s="29">
        <f t="shared" ref="DM19:DM50" si="141">IF(ISNUMBER(FIND("starszy wiek pracowników, którzy gorzej radzą sobie z wykorzystywaniem technologii informatycznych",$CY19,1)),1,0)</f>
        <v>0</v>
      </c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>
        <f t="shared" si="84"/>
        <v>8</v>
      </c>
      <c r="ER19" s="29">
        <f t="shared" si="85"/>
        <v>8</v>
      </c>
      <c r="ES19" s="29">
        <f t="shared" si="86"/>
        <v>8</v>
      </c>
      <c r="ET19" s="29">
        <f t="shared" si="87"/>
        <v>8</v>
      </c>
      <c r="EU19" s="29">
        <f t="shared" si="88"/>
        <v>8</v>
      </c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36"/>
      <c r="FG19" s="36"/>
      <c r="FH19" s="36"/>
      <c r="FI19" s="36"/>
      <c r="FJ19" s="36"/>
      <c r="FK19" s="36"/>
      <c r="FL19" s="36"/>
      <c r="FM19" s="29"/>
      <c r="FN19" s="29"/>
    </row>
    <row r="20" spans="1:170" s="37" customFormat="1" x14ac:dyDescent="0.35">
      <c r="A20" s="29"/>
      <c r="B20" s="36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89"/>
        <v>0</v>
      </c>
      <c r="M20" s="29"/>
      <c r="N20" s="29"/>
      <c r="O20" s="29"/>
      <c r="P20" s="29">
        <f t="shared" si="90"/>
        <v>0</v>
      </c>
      <c r="Q20" s="29"/>
      <c r="R20" s="29">
        <f t="shared" si="91"/>
        <v>0</v>
      </c>
      <c r="S20" s="29"/>
      <c r="T20" s="29">
        <f t="shared" si="92"/>
        <v>0</v>
      </c>
      <c r="U20" s="29"/>
      <c r="V20" s="29">
        <f t="shared" si="93"/>
        <v>0</v>
      </c>
      <c r="W20" s="29"/>
      <c r="X20" s="29"/>
      <c r="Y20" s="29">
        <f t="shared" si="94"/>
        <v>0</v>
      </c>
      <c r="Z20" s="29"/>
      <c r="AA20" s="29">
        <f t="shared" si="95"/>
        <v>0</v>
      </c>
      <c r="AB20" s="29">
        <f t="shared" si="96"/>
        <v>0</v>
      </c>
      <c r="AC20" s="29">
        <f t="shared" si="97"/>
        <v>0</v>
      </c>
      <c r="AD20" s="29">
        <f t="shared" si="98"/>
        <v>0</v>
      </c>
      <c r="AE20" s="29">
        <f t="shared" si="99"/>
        <v>0</v>
      </c>
      <c r="AF20" s="29">
        <f t="shared" si="100"/>
        <v>0</v>
      </c>
      <c r="AG20" s="29">
        <f t="shared" si="101"/>
        <v>0</v>
      </c>
      <c r="AH20" s="29">
        <f t="shared" si="102"/>
        <v>0</v>
      </c>
      <c r="AI20" s="29">
        <f t="shared" si="103"/>
        <v>0</v>
      </c>
      <c r="AJ20" s="29">
        <f t="shared" si="104"/>
        <v>0</v>
      </c>
      <c r="AK20" s="29">
        <f t="shared" si="105"/>
        <v>0</v>
      </c>
      <c r="AL20" s="29"/>
      <c r="AM20" s="29">
        <f t="shared" si="106"/>
        <v>0</v>
      </c>
      <c r="AN20" s="29">
        <f t="shared" si="107"/>
        <v>1</v>
      </c>
      <c r="AO20" s="29">
        <f t="shared" si="108"/>
        <v>0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6"/>
      <c r="BE20" s="36"/>
      <c r="BF20" s="29"/>
      <c r="BG20" s="29">
        <f t="shared" si="109"/>
        <v>0</v>
      </c>
      <c r="BH20" s="29"/>
      <c r="BI20" s="29">
        <f t="shared" si="110"/>
        <v>0</v>
      </c>
      <c r="BJ20" s="29">
        <f t="shared" si="111"/>
        <v>0</v>
      </c>
      <c r="BK20" s="29">
        <f t="shared" si="112"/>
        <v>0</v>
      </c>
      <c r="BL20" s="29">
        <f t="shared" si="113"/>
        <v>0</v>
      </c>
      <c r="BM20" s="29">
        <f t="shared" si="114"/>
        <v>0</v>
      </c>
      <c r="BN20" s="29">
        <f t="shared" si="115"/>
        <v>0</v>
      </c>
      <c r="BO20" s="36"/>
      <c r="BP20" s="29">
        <f t="shared" si="116"/>
        <v>0</v>
      </c>
      <c r="BQ20" s="29">
        <f t="shared" si="117"/>
        <v>0</v>
      </c>
      <c r="BR20" s="29">
        <f t="shared" si="118"/>
        <v>0</v>
      </c>
      <c r="BS20" s="29"/>
      <c r="BT20" s="29"/>
      <c r="BU20" s="29">
        <f t="shared" si="119"/>
        <v>0</v>
      </c>
      <c r="BV20" s="29"/>
      <c r="BW20" s="29">
        <f t="shared" si="120"/>
        <v>0</v>
      </c>
      <c r="BX20" s="29">
        <f t="shared" si="121"/>
        <v>0</v>
      </c>
      <c r="BY20" s="36"/>
      <c r="BZ20" s="29">
        <f t="shared" si="122"/>
        <v>0</v>
      </c>
      <c r="CA20" s="29">
        <f t="shared" si="123"/>
        <v>0</v>
      </c>
      <c r="CB20" s="29">
        <f t="shared" si="124"/>
        <v>0</v>
      </c>
      <c r="CC20" s="29">
        <f t="shared" si="125"/>
        <v>0</v>
      </c>
      <c r="CD20" s="29">
        <f t="shared" si="126"/>
        <v>0</v>
      </c>
      <c r="CE20" s="29">
        <f t="shared" si="127"/>
        <v>0</v>
      </c>
      <c r="CF20" s="29">
        <f t="shared" si="128"/>
        <v>0</v>
      </c>
      <c r="CG20" s="29">
        <f t="shared" si="129"/>
        <v>0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36"/>
      <c r="CZ20" s="29"/>
      <c r="DA20" s="29">
        <f t="shared" si="130"/>
        <v>0</v>
      </c>
      <c r="DB20" s="29">
        <f t="shared" si="131"/>
        <v>0</v>
      </c>
      <c r="DC20" s="29"/>
      <c r="DD20" s="29">
        <f t="shared" si="132"/>
        <v>0</v>
      </c>
      <c r="DE20" s="29">
        <f t="shared" si="133"/>
        <v>0</v>
      </c>
      <c r="DF20" s="29">
        <f t="shared" si="134"/>
        <v>0</v>
      </c>
      <c r="DG20" s="29">
        <f t="shared" si="135"/>
        <v>0</v>
      </c>
      <c r="DH20" s="29">
        <f t="shared" si="136"/>
        <v>0</v>
      </c>
      <c r="DI20" s="29">
        <f t="shared" si="137"/>
        <v>0</v>
      </c>
      <c r="DJ20" s="29">
        <f t="shared" si="138"/>
        <v>0</v>
      </c>
      <c r="DK20" s="29">
        <f t="shared" si="139"/>
        <v>0</v>
      </c>
      <c r="DL20" s="29">
        <f t="shared" si="140"/>
        <v>0</v>
      </c>
      <c r="DM20" s="29">
        <f t="shared" si="141"/>
        <v>0</v>
      </c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>
        <f t="shared" si="84"/>
        <v>8</v>
      </c>
      <c r="ER20" s="29">
        <f t="shared" si="85"/>
        <v>8</v>
      </c>
      <c r="ES20" s="29">
        <f t="shared" si="86"/>
        <v>8</v>
      </c>
      <c r="ET20" s="29">
        <f t="shared" si="87"/>
        <v>8</v>
      </c>
      <c r="EU20" s="29">
        <f t="shared" si="88"/>
        <v>8</v>
      </c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36"/>
      <c r="FG20" s="36"/>
      <c r="FH20" s="36"/>
      <c r="FI20" s="36"/>
      <c r="FJ20" s="36"/>
      <c r="FK20" s="36"/>
      <c r="FL20" s="36"/>
      <c r="FM20" s="29"/>
      <c r="FN20" s="29"/>
    </row>
    <row r="21" spans="1:170" s="37" customFormat="1" x14ac:dyDescent="0.35">
      <c r="A21" s="29"/>
      <c r="B21" s="36"/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89"/>
        <v>0</v>
      </c>
      <c r="M21" s="29"/>
      <c r="N21" s="29"/>
      <c r="O21" s="29"/>
      <c r="P21" s="29">
        <f t="shared" si="90"/>
        <v>0</v>
      </c>
      <c r="Q21" s="29"/>
      <c r="R21" s="29">
        <f t="shared" si="91"/>
        <v>0</v>
      </c>
      <c r="S21" s="29"/>
      <c r="T21" s="29">
        <f t="shared" si="92"/>
        <v>0</v>
      </c>
      <c r="U21" s="29"/>
      <c r="V21" s="29">
        <f t="shared" si="93"/>
        <v>0</v>
      </c>
      <c r="W21" s="29"/>
      <c r="X21" s="29"/>
      <c r="Y21" s="29">
        <f t="shared" si="94"/>
        <v>0</v>
      </c>
      <c r="Z21" s="29"/>
      <c r="AA21" s="29">
        <f t="shared" si="95"/>
        <v>0</v>
      </c>
      <c r="AB21" s="29">
        <f t="shared" si="96"/>
        <v>0</v>
      </c>
      <c r="AC21" s="29">
        <f t="shared" si="97"/>
        <v>0</v>
      </c>
      <c r="AD21" s="29">
        <f t="shared" si="98"/>
        <v>0</v>
      </c>
      <c r="AE21" s="29">
        <f t="shared" si="99"/>
        <v>0</v>
      </c>
      <c r="AF21" s="29">
        <f t="shared" si="100"/>
        <v>0</v>
      </c>
      <c r="AG21" s="29">
        <f t="shared" si="101"/>
        <v>0</v>
      </c>
      <c r="AH21" s="29">
        <f t="shared" si="102"/>
        <v>0</v>
      </c>
      <c r="AI21" s="29">
        <f t="shared" si="103"/>
        <v>0</v>
      </c>
      <c r="AJ21" s="29">
        <f t="shared" si="104"/>
        <v>0</v>
      </c>
      <c r="AK21" s="29">
        <f t="shared" si="105"/>
        <v>0</v>
      </c>
      <c r="AL21" s="29"/>
      <c r="AM21" s="29">
        <f t="shared" si="106"/>
        <v>0</v>
      </c>
      <c r="AN21" s="29">
        <f t="shared" si="107"/>
        <v>1</v>
      </c>
      <c r="AO21" s="29">
        <f t="shared" si="108"/>
        <v>0</v>
      </c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6"/>
      <c r="BE21" s="36"/>
      <c r="BF21" s="29"/>
      <c r="BG21" s="29">
        <f t="shared" si="109"/>
        <v>0</v>
      </c>
      <c r="BH21" s="29"/>
      <c r="BI21" s="29">
        <f t="shared" si="110"/>
        <v>0</v>
      </c>
      <c r="BJ21" s="29">
        <f t="shared" si="111"/>
        <v>0</v>
      </c>
      <c r="BK21" s="29">
        <f t="shared" si="112"/>
        <v>0</v>
      </c>
      <c r="BL21" s="29">
        <f t="shared" si="113"/>
        <v>0</v>
      </c>
      <c r="BM21" s="29">
        <f t="shared" si="114"/>
        <v>0</v>
      </c>
      <c r="BN21" s="29">
        <f t="shared" si="115"/>
        <v>0</v>
      </c>
      <c r="BO21" s="36"/>
      <c r="BP21" s="29">
        <f t="shared" si="116"/>
        <v>0</v>
      </c>
      <c r="BQ21" s="29">
        <f t="shared" si="117"/>
        <v>0</v>
      </c>
      <c r="BR21" s="29">
        <f t="shared" si="118"/>
        <v>0</v>
      </c>
      <c r="BS21" s="29"/>
      <c r="BT21" s="29"/>
      <c r="BU21" s="29">
        <f t="shared" si="119"/>
        <v>0</v>
      </c>
      <c r="BV21" s="29"/>
      <c r="BW21" s="29">
        <f t="shared" si="120"/>
        <v>0</v>
      </c>
      <c r="BX21" s="29">
        <f t="shared" si="121"/>
        <v>0</v>
      </c>
      <c r="BY21" s="36"/>
      <c r="BZ21" s="29">
        <f t="shared" si="122"/>
        <v>0</v>
      </c>
      <c r="CA21" s="29">
        <f t="shared" si="123"/>
        <v>0</v>
      </c>
      <c r="CB21" s="29">
        <f t="shared" si="124"/>
        <v>0</v>
      </c>
      <c r="CC21" s="29">
        <f t="shared" si="125"/>
        <v>0</v>
      </c>
      <c r="CD21" s="29">
        <f t="shared" si="126"/>
        <v>0</v>
      </c>
      <c r="CE21" s="29">
        <f t="shared" si="127"/>
        <v>0</v>
      </c>
      <c r="CF21" s="29">
        <f t="shared" si="128"/>
        <v>0</v>
      </c>
      <c r="CG21" s="29">
        <f t="shared" si="129"/>
        <v>0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36"/>
      <c r="CZ21" s="29"/>
      <c r="DA21" s="29">
        <f t="shared" si="130"/>
        <v>0</v>
      </c>
      <c r="DB21" s="29">
        <f t="shared" si="131"/>
        <v>0</v>
      </c>
      <c r="DC21" s="29"/>
      <c r="DD21" s="29">
        <f t="shared" si="132"/>
        <v>0</v>
      </c>
      <c r="DE21" s="29">
        <f t="shared" si="133"/>
        <v>0</v>
      </c>
      <c r="DF21" s="29">
        <f t="shared" si="134"/>
        <v>0</v>
      </c>
      <c r="DG21" s="29">
        <f t="shared" si="135"/>
        <v>0</v>
      </c>
      <c r="DH21" s="29">
        <f t="shared" si="136"/>
        <v>0</v>
      </c>
      <c r="DI21" s="29">
        <f t="shared" si="137"/>
        <v>0</v>
      </c>
      <c r="DJ21" s="29">
        <f t="shared" si="138"/>
        <v>0</v>
      </c>
      <c r="DK21" s="29">
        <f t="shared" si="139"/>
        <v>0</v>
      </c>
      <c r="DL21" s="29">
        <f t="shared" si="140"/>
        <v>0</v>
      </c>
      <c r="DM21" s="29">
        <f t="shared" si="141"/>
        <v>0</v>
      </c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>
        <f t="shared" si="84"/>
        <v>8</v>
      </c>
      <c r="ER21" s="29">
        <f t="shared" si="85"/>
        <v>8</v>
      </c>
      <c r="ES21" s="29">
        <f t="shared" si="86"/>
        <v>8</v>
      </c>
      <c r="ET21" s="29">
        <f t="shared" si="87"/>
        <v>8</v>
      </c>
      <c r="EU21" s="29">
        <f t="shared" si="88"/>
        <v>8</v>
      </c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36"/>
      <c r="FG21" s="36"/>
      <c r="FH21" s="36"/>
      <c r="FI21" s="36"/>
      <c r="FJ21" s="36"/>
      <c r="FK21" s="36"/>
      <c r="FL21" s="36"/>
      <c r="FM21" s="29"/>
      <c r="FN21" s="29"/>
    </row>
    <row r="22" spans="1:170" s="37" customFormat="1" x14ac:dyDescent="0.35">
      <c r="A22" s="29"/>
      <c r="B22" s="36"/>
      <c r="C22" s="29"/>
      <c r="D22" s="29"/>
      <c r="E22" s="29"/>
      <c r="F22" s="29"/>
      <c r="G22" s="29"/>
      <c r="H22" s="29"/>
      <c r="I22" s="29"/>
      <c r="J22" s="29"/>
      <c r="K22" s="29"/>
      <c r="L22" s="29">
        <f t="shared" si="89"/>
        <v>0</v>
      </c>
      <c r="M22" s="29"/>
      <c r="N22" s="29"/>
      <c r="O22" s="29"/>
      <c r="P22" s="29">
        <f t="shared" si="90"/>
        <v>0</v>
      </c>
      <c r="Q22" s="29"/>
      <c r="R22" s="29">
        <f t="shared" si="91"/>
        <v>0</v>
      </c>
      <c r="S22" s="29"/>
      <c r="T22" s="29">
        <f t="shared" si="92"/>
        <v>0</v>
      </c>
      <c r="U22" s="29"/>
      <c r="V22" s="29">
        <f t="shared" si="93"/>
        <v>0</v>
      </c>
      <c r="W22" s="29"/>
      <c r="X22" s="29"/>
      <c r="Y22" s="29">
        <f t="shared" si="94"/>
        <v>0</v>
      </c>
      <c r="Z22" s="29"/>
      <c r="AA22" s="29">
        <f t="shared" si="95"/>
        <v>0</v>
      </c>
      <c r="AB22" s="29">
        <f t="shared" si="96"/>
        <v>0</v>
      </c>
      <c r="AC22" s="29">
        <f t="shared" si="97"/>
        <v>0</v>
      </c>
      <c r="AD22" s="29">
        <f t="shared" si="98"/>
        <v>0</v>
      </c>
      <c r="AE22" s="29">
        <f t="shared" si="99"/>
        <v>0</v>
      </c>
      <c r="AF22" s="29">
        <f t="shared" si="100"/>
        <v>0</v>
      </c>
      <c r="AG22" s="29">
        <f t="shared" si="101"/>
        <v>0</v>
      </c>
      <c r="AH22" s="29">
        <f t="shared" si="102"/>
        <v>0</v>
      </c>
      <c r="AI22" s="29">
        <f t="shared" si="103"/>
        <v>0</v>
      </c>
      <c r="AJ22" s="29">
        <f t="shared" si="104"/>
        <v>0</v>
      </c>
      <c r="AK22" s="29">
        <f t="shared" si="105"/>
        <v>0</v>
      </c>
      <c r="AL22" s="29"/>
      <c r="AM22" s="29">
        <f t="shared" si="106"/>
        <v>0</v>
      </c>
      <c r="AN22" s="29">
        <f t="shared" si="107"/>
        <v>1</v>
      </c>
      <c r="AO22" s="29">
        <f t="shared" si="108"/>
        <v>0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6"/>
      <c r="BE22" s="36"/>
      <c r="BF22" s="29"/>
      <c r="BG22" s="29">
        <f t="shared" si="109"/>
        <v>0</v>
      </c>
      <c r="BH22" s="29"/>
      <c r="BI22" s="29">
        <f t="shared" si="110"/>
        <v>0</v>
      </c>
      <c r="BJ22" s="29">
        <f t="shared" si="111"/>
        <v>0</v>
      </c>
      <c r="BK22" s="29">
        <f t="shared" si="112"/>
        <v>0</v>
      </c>
      <c r="BL22" s="29">
        <f t="shared" si="113"/>
        <v>0</v>
      </c>
      <c r="BM22" s="29">
        <f t="shared" si="114"/>
        <v>0</v>
      </c>
      <c r="BN22" s="29">
        <f t="shared" si="115"/>
        <v>0</v>
      </c>
      <c r="BO22" s="36"/>
      <c r="BP22" s="29">
        <f t="shared" si="116"/>
        <v>0</v>
      </c>
      <c r="BQ22" s="29">
        <f t="shared" si="117"/>
        <v>0</v>
      </c>
      <c r="BR22" s="29">
        <f t="shared" si="118"/>
        <v>0</v>
      </c>
      <c r="BS22" s="29"/>
      <c r="BT22" s="29"/>
      <c r="BU22" s="29">
        <f t="shared" si="119"/>
        <v>0</v>
      </c>
      <c r="BV22" s="29"/>
      <c r="BW22" s="29">
        <f t="shared" si="120"/>
        <v>0</v>
      </c>
      <c r="BX22" s="29">
        <f t="shared" si="121"/>
        <v>0</v>
      </c>
      <c r="BY22" s="36"/>
      <c r="BZ22" s="29">
        <f t="shared" si="122"/>
        <v>0</v>
      </c>
      <c r="CA22" s="29">
        <f t="shared" si="123"/>
        <v>0</v>
      </c>
      <c r="CB22" s="29">
        <f t="shared" si="124"/>
        <v>0</v>
      </c>
      <c r="CC22" s="29">
        <f t="shared" si="125"/>
        <v>0</v>
      </c>
      <c r="CD22" s="29">
        <f t="shared" si="126"/>
        <v>0</v>
      </c>
      <c r="CE22" s="29">
        <f t="shared" si="127"/>
        <v>0</v>
      </c>
      <c r="CF22" s="29">
        <f t="shared" si="128"/>
        <v>0</v>
      </c>
      <c r="CG22" s="29">
        <f t="shared" si="129"/>
        <v>0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36"/>
      <c r="CZ22" s="29"/>
      <c r="DA22" s="29">
        <f t="shared" si="130"/>
        <v>0</v>
      </c>
      <c r="DB22" s="29">
        <f t="shared" si="131"/>
        <v>0</v>
      </c>
      <c r="DC22" s="29"/>
      <c r="DD22" s="29">
        <f t="shared" si="132"/>
        <v>0</v>
      </c>
      <c r="DE22" s="29">
        <f t="shared" si="133"/>
        <v>0</v>
      </c>
      <c r="DF22" s="29">
        <f t="shared" si="134"/>
        <v>0</v>
      </c>
      <c r="DG22" s="29">
        <f t="shared" si="135"/>
        <v>0</v>
      </c>
      <c r="DH22" s="29">
        <f t="shared" si="136"/>
        <v>0</v>
      </c>
      <c r="DI22" s="29">
        <f t="shared" si="137"/>
        <v>0</v>
      </c>
      <c r="DJ22" s="29">
        <f t="shared" si="138"/>
        <v>0</v>
      </c>
      <c r="DK22" s="29">
        <f t="shared" si="139"/>
        <v>0</v>
      </c>
      <c r="DL22" s="29">
        <f t="shared" si="140"/>
        <v>0</v>
      </c>
      <c r="DM22" s="29">
        <f t="shared" si="141"/>
        <v>0</v>
      </c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>
        <f t="shared" si="84"/>
        <v>8</v>
      </c>
      <c r="ER22" s="29">
        <f t="shared" si="85"/>
        <v>8</v>
      </c>
      <c r="ES22" s="29">
        <f t="shared" si="86"/>
        <v>8</v>
      </c>
      <c r="ET22" s="29">
        <f t="shared" si="87"/>
        <v>8</v>
      </c>
      <c r="EU22" s="29">
        <f t="shared" si="88"/>
        <v>8</v>
      </c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36"/>
      <c r="FG22" s="36"/>
      <c r="FH22" s="36"/>
      <c r="FI22" s="36"/>
      <c r="FJ22" s="36"/>
      <c r="FK22" s="36"/>
      <c r="FL22" s="36"/>
      <c r="FM22" s="29"/>
      <c r="FN22" s="29"/>
    </row>
    <row r="23" spans="1:170" s="37" customFormat="1" x14ac:dyDescent="0.35">
      <c r="A23" s="29"/>
      <c r="B23" s="36"/>
      <c r="C23" s="29"/>
      <c r="D23" s="29"/>
      <c r="E23" s="29"/>
      <c r="F23" s="29"/>
      <c r="G23" s="29"/>
      <c r="H23" s="29"/>
      <c r="I23" s="29"/>
      <c r="J23" s="29"/>
      <c r="K23" s="29"/>
      <c r="L23" s="29">
        <f t="shared" si="89"/>
        <v>0</v>
      </c>
      <c r="M23" s="29"/>
      <c r="N23" s="29"/>
      <c r="O23" s="29"/>
      <c r="P23" s="29">
        <f t="shared" si="90"/>
        <v>0</v>
      </c>
      <c r="Q23" s="29"/>
      <c r="R23" s="29">
        <f t="shared" si="91"/>
        <v>0</v>
      </c>
      <c r="S23" s="29"/>
      <c r="T23" s="29">
        <f t="shared" si="92"/>
        <v>0</v>
      </c>
      <c r="U23" s="29"/>
      <c r="V23" s="29">
        <f t="shared" si="93"/>
        <v>0</v>
      </c>
      <c r="W23" s="29"/>
      <c r="X23" s="29"/>
      <c r="Y23" s="29">
        <f t="shared" si="94"/>
        <v>0</v>
      </c>
      <c r="Z23" s="29"/>
      <c r="AA23" s="29">
        <f t="shared" si="95"/>
        <v>0</v>
      </c>
      <c r="AB23" s="29">
        <f t="shared" si="96"/>
        <v>0</v>
      </c>
      <c r="AC23" s="29">
        <f t="shared" si="97"/>
        <v>0</v>
      </c>
      <c r="AD23" s="29">
        <f t="shared" si="98"/>
        <v>0</v>
      </c>
      <c r="AE23" s="29">
        <f t="shared" si="99"/>
        <v>0</v>
      </c>
      <c r="AF23" s="29">
        <f t="shared" si="100"/>
        <v>0</v>
      </c>
      <c r="AG23" s="29">
        <f t="shared" si="101"/>
        <v>0</v>
      </c>
      <c r="AH23" s="29">
        <f t="shared" si="102"/>
        <v>0</v>
      </c>
      <c r="AI23" s="29">
        <f t="shared" si="103"/>
        <v>0</v>
      </c>
      <c r="AJ23" s="29">
        <f t="shared" si="104"/>
        <v>0</v>
      </c>
      <c r="AK23" s="29">
        <f t="shared" si="105"/>
        <v>0</v>
      </c>
      <c r="AL23" s="29"/>
      <c r="AM23" s="29">
        <f t="shared" si="106"/>
        <v>0</v>
      </c>
      <c r="AN23" s="29">
        <f t="shared" si="107"/>
        <v>1</v>
      </c>
      <c r="AO23" s="29">
        <f t="shared" si="108"/>
        <v>0</v>
      </c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29"/>
      <c r="BG23" s="29">
        <f t="shared" si="109"/>
        <v>0</v>
      </c>
      <c r="BH23" s="29"/>
      <c r="BI23" s="29">
        <f t="shared" si="110"/>
        <v>0</v>
      </c>
      <c r="BJ23" s="29">
        <f t="shared" si="111"/>
        <v>0</v>
      </c>
      <c r="BK23" s="29">
        <f t="shared" si="112"/>
        <v>0</v>
      </c>
      <c r="BL23" s="29">
        <f t="shared" si="113"/>
        <v>0</v>
      </c>
      <c r="BM23" s="29">
        <f t="shared" si="114"/>
        <v>0</v>
      </c>
      <c r="BN23" s="29">
        <f t="shared" si="115"/>
        <v>0</v>
      </c>
      <c r="BO23" s="36"/>
      <c r="BP23" s="29">
        <f t="shared" si="116"/>
        <v>0</v>
      </c>
      <c r="BQ23" s="29">
        <f t="shared" si="117"/>
        <v>0</v>
      </c>
      <c r="BR23" s="29">
        <f t="shared" si="118"/>
        <v>0</v>
      </c>
      <c r="BS23" s="29"/>
      <c r="BT23" s="29"/>
      <c r="BU23" s="29">
        <f t="shared" si="119"/>
        <v>0</v>
      </c>
      <c r="BV23" s="29"/>
      <c r="BW23" s="29">
        <f t="shared" si="120"/>
        <v>0</v>
      </c>
      <c r="BX23" s="29">
        <f t="shared" si="121"/>
        <v>0</v>
      </c>
      <c r="BY23" s="36"/>
      <c r="BZ23" s="29">
        <f t="shared" si="122"/>
        <v>0</v>
      </c>
      <c r="CA23" s="29">
        <f t="shared" si="123"/>
        <v>0</v>
      </c>
      <c r="CB23" s="29">
        <f t="shared" si="124"/>
        <v>0</v>
      </c>
      <c r="CC23" s="29">
        <f t="shared" si="125"/>
        <v>0</v>
      </c>
      <c r="CD23" s="29">
        <f t="shared" si="126"/>
        <v>0</v>
      </c>
      <c r="CE23" s="29">
        <f t="shared" si="127"/>
        <v>0</v>
      </c>
      <c r="CF23" s="29">
        <f t="shared" si="128"/>
        <v>0</v>
      </c>
      <c r="CG23" s="29">
        <f t="shared" si="129"/>
        <v>0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36"/>
      <c r="CZ23" s="29"/>
      <c r="DA23" s="29">
        <f t="shared" si="130"/>
        <v>0</v>
      </c>
      <c r="DB23" s="29">
        <f t="shared" si="131"/>
        <v>0</v>
      </c>
      <c r="DC23" s="29"/>
      <c r="DD23" s="29">
        <f t="shared" si="132"/>
        <v>0</v>
      </c>
      <c r="DE23" s="29">
        <f t="shared" si="133"/>
        <v>0</v>
      </c>
      <c r="DF23" s="29">
        <f t="shared" si="134"/>
        <v>0</v>
      </c>
      <c r="DG23" s="29">
        <f t="shared" si="135"/>
        <v>0</v>
      </c>
      <c r="DH23" s="29">
        <f t="shared" si="136"/>
        <v>0</v>
      </c>
      <c r="DI23" s="29">
        <f t="shared" si="137"/>
        <v>0</v>
      </c>
      <c r="DJ23" s="29">
        <f t="shared" si="138"/>
        <v>0</v>
      </c>
      <c r="DK23" s="29">
        <f t="shared" si="139"/>
        <v>0</v>
      </c>
      <c r="DL23" s="29">
        <f t="shared" si="140"/>
        <v>0</v>
      </c>
      <c r="DM23" s="29">
        <f t="shared" si="141"/>
        <v>0</v>
      </c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>
        <f t="shared" si="84"/>
        <v>8</v>
      </c>
      <c r="ER23" s="29">
        <f t="shared" si="85"/>
        <v>8</v>
      </c>
      <c r="ES23" s="29">
        <f t="shared" si="86"/>
        <v>8</v>
      </c>
      <c r="ET23" s="29">
        <f t="shared" si="87"/>
        <v>8</v>
      </c>
      <c r="EU23" s="29">
        <f t="shared" si="88"/>
        <v>8</v>
      </c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36"/>
      <c r="FG23" s="36"/>
      <c r="FH23" s="36"/>
      <c r="FI23" s="36"/>
      <c r="FJ23" s="36"/>
      <c r="FK23" s="36"/>
      <c r="FL23" s="36"/>
      <c r="FM23" s="29"/>
      <c r="FN23" s="29"/>
    </row>
    <row r="24" spans="1:170" s="37" customFormat="1" x14ac:dyDescent="0.35">
      <c r="A24" s="29"/>
      <c r="B24" s="36"/>
      <c r="C24" s="29"/>
      <c r="D24" s="29"/>
      <c r="E24" s="29"/>
      <c r="F24" s="29"/>
      <c r="G24" s="29"/>
      <c r="H24" s="29"/>
      <c r="I24" s="29"/>
      <c r="J24" s="29"/>
      <c r="K24" s="29"/>
      <c r="L24" s="29">
        <f t="shared" si="89"/>
        <v>0</v>
      </c>
      <c r="M24" s="29"/>
      <c r="N24" s="29"/>
      <c r="O24" s="29"/>
      <c r="P24" s="29">
        <f t="shared" si="90"/>
        <v>0</v>
      </c>
      <c r="Q24" s="29"/>
      <c r="R24" s="29">
        <f t="shared" si="91"/>
        <v>0</v>
      </c>
      <c r="S24" s="29"/>
      <c r="T24" s="29">
        <f t="shared" si="92"/>
        <v>0</v>
      </c>
      <c r="U24" s="29"/>
      <c r="V24" s="29">
        <f t="shared" si="93"/>
        <v>0</v>
      </c>
      <c r="W24" s="29"/>
      <c r="X24" s="29"/>
      <c r="Y24" s="29">
        <f t="shared" si="94"/>
        <v>0</v>
      </c>
      <c r="Z24" s="29"/>
      <c r="AA24" s="29">
        <f t="shared" si="95"/>
        <v>0</v>
      </c>
      <c r="AB24" s="29">
        <f t="shared" si="96"/>
        <v>0</v>
      </c>
      <c r="AC24" s="29">
        <f t="shared" si="97"/>
        <v>0</v>
      </c>
      <c r="AD24" s="29">
        <f t="shared" si="98"/>
        <v>0</v>
      </c>
      <c r="AE24" s="29">
        <f t="shared" si="99"/>
        <v>0</v>
      </c>
      <c r="AF24" s="29">
        <f t="shared" si="100"/>
        <v>0</v>
      </c>
      <c r="AG24" s="29">
        <f t="shared" si="101"/>
        <v>0</v>
      </c>
      <c r="AH24" s="29">
        <f t="shared" si="102"/>
        <v>0</v>
      </c>
      <c r="AI24" s="29">
        <f t="shared" si="103"/>
        <v>0</v>
      </c>
      <c r="AJ24" s="29">
        <f t="shared" si="104"/>
        <v>0</v>
      </c>
      <c r="AK24" s="29">
        <f t="shared" si="105"/>
        <v>0</v>
      </c>
      <c r="AL24" s="29"/>
      <c r="AM24" s="29">
        <f t="shared" si="106"/>
        <v>0</v>
      </c>
      <c r="AN24" s="29">
        <f t="shared" si="107"/>
        <v>1</v>
      </c>
      <c r="AO24" s="29">
        <f t="shared" si="108"/>
        <v>0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29"/>
      <c r="BG24" s="29">
        <f t="shared" si="109"/>
        <v>0</v>
      </c>
      <c r="BH24" s="29"/>
      <c r="BI24" s="29">
        <f t="shared" si="110"/>
        <v>0</v>
      </c>
      <c r="BJ24" s="29">
        <f t="shared" si="111"/>
        <v>0</v>
      </c>
      <c r="BK24" s="29">
        <f t="shared" si="112"/>
        <v>0</v>
      </c>
      <c r="BL24" s="29">
        <f t="shared" si="113"/>
        <v>0</v>
      </c>
      <c r="BM24" s="29">
        <f t="shared" si="114"/>
        <v>0</v>
      </c>
      <c r="BN24" s="29">
        <f t="shared" si="115"/>
        <v>0</v>
      </c>
      <c r="BO24" s="36"/>
      <c r="BP24" s="29">
        <f t="shared" si="116"/>
        <v>0</v>
      </c>
      <c r="BQ24" s="29">
        <f t="shared" si="117"/>
        <v>0</v>
      </c>
      <c r="BR24" s="29">
        <f t="shared" si="118"/>
        <v>0</v>
      </c>
      <c r="BS24" s="29"/>
      <c r="BT24" s="29"/>
      <c r="BU24" s="29">
        <f t="shared" si="119"/>
        <v>0</v>
      </c>
      <c r="BV24" s="29"/>
      <c r="BW24" s="29">
        <f t="shared" si="120"/>
        <v>0</v>
      </c>
      <c r="BX24" s="29">
        <f t="shared" si="121"/>
        <v>0</v>
      </c>
      <c r="BY24" s="36"/>
      <c r="BZ24" s="29">
        <f t="shared" si="122"/>
        <v>0</v>
      </c>
      <c r="CA24" s="29">
        <f t="shared" si="123"/>
        <v>0</v>
      </c>
      <c r="CB24" s="29">
        <f t="shared" si="124"/>
        <v>0</v>
      </c>
      <c r="CC24" s="29">
        <f t="shared" si="125"/>
        <v>0</v>
      </c>
      <c r="CD24" s="29">
        <f t="shared" si="126"/>
        <v>0</v>
      </c>
      <c r="CE24" s="29">
        <f t="shared" si="127"/>
        <v>0</v>
      </c>
      <c r="CF24" s="29">
        <f t="shared" si="128"/>
        <v>0</v>
      </c>
      <c r="CG24" s="29">
        <f t="shared" si="129"/>
        <v>0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36"/>
      <c r="CZ24" s="29"/>
      <c r="DA24" s="29">
        <f t="shared" si="130"/>
        <v>0</v>
      </c>
      <c r="DB24" s="29">
        <f t="shared" si="131"/>
        <v>0</v>
      </c>
      <c r="DC24" s="29"/>
      <c r="DD24" s="29">
        <f t="shared" si="132"/>
        <v>0</v>
      </c>
      <c r="DE24" s="29">
        <f t="shared" si="133"/>
        <v>0</v>
      </c>
      <c r="DF24" s="29">
        <f t="shared" si="134"/>
        <v>0</v>
      </c>
      <c r="DG24" s="29">
        <f t="shared" si="135"/>
        <v>0</v>
      </c>
      <c r="DH24" s="29">
        <f t="shared" si="136"/>
        <v>0</v>
      </c>
      <c r="DI24" s="29">
        <f t="shared" si="137"/>
        <v>0</v>
      </c>
      <c r="DJ24" s="29">
        <f t="shared" si="138"/>
        <v>0</v>
      </c>
      <c r="DK24" s="29">
        <f t="shared" si="139"/>
        <v>0</v>
      </c>
      <c r="DL24" s="29">
        <f t="shared" si="140"/>
        <v>0</v>
      </c>
      <c r="DM24" s="29">
        <f t="shared" si="141"/>
        <v>0</v>
      </c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>
        <f t="shared" si="84"/>
        <v>8</v>
      </c>
      <c r="ER24" s="29">
        <f t="shared" si="85"/>
        <v>8</v>
      </c>
      <c r="ES24" s="29">
        <f t="shared" si="86"/>
        <v>8</v>
      </c>
      <c r="ET24" s="29">
        <f t="shared" si="87"/>
        <v>8</v>
      </c>
      <c r="EU24" s="29">
        <f t="shared" si="88"/>
        <v>8</v>
      </c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36"/>
      <c r="FG24" s="36"/>
      <c r="FH24" s="36"/>
      <c r="FI24" s="36"/>
      <c r="FJ24" s="36"/>
      <c r="FK24" s="36"/>
      <c r="FL24" s="36"/>
      <c r="FM24" s="29"/>
      <c r="FN24" s="29"/>
    </row>
    <row r="25" spans="1:170" s="37" customFormat="1" x14ac:dyDescent="0.35">
      <c r="A25" s="29"/>
      <c r="B25" s="36"/>
      <c r="C25" s="29"/>
      <c r="D25" s="29"/>
      <c r="E25" s="29"/>
      <c r="F25" s="29"/>
      <c r="G25" s="29"/>
      <c r="H25" s="29"/>
      <c r="I25" s="29"/>
      <c r="J25" s="29"/>
      <c r="K25" s="29"/>
      <c r="L25" s="29">
        <f t="shared" si="89"/>
        <v>0</v>
      </c>
      <c r="M25" s="29"/>
      <c r="N25" s="29"/>
      <c r="O25" s="29"/>
      <c r="P25" s="29">
        <f t="shared" si="90"/>
        <v>0</v>
      </c>
      <c r="Q25" s="29"/>
      <c r="R25" s="29">
        <f t="shared" si="91"/>
        <v>0</v>
      </c>
      <c r="S25" s="29"/>
      <c r="T25" s="29">
        <f t="shared" si="92"/>
        <v>0</v>
      </c>
      <c r="U25" s="29"/>
      <c r="V25" s="29">
        <f t="shared" si="93"/>
        <v>0</v>
      </c>
      <c r="W25" s="29"/>
      <c r="X25" s="29"/>
      <c r="Y25" s="29">
        <f t="shared" si="94"/>
        <v>0</v>
      </c>
      <c r="Z25" s="29"/>
      <c r="AA25" s="29">
        <f t="shared" si="95"/>
        <v>0</v>
      </c>
      <c r="AB25" s="29">
        <f t="shared" si="96"/>
        <v>0</v>
      </c>
      <c r="AC25" s="29">
        <f t="shared" si="97"/>
        <v>0</v>
      </c>
      <c r="AD25" s="29">
        <f t="shared" si="98"/>
        <v>0</v>
      </c>
      <c r="AE25" s="29">
        <f t="shared" si="99"/>
        <v>0</v>
      </c>
      <c r="AF25" s="29">
        <f t="shared" si="100"/>
        <v>0</v>
      </c>
      <c r="AG25" s="29">
        <f t="shared" si="101"/>
        <v>0</v>
      </c>
      <c r="AH25" s="29">
        <f t="shared" si="102"/>
        <v>0</v>
      </c>
      <c r="AI25" s="29">
        <f t="shared" si="103"/>
        <v>0</v>
      </c>
      <c r="AJ25" s="29">
        <f t="shared" si="104"/>
        <v>0</v>
      </c>
      <c r="AK25" s="29">
        <f t="shared" si="105"/>
        <v>0</v>
      </c>
      <c r="AL25" s="29"/>
      <c r="AM25" s="29">
        <f t="shared" si="106"/>
        <v>0</v>
      </c>
      <c r="AN25" s="29">
        <f t="shared" si="107"/>
        <v>1</v>
      </c>
      <c r="AO25" s="29">
        <f t="shared" si="108"/>
        <v>0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6"/>
      <c r="BE25" s="36"/>
      <c r="BF25" s="29"/>
      <c r="BG25" s="29">
        <f t="shared" si="109"/>
        <v>0</v>
      </c>
      <c r="BH25" s="29"/>
      <c r="BI25" s="29">
        <f t="shared" si="110"/>
        <v>0</v>
      </c>
      <c r="BJ25" s="29">
        <f t="shared" si="111"/>
        <v>0</v>
      </c>
      <c r="BK25" s="29">
        <f t="shared" si="112"/>
        <v>0</v>
      </c>
      <c r="BL25" s="29">
        <f t="shared" si="113"/>
        <v>0</v>
      </c>
      <c r="BM25" s="29">
        <f t="shared" si="114"/>
        <v>0</v>
      </c>
      <c r="BN25" s="29">
        <f t="shared" si="115"/>
        <v>0</v>
      </c>
      <c r="BO25" s="36"/>
      <c r="BP25" s="29">
        <f t="shared" si="116"/>
        <v>0</v>
      </c>
      <c r="BQ25" s="29">
        <f t="shared" si="117"/>
        <v>0</v>
      </c>
      <c r="BR25" s="29">
        <f t="shared" si="118"/>
        <v>0</v>
      </c>
      <c r="BS25" s="29"/>
      <c r="BT25" s="29"/>
      <c r="BU25" s="29">
        <f t="shared" si="119"/>
        <v>0</v>
      </c>
      <c r="BV25" s="29"/>
      <c r="BW25" s="29">
        <f t="shared" si="120"/>
        <v>0</v>
      </c>
      <c r="BX25" s="29">
        <f t="shared" si="121"/>
        <v>0</v>
      </c>
      <c r="BY25" s="36"/>
      <c r="BZ25" s="29">
        <f t="shared" si="122"/>
        <v>0</v>
      </c>
      <c r="CA25" s="29">
        <f t="shared" si="123"/>
        <v>0</v>
      </c>
      <c r="CB25" s="29">
        <f t="shared" si="124"/>
        <v>0</v>
      </c>
      <c r="CC25" s="29">
        <f t="shared" si="125"/>
        <v>0</v>
      </c>
      <c r="CD25" s="29">
        <f t="shared" si="126"/>
        <v>0</v>
      </c>
      <c r="CE25" s="29">
        <f t="shared" si="127"/>
        <v>0</v>
      </c>
      <c r="CF25" s="29">
        <f t="shared" si="128"/>
        <v>0</v>
      </c>
      <c r="CG25" s="29">
        <f t="shared" si="129"/>
        <v>0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36"/>
      <c r="CZ25" s="29"/>
      <c r="DA25" s="29">
        <f t="shared" si="130"/>
        <v>0</v>
      </c>
      <c r="DB25" s="29">
        <f t="shared" si="131"/>
        <v>0</v>
      </c>
      <c r="DC25" s="29"/>
      <c r="DD25" s="29">
        <f t="shared" si="132"/>
        <v>0</v>
      </c>
      <c r="DE25" s="29">
        <f t="shared" si="133"/>
        <v>0</v>
      </c>
      <c r="DF25" s="29">
        <f t="shared" si="134"/>
        <v>0</v>
      </c>
      <c r="DG25" s="29">
        <f t="shared" si="135"/>
        <v>0</v>
      </c>
      <c r="DH25" s="29">
        <f t="shared" si="136"/>
        <v>0</v>
      </c>
      <c r="DI25" s="29">
        <f t="shared" si="137"/>
        <v>0</v>
      </c>
      <c r="DJ25" s="29">
        <f t="shared" si="138"/>
        <v>0</v>
      </c>
      <c r="DK25" s="29">
        <f t="shared" si="139"/>
        <v>0</v>
      </c>
      <c r="DL25" s="29">
        <f t="shared" si="140"/>
        <v>0</v>
      </c>
      <c r="DM25" s="29">
        <f t="shared" si="141"/>
        <v>0</v>
      </c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>
        <f t="shared" si="84"/>
        <v>8</v>
      </c>
      <c r="ER25" s="29">
        <f t="shared" si="85"/>
        <v>8</v>
      </c>
      <c r="ES25" s="29">
        <f t="shared" si="86"/>
        <v>8</v>
      </c>
      <c r="ET25" s="29">
        <f t="shared" si="87"/>
        <v>8</v>
      </c>
      <c r="EU25" s="29">
        <f t="shared" si="88"/>
        <v>8</v>
      </c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36"/>
      <c r="FG25" s="36"/>
      <c r="FH25" s="36"/>
      <c r="FI25" s="36"/>
      <c r="FJ25" s="36"/>
      <c r="FK25" s="36"/>
      <c r="FL25" s="36"/>
      <c r="FM25" s="29"/>
      <c r="FN25" s="29"/>
    </row>
    <row r="26" spans="1:170" s="37" customFormat="1" x14ac:dyDescent="0.35">
      <c r="A26" s="29"/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>
        <f t="shared" si="89"/>
        <v>0</v>
      </c>
      <c r="M26" s="29"/>
      <c r="N26" s="29"/>
      <c r="O26" s="29"/>
      <c r="P26" s="29">
        <f t="shared" si="90"/>
        <v>0</v>
      </c>
      <c r="Q26" s="29"/>
      <c r="R26" s="29">
        <f t="shared" si="91"/>
        <v>0</v>
      </c>
      <c r="S26" s="29"/>
      <c r="T26" s="29">
        <f t="shared" si="92"/>
        <v>0</v>
      </c>
      <c r="U26" s="29"/>
      <c r="V26" s="29">
        <f t="shared" si="93"/>
        <v>0</v>
      </c>
      <c r="W26" s="29"/>
      <c r="X26" s="29"/>
      <c r="Y26" s="29">
        <f t="shared" si="94"/>
        <v>0</v>
      </c>
      <c r="Z26" s="29"/>
      <c r="AA26" s="29">
        <f t="shared" si="95"/>
        <v>0</v>
      </c>
      <c r="AB26" s="29">
        <f t="shared" si="96"/>
        <v>0</v>
      </c>
      <c r="AC26" s="29">
        <f t="shared" si="97"/>
        <v>0</v>
      </c>
      <c r="AD26" s="29">
        <f t="shared" si="98"/>
        <v>0</v>
      </c>
      <c r="AE26" s="29">
        <f t="shared" si="99"/>
        <v>0</v>
      </c>
      <c r="AF26" s="29">
        <f t="shared" si="100"/>
        <v>0</v>
      </c>
      <c r="AG26" s="29">
        <f t="shared" si="101"/>
        <v>0</v>
      </c>
      <c r="AH26" s="29">
        <f t="shared" si="102"/>
        <v>0</v>
      </c>
      <c r="AI26" s="29">
        <f t="shared" si="103"/>
        <v>0</v>
      </c>
      <c r="AJ26" s="29">
        <f t="shared" si="104"/>
        <v>0</v>
      </c>
      <c r="AK26" s="29">
        <f t="shared" si="105"/>
        <v>0</v>
      </c>
      <c r="AL26" s="29"/>
      <c r="AM26" s="29">
        <f t="shared" si="106"/>
        <v>0</v>
      </c>
      <c r="AN26" s="29">
        <f t="shared" si="107"/>
        <v>1</v>
      </c>
      <c r="AO26" s="29">
        <f t="shared" si="108"/>
        <v>0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6"/>
      <c r="BE26" s="36"/>
      <c r="BF26" s="29"/>
      <c r="BG26" s="29">
        <f t="shared" si="109"/>
        <v>0</v>
      </c>
      <c r="BH26" s="29"/>
      <c r="BI26" s="29">
        <f t="shared" si="110"/>
        <v>0</v>
      </c>
      <c r="BJ26" s="29">
        <f t="shared" si="111"/>
        <v>0</v>
      </c>
      <c r="BK26" s="29">
        <f t="shared" si="112"/>
        <v>0</v>
      </c>
      <c r="BL26" s="29">
        <f t="shared" si="113"/>
        <v>0</v>
      </c>
      <c r="BM26" s="29">
        <f t="shared" si="114"/>
        <v>0</v>
      </c>
      <c r="BN26" s="29">
        <f t="shared" si="115"/>
        <v>0</v>
      </c>
      <c r="BO26" s="36"/>
      <c r="BP26" s="29">
        <f t="shared" si="116"/>
        <v>0</v>
      </c>
      <c r="BQ26" s="29">
        <f t="shared" si="117"/>
        <v>0</v>
      </c>
      <c r="BR26" s="29">
        <f t="shared" si="118"/>
        <v>0</v>
      </c>
      <c r="BS26" s="29"/>
      <c r="BT26" s="29"/>
      <c r="BU26" s="29">
        <f t="shared" si="119"/>
        <v>0</v>
      </c>
      <c r="BV26" s="29"/>
      <c r="BW26" s="29">
        <f t="shared" si="120"/>
        <v>0</v>
      </c>
      <c r="BX26" s="29">
        <f t="shared" si="121"/>
        <v>0</v>
      </c>
      <c r="BY26" s="36"/>
      <c r="BZ26" s="29">
        <f t="shared" si="122"/>
        <v>0</v>
      </c>
      <c r="CA26" s="29">
        <f t="shared" si="123"/>
        <v>0</v>
      </c>
      <c r="CB26" s="29">
        <f t="shared" si="124"/>
        <v>0</v>
      </c>
      <c r="CC26" s="29">
        <f t="shared" si="125"/>
        <v>0</v>
      </c>
      <c r="CD26" s="29">
        <f t="shared" si="126"/>
        <v>0</v>
      </c>
      <c r="CE26" s="29">
        <f t="shared" si="127"/>
        <v>0</v>
      </c>
      <c r="CF26" s="29">
        <f t="shared" si="128"/>
        <v>0</v>
      </c>
      <c r="CG26" s="29">
        <f t="shared" si="129"/>
        <v>0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36"/>
      <c r="CZ26" s="29"/>
      <c r="DA26" s="29">
        <f t="shared" si="130"/>
        <v>0</v>
      </c>
      <c r="DB26" s="29">
        <f t="shared" si="131"/>
        <v>0</v>
      </c>
      <c r="DC26" s="29"/>
      <c r="DD26" s="29">
        <f t="shared" si="132"/>
        <v>0</v>
      </c>
      <c r="DE26" s="29">
        <f t="shared" si="133"/>
        <v>0</v>
      </c>
      <c r="DF26" s="29">
        <f t="shared" si="134"/>
        <v>0</v>
      </c>
      <c r="DG26" s="29">
        <f t="shared" si="135"/>
        <v>0</v>
      </c>
      <c r="DH26" s="29">
        <f t="shared" si="136"/>
        <v>0</v>
      </c>
      <c r="DI26" s="29">
        <f t="shared" si="137"/>
        <v>0</v>
      </c>
      <c r="DJ26" s="29">
        <f t="shared" si="138"/>
        <v>0</v>
      </c>
      <c r="DK26" s="29">
        <f t="shared" si="139"/>
        <v>0</v>
      </c>
      <c r="DL26" s="29">
        <f t="shared" si="140"/>
        <v>0</v>
      </c>
      <c r="DM26" s="29">
        <f t="shared" si="141"/>
        <v>0</v>
      </c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>
        <f t="shared" si="84"/>
        <v>8</v>
      </c>
      <c r="ER26" s="29">
        <f t="shared" si="85"/>
        <v>8</v>
      </c>
      <c r="ES26" s="29">
        <f t="shared" si="86"/>
        <v>8</v>
      </c>
      <c r="ET26" s="29">
        <f t="shared" si="87"/>
        <v>8</v>
      </c>
      <c r="EU26" s="29">
        <f t="shared" si="88"/>
        <v>8</v>
      </c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36"/>
      <c r="FG26" s="36"/>
      <c r="FH26" s="36"/>
      <c r="FI26" s="36"/>
      <c r="FJ26" s="36"/>
      <c r="FK26" s="36"/>
      <c r="FL26" s="36"/>
      <c r="FM26" s="29"/>
      <c r="FN26" s="29"/>
    </row>
    <row r="27" spans="1:170" s="37" customFormat="1" x14ac:dyDescent="0.35">
      <c r="A27" s="29"/>
      <c r="B27" s="36"/>
      <c r="C27" s="29"/>
      <c r="D27" s="29"/>
      <c r="E27" s="29"/>
      <c r="F27" s="29"/>
      <c r="G27" s="29"/>
      <c r="H27" s="29"/>
      <c r="I27" s="29"/>
      <c r="J27" s="29"/>
      <c r="K27" s="29"/>
      <c r="L27" s="29">
        <f t="shared" si="89"/>
        <v>0</v>
      </c>
      <c r="M27" s="29"/>
      <c r="N27" s="29"/>
      <c r="O27" s="29"/>
      <c r="P27" s="29">
        <f t="shared" si="90"/>
        <v>0</v>
      </c>
      <c r="Q27" s="29"/>
      <c r="R27" s="29">
        <f t="shared" si="91"/>
        <v>0</v>
      </c>
      <c r="S27" s="29"/>
      <c r="T27" s="29">
        <f t="shared" si="92"/>
        <v>0</v>
      </c>
      <c r="U27" s="29"/>
      <c r="V27" s="29">
        <f t="shared" si="93"/>
        <v>0</v>
      </c>
      <c r="W27" s="29"/>
      <c r="X27" s="29"/>
      <c r="Y27" s="29">
        <f t="shared" si="94"/>
        <v>0</v>
      </c>
      <c r="Z27" s="29"/>
      <c r="AA27" s="29">
        <f t="shared" si="95"/>
        <v>0</v>
      </c>
      <c r="AB27" s="29">
        <f t="shared" si="96"/>
        <v>0</v>
      </c>
      <c r="AC27" s="29">
        <f t="shared" si="97"/>
        <v>0</v>
      </c>
      <c r="AD27" s="29">
        <f t="shared" si="98"/>
        <v>0</v>
      </c>
      <c r="AE27" s="29">
        <f t="shared" si="99"/>
        <v>0</v>
      </c>
      <c r="AF27" s="29">
        <f t="shared" si="100"/>
        <v>0</v>
      </c>
      <c r="AG27" s="29">
        <f t="shared" si="101"/>
        <v>0</v>
      </c>
      <c r="AH27" s="29">
        <f t="shared" si="102"/>
        <v>0</v>
      </c>
      <c r="AI27" s="29">
        <f t="shared" si="103"/>
        <v>0</v>
      </c>
      <c r="AJ27" s="29">
        <f t="shared" si="104"/>
        <v>0</v>
      </c>
      <c r="AK27" s="29">
        <f t="shared" si="105"/>
        <v>0</v>
      </c>
      <c r="AL27" s="29"/>
      <c r="AM27" s="29">
        <f t="shared" si="106"/>
        <v>0</v>
      </c>
      <c r="AN27" s="29">
        <f t="shared" si="107"/>
        <v>1</v>
      </c>
      <c r="AO27" s="29">
        <f t="shared" si="108"/>
        <v>0</v>
      </c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6"/>
      <c r="BE27" s="36"/>
      <c r="BF27" s="29"/>
      <c r="BG27" s="29">
        <f t="shared" si="109"/>
        <v>0</v>
      </c>
      <c r="BH27" s="29"/>
      <c r="BI27" s="29">
        <f t="shared" si="110"/>
        <v>0</v>
      </c>
      <c r="BJ27" s="29">
        <f t="shared" si="111"/>
        <v>0</v>
      </c>
      <c r="BK27" s="29">
        <f t="shared" si="112"/>
        <v>0</v>
      </c>
      <c r="BL27" s="29">
        <f t="shared" si="113"/>
        <v>0</v>
      </c>
      <c r="BM27" s="29">
        <f t="shared" si="114"/>
        <v>0</v>
      </c>
      <c r="BN27" s="29">
        <f t="shared" si="115"/>
        <v>0</v>
      </c>
      <c r="BO27" s="36"/>
      <c r="BP27" s="29">
        <f t="shared" si="116"/>
        <v>0</v>
      </c>
      <c r="BQ27" s="29">
        <f t="shared" si="117"/>
        <v>0</v>
      </c>
      <c r="BR27" s="29">
        <f t="shared" si="118"/>
        <v>0</v>
      </c>
      <c r="BS27" s="29"/>
      <c r="BT27" s="29"/>
      <c r="BU27" s="29">
        <f t="shared" si="119"/>
        <v>0</v>
      </c>
      <c r="BV27" s="29"/>
      <c r="BW27" s="29">
        <f t="shared" si="120"/>
        <v>0</v>
      </c>
      <c r="BX27" s="29">
        <f t="shared" si="121"/>
        <v>0</v>
      </c>
      <c r="BY27" s="36"/>
      <c r="BZ27" s="29">
        <f t="shared" si="122"/>
        <v>0</v>
      </c>
      <c r="CA27" s="29">
        <f t="shared" si="123"/>
        <v>0</v>
      </c>
      <c r="CB27" s="29">
        <f t="shared" si="124"/>
        <v>0</v>
      </c>
      <c r="CC27" s="29">
        <f t="shared" si="125"/>
        <v>0</v>
      </c>
      <c r="CD27" s="29">
        <f t="shared" si="126"/>
        <v>0</v>
      </c>
      <c r="CE27" s="29">
        <f t="shared" si="127"/>
        <v>0</v>
      </c>
      <c r="CF27" s="29">
        <f t="shared" si="128"/>
        <v>0</v>
      </c>
      <c r="CG27" s="29">
        <f t="shared" si="129"/>
        <v>0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36"/>
      <c r="CZ27" s="29"/>
      <c r="DA27" s="29">
        <f t="shared" si="130"/>
        <v>0</v>
      </c>
      <c r="DB27" s="29">
        <f t="shared" si="131"/>
        <v>0</v>
      </c>
      <c r="DC27" s="29"/>
      <c r="DD27" s="29">
        <f t="shared" si="132"/>
        <v>0</v>
      </c>
      <c r="DE27" s="29">
        <f t="shared" si="133"/>
        <v>0</v>
      </c>
      <c r="DF27" s="29">
        <f t="shared" si="134"/>
        <v>0</v>
      </c>
      <c r="DG27" s="29">
        <f t="shared" si="135"/>
        <v>0</v>
      </c>
      <c r="DH27" s="29">
        <f t="shared" si="136"/>
        <v>0</v>
      </c>
      <c r="DI27" s="29">
        <f t="shared" si="137"/>
        <v>0</v>
      </c>
      <c r="DJ27" s="29">
        <f t="shared" si="138"/>
        <v>0</v>
      </c>
      <c r="DK27" s="29">
        <f t="shared" si="139"/>
        <v>0</v>
      </c>
      <c r="DL27" s="29">
        <f t="shared" si="140"/>
        <v>0</v>
      </c>
      <c r="DM27" s="29">
        <f t="shared" si="141"/>
        <v>0</v>
      </c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>
        <f t="shared" si="84"/>
        <v>8</v>
      </c>
      <c r="ER27" s="29">
        <f t="shared" si="85"/>
        <v>8</v>
      </c>
      <c r="ES27" s="29">
        <f t="shared" si="86"/>
        <v>8</v>
      </c>
      <c r="ET27" s="29">
        <f t="shared" si="87"/>
        <v>8</v>
      </c>
      <c r="EU27" s="29">
        <f t="shared" si="88"/>
        <v>8</v>
      </c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36"/>
      <c r="FG27" s="36"/>
      <c r="FH27" s="36"/>
      <c r="FI27" s="36"/>
      <c r="FJ27" s="36"/>
      <c r="FK27" s="36"/>
      <c r="FL27" s="36"/>
      <c r="FM27" s="29"/>
      <c r="FN27" s="29"/>
    </row>
    <row r="28" spans="1:170" s="37" customFormat="1" x14ac:dyDescent="0.35">
      <c r="A28" s="29"/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>
        <f t="shared" si="89"/>
        <v>0</v>
      </c>
      <c r="M28" s="29"/>
      <c r="N28" s="29"/>
      <c r="O28" s="29"/>
      <c r="P28" s="29">
        <f t="shared" si="90"/>
        <v>0</v>
      </c>
      <c r="Q28" s="29"/>
      <c r="R28" s="29">
        <f t="shared" si="91"/>
        <v>0</v>
      </c>
      <c r="S28" s="29"/>
      <c r="T28" s="29">
        <f t="shared" si="92"/>
        <v>0</v>
      </c>
      <c r="U28" s="29"/>
      <c r="V28" s="29">
        <f t="shared" si="93"/>
        <v>0</v>
      </c>
      <c r="W28" s="29"/>
      <c r="X28" s="29"/>
      <c r="Y28" s="29">
        <f t="shared" si="94"/>
        <v>0</v>
      </c>
      <c r="Z28" s="29"/>
      <c r="AA28" s="29">
        <f t="shared" si="95"/>
        <v>0</v>
      </c>
      <c r="AB28" s="29">
        <f t="shared" si="96"/>
        <v>0</v>
      </c>
      <c r="AC28" s="29">
        <f t="shared" si="97"/>
        <v>0</v>
      </c>
      <c r="AD28" s="29">
        <f t="shared" si="98"/>
        <v>0</v>
      </c>
      <c r="AE28" s="29">
        <f t="shared" si="99"/>
        <v>0</v>
      </c>
      <c r="AF28" s="29">
        <f t="shared" si="100"/>
        <v>0</v>
      </c>
      <c r="AG28" s="29">
        <f t="shared" si="101"/>
        <v>0</v>
      </c>
      <c r="AH28" s="29">
        <f t="shared" si="102"/>
        <v>0</v>
      </c>
      <c r="AI28" s="29">
        <f t="shared" si="103"/>
        <v>0</v>
      </c>
      <c r="AJ28" s="29">
        <f t="shared" si="104"/>
        <v>0</v>
      </c>
      <c r="AK28" s="29">
        <f t="shared" si="105"/>
        <v>0</v>
      </c>
      <c r="AL28" s="29"/>
      <c r="AM28" s="29">
        <f t="shared" si="106"/>
        <v>0</v>
      </c>
      <c r="AN28" s="29">
        <f t="shared" si="107"/>
        <v>1</v>
      </c>
      <c r="AO28" s="29">
        <f t="shared" si="108"/>
        <v>0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6"/>
      <c r="BE28" s="36"/>
      <c r="BF28" s="29"/>
      <c r="BG28" s="29">
        <f t="shared" si="109"/>
        <v>0</v>
      </c>
      <c r="BH28" s="29"/>
      <c r="BI28" s="29">
        <f t="shared" si="110"/>
        <v>0</v>
      </c>
      <c r="BJ28" s="29">
        <f t="shared" si="111"/>
        <v>0</v>
      </c>
      <c r="BK28" s="29">
        <f t="shared" si="112"/>
        <v>0</v>
      </c>
      <c r="BL28" s="29">
        <f t="shared" si="113"/>
        <v>0</v>
      </c>
      <c r="BM28" s="29">
        <f t="shared" si="114"/>
        <v>0</v>
      </c>
      <c r="BN28" s="29">
        <f t="shared" si="115"/>
        <v>0</v>
      </c>
      <c r="BO28" s="36"/>
      <c r="BP28" s="29">
        <f t="shared" si="116"/>
        <v>0</v>
      </c>
      <c r="BQ28" s="29">
        <f t="shared" si="117"/>
        <v>0</v>
      </c>
      <c r="BR28" s="29">
        <f t="shared" si="118"/>
        <v>0</v>
      </c>
      <c r="BS28" s="29"/>
      <c r="BT28" s="29"/>
      <c r="BU28" s="29">
        <f t="shared" si="119"/>
        <v>0</v>
      </c>
      <c r="BV28" s="29"/>
      <c r="BW28" s="29">
        <f t="shared" si="120"/>
        <v>0</v>
      </c>
      <c r="BX28" s="29">
        <f t="shared" si="121"/>
        <v>0</v>
      </c>
      <c r="BY28" s="36"/>
      <c r="BZ28" s="29">
        <f t="shared" si="122"/>
        <v>0</v>
      </c>
      <c r="CA28" s="29">
        <f t="shared" si="123"/>
        <v>0</v>
      </c>
      <c r="CB28" s="29">
        <f t="shared" si="124"/>
        <v>0</v>
      </c>
      <c r="CC28" s="29">
        <f t="shared" si="125"/>
        <v>0</v>
      </c>
      <c r="CD28" s="29">
        <f t="shared" si="126"/>
        <v>0</v>
      </c>
      <c r="CE28" s="29">
        <f t="shared" si="127"/>
        <v>0</v>
      </c>
      <c r="CF28" s="29">
        <f t="shared" si="128"/>
        <v>0</v>
      </c>
      <c r="CG28" s="29">
        <f t="shared" si="129"/>
        <v>0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36"/>
      <c r="CZ28" s="29"/>
      <c r="DA28" s="29">
        <f t="shared" si="130"/>
        <v>0</v>
      </c>
      <c r="DB28" s="29">
        <f t="shared" si="131"/>
        <v>0</v>
      </c>
      <c r="DC28" s="29"/>
      <c r="DD28" s="29">
        <f t="shared" si="132"/>
        <v>0</v>
      </c>
      <c r="DE28" s="29">
        <f t="shared" si="133"/>
        <v>0</v>
      </c>
      <c r="DF28" s="29">
        <f t="shared" si="134"/>
        <v>0</v>
      </c>
      <c r="DG28" s="29">
        <f t="shared" si="135"/>
        <v>0</v>
      </c>
      <c r="DH28" s="29">
        <f t="shared" si="136"/>
        <v>0</v>
      </c>
      <c r="DI28" s="29">
        <f t="shared" si="137"/>
        <v>0</v>
      </c>
      <c r="DJ28" s="29">
        <f t="shared" si="138"/>
        <v>0</v>
      </c>
      <c r="DK28" s="29">
        <f t="shared" si="139"/>
        <v>0</v>
      </c>
      <c r="DL28" s="29">
        <f t="shared" si="140"/>
        <v>0</v>
      </c>
      <c r="DM28" s="29">
        <f t="shared" si="141"/>
        <v>0</v>
      </c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>
        <f t="shared" si="84"/>
        <v>8</v>
      </c>
      <c r="ER28" s="29">
        <f t="shared" si="85"/>
        <v>8</v>
      </c>
      <c r="ES28" s="29">
        <f t="shared" si="86"/>
        <v>8</v>
      </c>
      <c r="ET28" s="29">
        <f t="shared" si="87"/>
        <v>8</v>
      </c>
      <c r="EU28" s="29">
        <f t="shared" si="88"/>
        <v>8</v>
      </c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36"/>
      <c r="FG28" s="36"/>
      <c r="FH28" s="36"/>
      <c r="FI28" s="36"/>
      <c r="FJ28" s="36"/>
      <c r="FK28" s="36"/>
      <c r="FL28" s="36"/>
      <c r="FM28" s="29"/>
      <c r="FN28" s="29"/>
    </row>
    <row r="29" spans="1:170" s="37" customFormat="1" x14ac:dyDescent="0.35">
      <c r="A29" s="29"/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>
        <f t="shared" si="89"/>
        <v>0</v>
      </c>
      <c r="M29" s="29"/>
      <c r="N29" s="29"/>
      <c r="O29" s="29"/>
      <c r="P29" s="29">
        <f t="shared" si="90"/>
        <v>0</v>
      </c>
      <c r="Q29" s="29"/>
      <c r="R29" s="29">
        <f t="shared" si="91"/>
        <v>0</v>
      </c>
      <c r="S29" s="29"/>
      <c r="T29" s="29">
        <f t="shared" si="92"/>
        <v>0</v>
      </c>
      <c r="U29" s="29"/>
      <c r="V29" s="29">
        <f t="shared" si="93"/>
        <v>0</v>
      </c>
      <c r="W29" s="29"/>
      <c r="X29" s="29"/>
      <c r="Y29" s="29">
        <f t="shared" si="94"/>
        <v>0</v>
      </c>
      <c r="Z29" s="29"/>
      <c r="AA29" s="29">
        <f t="shared" si="95"/>
        <v>0</v>
      </c>
      <c r="AB29" s="29">
        <f t="shared" si="96"/>
        <v>0</v>
      </c>
      <c r="AC29" s="29">
        <f t="shared" si="97"/>
        <v>0</v>
      </c>
      <c r="AD29" s="29">
        <f t="shared" si="98"/>
        <v>0</v>
      </c>
      <c r="AE29" s="29">
        <f t="shared" si="99"/>
        <v>0</v>
      </c>
      <c r="AF29" s="29">
        <f t="shared" si="100"/>
        <v>0</v>
      </c>
      <c r="AG29" s="29">
        <f t="shared" si="101"/>
        <v>0</v>
      </c>
      <c r="AH29" s="29">
        <f t="shared" si="102"/>
        <v>0</v>
      </c>
      <c r="AI29" s="29">
        <f t="shared" si="103"/>
        <v>0</v>
      </c>
      <c r="AJ29" s="29">
        <f t="shared" si="104"/>
        <v>0</v>
      </c>
      <c r="AK29" s="29">
        <f t="shared" si="105"/>
        <v>0</v>
      </c>
      <c r="AL29" s="29"/>
      <c r="AM29" s="29">
        <f t="shared" si="106"/>
        <v>0</v>
      </c>
      <c r="AN29" s="29">
        <f t="shared" si="107"/>
        <v>1</v>
      </c>
      <c r="AO29" s="29">
        <f t="shared" si="108"/>
        <v>0</v>
      </c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6"/>
      <c r="BE29" s="36"/>
      <c r="BF29" s="29"/>
      <c r="BG29" s="29">
        <f t="shared" si="109"/>
        <v>0</v>
      </c>
      <c r="BH29" s="29"/>
      <c r="BI29" s="29">
        <f t="shared" si="110"/>
        <v>0</v>
      </c>
      <c r="BJ29" s="29">
        <f t="shared" si="111"/>
        <v>0</v>
      </c>
      <c r="BK29" s="29">
        <f t="shared" si="112"/>
        <v>0</v>
      </c>
      <c r="BL29" s="29">
        <f t="shared" si="113"/>
        <v>0</v>
      </c>
      <c r="BM29" s="29">
        <f t="shared" si="114"/>
        <v>0</v>
      </c>
      <c r="BN29" s="29">
        <f t="shared" si="115"/>
        <v>0</v>
      </c>
      <c r="BO29" s="36"/>
      <c r="BP29" s="29">
        <f t="shared" si="116"/>
        <v>0</v>
      </c>
      <c r="BQ29" s="29">
        <f t="shared" si="117"/>
        <v>0</v>
      </c>
      <c r="BR29" s="29">
        <f t="shared" si="118"/>
        <v>0</v>
      </c>
      <c r="BS29" s="29"/>
      <c r="BT29" s="29"/>
      <c r="BU29" s="29">
        <f t="shared" si="119"/>
        <v>0</v>
      </c>
      <c r="BV29" s="29"/>
      <c r="BW29" s="29">
        <f t="shared" si="120"/>
        <v>0</v>
      </c>
      <c r="BX29" s="29">
        <f t="shared" si="121"/>
        <v>0</v>
      </c>
      <c r="BY29" s="36"/>
      <c r="BZ29" s="29">
        <f t="shared" si="122"/>
        <v>0</v>
      </c>
      <c r="CA29" s="29">
        <f t="shared" si="123"/>
        <v>0</v>
      </c>
      <c r="CB29" s="29">
        <f t="shared" si="124"/>
        <v>0</v>
      </c>
      <c r="CC29" s="29">
        <f t="shared" si="125"/>
        <v>0</v>
      </c>
      <c r="CD29" s="29">
        <f t="shared" si="126"/>
        <v>0</v>
      </c>
      <c r="CE29" s="29">
        <f t="shared" si="127"/>
        <v>0</v>
      </c>
      <c r="CF29" s="29">
        <f t="shared" si="128"/>
        <v>0</v>
      </c>
      <c r="CG29" s="29">
        <f t="shared" si="129"/>
        <v>0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36"/>
      <c r="CZ29" s="29"/>
      <c r="DA29" s="29">
        <f t="shared" si="130"/>
        <v>0</v>
      </c>
      <c r="DB29" s="29">
        <f t="shared" si="131"/>
        <v>0</v>
      </c>
      <c r="DC29" s="29"/>
      <c r="DD29" s="29">
        <f t="shared" si="132"/>
        <v>0</v>
      </c>
      <c r="DE29" s="29">
        <f t="shared" si="133"/>
        <v>0</v>
      </c>
      <c r="DF29" s="29">
        <f t="shared" si="134"/>
        <v>0</v>
      </c>
      <c r="DG29" s="29">
        <f t="shared" si="135"/>
        <v>0</v>
      </c>
      <c r="DH29" s="29">
        <f t="shared" si="136"/>
        <v>0</v>
      </c>
      <c r="DI29" s="29">
        <f t="shared" si="137"/>
        <v>0</v>
      </c>
      <c r="DJ29" s="29">
        <f t="shared" si="138"/>
        <v>0</v>
      </c>
      <c r="DK29" s="29">
        <f t="shared" si="139"/>
        <v>0</v>
      </c>
      <c r="DL29" s="29">
        <f t="shared" si="140"/>
        <v>0</v>
      </c>
      <c r="DM29" s="29">
        <f t="shared" si="141"/>
        <v>0</v>
      </c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>
        <f t="shared" si="84"/>
        <v>8</v>
      </c>
      <c r="ER29" s="29">
        <f t="shared" si="85"/>
        <v>8</v>
      </c>
      <c r="ES29" s="29">
        <f t="shared" si="86"/>
        <v>8</v>
      </c>
      <c r="ET29" s="29">
        <f t="shared" si="87"/>
        <v>8</v>
      </c>
      <c r="EU29" s="29">
        <f t="shared" si="88"/>
        <v>8</v>
      </c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36"/>
      <c r="FG29" s="36"/>
      <c r="FH29" s="36"/>
      <c r="FI29" s="36"/>
      <c r="FJ29" s="36"/>
      <c r="FK29" s="36"/>
      <c r="FL29" s="36"/>
      <c r="FM29" s="29"/>
      <c r="FN29" s="29"/>
    </row>
    <row r="30" spans="1:170" s="37" customFormat="1" x14ac:dyDescent="0.35">
      <c r="A30" s="29"/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>
        <f t="shared" si="89"/>
        <v>0</v>
      </c>
      <c r="M30" s="29"/>
      <c r="N30" s="29"/>
      <c r="O30" s="29"/>
      <c r="P30" s="29">
        <f t="shared" si="90"/>
        <v>0</v>
      </c>
      <c r="Q30" s="29"/>
      <c r="R30" s="29">
        <f t="shared" si="91"/>
        <v>0</v>
      </c>
      <c r="S30" s="29"/>
      <c r="T30" s="29">
        <f t="shared" si="92"/>
        <v>0</v>
      </c>
      <c r="U30" s="29"/>
      <c r="V30" s="29">
        <f t="shared" si="93"/>
        <v>0</v>
      </c>
      <c r="W30" s="29"/>
      <c r="X30" s="29"/>
      <c r="Y30" s="29">
        <f t="shared" si="94"/>
        <v>0</v>
      </c>
      <c r="Z30" s="29"/>
      <c r="AA30" s="29">
        <f t="shared" si="95"/>
        <v>0</v>
      </c>
      <c r="AB30" s="29">
        <f t="shared" si="96"/>
        <v>0</v>
      </c>
      <c r="AC30" s="29">
        <f t="shared" si="97"/>
        <v>0</v>
      </c>
      <c r="AD30" s="29">
        <f t="shared" si="98"/>
        <v>0</v>
      </c>
      <c r="AE30" s="29">
        <f t="shared" si="99"/>
        <v>0</v>
      </c>
      <c r="AF30" s="29">
        <f t="shared" si="100"/>
        <v>0</v>
      </c>
      <c r="AG30" s="29">
        <f t="shared" si="101"/>
        <v>0</v>
      </c>
      <c r="AH30" s="29">
        <f t="shared" si="102"/>
        <v>0</v>
      </c>
      <c r="AI30" s="29">
        <f t="shared" si="103"/>
        <v>0</v>
      </c>
      <c r="AJ30" s="29">
        <f t="shared" si="104"/>
        <v>0</v>
      </c>
      <c r="AK30" s="29">
        <f t="shared" si="105"/>
        <v>0</v>
      </c>
      <c r="AL30" s="29"/>
      <c r="AM30" s="29">
        <f t="shared" si="106"/>
        <v>0</v>
      </c>
      <c r="AN30" s="29">
        <f t="shared" si="107"/>
        <v>1</v>
      </c>
      <c r="AO30" s="29">
        <f t="shared" si="108"/>
        <v>0</v>
      </c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6"/>
      <c r="BE30" s="36"/>
      <c r="BF30" s="29"/>
      <c r="BG30" s="29">
        <f t="shared" si="109"/>
        <v>0</v>
      </c>
      <c r="BH30" s="29"/>
      <c r="BI30" s="29">
        <f t="shared" si="110"/>
        <v>0</v>
      </c>
      <c r="BJ30" s="29">
        <f t="shared" si="111"/>
        <v>0</v>
      </c>
      <c r="BK30" s="29">
        <f t="shared" si="112"/>
        <v>0</v>
      </c>
      <c r="BL30" s="29">
        <f t="shared" si="113"/>
        <v>0</v>
      </c>
      <c r="BM30" s="29">
        <f t="shared" si="114"/>
        <v>0</v>
      </c>
      <c r="BN30" s="29">
        <f t="shared" si="115"/>
        <v>0</v>
      </c>
      <c r="BO30" s="36"/>
      <c r="BP30" s="29">
        <f t="shared" si="116"/>
        <v>0</v>
      </c>
      <c r="BQ30" s="29">
        <f t="shared" si="117"/>
        <v>0</v>
      </c>
      <c r="BR30" s="29">
        <f t="shared" si="118"/>
        <v>0</v>
      </c>
      <c r="BS30" s="29"/>
      <c r="BT30" s="29"/>
      <c r="BU30" s="29">
        <f t="shared" si="119"/>
        <v>0</v>
      </c>
      <c r="BV30" s="29"/>
      <c r="BW30" s="29">
        <f t="shared" si="120"/>
        <v>0</v>
      </c>
      <c r="BX30" s="29">
        <f t="shared" si="121"/>
        <v>0</v>
      </c>
      <c r="BY30" s="36"/>
      <c r="BZ30" s="29">
        <f t="shared" si="122"/>
        <v>0</v>
      </c>
      <c r="CA30" s="29">
        <f t="shared" si="123"/>
        <v>0</v>
      </c>
      <c r="CB30" s="29">
        <f t="shared" si="124"/>
        <v>0</v>
      </c>
      <c r="CC30" s="29">
        <f t="shared" si="125"/>
        <v>0</v>
      </c>
      <c r="CD30" s="29">
        <f t="shared" si="126"/>
        <v>0</v>
      </c>
      <c r="CE30" s="29">
        <f t="shared" si="127"/>
        <v>0</v>
      </c>
      <c r="CF30" s="29">
        <f t="shared" si="128"/>
        <v>0</v>
      </c>
      <c r="CG30" s="29">
        <f t="shared" si="129"/>
        <v>0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36"/>
      <c r="CZ30" s="29"/>
      <c r="DA30" s="29">
        <f t="shared" si="130"/>
        <v>0</v>
      </c>
      <c r="DB30" s="29">
        <f t="shared" si="131"/>
        <v>0</v>
      </c>
      <c r="DC30" s="29"/>
      <c r="DD30" s="29">
        <f t="shared" si="132"/>
        <v>0</v>
      </c>
      <c r="DE30" s="29">
        <f t="shared" si="133"/>
        <v>0</v>
      </c>
      <c r="DF30" s="29">
        <f t="shared" si="134"/>
        <v>0</v>
      </c>
      <c r="DG30" s="29">
        <f t="shared" si="135"/>
        <v>0</v>
      </c>
      <c r="DH30" s="29">
        <f t="shared" si="136"/>
        <v>0</v>
      </c>
      <c r="DI30" s="29">
        <f t="shared" si="137"/>
        <v>0</v>
      </c>
      <c r="DJ30" s="29">
        <f t="shared" si="138"/>
        <v>0</v>
      </c>
      <c r="DK30" s="29">
        <f t="shared" si="139"/>
        <v>0</v>
      </c>
      <c r="DL30" s="29">
        <f t="shared" si="140"/>
        <v>0</v>
      </c>
      <c r="DM30" s="29">
        <f t="shared" si="141"/>
        <v>0</v>
      </c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>
        <f t="shared" si="84"/>
        <v>8</v>
      </c>
      <c r="ER30" s="29">
        <f t="shared" si="85"/>
        <v>8</v>
      </c>
      <c r="ES30" s="29">
        <f t="shared" si="86"/>
        <v>8</v>
      </c>
      <c r="ET30" s="29">
        <f t="shared" si="87"/>
        <v>8</v>
      </c>
      <c r="EU30" s="29">
        <f t="shared" si="88"/>
        <v>8</v>
      </c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6"/>
      <c r="FG30" s="36"/>
      <c r="FH30" s="36"/>
      <c r="FI30" s="36"/>
      <c r="FJ30" s="36"/>
      <c r="FK30" s="36"/>
      <c r="FL30" s="36"/>
      <c r="FM30" s="29"/>
      <c r="FN30" s="29"/>
    </row>
    <row r="31" spans="1:170" s="37" customFormat="1" x14ac:dyDescent="0.35">
      <c r="A31" s="29"/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>
        <f t="shared" si="89"/>
        <v>0</v>
      </c>
      <c r="M31" s="29"/>
      <c r="N31" s="29"/>
      <c r="O31" s="29"/>
      <c r="P31" s="29">
        <f t="shared" si="90"/>
        <v>0</v>
      </c>
      <c r="Q31" s="29"/>
      <c r="R31" s="29">
        <f t="shared" si="91"/>
        <v>0</v>
      </c>
      <c r="S31" s="29"/>
      <c r="T31" s="29">
        <f t="shared" si="92"/>
        <v>0</v>
      </c>
      <c r="U31" s="29"/>
      <c r="V31" s="29">
        <f t="shared" si="93"/>
        <v>0</v>
      </c>
      <c r="W31" s="29"/>
      <c r="X31" s="29"/>
      <c r="Y31" s="29">
        <f t="shared" si="94"/>
        <v>0</v>
      </c>
      <c r="Z31" s="29"/>
      <c r="AA31" s="29">
        <f t="shared" si="95"/>
        <v>0</v>
      </c>
      <c r="AB31" s="29">
        <f t="shared" si="96"/>
        <v>0</v>
      </c>
      <c r="AC31" s="29">
        <f t="shared" si="97"/>
        <v>0</v>
      </c>
      <c r="AD31" s="29">
        <f t="shared" si="98"/>
        <v>0</v>
      </c>
      <c r="AE31" s="29">
        <f t="shared" si="99"/>
        <v>0</v>
      </c>
      <c r="AF31" s="29">
        <f t="shared" si="100"/>
        <v>0</v>
      </c>
      <c r="AG31" s="29">
        <f t="shared" si="101"/>
        <v>0</v>
      </c>
      <c r="AH31" s="29">
        <f t="shared" si="102"/>
        <v>0</v>
      </c>
      <c r="AI31" s="29">
        <f t="shared" si="103"/>
        <v>0</v>
      </c>
      <c r="AJ31" s="29">
        <f t="shared" si="104"/>
        <v>0</v>
      </c>
      <c r="AK31" s="29">
        <f t="shared" si="105"/>
        <v>0</v>
      </c>
      <c r="AL31" s="29"/>
      <c r="AM31" s="29">
        <f t="shared" si="106"/>
        <v>0</v>
      </c>
      <c r="AN31" s="29">
        <f t="shared" si="107"/>
        <v>1</v>
      </c>
      <c r="AO31" s="29">
        <f t="shared" si="108"/>
        <v>0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6"/>
      <c r="BE31" s="36"/>
      <c r="BF31" s="29"/>
      <c r="BG31" s="29">
        <f t="shared" si="109"/>
        <v>0</v>
      </c>
      <c r="BH31" s="29"/>
      <c r="BI31" s="29">
        <f t="shared" si="110"/>
        <v>0</v>
      </c>
      <c r="BJ31" s="29">
        <f t="shared" si="111"/>
        <v>0</v>
      </c>
      <c r="BK31" s="29">
        <f t="shared" si="112"/>
        <v>0</v>
      </c>
      <c r="BL31" s="29">
        <f t="shared" si="113"/>
        <v>0</v>
      </c>
      <c r="BM31" s="29">
        <f t="shared" si="114"/>
        <v>0</v>
      </c>
      <c r="BN31" s="29">
        <f t="shared" si="115"/>
        <v>0</v>
      </c>
      <c r="BO31" s="36"/>
      <c r="BP31" s="29">
        <f t="shared" si="116"/>
        <v>0</v>
      </c>
      <c r="BQ31" s="29">
        <f t="shared" si="117"/>
        <v>0</v>
      </c>
      <c r="BR31" s="29">
        <f t="shared" si="118"/>
        <v>0</v>
      </c>
      <c r="BS31" s="29"/>
      <c r="BT31" s="29"/>
      <c r="BU31" s="29">
        <f t="shared" si="119"/>
        <v>0</v>
      </c>
      <c r="BV31" s="29"/>
      <c r="BW31" s="29">
        <f t="shared" si="120"/>
        <v>0</v>
      </c>
      <c r="BX31" s="29">
        <f t="shared" si="121"/>
        <v>0</v>
      </c>
      <c r="BY31" s="36"/>
      <c r="BZ31" s="29">
        <f t="shared" si="122"/>
        <v>0</v>
      </c>
      <c r="CA31" s="29">
        <f t="shared" si="123"/>
        <v>0</v>
      </c>
      <c r="CB31" s="29">
        <f t="shared" si="124"/>
        <v>0</v>
      </c>
      <c r="CC31" s="29">
        <f t="shared" si="125"/>
        <v>0</v>
      </c>
      <c r="CD31" s="29">
        <f t="shared" si="126"/>
        <v>0</v>
      </c>
      <c r="CE31" s="29">
        <f t="shared" si="127"/>
        <v>0</v>
      </c>
      <c r="CF31" s="29">
        <f t="shared" si="128"/>
        <v>0</v>
      </c>
      <c r="CG31" s="29">
        <f t="shared" si="129"/>
        <v>0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36"/>
      <c r="CZ31" s="29"/>
      <c r="DA31" s="29">
        <f t="shared" si="130"/>
        <v>0</v>
      </c>
      <c r="DB31" s="29">
        <f t="shared" si="131"/>
        <v>0</v>
      </c>
      <c r="DC31" s="29"/>
      <c r="DD31" s="29">
        <f t="shared" si="132"/>
        <v>0</v>
      </c>
      <c r="DE31" s="29">
        <f t="shared" si="133"/>
        <v>0</v>
      </c>
      <c r="DF31" s="29">
        <f t="shared" si="134"/>
        <v>0</v>
      </c>
      <c r="DG31" s="29">
        <f t="shared" si="135"/>
        <v>0</v>
      </c>
      <c r="DH31" s="29">
        <f t="shared" si="136"/>
        <v>0</v>
      </c>
      <c r="DI31" s="29">
        <f t="shared" si="137"/>
        <v>0</v>
      </c>
      <c r="DJ31" s="29">
        <f t="shared" si="138"/>
        <v>0</v>
      </c>
      <c r="DK31" s="29">
        <f t="shared" si="139"/>
        <v>0</v>
      </c>
      <c r="DL31" s="29">
        <f t="shared" si="140"/>
        <v>0</v>
      </c>
      <c r="DM31" s="29">
        <f t="shared" si="141"/>
        <v>0</v>
      </c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>
        <f t="shared" si="84"/>
        <v>8</v>
      </c>
      <c r="ER31" s="29">
        <f t="shared" si="85"/>
        <v>8</v>
      </c>
      <c r="ES31" s="29">
        <f t="shared" si="86"/>
        <v>8</v>
      </c>
      <c r="ET31" s="29">
        <f t="shared" si="87"/>
        <v>8</v>
      </c>
      <c r="EU31" s="29">
        <f t="shared" si="88"/>
        <v>8</v>
      </c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6"/>
      <c r="FG31" s="36"/>
      <c r="FH31" s="36"/>
      <c r="FI31" s="36"/>
      <c r="FJ31" s="36"/>
      <c r="FK31" s="36"/>
      <c r="FL31" s="36"/>
      <c r="FM31" s="29"/>
      <c r="FN31" s="29"/>
    </row>
    <row r="32" spans="1:170" s="37" customFormat="1" x14ac:dyDescent="0.35">
      <c r="A32" s="29"/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>
        <f t="shared" si="89"/>
        <v>0</v>
      </c>
      <c r="M32" s="29"/>
      <c r="N32" s="29"/>
      <c r="O32" s="29"/>
      <c r="P32" s="29">
        <f t="shared" si="90"/>
        <v>0</v>
      </c>
      <c r="Q32" s="29"/>
      <c r="R32" s="29">
        <f t="shared" si="91"/>
        <v>0</v>
      </c>
      <c r="S32" s="29"/>
      <c r="T32" s="29">
        <f t="shared" si="92"/>
        <v>0</v>
      </c>
      <c r="U32" s="29"/>
      <c r="V32" s="29">
        <f t="shared" si="93"/>
        <v>0</v>
      </c>
      <c r="W32" s="29"/>
      <c r="X32" s="29"/>
      <c r="Y32" s="29">
        <f t="shared" si="94"/>
        <v>0</v>
      </c>
      <c r="Z32" s="29"/>
      <c r="AA32" s="29">
        <f t="shared" si="95"/>
        <v>0</v>
      </c>
      <c r="AB32" s="29">
        <f t="shared" si="96"/>
        <v>0</v>
      </c>
      <c r="AC32" s="29">
        <f t="shared" si="97"/>
        <v>0</v>
      </c>
      <c r="AD32" s="29">
        <f t="shared" si="98"/>
        <v>0</v>
      </c>
      <c r="AE32" s="29">
        <f t="shared" si="99"/>
        <v>0</v>
      </c>
      <c r="AF32" s="29">
        <f t="shared" si="100"/>
        <v>0</v>
      </c>
      <c r="AG32" s="29">
        <f t="shared" si="101"/>
        <v>0</v>
      </c>
      <c r="AH32" s="29">
        <f t="shared" si="102"/>
        <v>0</v>
      </c>
      <c r="AI32" s="29">
        <f t="shared" si="103"/>
        <v>0</v>
      </c>
      <c r="AJ32" s="29">
        <f t="shared" si="104"/>
        <v>0</v>
      </c>
      <c r="AK32" s="29">
        <f t="shared" si="105"/>
        <v>0</v>
      </c>
      <c r="AL32" s="29"/>
      <c r="AM32" s="29">
        <f t="shared" si="106"/>
        <v>0</v>
      </c>
      <c r="AN32" s="29">
        <f t="shared" si="107"/>
        <v>1</v>
      </c>
      <c r="AO32" s="29">
        <f t="shared" si="108"/>
        <v>0</v>
      </c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6"/>
      <c r="BE32" s="36"/>
      <c r="BF32" s="29"/>
      <c r="BG32" s="29">
        <f t="shared" si="109"/>
        <v>0</v>
      </c>
      <c r="BH32" s="29"/>
      <c r="BI32" s="29">
        <f t="shared" si="110"/>
        <v>0</v>
      </c>
      <c r="BJ32" s="29">
        <f t="shared" si="111"/>
        <v>0</v>
      </c>
      <c r="BK32" s="29">
        <f t="shared" si="112"/>
        <v>0</v>
      </c>
      <c r="BL32" s="29">
        <f t="shared" si="113"/>
        <v>0</v>
      </c>
      <c r="BM32" s="29">
        <f t="shared" si="114"/>
        <v>0</v>
      </c>
      <c r="BN32" s="29">
        <f t="shared" si="115"/>
        <v>0</v>
      </c>
      <c r="BO32" s="36"/>
      <c r="BP32" s="29">
        <f t="shared" si="116"/>
        <v>0</v>
      </c>
      <c r="BQ32" s="29">
        <f t="shared" si="117"/>
        <v>0</v>
      </c>
      <c r="BR32" s="29">
        <f t="shared" si="118"/>
        <v>0</v>
      </c>
      <c r="BS32" s="29"/>
      <c r="BT32" s="29"/>
      <c r="BU32" s="29">
        <f t="shared" si="119"/>
        <v>0</v>
      </c>
      <c r="BV32" s="29"/>
      <c r="BW32" s="29">
        <f t="shared" si="120"/>
        <v>0</v>
      </c>
      <c r="BX32" s="29">
        <f t="shared" si="121"/>
        <v>0</v>
      </c>
      <c r="BY32" s="36"/>
      <c r="BZ32" s="29">
        <f t="shared" si="122"/>
        <v>0</v>
      </c>
      <c r="CA32" s="29">
        <f t="shared" si="123"/>
        <v>0</v>
      </c>
      <c r="CB32" s="29">
        <f t="shared" si="124"/>
        <v>0</v>
      </c>
      <c r="CC32" s="29">
        <f t="shared" si="125"/>
        <v>0</v>
      </c>
      <c r="CD32" s="29">
        <f t="shared" si="126"/>
        <v>0</v>
      </c>
      <c r="CE32" s="29">
        <f t="shared" si="127"/>
        <v>0</v>
      </c>
      <c r="CF32" s="29">
        <f t="shared" si="128"/>
        <v>0</v>
      </c>
      <c r="CG32" s="29">
        <f t="shared" si="129"/>
        <v>0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36"/>
      <c r="CZ32" s="29"/>
      <c r="DA32" s="29">
        <f t="shared" si="130"/>
        <v>0</v>
      </c>
      <c r="DB32" s="29">
        <f t="shared" si="131"/>
        <v>0</v>
      </c>
      <c r="DC32" s="29"/>
      <c r="DD32" s="29">
        <f t="shared" si="132"/>
        <v>0</v>
      </c>
      <c r="DE32" s="29">
        <f t="shared" si="133"/>
        <v>0</v>
      </c>
      <c r="DF32" s="29">
        <f t="shared" si="134"/>
        <v>0</v>
      </c>
      <c r="DG32" s="29">
        <f t="shared" si="135"/>
        <v>0</v>
      </c>
      <c r="DH32" s="29">
        <f t="shared" si="136"/>
        <v>0</v>
      </c>
      <c r="DI32" s="29">
        <f t="shared" si="137"/>
        <v>0</v>
      </c>
      <c r="DJ32" s="29">
        <f t="shared" si="138"/>
        <v>0</v>
      </c>
      <c r="DK32" s="29">
        <f t="shared" si="139"/>
        <v>0</v>
      </c>
      <c r="DL32" s="29">
        <f t="shared" si="140"/>
        <v>0</v>
      </c>
      <c r="DM32" s="29">
        <f t="shared" si="141"/>
        <v>0</v>
      </c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>
        <f t="shared" si="84"/>
        <v>8</v>
      </c>
      <c r="ER32" s="29">
        <f t="shared" si="85"/>
        <v>8</v>
      </c>
      <c r="ES32" s="29">
        <f t="shared" si="86"/>
        <v>8</v>
      </c>
      <c r="ET32" s="29">
        <f t="shared" si="87"/>
        <v>8</v>
      </c>
      <c r="EU32" s="29">
        <f t="shared" si="88"/>
        <v>8</v>
      </c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36"/>
      <c r="FG32" s="36"/>
      <c r="FH32" s="36"/>
      <c r="FI32" s="36"/>
      <c r="FJ32" s="36"/>
      <c r="FK32" s="36"/>
      <c r="FL32" s="36"/>
      <c r="FM32" s="29"/>
      <c r="FN32" s="29"/>
    </row>
    <row r="33" spans="1:170" s="37" customFormat="1" x14ac:dyDescent="0.35">
      <c r="A33" s="29"/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>
        <f t="shared" si="89"/>
        <v>0</v>
      </c>
      <c r="M33" s="29"/>
      <c r="N33" s="29"/>
      <c r="O33" s="29"/>
      <c r="P33" s="29">
        <f t="shared" si="90"/>
        <v>0</v>
      </c>
      <c r="Q33" s="29"/>
      <c r="R33" s="29">
        <f t="shared" si="91"/>
        <v>0</v>
      </c>
      <c r="S33" s="29"/>
      <c r="T33" s="29">
        <f t="shared" si="92"/>
        <v>0</v>
      </c>
      <c r="U33" s="29"/>
      <c r="V33" s="29">
        <f t="shared" si="93"/>
        <v>0</v>
      </c>
      <c r="W33" s="29"/>
      <c r="X33" s="29"/>
      <c r="Y33" s="29">
        <f t="shared" si="94"/>
        <v>0</v>
      </c>
      <c r="Z33" s="29"/>
      <c r="AA33" s="29">
        <f t="shared" si="95"/>
        <v>0</v>
      </c>
      <c r="AB33" s="29">
        <f t="shared" si="96"/>
        <v>0</v>
      </c>
      <c r="AC33" s="29">
        <f t="shared" si="97"/>
        <v>0</v>
      </c>
      <c r="AD33" s="29">
        <f t="shared" si="98"/>
        <v>0</v>
      </c>
      <c r="AE33" s="29">
        <f t="shared" si="99"/>
        <v>0</v>
      </c>
      <c r="AF33" s="29">
        <f t="shared" si="100"/>
        <v>0</v>
      </c>
      <c r="AG33" s="29">
        <f t="shared" si="101"/>
        <v>0</v>
      </c>
      <c r="AH33" s="29">
        <f t="shared" si="102"/>
        <v>0</v>
      </c>
      <c r="AI33" s="29">
        <f t="shared" si="103"/>
        <v>0</v>
      </c>
      <c r="AJ33" s="29">
        <f t="shared" si="104"/>
        <v>0</v>
      </c>
      <c r="AK33" s="29">
        <f t="shared" si="105"/>
        <v>0</v>
      </c>
      <c r="AL33" s="29"/>
      <c r="AM33" s="29">
        <f t="shared" si="106"/>
        <v>0</v>
      </c>
      <c r="AN33" s="29">
        <f t="shared" si="107"/>
        <v>1</v>
      </c>
      <c r="AO33" s="29">
        <f t="shared" si="108"/>
        <v>0</v>
      </c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36"/>
      <c r="BE33" s="36"/>
      <c r="BF33" s="29"/>
      <c r="BG33" s="29">
        <f t="shared" si="109"/>
        <v>0</v>
      </c>
      <c r="BH33" s="29"/>
      <c r="BI33" s="29">
        <f t="shared" si="110"/>
        <v>0</v>
      </c>
      <c r="BJ33" s="29">
        <f t="shared" si="111"/>
        <v>0</v>
      </c>
      <c r="BK33" s="29">
        <f t="shared" si="112"/>
        <v>0</v>
      </c>
      <c r="BL33" s="29">
        <f t="shared" si="113"/>
        <v>0</v>
      </c>
      <c r="BM33" s="29">
        <f t="shared" si="114"/>
        <v>0</v>
      </c>
      <c r="BN33" s="29">
        <f t="shared" si="115"/>
        <v>0</v>
      </c>
      <c r="BO33" s="36"/>
      <c r="BP33" s="29">
        <f t="shared" si="116"/>
        <v>0</v>
      </c>
      <c r="BQ33" s="29">
        <f t="shared" si="117"/>
        <v>0</v>
      </c>
      <c r="BR33" s="29">
        <f t="shared" si="118"/>
        <v>0</v>
      </c>
      <c r="BS33" s="29"/>
      <c r="BT33" s="29"/>
      <c r="BU33" s="29">
        <f t="shared" si="119"/>
        <v>0</v>
      </c>
      <c r="BV33" s="29"/>
      <c r="BW33" s="29">
        <f t="shared" si="120"/>
        <v>0</v>
      </c>
      <c r="BX33" s="29">
        <f t="shared" si="121"/>
        <v>0</v>
      </c>
      <c r="BY33" s="36"/>
      <c r="BZ33" s="29">
        <f t="shared" si="122"/>
        <v>0</v>
      </c>
      <c r="CA33" s="29">
        <f t="shared" si="123"/>
        <v>0</v>
      </c>
      <c r="CB33" s="29">
        <f t="shared" si="124"/>
        <v>0</v>
      </c>
      <c r="CC33" s="29">
        <f t="shared" si="125"/>
        <v>0</v>
      </c>
      <c r="CD33" s="29">
        <f t="shared" si="126"/>
        <v>0</v>
      </c>
      <c r="CE33" s="29">
        <f t="shared" si="127"/>
        <v>0</v>
      </c>
      <c r="CF33" s="29">
        <f t="shared" si="128"/>
        <v>0</v>
      </c>
      <c r="CG33" s="29">
        <f t="shared" si="129"/>
        <v>0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36"/>
      <c r="CZ33" s="29"/>
      <c r="DA33" s="29">
        <f t="shared" si="130"/>
        <v>0</v>
      </c>
      <c r="DB33" s="29">
        <f t="shared" si="131"/>
        <v>0</v>
      </c>
      <c r="DC33" s="29"/>
      <c r="DD33" s="29">
        <f t="shared" si="132"/>
        <v>0</v>
      </c>
      <c r="DE33" s="29">
        <f t="shared" si="133"/>
        <v>0</v>
      </c>
      <c r="DF33" s="29">
        <f t="shared" si="134"/>
        <v>0</v>
      </c>
      <c r="DG33" s="29">
        <f t="shared" si="135"/>
        <v>0</v>
      </c>
      <c r="DH33" s="29">
        <f t="shared" si="136"/>
        <v>0</v>
      </c>
      <c r="DI33" s="29">
        <f t="shared" si="137"/>
        <v>0</v>
      </c>
      <c r="DJ33" s="29">
        <f t="shared" si="138"/>
        <v>0</v>
      </c>
      <c r="DK33" s="29">
        <f t="shared" si="139"/>
        <v>0</v>
      </c>
      <c r="DL33" s="29">
        <f t="shared" si="140"/>
        <v>0</v>
      </c>
      <c r="DM33" s="29">
        <f t="shared" si="141"/>
        <v>0</v>
      </c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>
        <f t="shared" si="84"/>
        <v>8</v>
      </c>
      <c r="ER33" s="29">
        <f t="shared" si="85"/>
        <v>8</v>
      </c>
      <c r="ES33" s="29">
        <f t="shared" si="86"/>
        <v>8</v>
      </c>
      <c r="ET33" s="29">
        <f t="shared" si="87"/>
        <v>8</v>
      </c>
      <c r="EU33" s="29">
        <f t="shared" si="88"/>
        <v>8</v>
      </c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36"/>
      <c r="FG33" s="36"/>
      <c r="FH33" s="36"/>
      <c r="FI33" s="36"/>
      <c r="FJ33" s="36"/>
      <c r="FK33" s="36"/>
      <c r="FL33" s="36"/>
      <c r="FM33" s="29"/>
      <c r="FN33" s="29"/>
    </row>
    <row r="34" spans="1:170" s="37" customFormat="1" x14ac:dyDescent="0.35">
      <c r="A34" s="29"/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>
        <f t="shared" si="89"/>
        <v>0</v>
      </c>
      <c r="M34" s="29"/>
      <c r="N34" s="29"/>
      <c r="O34" s="29"/>
      <c r="P34" s="29">
        <f t="shared" si="90"/>
        <v>0</v>
      </c>
      <c r="Q34" s="29"/>
      <c r="R34" s="29">
        <f t="shared" si="91"/>
        <v>0</v>
      </c>
      <c r="S34" s="29"/>
      <c r="T34" s="29">
        <f t="shared" si="92"/>
        <v>0</v>
      </c>
      <c r="U34" s="29"/>
      <c r="V34" s="29">
        <f t="shared" si="93"/>
        <v>0</v>
      </c>
      <c r="W34" s="29"/>
      <c r="X34" s="29"/>
      <c r="Y34" s="29">
        <f t="shared" si="94"/>
        <v>0</v>
      </c>
      <c r="Z34" s="29"/>
      <c r="AA34" s="29">
        <f t="shared" si="95"/>
        <v>0</v>
      </c>
      <c r="AB34" s="29">
        <f t="shared" si="96"/>
        <v>0</v>
      </c>
      <c r="AC34" s="29">
        <f t="shared" si="97"/>
        <v>0</v>
      </c>
      <c r="AD34" s="29">
        <f t="shared" si="98"/>
        <v>0</v>
      </c>
      <c r="AE34" s="29">
        <f t="shared" si="99"/>
        <v>0</v>
      </c>
      <c r="AF34" s="29">
        <f t="shared" si="100"/>
        <v>0</v>
      </c>
      <c r="AG34" s="29">
        <f t="shared" si="101"/>
        <v>0</v>
      </c>
      <c r="AH34" s="29">
        <f t="shared" si="102"/>
        <v>0</v>
      </c>
      <c r="AI34" s="29">
        <f t="shared" si="103"/>
        <v>0</v>
      </c>
      <c r="AJ34" s="29">
        <f t="shared" si="104"/>
        <v>0</v>
      </c>
      <c r="AK34" s="29">
        <f t="shared" si="105"/>
        <v>0</v>
      </c>
      <c r="AL34" s="29"/>
      <c r="AM34" s="29">
        <f t="shared" si="106"/>
        <v>0</v>
      </c>
      <c r="AN34" s="29">
        <f t="shared" si="107"/>
        <v>1</v>
      </c>
      <c r="AO34" s="29">
        <f t="shared" si="108"/>
        <v>0</v>
      </c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36"/>
      <c r="BE34" s="36"/>
      <c r="BF34" s="29"/>
      <c r="BG34" s="29">
        <f t="shared" si="109"/>
        <v>0</v>
      </c>
      <c r="BH34" s="29"/>
      <c r="BI34" s="29">
        <f t="shared" si="110"/>
        <v>0</v>
      </c>
      <c r="BJ34" s="29">
        <f t="shared" si="111"/>
        <v>0</v>
      </c>
      <c r="BK34" s="29">
        <f t="shared" si="112"/>
        <v>0</v>
      </c>
      <c r="BL34" s="29">
        <f t="shared" si="113"/>
        <v>0</v>
      </c>
      <c r="BM34" s="29">
        <f t="shared" si="114"/>
        <v>0</v>
      </c>
      <c r="BN34" s="29">
        <f t="shared" si="115"/>
        <v>0</v>
      </c>
      <c r="BO34" s="36"/>
      <c r="BP34" s="29">
        <f t="shared" si="116"/>
        <v>0</v>
      </c>
      <c r="BQ34" s="29">
        <f t="shared" si="117"/>
        <v>0</v>
      </c>
      <c r="BR34" s="29">
        <f t="shared" si="118"/>
        <v>0</v>
      </c>
      <c r="BS34" s="29"/>
      <c r="BT34" s="29"/>
      <c r="BU34" s="29">
        <f t="shared" si="119"/>
        <v>0</v>
      </c>
      <c r="BV34" s="29"/>
      <c r="BW34" s="29">
        <f t="shared" si="120"/>
        <v>0</v>
      </c>
      <c r="BX34" s="29">
        <f t="shared" si="121"/>
        <v>0</v>
      </c>
      <c r="BY34" s="36"/>
      <c r="BZ34" s="29">
        <f t="shared" si="122"/>
        <v>0</v>
      </c>
      <c r="CA34" s="29">
        <f t="shared" si="123"/>
        <v>0</v>
      </c>
      <c r="CB34" s="29">
        <f t="shared" si="124"/>
        <v>0</v>
      </c>
      <c r="CC34" s="29">
        <f t="shared" si="125"/>
        <v>0</v>
      </c>
      <c r="CD34" s="29">
        <f t="shared" si="126"/>
        <v>0</v>
      </c>
      <c r="CE34" s="29">
        <f t="shared" si="127"/>
        <v>0</v>
      </c>
      <c r="CF34" s="29">
        <f t="shared" si="128"/>
        <v>0</v>
      </c>
      <c r="CG34" s="29">
        <f t="shared" si="129"/>
        <v>0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36"/>
      <c r="CZ34" s="29"/>
      <c r="DA34" s="29">
        <f t="shared" si="130"/>
        <v>0</v>
      </c>
      <c r="DB34" s="29">
        <f t="shared" si="131"/>
        <v>0</v>
      </c>
      <c r="DC34" s="29"/>
      <c r="DD34" s="29">
        <f t="shared" si="132"/>
        <v>0</v>
      </c>
      <c r="DE34" s="29">
        <f t="shared" si="133"/>
        <v>0</v>
      </c>
      <c r="DF34" s="29">
        <f t="shared" si="134"/>
        <v>0</v>
      </c>
      <c r="DG34" s="29">
        <f t="shared" si="135"/>
        <v>0</v>
      </c>
      <c r="DH34" s="29">
        <f t="shared" si="136"/>
        <v>0</v>
      </c>
      <c r="DI34" s="29">
        <f t="shared" si="137"/>
        <v>0</v>
      </c>
      <c r="DJ34" s="29">
        <f t="shared" si="138"/>
        <v>0</v>
      </c>
      <c r="DK34" s="29">
        <f t="shared" si="139"/>
        <v>0</v>
      </c>
      <c r="DL34" s="29">
        <f t="shared" si="140"/>
        <v>0</v>
      </c>
      <c r="DM34" s="29">
        <f t="shared" si="141"/>
        <v>0</v>
      </c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>
        <f t="shared" si="84"/>
        <v>8</v>
      </c>
      <c r="ER34" s="29">
        <f t="shared" si="85"/>
        <v>8</v>
      </c>
      <c r="ES34" s="29">
        <f t="shared" si="86"/>
        <v>8</v>
      </c>
      <c r="ET34" s="29">
        <f t="shared" si="87"/>
        <v>8</v>
      </c>
      <c r="EU34" s="29">
        <f t="shared" si="88"/>
        <v>8</v>
      </c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36"/>
      <c r="FG34" s="36"/>
      <c r="FH34" s="36"/>
      <c r="FI34" s="36"/>
      <c r="FJ34" s="36"/>
      <c r="FK34" s="36"/>
      <c r="FL34" s="36"/>
      <c r="FM34" s="29"/>
      <c r="FN34" s="29"/>
    </row>
    <row r="35" spans="1:170" s="37" customFormat="1" x14ac:dyDescent="0.35">
      <c r="A35" s="29"/>
      <c r="B35" s="36"/>
      <c r="C35" s="29"/>
      <c r="D35" s="29"/>
      <c r="E35" s="29"/>
      <c r="F35" s="29"/>
      <c r="G35" s="29"/>
      <c r="H35" s="29"/>
      <c r="I35" s="29"/>
      <c r="J35" s="29"/>
      <c r="K35" s="29"/>
      <c r="L35" s="29">
        <f t="shared" si="89"/>
        <v>0</v>
      </c>
      <c r="M35" s="29"/>
      <c r="N35" s="29"/>
      <c r="O35" s="29"/>
      <c r="P35" s="29">
        <f t="shared" si="90"/>
        <v>0</v>
      </c>
      <c r="Q35" s="29"/>
      <c r="R35" s="29">
        <f t="shared" si="91"/>
        <v>0</v>
      </c>
      <c r="S35" s="29"/>
      <c r="T35" s="29">
        <f t="shared" si="92"/>
        <v>0</v>
      </c>
      <c r="U35" s="29"/>
      <c r="V35" s="29">
        <f t="shared" si="93"/>
        <v>0</v>
      </c>
      <c r="W35" s="29"/>
      <c r="X35" s="29"/>
      <c r="Y35" s="29">
        <f t="shared" si="94"/>
        <v>0</v>
      </c>
      <c r="Z35" s="29"/>
      <c r="AA35" s="29">
        <f t="shared" si="95"/>
        <v>0</v>
      </c>
      <c r="AB35" s="29">
        <f t="shared" si="96"/>
        <v>0</v>
      </c>
      <c r="AC35" s="29">
        <f t="shared" si="97"/>
        <v>0</v>
      </c>
      <c r="AD35" s="29">
        <f t="shared" si="98"/>
        <v>0</v>
      </c>
      <c r="AE35" s="29">
        <f t="shared" si="99"/>
        <v>0</v>
      </c>
      <c r="AF35" s="29">
        <f t="shared" si="100"/>
        <v>0</v>
      </c>
      <c r="AG35" s="29">
        <f t="shared" si="101"/>
        <v>0</v>
      </c>
      <c r="AH35" s="29">
        <f t="shared" si="102"/>
        <v>0</v>
      </c>
      <c r="AI35" s="29">
        <f t="shared" si="103"/>
        <v>0</v>
      </c>
      <c r="AJ35" s="29">
        <f t="shared" si="104"/>
        <v>0</v>
      </c>
      <c r="AK35" s="29">
        <f t="shared" si="105"/>
        <v>0</v>
      </c>
      <c r="AL35" s="29"/>
      <c r="AM35" s="29">
        <f t="shared" si="106"/>
        <v>0</v>
      </c>
      <c r="AN35" s="29">
        <f t="shared" si="107"/>
        <v>1</v>
      </c>
      <c r="AO35" s="29">
        <f t="shared" si="108"/>
        <v>0</v>
      </c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36"/>
      <c r="BE35" s="36"/>
      <c r="BF35" s="29"/>
      <c r="BG35" s="29">
        <f t="shared" si="109"/>
        <v>0</v>
      </c>
      <c r="BH35" s="29"/>
      <c r="BI35" s="29">
        <f t="shared" si="110"/>
        <v>0</v>
      </c>
      <c r="BJ35" s="29">
        <f t="shared" si="111"/>
        <v>0</v>
      </c>
      <c r="BK35" s="29">
        <f t="shared" si="112"/>
        <v>0</v>
      </c>
      <c r="BL35" s="29">
        <f t="shared" si="113"/>
        <v>0</v>
      </c>
      <c r="BM35" s="29">
        <f t="shared" si="114"/>
        <v>0</v>
      </c>
      <c r="BN35" s="29">
        <f t="shared" si="115"/>
        <v>0</v>
      </c>
      <c r="BO35" s="36"/>
      <c r="BP35" s="29">
        <f t="shared" si="116"/>
        <v>0</v>
      </c>
      <c r="BQ35" s="29">
        <f t="shared" si="117"/>
        <v>0</v>
      </c>
      <c r="BR35" s="29">
        <f t="shared" si="118"/>
        <v>0</v>
      </c>
      <c r="BS35" s="29"/>
      <c r="BT35" s="29"/>
      <c r="BU35" s="29">
        <f t="shared" si="119"/>
        <v>0</v>
      </c>
      <c r="BV35" s="29"/>
      <c r="BW35" s="29">
        <f t="shared" si="120"/>
        <v>0</v>
      </c>
      <c r="BX35" s="29">
        <f t="shared" si="121"/>
        <v>0</v>
      </c>
      <c r="BY35" s="36"/>
      <c r="BZ35" s="29">
        <f t="shared" si="122"/>
        <v>0</v>
      </c>
      <c r="CA35" s="29">
        <f t="shared" si="123"/>
        <v>0</v>
      </c>
      <c r="CB35" s="29">
        <f t="shared" si="124"/>
        <v>0</v>
      </c>
      <c r="CC35" s="29">
        <f t="shared" si="125"/>
        <v>0</v>
      </c>
      <c r="CD35" s="29">
        <f t="shared" si="126"/>
        <v>0</v>
      </c>
      <c r="CE35" s="29">
        <f t="shared" si="127"/>
        <v>0</v>
      </c>
      <c r="CF35" s="29">
        <f t="shared" si="128"/>
        <v>0</v>
      </c>
      <c r="CG35" s="29">
        <f t="shared" si="129"/>
        <v>0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36"/>
      <c r="CZ35" s="29"/>
      <c r="DA35" s="29">
        <f t="shared" si="130"/>
        <v>0</v>
      </c>
      <c r="DB35" s="29">
        <f t="shared" si="131"/>
        <v>0</v>
      </c>
      <c r="DC35" s="29"/>
      <c r="DD35" s="29">
        <f t="shared" si="132"/>
        <v>0</v>
      </c>
      <c r="DE35" s="29">
        <f t="shared" si="133"/>
        <v>0</v>
      </c>
      <c r="DF35" s="29">
        <f t="shared" si="134"/>
        <v>0</v>
      </c>
      <c r="DG35" s="29">
        <f t="shared" si="135"/>
        <v>0</v>
      </c>
      <c r="DH35" s="29">
        <f t="shared" si="136"/>
        <v>0</v>
      </c>
      <c r="DI35" s="29">
        <f t="shared" si="137"/>
        <v>0</v>
      </c>
      <c r="DJ35" s="29">
        <f t="shared" si="138"/>
        <v>0</v>
      </c>
      <c r="DK35" s="29">
        <f t="shared" si="139"/>
        <v>0</v>
      </c>
      <c r="DL35" s="29">
        <f t="shared" si="140"/>
        <v>0</v>
      </c>
      <c r="DM35" s="29">
        <f t="shared" si="141"/>
        <v>0</v>
      </c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>
        <f t="shared" si="84"/>
        <v>8</v>
      </c>
      <c r="ER35" s="29">
        <f t="shared" si="85"/>
        <v>8</v>
      </c>
      <c r="ES35" s="29">
        <f t="shared" si="86"/>
        <v>8</v>
      </c>
      <c r="ET35" s="29">
        <f t="shared" si="87"/>
        <v>8</v>
      </c>
      <c r="EU35" s="29">
        <f t="shared" si="88"/>
        <v>8</v>
      </c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36"/>
      <c r="FG35" s="36"/>
      <c r="FH35" s="36"/>
      <c r="FI35" s="36"/>
      <c r="FJ35" s="36"/>
      <c r="FK35" s="36"/>
      <c r="FL35" s="36"/>
      <c r="FM35" s="29"/>
      <c r="FN35" s="29"/>
    </row>
    <row r="36" spans="1:170" s="37" customFormat="1" x14ac:dyDescent="0.35">
      <c r="A36" s="29"/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>
        <f t="shared" si="89"/>
        <v>0</v>
      </c>
      <c r="M36" s="29"/>
      <c r="N36" s="29"/>
      <c r="O36" s="29"/>
      <c r="P36" s="29">
        <f t="shared" si="90"/>
        <v>0</v>
      </c>
      <c r="Q36" s="29"/>
      <c r="R36" s="29">
        <f t="shared" si="91"/>
        <v>0</v>
      </c>
      <c r="S36" s="29"/>
      <c r="T36" s="29">
        <f t="shared" si="92"/>
        <v>0</v>
      </c>
      <c r="U36" s="29"/>
      <c r="V36" s="29">
        <f t="shared" si="93"/>
        <v>0</v>
      </c>
      <c r="W36" s="29"/>
      <c r="X36" s="29"/>
      <c r="Y36" s="29">
        <f t="shared" si="94"/>
        <v>0</v>
      </c>
      <c r="Z36" s="29"/>
      <c r="AA36" s="29">
        <f t="shared" si="95"/>
        <v>0</v>
      </c>
      <c r="AB36" s="29">
        <f t="shared" si="96"/>
        <v>0</v>
      </c>
      <c r="AC36" s="29">
        <f t="shared" si="97"/>
        <v>0</v>
      </c>
      <c r="AD36" s="29">
        <f t="shared" si="98"/>
        <v>0</v>
      </c>
      <c r="AE36" s="29">
        <f t="shared" si="99"/>
        <v>0</v>
      </c>
      <c r="AF36" s="29">
        <f t="shared" si="100"/>
        <v>0</v>
      </c>
      <c r="AG36" s="29">
        <f t="shared" si="101"/>
        <v>0</v>
      </c>
      <c r="AH36" s="29">
        <f t="shared" si="102"/>
        <v>0</v>
      </c>
      <c r="AI36" s="29">
        <f t="shared" si="103"/>
        <v>0</v>
      </c>
      <c r="AJ36" s="29">
        <f t="shared" si="104"/>
        <v>0</v>
      </c>
      <c r="AK36" s="29">
        <f t="shared" si="105"/>
        <v>0</v>
      </c>
      <c r="AL36" s="29"/>
      <c r="AM36" s="29">
        <f t="shared" si="106"/>
        <v>0</v>
      </c>
      <c r="AN36" s="29">
        <f t="shared" si="107"/>
        <v>1</v>
      </c>
      <c r="AO36" s="29">
        <f t="shared" si="108"/>
        <v>0</v>
      </c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36"/>
      <c r="BE36" s="36"/>
      <c r="BF36" s="29"/>
      <c r="BG36" s="29">
        <f t="shared" si="109"/>
        <v>0</v>
      </c>
      <c r="BH36" s="29"/>
      <c r="BI36" s="29">
        <f t="shared" si="110"/>
        <v>0</v>
      </c>
      <c r="BJ36" s="29">
        <f t="shared" si="111"/>
        <v>0</v>
      </c>
      <c r="BK36" s="29">
        <f t="shared" si="112"/>
        <v>0</v>
      </c>
      <c r="BL36" s="29">
        <f t="shared" si="113"/>
        <v>0</v>
      </c>
      <c r="BM36" s="29">
        <f t="shared" si="114"/>
        <v>0</v>
      </c>
      <c r="BN36" s="29">
        <f t="shared" si="115"/>
        <v>0</v>
      </c>
      <c r="BO36" s="36"/>
      <c r="BP36" s="29">
        <f t="shared" si="116"/>
        <v>0</v>
      </c>
      <c r="BQ36" s="29">
        <f t="shared" si="117"/>
        <v>0</v>
      </c>
      <c r="BR36" s="29">
        <f t="shared" si="118"/>
        <v>0</v>
      </c>
      <c r="BS36" s="29"/>
      <c r="BT36" s="29"/>
      <c r="BU36" s="29">
        <f t="shared" si="119"/>
        <v>0</v>
      </c>
      <c r="BV36" s="29"/>
      <c r="BW36" s="29">
        <f t="shared" si="120"/>
        <v>0</v>
      </c>
      <c r="BX36" s="29">
        <f t="shared" si="121"/>
        <v>0</v>
      </c>
      <c r="BY36" s="36"/>
      <c r="BZ36" s="29">
        <f t="shared" si="122"/>
        <v>0</v>
      </c>
      <c r="CA36" s="29">
        <f t="shared" si="123"/>
        <v>0</v>
      </c>
      <c r="CB36" s="29">
        <f t="shared" si="124"/>
        <v>0</v>
      </c>
      <c r="CC36" s="29">
        <f t="shared" si="125"/>
        <v>0</v>
      </c>
      <c r="CD36" s="29">
        <f t="shared" si="126"/>
        <v>0</v>
      </c>
      <c r="CE36" s="29">
        <f t="shared" si="127"/>
        <v>0</v>
      </c>
      <c r="CF36" s="29">
        <f t="shared" si="128"/>
        <v>0</v>
      </c>
      <c r="CG36" s="29">
        <f t="shared" si="129"/>
        <v>0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36"/>
      <c r="CZ36" s="29"/>
      <c r="DA36" s="29">
        <f t="shared" si="130"/>
        <v>0</v>
      </c>
      <c r="DB36" s="29">
        <f t="shared" si="131"/>
        <v>0</v>
      </c>
      <c r="DC36" s="29"/>
      <c r="DD36" s="29">
        <f t="shared" si="132"/>
        <v>0</v>
      </c>
      <c r="DE36" s="29">
        <f t="shared" si="133"/>
        <v>0</v>
      </c>
      <c r="DF36" s="29">
        <f t="shared" si="134"/>
        <v>0</v>
      </c>
      <c r="DG36" s="29">
        <f t="shared" si="135"/>
        <v>0</v>
      </c>
      <c r="DH36" s="29">
        <f t="shared" si="136"/>
        <v>0</v>
      </c>
      <c r="DI36" s="29">
        <f t="shared" si="137"/>
        <v>0</v>
      </c>
      <c r="DJ36" s="29">
        <f t="shared" si="138"/>
        <v>0</v>
      </c>
      <c r="DK36" s="29">
        <f t="shared" si="139"/>
        <v>0</v>
      </c>
      <c r="DL36" s="29">
        <f t="shared" si="140"/>
        <v>0</v>
      </c>
      <c r="DM36" s="29">
        <f t="shared" si="141"/>
        <v>0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>
        <f t="shared" si="84"/>
        <v>8</v>
      </c>
      <c r="ER36" s="29">
        <f t="shared" si="85"/>
        <v>8</v>
      </c>
      <c r="ES36" s="29">
        <f t="shared" si="86"/>
        <v>8</v>
      </c>
      <c r="ET36" s="29">
        <f t="shared" si="87"/>
        <v>8</v>
      </c>
      <c r="EU36" s="29">
        <f t="shared" si="88"/>
        <v>8</v>
      </c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36"/>
      <c r="FG36" s="36"/>
      <c r="FH36" s="36"/>
      <c r="FI36" s="36"/>
      <c r="FJ36" s="36"/>
      <c r="FK36" s="36"/>
      <c r="FL36" s="36"/>
      <c r="FM36" s="29"/>
      <c r="FN36" s="29"/>
    </row>
    <row r="37" spans="1:170" s="37" customFormat="1" x14ac:dyDescent="0.35">
      <c r="A37" s="29"/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>
        <f t="shared" si="89"/>
        <v>0</v>
      </c>
      <c r="M37" s="29"/>
      <c r="N37" s="29"/>
      <c r="O37" s="29"/>
      <c r="P37" s="29">
        <f t="shared" si="90"/>
        <v>0</v>
      </c>
      <c r="Q37" s="29"/>
      <c r="R37" s="29">
        <f t="shared" si="91"/>
        <v>0</v>
      </c>
      <c r="S37" s="29"/>
      <c r="T37" s="29">
        <f t="shared" si="92"/>
        <v>0</v>
      </c>
      <c r="U37" s="29"/>
      <c r="V37" s="29">
        <f t="shared" si="93"/>
        <v>0</v>
      </c>
      <c r="W37" s="29"/>
      <c r="X37" s="29"/>
      <c r="Y37" s="29">
        <f t="shared" si="94"/>
        <v>0</v>
      </c>
      <c r="Z37" s="29"/>
      <c r="AA37" s="29">
        <f t="shared" si="95"/>
        <v>0</v>
      </c>
      <c r="AB37" s="29">
        <f t="shared" si="96"/>
        <v>0</v>
      </c>
      <c r="AC37" s="29">
        <f t="shared" si="97"/>
        <v>0</v>
      </c>
      <c r="AD37" s="29">
        <f t="shared" si="98"/>
        <v>0</v>
      </c>
      <c r="AE37" s="29">
        <f t="shared" si="99"/>
        <v>0</v>
      </c>
      <c r="AF37" s="29">
        <f t="shared" si="100"/>
        <v>0</v>
      </c>
      <c r="AG37" s="29">
        <f t="shared" si="101"/>
        <v>0</v>
      </c>
      <c r="AH37" s="29">
        <f t="shared" si="102"/>
        <v>0</v>
      </c>
      <c r="AI37" s="29">
        <f t="shared" si="103"/>
        <v>0</v>
      </c>
      <c r="AJ37" s="29">
        <f t="shared" si="104"/>
        <v>0</v>
      </c>
      <c r="AK37" s="29">
        <f t="shared" si="105"/>
        <v>0</v>
      </c>
      <c r="AL37" s="29"/>
      <c r="AM37" s="29">
        <f t="shared" si="106"/>
        <v>0</v>
      </c>
      <c r="AN37" s="29">
        <f t="shared" si="107"/>
        <v>1</v>
      </c>
      <c r="AO37" s="29">
        <f t="shared" si="108"/>
        <v>0</v>
      </c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6"/>
      <c r="BE37" s="36"/>
      <c r="BF37" s="29"/>
      <c r="BG37" s="29">
        <f t="shared" si="109"/>
        <v>0</v>
      </c>
      <c r="BH37" s="29"/>
      <c r="BI37" s="29">
        <f t="shared" si="110"/>
        <v>0</v>
      </c>
      <c r="BJ37" s="29">
        <f t="shared" si="111"/>
        <v>0</v>
      </c>
      <c r="BK37" s="29">
        <f t="shared" si="112"/>
        <v>0</v>
      </c>
      <c r="BL37" s="29">
        <f t="shared" si="113"/>
        <v>0</v>
      </c>
      <c r="BM37" s="29">
        <f t="shared" si="114"/>
        <v>0</v>
      </c>
      <c r="BN37" s="29">
        <f t="shared" si="115"/>
        <v>0</v>
      </c>
      <c r="BO37" s="36"/>
      <c r="BP37" s="29">
        <f t="shared" si="116"/>
        <v>0</v>
      </c>
      <c r="BQ37" s="29">
        <f t="shared" si="117"/>
        <v>0</v>
      </c>
      <c r="BR37" s="29">
        <f t="shared" si="118"/>
        <v>0</v>
      </c>
      <c r="BS37" s="29"/>
      <c r="BT37" s="29"/>
      <c r="BU37" s="29">
        <f t="shared" si="119"/>
        <v>0</v>
      </c>
      <c r="BV37" s="29"/>
      <c r="BW37" s="29">
        <f t="shared" si="120"/>
        <v>0</v>
      </c>
      <c r="BX37" s="29">
        <f t="shared" si="121"/>
        <v>0</v>
      </c>
      <c r="BY37" s="36"/>
      <c r="BZ37" s="29">
        <f t="shared" si="122"/>
        <v>0</v>
      </c>
      <c r="CA37" s="29">
        <f t="shared" si="123"/>
        <v>0</v>
      </c>
      <c r="CB37" s="29">
        <f t="shared" si="124"/>
        <v>0</v>
      </c>
      <c r="CC37" s="29">
        <f t="shared" si="125"/>
        <v>0</v>
      </c>
      <c r="CD37" s="29">
        <f t="shared" si="126"/>
        <v>0</v>
      </c>
      <c r="CE37" s="29">
        <f t="shared" si="127"/>
        <v>0</v>
      </c>
      <c r="CF37" s="29">
        <f t="shared" si="128"/>
        <v>0</v>
      </c>
      <c r="CG37" s="29">
        <f t="shared" si="129"/>
        <v>0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36"/>
      <c r="CZ37" s="29"/>
      <c r="DA37" s="29">
        <f t="shared" si="130"/>
        <v>0</v>
      </c>
      <c r="DB37" s="29">
        <f t="shared" si="131"/>
        <v>0</v>
      </c>
      <c r="DC37" s="29"/>
      <c r="DD37" s="29">
        <f t="shared" si="132"/>
        <v>0</v>
      </c>
      <c r="DE37" s="29">
        <f t="shared" si="133"/>
        <v>0</v>
      </c>
      <c r="DF37" s="29">
        <f t="shared" si="134"/>
        <v>0</v>
      </c>
      <c r="DG37" s="29">
        <f t="shared" si="135"/>
        <v>0</v>
      </c>
      <c r="DH37" s="29">
        <f t="shared" si="136"/>
        <v>0</v>
      </c>
      <c r="DI37" s="29">
        <f t="shared" si="137"/>
        <v>0</v>
      </c>
      <c r="DJ37" s="29">
        <f t="shared" si="138"/>
        <v>0</v>
      </c>
      <c r="DK37" s="29">
        <f t="shared" si="139"/>
        <v>0</v>
      </c>
      <c r="DL37" s="29">
        <f t="shared" si="140"/>
        <v>0</v>
      </c>
      <c r="DM37" s="29">
        <f t="shared" si="141"/>
        <v>0</v>
      </c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>
        <f t="shared" si="84"/>
        <v>8</v>
      </c>
      <c r="ER37" s="29">
        <f t="shared" si="85"/>
        <v>8</v>
      </c>
      <c r="ES37" s="29">
        <f t="shared" si="86"/>
        <v>8</v>
      </c>
      <c r="ET37" s="29">
        <f t="shared" si="87"/>
        <v>8</v>
      </c>
      <c r="EU37" s="29">
        <f t="shared" si="88"/>
        <v>8</v>
      </c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36"/>
      <c r="FG37" s="36"/>
      <c r="FH37" s="36"/>
      <c r="FI37" s="36"/>
      <c r="FJ37" s="36"/>
      <c r="FK37" s="36"/>
      <c r="FL37" s="36"/>
      <c r="FM37" s="29"/>
      <c r="FN37" s="29"/>
    </row>
    <row r="38" spans="1:170" s="37" customFormat="1" x14ac:dyDescent="0.35">
      <c r="A38" s="29"/>
      <c r="B38" s="36"/>
      <c r="C38" s="29"/>
      <c r="D38" s="29"/>
      <c r="E38" s="29"/>
      <c r="F38" s="29"/>
      <c r="G38" s="29"/>
      <c r="H38" s="29"/>
      <c r="I38" s="29"/>
      <c r="J38" s="29"/>
      <c r="K38" s="29"/>
      <c r="L38" s="29">
        <f t="shared" si="89"/>
        <v>0</v>
      </c>
      <c r="M38" s="29"/>
      <c r="N38" s="29"/>
      <c r="O38" s="29"/>
      <c r="P38" s="29">
        <f t="shared" si="90"/>
        <v>0</v>
      </c>
      <c r="Q38" s="29"/>
      <c r="R38" s="29">
        <f t="shared" si="91"/>
        <v>0</v>
      </c>
      <c r="S38" s="29"/>
      <c r="T38" s="29">
        <f t="shared" si="92"/>
        <v>0</v>
      </c>
      <c r="U38" s="29"/>
      <c r="V38" s="29">
        <f t="shared" si="93"/>
        <v>0</v>
      </c>
      <c r="W38" s="29"/>
      <c r="X38" s="29"/>
      <c r="Y38" s="29">
        <f t="shared" si="94"/>
        <v>0</v>
      </c>
      <c r="Z38" s="29"/>
      <c r="AA38" s="29">
        <f t="shared" si="95"/>
        <v>0</v>
      </c>
      <c r="AB38" s="29">
        <f t="shared" si="96"/>
        <v>0</v>
      </c>
      <c r="AC38" s="29">
        <f t="shared" si="97"/>
        <v>0</v>
      </c>
      <c r="AD38" s="29">
        <f t="shared" si="98"/>
        <v>0</v>
      </c>
      <c r="AE38" s="29">
        <f t="shared" si="99"/>
        <v>0</v>
      </c>
      <c r="AF38" s="29">
        <f t="shared" si="100"/>
        <v>0</v>
      </c>
      <c r="AG38" s="29">
        <f t="shared" si="101"/>
        <v>0</v>
      </c>
      <c r="AH38" s="29">
        <f t="shared" si="102"/>
        <v>0</v>
      </c>
      <c r="AI38" s="29">
        <f t="shared" si="103"/>
        <v>0</v>
      </c>
      <c r="AJ38" s="29">
        <f t="shared" si="104"/>
        <v>0</v>
      </c>
      <c r="AK38" s="29">
        <f t="shared" si="105"/>
        <v>0</v>
      </c>
      <c r="AL38" s="29"/>
      <c r="AM38" s="29">
        <f t="shared" si="106"/>
        <v>0</v>
      </c>
      <c r="AN38" s="29">
        <f t="shared" si="107"/>
        <v>1</v>
      </c>
      <c r="AO38" s="29">
        <f t="shared" si="108"/>
        <v>0</v>
      </c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6"/>
      <c r="BE38" s="36"/>
      <c r="BF38" s="29"/>
      <c r="BG38" s="29">
        <f t="shared" si="109"/>
        <v>0</v>
      </c>
      <c r="BH38" s="29"/>
      <c r="BI38" s="29">
        <f t="shared" si="110"/>
        <v>0</v>
      </c>
      <c r="BJ38" s="29">
        <f t="shared" si="111"/>
        <v>0</v>
      </c>
      <c r="BK38" s="29">
        <f t="shared" si="112"/>
        <v>0</v>
      </c>
      <c r="BL38" s="29">
        <f t="shared" si="113"/>
        <v>0</v>
      </c>
      <c r="BM38" s="29">
        <f t="shared" si="114"/>
        <v>0</v>
      </c>
      <c r="BN38" s="29">
        <f t="shared" si="115"/>
        <v>0</v>
      </c>
      <c r="BO38" s="36"/>
      <c r="BP38" s="29">
        <f t="shared" si="116"/>
        <v>0</v>
      </c>
      <c r="BQ38" s="29">
        <f t="shared" si="117"/>
        <v>0</v>
      </c>
      <c r="BR38" s="29">
        <f t="shared" si="118"/>
        <v>0</v>
      </c>
      <c r="BS38" s="29"/>
      <c r="BT38" s="29"/>
      <c r="BU38" s="29">
        <f t="shared" si="119"/>
        <v>0</v>
      </c>
      <c r="BV38" s="29"/>
      <c r="BW38" s="29">
        <f t="shared" si="120"/>
        <v>0</v>
      </c>
      <c r="BX38" s="29">
        <f t="shared" si="121"/>
        <v>0</v>
      </c>
      <c r="BY38" s="36"/>
      <c r="BZ38" s="29">
        <f t="shared" si="122"/>
        <v>0</v>
      </c>
      <c r="CA38" s="29">
        <f t="shared" si="123"/>
        <v>0</v>
      </c>
      <c r="CB38" s="29">
        <f t="shared" si="124"/>
        <v>0</v>
      </c>
      <c r="CC38" s="29">
        <f t="shared" si="125"/>
        <v>0</v>
      </c>
      <c r="CD38" s="29">
        <f t="shared" si="126"/>
        <v>0</v>
      </c>
      <c r="CE38" s="29">
        <f t="shared" si="127"/>
        <v>0</v>
      </c>
      <c r="CF38" s="29">
        <f t="shared" si="128"/>
        <v>0</v>
      </c>
      <c r="CG38" s="29">
        <f t="shared" si="129"/>
        <v>0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36"/>
      <c r="CZ38" s="29"/>
      <c r="DA38" s="29">
        <f t="shared" si="130"/>
        <v>0</v>
      </c>
      <c r="DB38" s="29">
        <f t="shared" si="131"/>
        <v>0</v>
      </c>
      <c r="DC38" s="29"/>
      <c r="DD38" s="29">
        <f t="shared" si="132"/>
        <v>0</v>
      </c>
      <c r="DE38" s="29">
        <f t="shared" si="133"/>
        <v>0</v>
      </c>
      <c r="DF38" s="29">
        <f t="shared" si="134"/>
        <v>0</v>
      </c>
      <c r="DG38" s="29">
        <f t="shared" si="135"/>
        <v>0</v>
      </c>
      <c r="DH38" s="29">
        <f t="shared" si="136"/>
        <v>0</v>
      </c>
      <c r="DI38" s="29">
        <f t="shared" si="137"/>
        <v>0</v>
      </c>
      <c r="DJ38" s="29">
        <f t="shared" si="138"/>
        <v>0</v>
      </c>
      <c r="DK38" s="29">
        <f t="shared" si="139"/>
        <v>0</v>
      </c>
      <c r="DL38" s="29">
        <f t="shared" si="140"/>
        <v>0</v>
      </c>
      <c r="DM38" s="29">
        <f t="shared" si="141"/>
        <v>0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>
        <f t="shared" si="84"/>
        <v>8</v>
      </c>
      <c r="ER38" s="29">
        <f t="shared" si="85"/>
        <v>8</v>
      </c>
      <c r="ES38" s="29">
        <f t="shared" si="86"/>
        <v>8</v>
      </c>
      <c r="ET38" s="29">
        <f t="shared" si="87"/>
        <v>8</v>
      </c>
      <c r="EU38" s="29">
        <f t="shared" si="88"/>
        <v>8</v>
      </c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36"/>
      <c r="FG38" s="36"/>
      <c r="FH38" s="36"/>
      <c r="FI38" s="36"/>
      <c r="FJ38" s="36"/>
      <c r="FK38" s="36"/>
      <c r="FL38" s="36"/>
      <c r="FM38" s="29"/>
      <c r="FN38" s="29"/>
    </row>
    <row r="39" spans="1:170" s="37" customFormat="1" x14ac:dyDescent="0.35">
      <c r="A39" s="29"/>
      <c r="B39" s="36"/>
      <c r="C39" s="29"/>
      <c r="D39" s="29"/>
      <c r="E39" s="29"/>
      <c r="F39" s="29"/>
      <c r="G39" s="29"/>
      <c r="H39" s="29"/>
      <c r="I39" s="29"/>
      <c r="J39" s="29"/>
      <c r="K39" s="29"/>
      <c r="L39" s="29">
        <f t="shared" si="89"/>
        <v>0</v>
      </c>
      <c r="M39" s="29"/>
      <c r="N39" s="29"/>
      <c r="O39" s="29"/>
      <c r="P39" s="29">
        <f t="shared" si="90"/>
        <v>0</v>
      </c>
      <c r="Q39" s="29"/>
      <c r="R39" s="29">
        <f t="shared" si="91"/>
        <v>0</v>
      </c>
      <c r="S39" s="29"/>
      <c r="T39" s="29">
        <f t="shared" si="92"/>
        <v>0</v>
      </c>
      <c r="U39" s="29"/>
      <c r="V39" s="29">
        <f t="shared" si="93"/>
        <v>0</v>
      </c>
      <c r="W39" s="29"/>
      <c r="X39" s="29"/>
      <c r="Y39" s="29">
        <f t="shared" si="94"/>
        <v>0</v>
      </c>
      <c r="Z39" s="29"/>
      <c r="AA39" s="29">
        <f t="shared" si="95"/>
        <v>0</v>
      </c>
      <c r="AB39" s="29">
        <f t="shared" si="96"/>
        <v>0</v>
      </c>
      <c r="AC39" s="29">
        <f t="shared" si="97"/>
        <v>0</v>
      </c>
      <c r="AD39" s="29">
        <f t="shared" si="98"/>
        <v>0</v>
      </c>
      <c r="AE39" s="29">
        <f t="shared" si="99"/>
        <v>0</v>
      </c>
      <c r="AF39" s="29">
        <f t="shared" si="100"/>
        <v>0</v>
      </c>
      <c r="AG39" s="29">
        <f t="shared" si="101"/>
        <v>0</v>
      </c>
      <c r="AH39" s="29">
        <f t="shared" si="102"/>
        <v>0</v>
      </c>
      <c r="AI39" s="29">
        <f t="shared" si="103"/>
        <v>0</v>
      </c>
      <c r="AJ39" s="29">
        <f t="shared" si="104"/>
        <v>0</v>
      </c>
      <c r="AK39" s="29">
        <f t="shared" si="105"/>
        <v>0</v>
      </c>
      <c r="AL39" s="29"/>
      <c r="AM39" s="29">
        <f t="shared" si="106"/>
        <v>0</v>
      </c>
      <c r="AN39" s="29">
        <f t="shared" si="107"/>
        <v>1</v>
      </c>
      <c r="AO39" s="29">
        <f t="shared" si="108"/>
        <v>0</v>
      </c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36"/>
      <c r="BE39" s="36"/>
      <c r="BF39" s="29"/>
      <c r="BG39" s="29">
        <f t="shared" si="109"/>
        <v>0</v>
      </c>
      <c r="BH39" s="29"/>
      <c r="BI39" s="29">
        <f t="shared" si="110"/>
        <v>0</v>
      </c>
      <c r="BJ39" s="29">
        <f t="shared" si="111"/>
        <v>0</v>
      </c>
      <c r="BK39" s="29">
        <f t="shared" si="112"/>
        <v>0</v>
      </c>
      <c r="BL39" s="29">
        <f t="shared" si="113"/>
        <v>0</v>
      </c>
      <c r="BM39" s="29">
        <f t="shared" si="114"/>
        <v>0</v>
      </c>
      <c r="BN39" s="29">
        <f t="shared" si="115"/>
        <v>0</v>
      </c>
      <c r="BO39" s="36"/>
      <c r="BP39" s="29">
        <f t="shared" si="116"/>
        <v>0</v>
      </c>
      <c r="BQ39" s="29">
        <f t="shared" si="117"/>
        <v>0</v>
      </c>
      <c r="BR39" s="29">
        <f t="shared" si="118"/>
        <v>0</v>
      </c>
      <c r="BS39" s="29"/>
      <c r="BT39" s="29"/>
      <c r="BU39" s="29">
        <f t="shared" si="119"/>
        <v>0</v>
      </c>
      <c r="BV39" s="29"/>
      <c r="BW39" s="29">
        <f t="shared" si="120"/>
        <v>0</v>
      </c>
      <c r="BX39" s="29">
        <f t="shared" si="121"/>
        <v>0</v>
      </c>
      <c r="BY39" s="36"/>
      <c r="BZ39" s="29">
        <f t="shared" si="122"/>
        <v>0</v>
      </c>
      <c r="CA39" s="29">
        <f t="shared" si="123"/>
        <v>0</v>
      </c>
      <c r="CB39" s="29">
        <f t="shared" si="124"/>
        <v>0</v>
      </c>
      <c r="CC39" s="29">
        <f t="shared" si="125"/>
        <v>0</v>
      </c>
      <c r="CD39" s="29">
        <f t="shared" si="126"/>
        <v>0</v>
      </c>
      <c r="CE39" s="29">
        <f t="shared" si="127"/>
        <v>0</v>
      </c>
      <c r="CF39" s="29">
        <f t="shared" si="128"/>
        <v>0</v>
      </c>
      <c r="CG39" s="29">
        <f t="shared" si="129"/>
        <v>0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36"/>
      <c r="CZ39" s="29"/>
      <c r="DA39" s="29">
        <f t="shared" si="130"/>
        <v>0</v>
      </c>
      <c r="DB39" s="29">
        <f t="shared" si="131"/>
        <v>0</v>
      </c>
      <c r="DC39" s="29"/>
      <c r="DD39" s="29">
        <f t="shared" si="132"/>
        <v>0</v>
      </c>
      <c r="DE39" s="29">
        <f t="shared" si="133"/>
        <v>0</v>
      </c>
      <c r="DF39" s="29">
        <f t="shared" si="134"/>
        <v>0</v>
      </c>
      <c r="DG39" s="29">
        <f t="shared" si="135"/>
        <v>0</v>
      </c>
      <c r="DH39" s="29">
        <f t="shared" si="136"/>
        <v>0</v>
      </c>
      <c r="DI39" s="29">
        <f t="shared" si="137"/>
        <v>0</v>
      </c>
      <c r="DJ39" s="29">
        <f t="shared" si="138"/>
        <v>0</v>
      </c>
      <c r="DK39" s="29">
        <f t="shared" si="139"/>
        <v>0</v>
      </c>
      <c r="DL39" s="29">
        <f t="shared" si="140"/>
        <v>0</v>
      </c>
      <c r="DM39" s="29">
        <f t="shared" si="141"/>
        <v>0</v>
      </c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>
        <f t="shared" si="84"/>
        <v>8</v>
      </c>
      <c r="ER39" s="29">
        <f t="shared" si="85"/>
        <v>8</v>
      </c>
      <c r="ES39" s="29">
        <f t="shared" si="86"/>
        <v>8</v>
      </c>
      <c r="ET39" s="29">
        <f t="shared" si="87"/>
        <v>8</v>
      </c>
      <c r="EU39" s="29">
        <f t="shared" si="88"/>
        <v>8</v>
      </c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36"/>
      <c r="FG39" s="36"/>
      <c r="FH39" s="36"/>
      <c r="FI39" s="36"/>
      <c r="FJ39" s="36"/>
      <c r="FK39" s="36"/>
      <c r="FL39" s="36"/>
      <c r="FM39" s="29"/>
      <c r="FN39" s="29"/>
    </row>
    <row r="40" spans="1:170" s="37" customFormat="1" x14ac:dyDescent="0.35">
      <c r="A40" s="29"/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89"/>
        <v>0</v>
      </c>
      <c r="M40" s="29"/>
      <c r="N40" s="29"/>
      <c r="O40" s="29"/>
      <c r="P40" s="29">
        <f t="shared" si="90"/>
        <v>0</v>
      </c>
      <c r="Q40" s="29"/>
      <c r="R40" s="29">
        <f t="shared" si="91"/>
        <v>0</v>
      </c>
      <c r="S40" s="29"/>
      <c r="T40" s="29">
        <f t="shared" si="92"/>
        <v>0</v>
      </c>
      <c r="U40" s="29"/>
      <c r="V40" s="29">
        <f t="shared" si="93"/>
        <v>0</v>
      </c>
      <c r="W40" s="29"/>
      <c r="X40" s="29"/>
      <c r="Y40" s="29">
        <f t="shared" si="94"/>
        <v>0</v>
      </c>
      <c r="Z40" s="29"/>
      <c r="AA40" s="29">
        <f t="shared" si="95"/>
        <v>0</v>
      </c>
      <c r="AB40" s="29">
        <f t="shared" si="96"/>
        <v>0</v>
      </c>
      <c r="AC40" s="29">
        <f t="shared" si="97"/>
        <v>0</v>
      </c>
      <c r="AD40" s="29">
        <f t="shared" si="98"/>
        <v>0</v>
      </c>
      <c r="AE40" s="29">
        <f t="shared" si="99"/>
        <v>0</v>
      </c>
      <c r="AF40" s="29">
        <f t="shared" si="100"/>
        <v>0</v>
      </c>
      <c r="AG40" s="29">
        <f t="shared" si="101"/>
        <v>0</v>
      </c>
      <c r="AH40" s="29">
        <f t="shared" si="102"/>
        <v>0</v>
      </c>
      <c r="AI40" s="29">
        <f t="shared" si="103"/>
        <v>0</v>
      </c>
      <c r="AJ40" s="29">
        <f t="shared" si="104"/>
        <v>0</v>
      </c>
      <c r="AK40" s="29">
        <f t="shared" si="105"/>
        <v>0</v>
      </c>
      <c r="AL40" s="29"/>
      <c r="AM40" s="29">
        <f t="shared" si="106"/>
        <v>0</v>
      </c>
      <c r="AN40" s="29">
        <f t="shared" si="107"/>
        <v>1</v>
      </c>
      <c r="AO40" s="29">
        <f t="shared" si="108"/>
        <v>0</v>
      </c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6"/>
      <c r="BE40" s="36"/>
      <c r="BF40" s="29"/>
      <c r="BG40" s="29">
        <f t="shared" si="109"/>
        <v>0</v>
      </c>
      <c r="BH40" s="29"/>
      <c r="BI40" s="29">
        <f t="shared" si="110"/>
        <v>0</v>
      </c>
      <c r="BJ40" s="29">
        <f t="shared" si="111"/>
        <v>0</v>
      </c>
      <c r="BK40" s="29">
        <f t="shared" si="112"/>
        <v>0</v>
      </c>
      <c r="BL40" s="29">
        <f t="shared" si="113"/>
        <v>0</v>
      </c>
      <c r="BM40" s="29">
        <f t="shared" si="114"/>
        <v>0</v>
      </c>
      <c r="BN40" s="29">
        <f t="shared" si="115"/>
        <v>0</v>
      </c>
      <c r="BO40" s="36"/>
      <c r="BP40" s="29">
        <f t="shared" si="116"/>
        <v>0</v>
      </c>
      <c r="BQ40" s="29">
        <f t="shared" si="117"/>
        <v>0</v>
      </c>
      <c r="BR40" s="29">
        <f t="shared" si="118"/>
        <v>0</v>
      </c>
      <c r="BS40" s="29"/>
      <c r="BT40" s="29"/>
      <c r="BU40" s="29">
        <f t="shared" si="119"/>
        <v>0</v>
      </c>
      <c r="BV40" s="29"/>
      <c r="BW40" s="29">
        <f t="shared" si="120"/>
        <v>0</v>
      </c>
      <c r="BX40" s="29">
        <f t="shared" si="121"/>
        <v>0</v>
      </c>
      <c r="BY40" s="36"/>
      <c r="BZ40" s="29">
        <f t="shared" si="122"/>
        <v>0</v>
      </c>
      <c r="CA40" s="29">
        <f t="shared" si="123"/>
        <v>0</v>
      </c>
      <c r="CB40" s="29">
        <f t="shared" si="124"/>
        <v>0</v>
      </c>
      <c r="CC40" s="29">
        <f t="shared" si="125"/>
        <v>0</v>
      </c>
      <c r="CD40" s="29">
        <f t="shared" si="126"/>
        <v>0</v>
      </c>
      <c r="CE40" s="29">
        <f t="shared" si="127"/>
        <v>0</v>
      </c>
      <c r="CF40" s="29">
        <f t="shared" si="128"/>
        <v>0</v>
      </c>
      <c r="CG40" s="29">
        <f t="shared" si="129"/>
        <v>0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36"/>
      <c r="CZ40" s="29"/>
      <c r="DA40" s="29">
        <f t="shared" si="130"/>
        <v>0</v>
      </c>
      <c r="DB40" s="29">
        <f t="shared" si="131"/>
        <v>0</v>
      </c>
      <c r="DC40" s="29"/>
      <c r="DD40" s="29">
        <f t="shared" si="132"/>
        <v>0</v>
      </c>
      <c r="DE40" s="29">
        <f t="shared" si="133"/>
        <v>0</v>
      </c>
      <c r="DF40" s="29">
        <f t="shared" si="134"/>
        <v>0</v>
      </c>
      <c r="DG40" s="29">
        <f t="shared" si="135"/>
        <v>0</v>
      </c>
      <c r="DH40" s="29">
        <f t="shared" si="136"/>
        <v>0</v>
      </c>
      <c r="DI40" s="29">
        <f t="shared" si="137"/>
        <v>0</v>
      </c>
      <c r="DJ40" s="29">
        <f t="shared" si="138"/>
        <v>0</v>
      </c>
      <c r="DK40" s="29">
        <f t="shared" si="139"/>
        <v>0</v>
      </c>
      <c r="DL40" s="29">
        <f t="shared" si="140"/>
        <v>0</v>
      </c>
      <c r="DM40" s="29">
        <f t="shared" si="141"/>
        <v>0</v>
      </c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>
        <f t="shared" si="84"/>
        <v>8</v>
      </c>
      <c r="ER40" s="29">
        <f t="shared" si="85"/>
        <v>8</v>
      </c>
      <c r="ES40" s="29">
        <f t="shared" si="86"/>
        <v>8</v>
      </c>
      <c r="ET40" s="29">
        <f t="shared" si="87"/>
        <v>8</v>
      </c>
      <c r="EU40" s="29">
        <f t="shared" si="88"/>
        <v>8</v>
      </c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36"/>
      <c r="FG40" s="36"/>
      <c r="FH40" s="36"/>
      <c r="FI40" s="36"/>
      <c r="FJ40" s="36"/>
      <c r="FK40" s="36"/>
      <c r="FL40" s="36"/>
      <c r="FM40" s="29"/>
      <c r="FN40" s="29"/>
    </row>
    <row r="41" spans="1:170" s="37" customFormat="1" x14ac:dyDescent="0.35">
      <c r="A41" s="29"/>
      <c r="B41" s="36"/>
      <c r="C41" s="29"/>
      <c r="D41" s="29"/>
      <c r="E41" s="29"/>
      <c r="F41" s="29"/>
      <c r="G41" s="29"/>
      <c r="H41" s="29"/>
      <c r="I41" s="29"/>
      <c r="J41" s="29"/>
      <c r="K41" s="29"/>
      <c r="L41" s="29">
        <f t="shared" si="89"/>
        <v>0</v>
      </c>
      <c r="M41" s="29"/>
      <c r="N41" s="29"/>
      <c r="O41" s="29"/>
      <c r="P41" s="29">
        <f t="shared" si="90"/>
        <v>0</v>
      </c>
      <c r="Q41" s="29"/>
      <c r="R41" s="29">
        <f t="shared" si="91"/>
        <v>0</v>
      </c>
      <c r="S41" s="29"/>
      <c r="T41" s="29">
        <f t="shared" si="92"/>
        <v>0</v>
      </c>
      <c r="U41" s="29"/>
      <c r="V41" s="29">
        <f t="shared" si="93"/>
        <v>0</v>
      </c>
      <c r="W41" s="29"/>
      <c r="X41" s="29"/>
      <c r="Y41" s="29">
        <f t="shared" si="94"/>
        <v>0</v>
      </c>
      <c r="Z41" s="29"/>
      <c r="AA41" s="29">
        <f t="shared" si="95"/>
        <v>0</v>
      </c>
      <c r="AB41" s="29">
        <f t="shared" si="96"/>
        <v>0</v>
      </c>
      <c r="AC41" s="29">
        <f t="shared" si="97"/>
        <v>0</v>
      </c>
      <c r="AD41" s="29">
        <f t="shared" si="98"/>
        <v>0</v>
      </c>
      <c r="AE41" s="29">
        <f t="shared" si="99"/>
        <v>0</v>
      </c>
      <c r="AF41" s="29">
        <f t="shared" si="100"/>
        <v>0</v>
      </c>
      <c r="AG41" s="29">
        <f t="shared" si="101"/>
        <v>0</v>
      </c>
      <c r="AH41" s="29">
        <f t="shared" si="102"/>
        <v>0</v>
      </c>
      <c r="AI41" s="29">
        <f t="shared" si="103"/>
        <v>0</v>
      </c>
      <c r="AJ41" s="29">
        <f t="shared" si="104"/>
        <v>0</v>
      </c>
      <c r="AK41" s="29">
        <f t="shared" si="105"/>
        <v>0</v>
      </c>
      <c r="AL41" s="29"/>
      <c r="AM41" s="29">
        <f t="shared" si="106"/>
        <v>0</v>
      </c>
      <c r="AN41" s="29">
        <f t="shared" si="107"/>
        <v>1</v>
      </c>
      <c r="AO41" s="29">
        <f t="shared" si="108"/>
        <v>0</v>
      </c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36"/>
      <c r="BE41" s="36"/>
      <c r="BF41" s="29"/>
      <c r="BG41" s="29">
        <f t="shared" si="109"/>
        <v>0</v>
      </c>
      <c r="BH41" s="29"/>
      <c r="BI41" s="29">
        <f t="shared" si="110"/>
        <v>0</v>
      </c>
      <c r="BJ41" s="29">
        <f t="shared" si="111"/>
        <v>0</v>
      </c>
      <c r="BK41" s="29">
        <f t="shared" si="112"/>
        <v>0</v>
      </c>
      <c r="BL41" s="29">
        <f t="shared" si="113"/>
        <v>0</v>
      </c>
      <c r="BM41" s="29">
        <f t="shared" si="114"/>
        <v>0</v>
      </c>
      <c r="BN41" s="29">
        <f t="shared" si="115"/>
        <v>0</v>
      </c>
      <c r="BO41" s="36"/>
      <c r="BP41" s="29">
        <f t="shared" si="116"/>
        <v>0</v>
      </c>
      <c r="BQ41" s="29">
        <f t="shared" si="117"/>
        <v>0</v>
      </c>
      <c r="BR41" s="29">
        <f t="shared" si="118"/>
        <v>0</v>
      </c>
      <c r="BS41" s="29"/>
      <c r="BT41" s="29"/>
      <c r="BU41" s="29">
        <f t="shared" si="119"/>
        <v>0</v>
      </c>
      <c r="BV41" s="29"/>
      <c r="BW41" s="29">
        <f t="shared" si="120"/>
        <v>0</v>
      </c>
      <c r="BX41" s="29">
        <f t="shared" si="121"/>
        <v>0</v>
      </c>
      <c r="BY41" s="36"/>
      <c r="BZ41" s="29">
        <f t="shared" si="122"/>
        <v>0</v>
      </c>
      <c r="CA41" s="29">
        <f t="shared" si="123"/>
        <v>0</v>
      </c>
      <c r="CB41" s="29">
        <f t="shared" si="124"/>
        <v>0</v>
      </c>
      <c r="CC41" s="29">
        <f t="shared" si="125"/>
        <v>0</v>
      </c>
      <c r="CD41" s="29">
        <f t="shared" si="126"/>
        <v>0</v>
      </c>
      <c r="CE41" s="29">
        <f t="shared" si="127"/>
        <v>0</v>
      </c>
      <c r="CF41" s="29">
        <f t="shared" si="128"/>
        <v>0</v>
      </c>
      <c r="CG41" s="29">
        <f t="shared" si="129"/>
        <v>0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36"/>
      <c r="CZ41" s="29"/>
      <c r="DA41" s="29">
        <f t="shared" si="130"/>
        <v>0</v>
      </c>
      <c r="DB41" s="29">
        <f t="shared" si="131"/>
        <v>0</v>
      </c>
      <c r="DC41" s="29"/>
      <c r="DD41" s="29">
        <f t="shared" si="132"/>
        <v>0</v>
      </c>
      <c r="DE41" s="29">
        <f t="shared" si="133"/>
        <v>0</v>
      </c>
      <c r="DF41" s="29">
        <f t="shared" si="134"/>
        <v>0</v>
      </c>
      <c r="DG41" s="29">
        <f t="shared" si="135"/>
        <v>0</v>
      </c>
      <c r="DH41" s="29">
        <f t="shared" si="136"/>
        <v>0</v>
      </c>
      <c r="DI41" s="29">
        <f t="shared" si="137"/>
        <v>0</v>
      </c>
      <c r="DJ41" s="29">
        <f t="shared" si="138"/>
        <v>0</v>
      </c>
      <c r="DK41" s="29">
        <f t="shared" si="139"/>
        <v>0</v>
      </c>
      <c r="DL41" s="29">
        <f t="shared" si="140"/>
        <v>0</v>
      </c>
      <c r="DM41" s="29">
        <f t="shared" si="141"/>
        <v>0</v>
      </c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>
        <f t="shared" si="84"/>
        <v>8</v>
      </c>
      <c r="ER41" s="29">
        <f t="shared" si="85"/>
        <v>8</v>
      </c>
      <c r="ES41" s="29">
        <f t="shared" si="86"/>
        <v>8</v>
      </c>
      <c r="ET41" s="29">
        <f t="shared" si="87"/>
        <v>8</v>
      </c>
      <c r="EU41" s="29">
        <f t="shared" si="88"/>
        <v>8</v>
      </c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36"/>
      <c r="FG41" s="36"/>
      <c r="FH41" s="36"/>
      <c r="FI41" s="36"/>
      <c r="FJ41" s="36"/>
      <c r="FK41" s="36"/>
      <c r="FL41" s="36"/>
      <c r="FM41" s="29"/>
      <c r="FN41" s="29"/>
    </row>
    <row r="42" spans="1:170" s="37" customFormat="1" x14ac:dyDescent="0.35">
      <c r="A42" s="29"/>
      <c r="B42" s="36"/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89"/>
        <v>0</v>
      </c>
      <c r="M42" s="29"/>
      <c r="N42" s="29"/>
      <c r="O42" s="29"/>
      <c r="P42" s="29">
        <f t="shared" si="90"/>
        <v>0</v>
      </c>
      <c r="Q42" s="29"/>
      <c r="R42" s="29">
        <f t="shared" si="91"/>
        <v>0</v>
      </c>
      <c r="S42" s="29"/>
      <c r="T42" s="29">
        <f t="shared" si="92"/>
        <v>0</v>
      </c>
      <c r="U42" s="29"/>
      <c r="V42" s="29">
        <f t="shared" si="93"/>
        <v>0</v>
      </c>
      <c r="W42" s="29"/>
      <c r="X42" s="29"/>
      <c r="Y42" s="29">
        <f t="shared" si="94"/>
        <v>0</v>
      </c>
      <c r="Z42" s="29"/>
      <c r="AA42" s="29">
        <f t="shared" si="95"/>
        <v>0</v>
      </c>
      <c r="AB42" s="29">
        <f t="shared" si="96"/>
        <v>0</v>
      </c>
      <c r="AC42" s="29">
        <f t="shared" si="97"/>
        <v>0</v>
      </c>
      <c r="AD42" s="29">
        <f t="shared" si="98"/>
        <v>0</v>
      </c>
      <c r="AE42" s="29">
        <f t="shared" si="99"/>
        <v>0</v>
      </c>
      <c r="AF42" s="29">
        <f t="shared" si="100"/>
        <v>0</v>
      </c>
      <c r="AG42" s="29">
        <f t="shared" si="101"/>
        <v>0</v>
      </c>
      <c r="AH42" s="29">
        <f t="shared" si="102"/>
        <v>0</v>
      </c>
      <c r="AI42" s="29">
        <f t="shared" si="103"/>
        <v>0</v>
      </c>
      <c r="AJ42" s="29">
        <f t="shared" si="104"/>
        <v>0</v>
      </c>
      <c r="AK42" s="29">
        <f t="shared" si="105"/>
        <v>0</v>
      </c>
      <c r="AL42" s="29"/>
      <c r="AM42" s="29">
        <f t="shared" si="106"/>
        <v>0</v>
      </c>
      <c r="AN42" s="29">
        <f t="shared" si="107"/>
        <v>1</v>
      </c>
      <c r="AO42" s="29">
        <f t="shared" si="108"/>
        <v>0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36"/>
      <c r="BE42" s="36"/>
      <c r="BF42" s="29"/>
      <c r="BG42" s="29">
        <f t="shared" si="109"/>
        <v>0</v>
      </c>
      <c r="BH42" s="29"/>
      <c r="BI42" s="29">
        <f t="shared" si="110"/>
        <v>0</v>
      </c>
      <c r="BJ42" s="29">
        <f t="shared" si="111"/>
        <v>0</v>
      </c>
      <c r="BK42" s="29">
        <f t="shared" si="112"/>
        <v>0</v>
      </c>
      <c r="BL42" s="29">
        <f t="shared" si="113"/>
        <v>0</v>
      </c>
      <c r="BM42" s="29">
        <f t="shared" si="114"/>
        <v>0</v>
      </c>
      <c r="BN42" s="29">
        <f t="shared" si="115"/>
        <v>0</v>
      </c>
      <c r="BO42" s="36"/>
      <c r="BP42" s="29">
        <f t="shared" si="116"/>
        <v>0</v>
      </c>
      <c r="BQ42" s="29">
        <f t="shared" si="117"/>
        <v>0</v>
      </c>
      <c r="BR42" s="29">
        <f t="shared" si="118"/>
        <v>0</v>
      </c>
      <c r="BS42" s="29"/>
      <c r="BT42" s="29"/>
      <c r="BU42" s="29">
        <f t="shared" si="119"/>
        <v>0</v>
      </c>
      <c r="BV42" s="29"/>
      <c r="BW42" s="29">
        <f t="shared" si="120"/>
        <v>0</v>
      </c>
      <c r="BX42" s="29">
        <f t="shared" si="121"/>
        <v>0</v>
      </c>
      <c r="BY42" s="36"/>
      <c r="BZ42" s="29">
        <f t="shared" si="122"/>
        <v>0</v>
      </c>
      <c r="CA42" s="29">
        <f t="shared" si="123"/>
        <v>0</v>
      </c>
      <c r="CB42" s="29">
        <f t="shared" si="124"/>
        <v>0</v>
      </c>
      <c r="CC42" s="29">
        <f t="shared" si="125"/>
        <v>0</v>
      </c>
      <c r="CD42" s="29">
        <f t="shared" si="126"/>
        <v>0</v>
      </c>
      <c r="CE42" s="29">
        <f t="shared" si="127"/>
        <v>0</v>
      </c>
      <c r="CF42" s="29">
        <f t="shared" si="128"/>
        <v>0</v>
      </c>
      <c r="CG42" s="29">
        <f t="shared" si="129"/>
        <v>0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36"/>
      <c r="CZ42" s="29"/>
      <c r="DA42" s="29">
        <f t="shared" si="130"/>
        <v>0</v>
      </c>
      <c r="DB42" s="29">
        <f t="shared" si="131"/>
        <v>0</v>
      </c>
      <c r="DC42" s="29"/>
      <c r="DD42" s="29">
        <f t="shared" si="132"/>
        <v>0</v>
      </c>
      <c r="DE42" s="29">
        <f t="shared" si="133"/>
        <v>0</v>
      </c>
      <c r="DF42" s="29">
        <f t="shared" si="134"/>
        <v>0</v>
      </c>
      <c r="DG42" s="29">
        <f t="shared" si="135"/>
        <v>0</v>
      </c>
      <c r="DH42" s="29">
        <f t="shared" si="136"/>
        <v>0</v>
      </c>
      <c r="DI42" s="29">
        <f t="shared" si="137"/>
        <v>0</v>
      </c>
      <c r="DJ42" s="29">
        <f t="shared" si="138"/>
        <v>0</v>
      </c>
      <c r="DK42" s="29">
        <f t="shared" si="139"/>
        <v>0</v>
      </c>
      <c r="DL42" s="29">
        <f t="shared" si="140"/>
        <v>0</v>
      </c>
      <c r="DM42" s="29">
        <f t="shared" si="141"/>
        <v>0</v>
      </c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>
        <f t="shared" si="84"/>
        <v>8</v>
      </c>
      <c r="ER42" s="29">
        <f t="shared" si="85"/>
        <v>8</v>
      </c>
      <c r="ES42" s="29">
        <f t="shared" si="86"/>
        <v>8</v>
      </c>
      <c r="ET42" s="29">
        <f t="shared" si="87"/>
        <v>8</v>
      </c>
      <c r="EU42" s="29">
        <f t="shared" si="88"/>
        <v>8</v>
      </c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36"/>
      <c r="FG42" s="36"/>
      <c r="FH42" s="36"/>
      <c r="FI42" s="36"/>
      <c r="FJ42" s="36"/>
      <c r="FK42" s="36"/>
      <c r="FL42" s="36"/>
      <c r="FM42" s="29"/>
      <c r="FN42" s="29"/>
    </row>
    <row r="43" spans="1:170" s="37" customFormat="1" x14ac:dyDescent="0.35">
      <c r="A43" s="29"/>
      <c r="B43" s="36"/>
      <c r="C43" s="29"/>
      <c r="D43" s="29"/>
      <c r="E43" s="29"/>
      <c r="F43" s="29"/>
      <c r="G43" s="29"/>
      <c r="H43" s="29"/>
      <c r="I43" s="29"/>
      <c r="J43" s="29"/>
      <c r="K43" s="29"/>
      <c r="L43" s="29">
        <f t="shared" si="89"/>
        <v>0</v>
      </c>
      <c r="M43" s="29"/>
      <c r="N43" s="29"/>
      <c r="O43" s="29"/>
      <c r="P43" s="29">
        <f t="shared" si="90"/>
        <v>0</v>
      </c>
      <c r="Q43" s="29"/>
      <c r="R43" s="29">
        <f t="shared" si="91"/>
        <v>0</v>
      </c>
      <c r="S43" s="29"/>
      <c r="T43" s="29">
        <f t="shared" si="92"/>
        <v>0</v>
      </c>
      <c r="U43" s="29"/>
      <c r="V43" s="29">
        <f t="shared" si="93"/>
        <v>0</v>
      </c>
      <c r="W43" s="29"/>
      <c r="X43" s="29"/>
      <c r="Y43" s="29">
        <f t="shared" si="94"/>
        <v>0</v>
      </c>
      <c r="Z43" s="29"/>
      <c r="AA43" s="29">
        <f t="shared" si="95"/>
        <v>0</v>
      </c>
      <c r="AB43" s="29">
        <f t="shared" si="96"/>
        <v>0</v>
      </c>
      <c r="AC43" s="29">
        <f t="shared" si="97"/>
        <v>0</v>
      </c>
      <c r="AD43" s="29">
        <f t="shared" si="98"/>
        <v>0</v>
      </c>
      <c r="AE43" s="29">
        <f t="shared" si="99"/>
        <v>0</v>
      </c>
      <c r="AF43" s="29">
        <f t="shared" si="100"/>
        <v>0</v>
      </c>
      <c r="AG43" s="29">
        <f t="shared" si="101"/>
        <v>0</v>
      </c>
      <c r="AH43" s="29">
        <f t="shared" si="102"/>
        <v>0</v>
      </c>
      <c r="AI43" s="29">
        <f t="shared" si="103"/>
        <v>0</v>
      </c>
      <c r="AJ43" s="29">
        <f t="shared" si="104"/>
        <v>0</v>
      </c>
      <c r="AK43" s="29">
        <f t="shared" si="105"/>
        <v>0</v>
      </c>
      <c r="AL43" s="29"/>
      <c r="AM43" s="29">
        <f t="shared" si="106"/>
        <v>0</v>
      </c>
      <c r="AN43" s="29">
        <f t="shared" si="107"/>
        <v>1</v>
      </c>
      <c r="AO43" s="29">
        <f t="shared" si="108"/>
        <v>0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6"/>
      <c r="BE43" s="36"/>
      <c r="BF43" s="29"/>
      <c r="BG43" s="29">
        <f t="shared" si="109"/>
        <v>0</v>
      </c>
      <c r="BH43" s="29"/>
      <c r="BI43" s="29">
        <f t="shared" si="110"/>
        <v>0</v>
      </c>
      <c r="BJ43" s="29">
        <f t="shared" si="111"/>
        <v>0</v>
      </c>
      <c r="BK43" s="29">
        <f t="shared" si="112"/>
        <v>0</v>
      </c>
      <c r="BL43" s="29">
        <f t="shared" si="113"/>
        <v>0</v>
      </c>
      <c r="BM43" s="29">
        <f t="shared" si="114"/>
        <v>0</v>
      </c>
      <c r="BN43" s="29">
        <f t="shared" si="115"/>
        <v>0</v>
      </c>
      <c r="BO43" s="36"/>
      <c r="BP43" s="29">
        <f t="shared" si="116"/>
        <v>0</v>
      </c>
      <c r="BQ43" s="29">
        <f t="shared" si="117"/>
        <v>0</v>
      </c>
      <c r="BR43" s="29">
        <f t="shared" si="118"/>
        <v>0</v>
      </c>
      <c r="BS43" s="29"/>
      <c r="BT43" s="29"/>
      <c r="BU43" s="29">
        <f t="shared" si="119"/>
        <v>0</v>
      </c>
      <c r="BV43" s="29"/>
      <c r="BW43" s="29">
        <f t="shared" si="120"/>
        <v>0</v>
      </c>
      <c r="BX43" s="29">
        <f t="shared" si="121"/>
        <v>0</v>
      </c>
      <c r="BY43" s="36"/>
      <c r="BZ43" s="29">
        <f t="shared" si="122"/>
        <v>0</v>
      </c>
      <c r="CA43" s="29">
        <f t="shared" si="123"/>
        <v>0</v>
      </c>
      <c r="CB43" s="29">
        <f t="shared" si="124"/>
        <v>0</v>
      </c>
      <c r="CC43" s="29">
        <f t="shared" si="125"/>
        <v>0</v>
      </c>
      <c r="CD43" s="29">
        <f t="shared" si="126"/>
        <v>0</v>
      </c>
      <c r="CE43" s="29">
        <f t="shared" si="127"/>
        <v>0</v>
      </c>
      <c r="CF43" s="29">
        <f t="shared" si="128"/>
        <v>0</v>
      </c>
      <c r="CG43" s="29">
        <f t="shared" si="129"/>
        <v>0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36"/>
      <c r="CZ43" s="29"/>
      <c r="DA43" s="29">
        <f t="shared" si="130"/>
        <v>0</v>
      </c>
      <c r="DB43" s="29">
        <f t="shared" si="131"/>
        <v>0</v>
      </c>
      <c r="DC43" s="29"/>
      <c r="DD43" s="29">
        <f t="shared" si="132"/>
        <v>0</v>
      </c>
      <c r="DE43" s="29">
        <f t="shared" si="133"/>
        <v>0</v>
      </c>
      <c r="DF43" s="29">
        <f t="shared" si="134"/>
        <v>0</v>
      </c>
      <c r="DG43" s="29">
        <f t="shared" si="135"/>
        <v>0</v>
      </c>
      <c r="DH43" s="29">
        <f t="shared" si="136"/>
        <v>0</v>
      </c>
      <c r="DI43" s="29">
        <f t="shared" si="137"/>
        <v>0</v>
      </c>
      <c r="DJ43" s="29">
        <f t="shared" si="138"/>
        <v>0</v>
      </c>
      <c r="DK43" s="29">
        <f t="shared" si="139"/>
        <v>0</v>
      </c>
      <c r="DL43" s="29">
        <f t="shared" si="140"/>
        <v>0</v>
      </c>
      <c r="DM43" s="29">
        <f t="shared" si="141"/>
        <v>0</v>
      </c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>
        <f t="shared" si="84"/>
        <v>8</v>
      </c>
      <c r="ER43" s="29">
        <f t="shared" si="85"/>
        <v>8</v>
      </c>
      <c r="ES43" s="29">
        <f t="shared" si="86"/>
        <v>8</v>
      </c>
      <c r="ET43" s="29">
        <f t="shared" si="87"/>
        <v>8</v>
      </c>
      <c r="EU43" s="29">
        <f t="shared" si="88"/>
        <v>8</v>
      </c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36"/>
      <c r="FG43" s="36"/>
      <c r="FH43" s="36"/>
      <c r="FI43" s="36"/>
      <c r="FJ43" s="36"/>
      <c r="FK43" s="36"/>
      <c r="FL43" s="36"/>
      <c r="FM43" s="29"/>
      <c r="FN43" s="29"/>
    </row>
    <row r="44" spans="1:170" s="37" customFormat="1" x14ac:dyDescent="0.35">
      <c r="A44" s="29"/>
      <c r="B44" s="36"/>
      <c r="C44" s="29"/>
      <c r="D44" s="29"/>
      <c r="E44" s="29"/>
      <c r="F44" s="29"/>
      <c r="G44" s="29"/>
      <c r="H44" s="29"/>
      <c r="I44" s="29"/>
      <c r="J44" s="29"/>
      <c r="K44" s="29"/>
      <c r="L44" s="29">
        <f t="shared" si="89"/>
        <v>0</v>
      </c>
      <c r="M44" s="29"/>
      <c r="N44" s="29"/>
      <c r="O44" s="29"/>
      <c r="P44" s="29">
        <f t="shared" si="90"/>
        <v>0</v>
      </c>
      <c r="Q44" s="29"/>
      <c r="R44" s="29">
        <f t="shared" si="91"/>
        <v>0</v>
      </c>
      <c r="S44" s="29"/>
      <c r="T44" s="29">
        <f t="shared" si="92"/>
        <v>0</v>
      </c>
      <c r="U44" s="29"/>
      <c r="V44" s="29">
        <f t="shared" si="93"/>
        <v>0</v>
      </c>
      <c r="W44" s="29"/>
      <c r="X44" s="29"/>
      <c r="Y44" s="29">
        <f t="shared" si="94"/>
        <v>0</v>
      </c>
      <c r="Z44" s="29"/>
      <c r="AA44" s="29">
        <f t="shared" si="95"/>
        <v>0</v>
      </c>
      <c r="AB44" s="29">
        <f t="shared" si="96"/>
        <v>0</v>
      </c>
      <c r="AC44" s="29">
        <f t="shared" si="97"/>
        <v>0</v>
      </c>
      <c r="AD44" s="29">
        <f t="shared" si="98"/>
        <v>0</v>
      </c>
      <c r="AE44" s="29">
        <f t="shared" si="99"/>
        <v>0</v>
      </c>
      <c r="AF44" s="29">
        <f t="shared" si="100"/>
        <v>0</v>
      </c>
      <c r="AG44" s="29">
        <f t="shared" si="101"/>
        <v>0</v>
      </c>
      <c r="AH44" s="29">
        <f t="shared" si="102"/>
        <v>0</v>
      </c>
      <c r="AI44" s="29">
        <f t="shared" si="103"/>
        <v>0</v>
      </c>
      <c r="AJ44" s="29">
        <f t="shared" si="104"/>
        <v>0</v>
      </c>
      <c r="AK44" s="29">
        <f t="shared" si="105"/>
        <v>0</v>
      </c>
      <c r="AL44" s="29"/>
      <c r="AM44" s="29">
        <f t="shared" si="106"/>
        <v>0</v>
      </c>
      <c r="AN44" s="29">
        <f t="shared" si="107"/>
        <v>1</v>
      </c>
      <c r="AO44" s="29">
        <f t="shared" si="108"/>
        <v>0</v>
      </c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36"/>
      <c r="BE44" s="36"/>
      <c r="BF44" s="29"/>
      <c r="BG44" s="29">
        <f t="shared" si="109"/>
        <v>0</v>
      </c>
      <c r="BH44" s="29"/>
      <c r="BI44" s="29">
        <f t="shared" si="110"/>
        <v>0</v>
      </c>
      <c r="BJ44" s="29">
        <f t="shared" si="111"/>
        <v>0</v>
      </c>
      <c r="BK44" s="29">
        <f t="shared" si="112"/>
        <v>0</v>
      </c>
      <c r="BL44" s="29">
        <f t="shared" si="113"/>
        <v>0</v>
      </c>
      <c r="BM44" s="29">
        <f t="shared" si="114"/>
        <v>0</v>
      </c>
      <c r="BN44" s="29">
        <f t="shared" si="115"/>
        <v>0</v>
      </c>
      <c r="BO44" s="36"/>
      <c r="BP44" s="29">
        <f t="shared" si="116"/>
        <v>0</v>
      </c>
      <c r="BQ44" s="29">
        <f t="shared" si="117"/>
        <v>0</v>
      </c>
      <c r="BR44" s="29">
        <f t="shared" si="118"/>
        <v>0</v>
      </c>
      <c r="BS44" s="29"/>
      <c r="BT44" s="29"/>
      <c r="BU44" s="29">
        <f t="shared" si="119"/>
        <v>0</v>
      </c>
      <c r="BV44" s="29"/>
      <c r="BW44" s="29">
        <f t="shared" si="120"/>
        <v>0</v>
      </c>
      <c r="BX44" s="29">
        <f t="shared" si="121"/>
        <v>0</v>
      </c>
      <c r="BY44" s="36"/>
      <c r="BZ44" s="29">
        <f t="shared" si="122"/>
        <v>0</v>
      </c>
      <c r="CA44" s="29">
        <f t="shared" si="123"/>
        <v>0</v>
      </c>
      <c r="CB44" s="29">
        <f t="shared" si="124"/>
        <v>0</v>
      </c>
      <c r="CC44" s="29">
        <f t="shared" si="125"/>
        <v>0</v>
      </c>
      <c r="CD44" s="29">
        <f t="shared" si="126"/>
        <v>0</v>
      </c>
      <c r="CE44" s="29">
        <f t="shared" si="127"/>
        <v>0</v>
      </c>
      <c r="CF44" s="29">
        <f t="shared" si="128"/>
        <v>0</v>
      </c>
      <c r="CG44" s="29">
        <f t="shared" si="129"/>
        <v>0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36"/>
      <c r="CZ44" s="29"/>
      <c r="DA44" s="29">
        <f t="shared" si="130"/>
        <v>0</v>
      </c>
      <c r="DB44" s="29">
        <f t="shared" si="131"/>
        <v>0</v>
      </c>
      <c r="DC44" s="29"/>
      <c r="DD44" s="29">
        <f t="shared" si="132"/>
        <v>0</v>
      </c>
      <c r="DE44" s="29">
        <f t="shared" si="133"/>
        <v>0</v>
      </c>
      <c r="DF44" s="29">
        <f t="shared" si="134"/>
        <v>0</v>
      </c>
      <c r="DG44" s="29">
        <f t="shared" si="135"/>
        <v>0</v>
      </c>
      <c r="DH44" s="29">
        <f t="shared" si="136"/>
        <v>0</v>
      </c>
      <c r="DI44" s="29">
        <f t="shared" si="137"/>
        <v>0</v>
      </c>
      <c r="DJ44" s="29">
        <f t="shared" si="138"/>
        <v>0</v>
      </c>
      <c r="DK44" s="29">
        <f t="shared" si="139"/>
        <v>0</v>
      </c>
      <c r="DL44" s="29">
        <f t="shared" si="140"/>
        <v>0</v>
      </c>
      <c r="DM44" s="29">
        <f t="shared" si="141"/>
        <v>0</v>
      </c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>
        <f t="shared" si="84"/>
        <v>8</v>
      </c>
      <c r="ER44" s="29">
        <f t="shared" si="85"/>
        <v>8</v>
      </c>
      <c r="ES44" s="29">
        <f t="shared" si="86"/>
        <v>8</v>
      </c>
      <c r="ET44" s="29">
        <f t="shared" si="87"/>
        <v>8</v>
      </c>
      <c r="EU44" s="29">
        <f t="shared" si="88"/>
        <v>8</v>
      </c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36"/>
      <c r="FG44" s="36"/>
      <c r="FH44" s="36"/>
      <c r="FI44" s="36"/>
      <c r="FJ44" s="36"/>
      <c r="FK44" s="36"/>
      <c r="FL44" s="36"/>
      <c r="FM44" s="29"/>
      <c r="FN44" s="29"/>
    </row>
    <row r="45" spans="1:170" s="37" customFormat="1" x14ac:dyDescent="0.35">
      <c r="A45" s="29"/>
      <c r="B45" s="36"/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89"/>
        <v>0</v>
      </c>
      <c r="M45" s="29"/>
      <c r="N45" s="29"/>
      <c r="O45" s="29"/>
      <c r="P45" s="29">
        <f t="shared" si="90"/>
        <v>0</v>
      </c>
      <c r="Q45" s="29"/>
      <c r="R45" s="29">
        <f t="shared" si="91"/>
        <v>0</v>
      </c>
      <c r="S45" s="29"/>
      <c r="T45" s="29">
        <f t="shared" si="92"/>
        <v>0</v>
      </c>
      <c r="U45" s="29"/>
      <c r="V45" s="29">
        <f t="shared" si="93"/>
        <v>0</v>
      </c>
      <c r="W45" s="29"/>
      <c r="X45" s="29"/>
      <c r="Y45" s="29">
        <f t="shared" si="94"/>
        <v>0</v>
      </c>
      <c r="Z45" s="29"/>
      <c r="AA45" s="29">
        <f t="shared" si="95"/>
        <v>0</v>
      </c>
      <c r="AB45" s="29">
        <f t="shared" si="96"/>
        <v>0</v>
      </c>
      <c r="AC45" s="29">
        <f t="shared" si="97"/>
        <v>0</v>
      </c>
      <c r="AD45" s="29">
        <f t="shared" si="98"/>
        <v>0</v>
      </c>
      <c r="AE45" s="29">
        <f t="shared" si="99"/>
        <v>0</v>
      </c>
      <c r="AF45" s="29">
        <f t="shared" si="100"/>
        <v>0</v>
      </c>
      <c r="AG45" s="29">
        <f t="shared" si="101"/>
        <v>0</v>
      </c>
      <c r="AH45" s="29">
        <f t="shared" si="102"/>
        <v>0</v>
      </c>
      <c r="AI45" s="29">
        <f t="shared" si="103"/>
        <v>0</v>
      </c>
      <c r="AJ45" s="29">
        <f t="shared" si="104"/>
        <v>0</v>
      </c>
      <c r="AK45" s="29">
        <f t="shared" si="105"/>
        <v>0</v>
      </c>
      <c r="AL45" s="29"/>
      <c r="AM45" s="29">
        <f t="shared" si="106"/>
        <v>0</v>
      </c>
      <c r="AN45" s="29">
        <f t="shared" si="107"/>
        <v>1</v>
      </c>
      <c r="AO45" s="29">
        <f t="shared" si="108"/>
        <v>0</v>
      </c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36"/>
      <c r="BE45" s="36"/>
      <c r="BF45" s="29"/>
      <c r="BG45" s="29">
        <f t="shared" si="109"/>
        <v>0</v>
      </c>
      <c r="BH45" s="29"/>
      <c r="BI45" s="29">
        <f t="shared" si="110"/>
        <v>0</v>
      </c>
      <c r="BJ45" s="29">
        <f t="shared" si="111"/>
        <v>0</v>
      </c>
      <c r="BK45" s="29">
        <f t="shared" si="112"/>
        <v>0</v>
      </c>
      <c r="BL45" s="29">
        <f t="shared" si="113"/>
        <v>0</v>
      </c>
      <c r="BM45" s="29">
        <f t="shared" si="114"/>
        <v>0</v>
      </c>
      <c r="BN45" s="29">
        <f t="shared" si="115"/>
        <v>0</v>
      </c>
      <c r="BO45" s="36"/>
      <c r="BP45" s="29">
        <f t="shared" si="116"/>
        <v>0</v>
      </c>
      <c r="BQ45" s="29">
        <f t="shared" si="117"/>
        <v>0</v>
      </c>
      <c r="BR45" s="29">
        <f t="shared" si="118"/>
        <v>0</v>
      </c>
      <c r="BS45" s="29"/>
      <c r="BT45" s="29"/>
      <c r="BU45" s="29">
        <f t="shared" si="119"/>
        <v>0</v>
      </c>
      <c r="BV45" s="29"/>
      <c r="BW45" s="29">
        <f t="shared" si="120"/>
        <v>0</v>
      </c>
      <c r="BX45" s="29">
        <f t="shared" si="121"/>
        <v>0</v>
      </c>
      <c r="BY45" s="36"/>
      <c r="BZ45" s="29">
        <f t="shared" si="122"/>
        <v>0</v>
      </c>
      <c r="CA45" s="29">
        <f t="shared" si="123"/>
        <v>0</v>
      </c>
      <c r="CB45" s="29">
        <f t="shared" si="124"/>
        <v>0</v>
      </c>
      <c r="CC45" s="29">
        <f t="shared" si="125"/>
        <v>0</v>
      </c>
      <c r="CD45" s="29">
        <f t="shared" si="126"/>
        <v>0</v>
      </c>
      <c r="CE45" s="29">
        <f t="shared" si="127"/>
        <v>0</v>
      </c>
      <c r="CF45" s="29">
        <f t="shared" si="128"/>
        <v>0</v>
      </c>
      <c r="CG45" s="29">
        <f t="shared" si="129"/>
        <v>0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36"/>
      <c r="CZ45" s="29"/>
      <c r="DA45" s="29">
        <f t="shared" si="130"/>
        <v>0</v>
      </c>
      <c r="DB45" s="29">
        <f t="shared" si="131"/>
        <v>0</v>
      </c>
      <c r="DC45" s="29"/>
      <c r="DD45" s="29">
        <f t="shared" si="132"/>
        <v>0</v>
      </c>
      <c r="DE45" s="29">
        <f t="shared" si="133"/>
        <v>0</v>
      </c>
      <c r="DF45" s="29">
        <f t="shared" si="134"/>
        <v>0</v>
      </c>
      <c r="DG45" s="29">
        <f t="shared" si="135"/>
        <v>0</v>
      </c>
      <c r="DH45" s="29">
        <f t="shared" si="136"/>
        <v>0</v>
      </c>
      <c r="DI45" s="29">
        <f t="shared" si="137"/>
        <v>0</v>
      </c>
      <c r="DJ45" s="29">
        <f t="shared" si="138"/>
        <v>0</v>
      </c>
      <c r="DK45" s="29">
        <f t="shared" si="139"/>
        <v>0</v>
      </c>
      <c r="DL45" s="29">
        <f t="shared" si="140"/>
        <v>0</v>
      </c>
      <c r="DM45" s="29">
        <f t="shared" si="141"/>
        <v>0</v>
      </c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>
        <f t="shared" si="84"/>
        <v>8</v>
      </c>
      <c r="ER45" s="29">
        <f t="shared" si="85"/>
        <v>8</v>
      </c>
      <c r="ES45" s="29">
        <f t="shared" si="86"/>
        <v>8</v>
      </c>
      <c r="ET45" s="29">
        <f t="shared" si="87"/>
        <v>8</v>
      </c>
      <c r="EU45" s="29">
        <f t="shared" si="88"/>
        <v>8</v>
      </c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36"/>
      <c r="FG45" s="36"/>
      <c r="FH45" s="36"/>
      <c r="FI45" s="36"/>
      <c r="FJ45" s="36"/>
      <c r="FK45" s="36"/>
      <c r="FL45" s="36"/>
      <c r="FM45" s="29"/>
      <c r="FN45" s="29"/>
    </row>
    <row r="46" spans="1:170" s="37" customFormat="1" x14ac:dyDescent="0.35">
      <c r="A46" s="29"/>
      <c r="B46" s="36"/>
      <c r="C46" s="29"/>
      <c r="D46" s="29"/>
      <c r="E46" s="29"/>
      <c r="F46" s="29"/>
      <c r="G46" s="29"/>
      <c r="H46" s="29"/>
      <c r="I46" s="29"/>
      <c r="J46" s="29"/>
      <c r="K46" s="29"/>
      <c r="L46" s="29">
        <f t="shared" si="89"/>
        <v>0</v>
      </c>
      <c r="M46" s="29"/>
      <c r="N46" s="29"/>
      <c r="O46" s="29"/>
      <c r="P46" s="29">
        <f t="shared" si="90"/>
        <v>0</v>
      </c>
      <c r="Q46" s="29"/>
      <c r="R46" s="29">
        <f t="shared" si="91"/>
        <v>0</v>
      </c>
      <c r="S46" s="29"/>
      <c r="T46" s="29">
        <f t="shared" si="92"/>
        <v>0</v>
      </c>
      <c r="U46" s="29"/>
      <c r="V46" s="29">
        <f t="shared" si="93"/>
        <v>0</v>
      </c>
      <c r="W46" s="29"/>
      <c r="X46" s="29"/>
      <c r="Y46" s="29">
        <f t="shared" si="94"/>
        <v>0</v>
      </c>
      <c r="Z46" s="29"/>
      <c r="AA46" s="29">
        <f t="shared" si="95"/>
        <v>0</v>
      </c>
      <c r="AB46" s="29">
        <f t="shared" si="96"/>
        <v>0</v>
      </c>
      <c r="AC46" s="29">
        <f t="shared" si="97"/>
        <v>0</v>
      </c>
      <c r="AD46" s="29">
        <f t="shared" si="98"/>
        <v>0</v>
      </c>
      <c r="AE46" s="29">
        <f t="shared" si="99"/>
        <v>0</v>
      </c>
      <c r="AF46" s="29">
        <f t="shared" si="100"/>
        <v>0</v>
      </c>
      <c r="AG46" s="29">
        <f t="shared" si="101"/>
        <v>0</v>
      </c>
      <c r="AH46" s="29">
        <f t="shared" si="102"/>
        <v>0</v>
      </c>
      <c r="AI46" s="29">
        <f t="shared" si="103"/>
        <v>0</v>
      </c>
      <c r="AJ46" s="29">
        <f t="shared" si="104"/>
        <v>0</v>
      </c>
      <c r="AK46" s="29">
        <f t="shared" si="105"/>
        <v>0</v>
      </c>
      <c r="AL46" s="29"/>
      <c r="AM46" s="29">
        <f t="shared" si="106"/>
        <v>0</v>
      </c>
      <c r="AN46" s="29">
        <f t="shared" si="107"/>
        <v>1</v>
      </c>
      <c r="AO46" s="29">
        <f t="shared" si="108"/>
        <v>0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36"/>
      <c r="BE46" s="36"/>
      <c r="BF46" s="29"/>
      <c r="BG46" s="29">
        <f t="shared" si="109"/>
        <v>0</v>
      </c>
      <c r="BH46" s="29"/>
      <c r="BI46" s="29">
        <f t="shared" si="110"/>
        <v>0</v>
      </c>
      <c r="BJ46" s="29">
        <f t="shared" si="111"/>
        <v>0</v>
      </c>
      <c r="BK46" s="29">
        <f t="shared" si="112"/>
        <v>0</v>
      </c>
      <c r="BL46" s="29">
        <f t="shared" si="113"/>
        <v>0</v>
      </c>
      <c r="BM46" s="29">
        <f t="shared" si="114"/>
        <v>0</v>
      </c>
      <c r="BN46" s="29">
        <f t="shared" si="115"/>
        <v>0</v>
      </c>
      <c r="BO46" s="36"/>
      <c r="BP46" s="29">
        <f t="shared" si="116"/>
        <v>0</v>
      </c>
      <c r="BQ46" s="29">
        <f t="shared" si="117"/>
        <v>0</v>
      </c>
      <c r="BR46" s="29">
        <f t="shared" si="118"/>
        <v>0</v>
      </c>
      <c r="BS46" s="29"/>
      <c r="BT46" s="29"/>
      <c r="BU46" s="29">
        <f t="shared" si="119"/>
        <v>0</v>
      </c>
      <c r="BV46" s="29"/>
      <c r="BW46" s="29">
        <f t="shared" si="120"/>
        <v>0</v>
      </c>
      <c r="BX46" s="29">
        <f t="shared" si="121"/>
        <v>0</v>
      </c>
      <c r="BY46" s="36"/>
      <c r="BZ46" s="29">
        <f t="shared" si="122"/>
        <v>0</v>
      </c>
      <c r="CA46" s="29">
        <f t="shared" si="123"/>
        <v>0</v>
      </c>
      <c r="CB46" s="29">
        <f t="shared" si="124"/>
        <v>0</v>
      </c>
      <c r="CC46" s="29">
        <f t="shared" si="125"/>
        <v>0</v>
      </c>
      <c r="CD46" s="29">
        <f t="shared" si="126"/>
        <v>0</v>
      </c>
      <c r="CE46" s="29">
        <f t="shared" si="127"/>
        <v>0</v>
      </c>
      <c r="CF46" s="29">
        <f t="shared" si="128"/>
        <v>0</v>
      </c>
      <c r="CG46" s="29">
        <f t="shared" si="129"/>
        <v>0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36"/>
      <c r="CZ46" s="29"/>
      <c r="DA46" s="29">
        <f t="shared" si="130"/>
        <v>0</v>
      </c>
      <c r="DB46" s="29">
        <f t="shared" si="131"/>
        <v>0</v>
      </c>
      <c r="DC46" s="29"/>
      <c r="DD46" s="29">
        <f t="shared" si="132"/>
        <v>0</v>
      </c>
      <c r="DE46" s="29">
        <f t="shared" si="133"/>
        <v>0</v>
      </c>
      <c r="DF46" s="29">
        <f t="shared" si="134"/>
        <v>0</v>
      </c>
      <c r="DG46" s="29">
        <f t="shared" si="135"/>
        <v>0</v>
      </c>
      <c r="DH46" s="29">
        <f t="shared" si="136"/>
        <v>0</v>
      </c>
      <c r="DI46" s="29">
        <f t="shared" si="137"/>
        <v>0</v>
      </c>
      <c r="DJ46" s="29">
        <f t="shared" si="138"/>
        <v>0</v>
      </c>
      <c r="DK46" s="29">
        <f t="shared" si="139"/>
        <v>0</v>
      </c>
      <c r="DL46" s="29">
        <f t="shared" si="140"/>
        <v>0</v>
      </c>
      <c r="DM46" s="29">
        <f t="shared" si="141"/>
        <v>0</v>
      </c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>
        <f t="shared" si="84"/>
        <v>8</v>
      </c>
      <c r="ER46" s="29">
        <f t="shared" si="85"/>
        <v>8</v>
      </c>
      <c r="ES46" s="29">
        <f t="shared" si="86"/>
        <v>8</v>
      </c>
      <c r="ET46" s="29">
        <f t="shared" si="87"/>
        <v>8</v>
      </c>
      <c r="EU46" s="29">
        <f t="shared" si="88"/>
        <v>8</v>
      </c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36"/>
      <c r="FG46" s="36"/>
      <c r="FH46" s="36"/>
      <c r="FI46" s="36"/>
      <c r="FJ46" s="36"/>
      <c r="FK46" s="36"/>
      <c r="FL46" s="36"/>
      <c r="FM46" s="29"/>
      <c r="FN46" s="29"/>
    </row>
    <row r="47" spans="1:170" s="37" customFormat="1" x14ac:dyDescent="0.35">
      <c r="A47" s="29"/>
      <c r="B47" s="36"/>
      <c r="C47" s="29"/>
      <c r="D47" s="29"/>
      <c r="E47" s="29"/>
      <c r="F47" s="29"/>
      <c r="G47" s="29"/>
      <c r="H47" s="29"/>
      <c r="I47" s="29"/>
      <c r="J47" s="29"/>
      <c r="K47" s="29"/>
      <c r="L47" s="29">
        <f t="shared" si="89"/>
        <v>0</v>
      </c>
      <c r="M47" s="29"/>
      <c r="N47" s="29"/>
      <c r="O47" s="29"/>
      <c r="P47" s="29">
        <f t="shared" si="90"/>
        <v>0</v>
      </c>
      <c r="Q47" s="29"/>
      <c r="R47" s="29">
        <f t="shared" si="91"/>
        <v>0</v>
      </c>
      <c r="S47" s="29"/>
      <c r="T47" s="29">
        <f t="shared" si="92"/>
        <v>0</v>
      </c>
      <c r="U47" s="29"/>
      <c r="V47" s="29">
        <f t="shared" si="93"/>
        <v>0</v>
      </c>
      <c r="W47" s="29"/>
      <c r="X47" s="29"/>
      <c r="Y47" s="29">
        <f t="shared" si="94"/>
        <v>0</v>
      </c>
      <c r="Z47" s="29"/>
      <c r="AA47" s="29">
        <f t="shared" si="95"/>
        <v>0</v>
      </c>
      <c r="AB47" s="29">
        <f t="shared" si="96"/>
        <v>0</v>
      </c>
      <c r="AC47" s="29">
        <f t="shared" si="97"/>
        <v>0</v>
      </c>
      <c r="AD47" s="29">
        <f t="shared" si="98"/>
        <v>0</v>
      </c>
      <c r="AE47" s="29">
        <f t="shared" si="99"/>
        <v>0</v>
      </c>
      <c r="AF47" s="29">
        <f t="shared" si="100"/>
        <v>0</v>
      </c>
      <c r="AG47" s="29">
        <f t="shared" si="101"/>
        <v>0</v>
      </c>
      <c r="AH47" s="29">
        <f t="shared" si="102"/>
        <v>0</v>
      </c>
      <c r="AI47" s="29">
        <f t="shared" si="103"/>
        <v>0</v>
      </c>
      <c r="AJ47" s="29">
        <f t="shared" si="104"/>
        <v>0</v>
      </c>
      <c r="AK47" s="29">
        <f t="shared" si="105"/>
        <v>0</v>
      </c>
      <c r="AL47" s="29"/>
      <c r="AM47" s="29">
        <f t="shared" si="106"/>
        <v>0</v>
      </c>
      <c r="AN47" s="29">
        <f t="shared" si="107"/>
        <v>1</v>
      </c>
      <c r="AO47" s="29">
        <f t="shared" si="108"/>
        <v>0</v>
      </c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36"/>
      <c r="BE47" s="36"/>
      <c r="BF47" s="29"/>
      <c r="BG47" s="29">
        <f t="shared" si="109"/>
        <v>0</v>
      </c>
      <c r="BH47" s="29"/>
      <c r="BI47" s="29">
        <f t="shared" si="110"/>
        <v>0</v>
      </c>
      <c r="BJ47" s="29">
        <f t="shared" si="111"/>
        <v>0</v>
      </c>
      <c r="BK47" s="29">
        <f t="shared" si="112"/>
        <v>0</v>
      </c>
      <c r="BL47" s="29">
        <f t="shared" si="113"/>
        <v>0</v>
      </c>
      <c r="BM47" s="29">
        <f t="shared" si="114"/>
        <v>0</v>
      </c>
      <c r="BN47" s="29">
        <f t="shared" si="115"/>
        <v>0</v>
      </c>
      <c r="BO47" s="36"/>
      <c r="BP47" s="29">
        <f t="shared" si="116"/>
        <v>0</v>
      </c>
      <c r="BQ47" s="29">
        <f t="shared" si="117"/>
        <v>0</v>
      </c>
      <c r="BR47" s="29">
        <f t="shared" si="118"/>
        <v>0</v>
      </c>
      <c r="BS47" s="29"/>
      <c r="BT47" s="29"/>
      <c r="BU47" s="29">
        <f t="shared" si="119"/>
        <v>0</v>
      </c>
      <c r="BV47" s="29"/>
      <c r="BW47" s="29">
        <f t="shared" si="120"/>
        <v>0</v>
      </c>
      <c r="BX47" s="29">
        <f t="shared" si="121"/>
        <v>0</v>
      </c>
      <c r="BY47" s="36"/>
      <c r="BZ47" s="29">
        <f t="shared" si="122"/>
        <v>0</v>
      </c>
      <c r="CA47" s="29">
        <f t="shared" si="123"/>
        <v>0</v>
      </c>
      <c r="CB47" s="29">
        <f t="shared" si="124"/>
        <v>0</v>
      </c>
      <c r="CC47" s="29">
        <f t="shared" si="125"/>
        <v>0</v>
      </c>
      <c r="CD47" s="29">
        <f t="shared" si="126"/>
        <v>0</v>
      </c>
      <c r="CE47" s="29">
        <f t="shared" si="127"/>
        <v>0</v>
      </c>
      <c r="CF47" s="29">
        <f t="shared" si="128"/>
        <v>0</v>
      </c>
      <c r="CG47" s="29">
        <f t="shared" si="129"/>
        <v>0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36"/>
      <c r="CZ47" s="29"/>
      <c r="DA47" s="29">
        <f t="shared" si="130"/>
        <v>0</v>
      </c>
      <c r="DB47" s="29">
        <f t="shared" si="131"/>
        <v>0</v>
      </c>
      <c r="DC47" s="29"/>
      <c r="DD47" s="29">
        <f t="shared" si="132"/>
        <v>0</v>
      </c>
      <c r="DE47" s="29">
        <f t="shared" si="133"/>
        <v>0</v>
      </c>
      <c r="DF47" s="29">
        <f t="shared" si="134"/>
        <v>0</v>
      </c>
      <c r="DG47" s="29">
        <f t="shared" si="135"/>
        <v>0</v>
      </c>
      <c r="DH47" s="29">
        <f t="shared" si="136"/>
        <v>0</v>
      </c>
      <c r="DI47" s="29">
        <f t="shared" si="137"/>
        <v>0</v>
      </c>
      <c r="DJ47" s="29">
        <f t="shared" si="138"/>
        <v>0</v>
      </c>
      <c r="DK47" s="29">
        <f t="shared" si="139"/>
        <v>0</v>
      </c>
      <c r="DL47" s="29">
        <f t="shared" si="140"/>
        <v>0</v>
      </c>
      <c r="DM47" s="29">
        <f t="shared" si="141"/>
        <v>0</v>
      </c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>
        <f t="shared" si="84"/>
        <v>8</v>
      </c>
      <c r="ER47" s="29">
        <f t="shared" si="85"/>
        <v>8</v>
      </c>
      <c r="ES47" s="29">
        <f t="shared" si="86"/>
        <v>8</v>
      </c>
      <c r="ET47" s="29">
        <f t="shared" si="87"/>
        <v>8</v>
      </c>
      <c r="EU47" s="29">
        <f t="shared" si="88"/>
        <v>8</v>
      </c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36"/>
      <c r="FG47" s="36"/>
      <c r="FH47" s="36"/>
      <c r="FI47" s="36"/>
      <c r="FJ47" s="36"/>
      <c r="FK47" s="36"/>
      <c r="FL47" s="36"/>
      <c r="FM47" s="29"/>
      <c r="FN47" s="29"/>
    </row>
    <row r="48" spans="1:170" s="37" customFormat="1" x14ac:dyDescent="0.35">
      <c r="A48" s="29"/>
      <c r="B48" s="36"/>
      <c r="C48" s="29"/>
      <c r="D48" s="29"/>
      <c r="E48" s="29"/>
      <c r="F48" s="29"/>
      <c r="G48" s="29"/>
      <c r="H48" s="29"/>
      <c r="I48" s="29"/>
      <c r="J48" s="29"/>
      <c r="K48" s="29"/>
      <c r="L48" s="29">
        <f t="shared" si="89"/>
        <v>0</v>
      </c>
      <c r="M48" s="29"/>
      <c r="N48" s="29"/>
      <c r="O48" s="29"/>
      <c r="P48" s="29">
        <f t="shared" si="90"/>
        <v>0</v>
      </c>
      <c r="Q48" s="29"/>
      <c r="R48" s="29">
        <f t="shared" si="91"/>
        <v>0</v>
      </c>
      <c r="S48" s="29"/>
      <c r="T48" s="29">
        <f t="shared" si="92"/>
        <v>0</v>
      </c>
      <c r="U48" s="29"/>
      <c r="V48" s="29">
        <f t="shared" si="93"/>
        <v>0</v>
      </c>
      <c r="W48" s="29"/>
      <c r="X48" s="29"/>
      <c r="Y48" s="29">
        <f t="shared" si="94"/>
        <v>0</v>
      </c>
      <c r="Z48" s="29"/>
      <c r="AA48" s="29">
        <f t="shared" si="95"/>
        <v>0</v>
      </c>
      <c r="AB48" s="29">
        <f t="shared" si="96"/>
        <v>0</v>
      </c>
      <c r="AC48" s="29">
        <f t="shared" si="97"/>
        <v>0</v>
      </c>
      <c r="AD48" s="29">
        <f t="shared" si="98"/>
        <v>0</v>
      </c>
      <c r="AE48" s="29">
        <f t="shared" si="99"/>
        <v>0</v>
      </c>
      <c r="AF48" s="29">
        <f t="shared" si="100"/>
        <v>0</v>
      </c>
      <c r="AG48" s="29">
        <f t="shared" si="101"/>
        <v>0</v>
      </c>
      <c r="AH48" s="29">
        <f t="shared" si="102"/>
        <v>0</v>
      </c>
      <c r="AI48" s="29">
        <f t="shared" si="103"/>
        <v>0</v>
      </c>
      <c r="AJ48" s="29">
        <f t="shared" si="104"/>
        <v>0</v>
      </c>
      <c r="AK48" s="29">
        <f t="shared" si="105"/>
        <v>0</v>
      </c>
      <c r="AL48" s="29"/>
      <c r="AM48" s="29">
        <f t="shared" si="106"/>
        <v>0</v>
      </c>
      <c r="AN48" s="29">
        <f t="shared" si="107"/>
        <v>1</v>
      </c>
      <c r="AO48" s="29">
        <f t="shared" si="108"/>
        <v>0</v>
      </c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36"/>
      <c r="BE48" s="36"/>
      <c r="BF48" s="29"/>
      <c r="BG48" s="29">
        <f t="shared" si="109"/>
        <v>0</v>
      </c>
      <c r="BH48" s="29"/>
      <c r="BI48" s="29">
        <f t="shared" si="110"/>
        <v>0</v>
      </c>
      <c r="BJ48" s="29">
        <f t="shared" si="111"/>
        <v>0</v>
      </c>
      <c r="BK48" s="29">
        <f t="shared" si="112"/>
        <v>0</v>
      </c>
      <c r="BL48" s="29">
        <f t="shared" si="113"/>
        <v>0</v>
      </c>
      <c r="BM48" s="29">
        <f t="shared" si="114"/>
        <v>0</v>
      </c>
      <c r="BN48" s="29">
        <f t="shared" si="115"/>
        <v>0</v>
      </c>
      <c r="BO48" s="36"/>
      <c r="BP48" s="29">
        <f t="shared" si="116"/>
        <v>0</v>
      </c>
      <c r="BQ48" s="29">
        <f t="shared" si="117"/>
        <v>0</v>
      </c>
      <c r="BR48" s="29">
        <f t="shared" si="118"/>
        <v>0</v>
      </c>
      <c r="BS48" s="29"/>
      <c r="BT48" s="29"/>
      <c r="BU48" s="29">
        <f t="shared" si="119"/>
        <v>0</v>
      </c>
      <c r="BV48" s="29"/>
      <c r="BW48" s="29">
        <f t="shared" si="120"/>
        <v>0</v>
      </c>
      <c r="BX48" s="29">
        <f t="shared" si="121"/>
        <v>0</v>
      </c>
      <c r="BY48" s="36"/>
      <c r="BZ48" s="29">
        <f t="shared" si="122"/>
        <v>0</v>
      </c>
      <c r="CA48" s="29">
        <f t="shared" si="123"/>
        <v>0</v>
      </c>
      <c r="CB48" s="29">
        <f t="shared" si="124"/>
        <v>0</v>
      </c>
      <c r="CC48" s="29">
        <f t="shared" si="125"/>
        <v>0</v>
      </c>
      <c r="CD48" s="29">
        <f t="shared" si="126"/>
        <v>0</v>
      </c>
      <c r="CE48" s="29">
        <f t="shared" si="127"/>
        <v>0</v>
      </c>
      <c r="CF48" s="29">
        <f t="shared" si="128"/>
        <v>0</v>
      </c>
      <c r="CG48" s="29">
        <f t="shared" si="129"/>
        <v>0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36"/>
      <c r="CZ48" s="29"/>
      <c r="DA48" s="29">
        <f t="shared" si="130"/>
        <v>0</v>
      </c>
      <c r="DB48" s="29">
        <f t="shared" si="131"/>
        <v>0</v>
      </c>
      <c r="DC48" s="29"/>
      <c r="DD48" s="29">
        <f t="shared" si="132"/>
        <v>0</v>
      </c>
      <c r="DE48" s="29">
        <f t="shared" si="133"/>
        <v>0</v>
      </c>
      <c r="DF48" s="29">
        <f t="shared" si="134"/>
        <v>0</v>
      </c>
      <c r="DG48" s="29">
        <f t="shared" si="135"/>
        <v>0</v>
      </c>
      <c r="DH48" s="29">
        <f t="shared" si="136"/>
        <v>0</v>
      </c>
      <c r="DI48" s="29">
        <f t="shared" si="137"/>
        <v>0</v>
      </c>
      <c r="DJ48" s="29">
        <f t="shared" si="138"/>
        <v>0</v>
      </c>
      <c r="DK48" s="29">
        <f t="shared" si="139"/>
        <v>0</v>
      </c>
      <c r="DL48" s="29">
        <f t="shared" si="140"/>
        <v>0</v>
      </c>
      <c r="DM48" s="29">
        <f t="shared" si="141"/>
        <v>0</v>
      </c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>
        <f t="shared" si="84"/>
        <v>8</v>
      </c>
      <c r="ER48" s="29">
        <f t="shared" si="85"/>
        <v>8</v>
      </c>
      <c r="ES48" s="29">
        <f t="shared" si="86"/>
        <v>8</v>
      </c>
      <c r="ET48" s="29">
        <f t="shared" si="87"/>
        <v>8</v>
      </c>
      <c r="EU48" s="29">
        <f t="shared" si="88"/>
        <v>8</v>
      </c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36"/>
      <c r="FG48" s="36"/>
      <c r="FH48" s="36"/>
      <c r="FI48" s="36"/>
      <c r="FJ48" s="36"/>
      <c r="FK48" s="36"/>
      <c r="FL48" s="36"/>
      <c r="FM48" s="29"/>
      <c r="FN48" s="29"/>
    </row>
    <row r="49" spans="1:170" s="37" customFormat="1" x14ac:dyDescent="0.35">
      <c r="A49" s="29"/>
      <c r="B49" s="36"/>
      <c r="C49" s="29"/>
      <c r="D49" s="29"/>
      <c r="E49" s="29"/>
      <c r="F49" s="29"/>
      <c r="G49" s="29"/>
      <c r="H49" s="29"/>
      <c r="I49" s="29"/>
      <c r="J49" s="29"/>
      <c r="K49" s="29"/>
      <c r="L49" s="29">
        <f t="shared" si="89"/>
        <v>0</v>
      </c>
      <c r="M49" s="29"/>
      <c r="N49" s="29"/>
      <c r="O49" s="29"/>
      <c r="P49" s="29">
        <f t="shared" si="90"/>
        <v>0</v>
      </c>
      <c r="Q49" s="29"/>
      <c r="R49" s="29">
        <f t="shared" si="91"/>
        <v>0</v>
      </c>
      <c r="S49" s="29"/>
      <c r="T49" s="29">
        <f t="shared" si="92"/>
        <v>0</v>
      </c>
      <c r="U49" s="29"/>
      <c r="V49" s="29">
        <f t="shared" si="93"/>
        <v>0</v>
      </c>
      <c r="W49" s="29"/>
      <c r="X49" s="29"/>
      <c r="Y49" s="29">
        <f t="shared" si="94"/>
        <v>0</v>
      </c>
      <c r="Z49" s="29"/>
      <c r="AA49" s="29">
        <f t="shared" si="95"/>
        <v>0</v>
      </c>
      <c r="AB49" s="29">
        <f t="shared" si="96"/>
        <v>0</v>
      </c>
      <c r="AC49" s="29">
        <f t="shared" si="97"/>
        <v>0</v>
      </c>
      <c r="AD49" s="29">
        <f t="shared" si="98"/>
        <v>0</v>
      </c>
      <c r="AE49" s="29">
        <f t="shared" si="99"/>
        <v>0</v>
      </c>
      <c r="AF49" s="29">
        <f t="shared" si="100"/>
        <v>0</v>
      </c>
      <c r="AG49" s="29">
        <f t="shared" si="101"/>
        <v>0</v>
      </c>
      <c r="AH49" s="29">
        <f t="shared" si="102"/>
        <v>0</v>
      </c>
      <c r="AI49" s="29">
        <f t="shared" si="103"/>
        <v>0</v>
      </c>
      <c r="AJ49" s="29">
        <f t="shared" si="104"/>
        <v>0</v>
      </c>
      <c r="AK49" s="29">
        <f t="shared" si="105"/>
        <v>0</v>
      </c>
      <c r="AL49" s="29"/>
      <c r="AM49" s="29">
        <f t="shared" si="106"/>
        <v>0</v>
      </c>
      <c r="AN49" s="29">
        <f t="shared" si="107"/>
        <v>1</v>
      </c>
      <c r="AO49" s="29">
        <f t="shared" si="108"/>
        <v>0</v>
      </c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36"/>
      <c r="BE49" s="36"/>
      <c r="BF49" s="29"/>
      <c r="BG49" s="29">
        <f t="shared" si="109"/>
        <v>0</v>
      </c>
      <c r="BH49" s="29"/>
      <c r="BI49" s="29">
        <f t="shared" si="110"/>
        <v>0</v>
      </c>
      <c r="BJ49" s="29">
        <f t="shared" si="111"/>
        <v>0</v>
      </c>
      <c r="BK49" s="29">
        <f t="shared" si="112"/>
        <v>0</v>
      </c>
      <c r="BL49" s="29">
        <f t="shared" si="113"/>
        <v>0</v>
      </c>
      <c r="BM49" s="29">
        <f t="shared" si="114"/>
        <v>0</v>
      </c>
      <c r="BN49" s="29">
        <f t="shared" si="115"/>
        <v>0</v>
      </c>
      <c r="BO49" s="36"/>
      <c r="BP49" s="29">
        <f t="shared" si="116"/>
        <v>0</v>
      </c>
      <c r="BQ49" s="29">
        <f t="shared" si="117"/>
        <v>0</v>
      </c>
      <c r="BR49" s="29">
        <f t="shared" si="118"/>
        <v>0</v>
      </c>
      <c r="BS49" s="29"/>
      <c r="BT49" s="29"/>
      <c r="BU49" s="29">
        <f t="shared" si="119"/>
        <v>0</v>
      </c>
      <c r="BV49" s="29"/>
      <c r="BW49" s="29">
        <f t="shared" si="120"/>
        <v>0</v>
      </c>
      <c r="BX49" s="29">
        <f t="shared" si="121"/>
        <v>0</v>
      </c>
      <c r="BY49" s="36"/>
      <c r="BZ49" s="29">
        <f t="shared" si="122"/>
        <v>0</v>
      </c>
      <c r="CA49" s="29">
        <f t="shared" si="123"/>
        <v>0</v>
      </c>
      <c r="CB49" s="29">
        <f t="shared" si="124"/>
        <v>0</v>
      </c>
      <c r="CC49" s="29">
        <f t="shared" si="125"/>
        <v>0</v>
      </c>
      <c r="CD49" s="29">
        <f t="shared" si="126"/>
        <v>0</v>
      </c>
      <c r="CE49" s="29">
        <f t="shared" si="127"/>
        <v>0</v>
      </c>
      <c r="CF49" s="29">
        <f t="shared" si="128"/>
        <v>0</v>
      </c>
      <c r="CG49" s="29">
        <f t="shared" si="129"/>
        <v>0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36"/>
      <c r="CZ49" s="29"/>
      <c r="DA49" s="29">
        <f t="shared" si="130"/>
        <v>0</v>
      </c>
      <c r="DB49" s="29">
        <f t="shared" si="131"/>
        <v>0</v>
      </c>
      <c r="DC49" s="29"/>
      <c r="DD49" s="29">
        <f t="shared" si="132"/>
        <v>0</v>
      </c>
      <c r="DE49" s="29">
        <f t="shared" si="133"/>
        <v>0</v>
      </c>
      <c r="DF49" s="29">
        <f t="shared" si="134"/>
        <v>0</v>
      </c>
      <c r="DG49" s="29">
        <f t="shared" si="135"/>
        <v>0</v>
      </c>
      <c r="DH49" s="29">
        <f t="shared" si="136"/>
        <v>0</v>
      </c>
      <c r="DI49" s="29">
        <f t="shared" si="137"/>
        <v>0</v>
      </c>
      <c r="DJ49" s="29">
        <f t="shared" si="138"/>
        <v>0</v>
      </c>
      <c r="DK49" s="29">
        <f t="shared" si="139"/>
        <v>0</v>
      </c>
      <c r="DL49" s="29">
        <f t="shared" si="140"/>
        <v>0</v>
      </c>
      <c r="DM49" s="29">
        <f t="shared" si="141"/>
        <v>0</v>
      </c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>
        <f t="shared" si="84"/>
        <v>8</v>
      </c>
      <c r="ER49" s="29">
        <f t="shared" si="85"/>
        <v>8</v>
      </c>
      <c r="ES49" s="29">
        <f t="shared" si="86"/>
        <v>8</v>
      </c>
      <c r="ET49" s="29">
        <f t="shared" si="87"/>
        <v>8</v>
      </c>
      <c r="EU49" s="29">
        <f t="shared" si="88"/>
        <v>8</v>
      </c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36"/>
      <c r="FG49" s="36"/>
      <c r="FH49" s="36"/>
      <c r="FI49" s="36"/>
      <c r="FJ49" s="36"/>
      <c r="FK49" s="36"/>
      <c r="FL49" s="36"/>
      <c r="FM49" s="29"/>
      <c r="FN49" s="29"/>
    </row>
    <row r="50" spans="1:170" s="37" customFormat="1" x14ac:dyDescent="0.35">
      <c r="A50" s="29"/>
      <c r="B50" s="36"/>
      <c r="C50" s="29"/>
      <c r="D50" s="29"/>
      <c r="E50" s="29"/>
      <c r="F50" s="29"/>
      <c r="G50" s="29"/>
      <c r="H50" s="29"/>
      <c r="I50" s="29"/>
      <c r="J50" s="29"/>
      <c r="K50" s="29"/>
      <c r="L50" s="29">
        <f t="shared" si="89"/>
        <v>0</v>
      </c>
      <c r="M50" s="29"/>
      <c r="N50" s="29"/>
      <c r="O50" s="29"/>
      <c r="P50" s="29">
        <f t="shared" si="90"/>
        <v>0</v>
      </c>
      <c r="Q50" s="29"/>
      <c r="R50" s="29">
        <f t="shared" si="91"/>
        <v>0</v>
      </c>
      <c r="S50" s="29"/>
      <c r="T50" s="29">
        <f t="shared" si="92"/>
        <v>0</v>
      </c>
      <c r="U50" s="29"/>
      <c r="V50" s="29">
        <f t="shared" si="93"/>
        <v>0</v>
      </c>
      <c r="W50" s="29"/>
      <c r="X50" s="29"/>
      <c r="Y50" s="29">
        <f t="shared" si="94"/>
        <v>0</v>
      </c>
      <c r="Z50" s="29"/>
      <c r="AA50" s="29">
        <f t="shared" si="95"/>
        <v>0</v>
      </c>
      <c r="AB50" s="29">
        <f t="shared" si="96"/>
        <v>0</v>
      </c>
      <c r="AC50" s="29">
        <f t="shared" si="97"/>
        <v>0</v>
      </c>
      <c r="AD50" s="29">
        <f t="shared" si="98"/>
        <v>0</v>
      </c>
      <c r="AE50" s="29">
        <f t="shared" si="99"/>
        <v>0</v>
      </c>
      <c r="AF50" s="29">
        <f t="shared" si="100"/>
        <v>0</v>
      </c>
      <c r="AG50" s="29">
        <f t="shared" si="101"/>
        <v>0</v>
      </c>
      <c r="AH50" s="29">
        <f t="shared" si="102"/>
        <v>0</v>
      </c>
      <c r="AI50" s="29">
        <f t="shared" si="103"/>
        <v>0</v>
      </c>
      <c r="AJ50" s="29">
        <f t="shared" si="104"/>
        <v>0</v>
      </c>
      <c r="AK50" s="29">
        <f t="shared" si="105"/>
        <v>0</v>
      </c>
      <c r="AL50" s="29"/>
      <c r="AM50" s="29">
        <f t="shared" si="106"/>
        <v>0</v>
      </c>
      <c r="AN50" s="29">
        <f t="shared" si="107"/>
        <v>1</v>
      </c>
      <c r="AO50" s="29">
        <f t="shared" si="108"/>
        <v>0</v>
      </c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36"/>
      <c r="BE50" s="36"/>
      <c r="BF50" s="29"/>
      <c r="BG50" s="29">
        <f t="shared" si="109"/>
        <v>0</v>
      </c>
      <c r="BH50" s="29"/>
      <c r="BI50" s="29">
        <f t="shared" si="110"/>
        <v>0</v>
      </c>
      <c r="BJ50" s="29">
        <f t="shared" si="111"/>
        <v>0</v>
      </c>
      <c r="BK50" s="29">
        <f t="shared" si="112"/>
        <v>0</v>
      </c>
      <c r="BL50" s="29">
        <f t="shared" si="113"/>
        <v>0</v>
      </c>
      <c r="BM50" s="29">
        <f t="shared" si="114"/>
        <v>0</v>
      </c>
      <c r="BN50" s="29">
        <f t="shared" si="115"/>
        <v>0</v>
      </c>
      <c r="BO50" s="36"/>
      <c r="BP50" s="29">
        <f t="shared" si="116"/>
        <v>0</v>
      </c>
      <c r="BQ50" s="29">
        <f t="shared" si="117"/>
        <v>0</v>
      </c>
      <c r="BR50" s="29">
        <f t="shared" si="118"/>
        <v>0</v>
      </c>
      <c r="BS50" s="29"/>
      <c r="BT50" s="29"/>
      <c r="BU50" s="29">
        <f t="shared" si="119"/>
        <v>0</v>
      </c>
      <c r="BV50" s="29"/>
      <c r="BW50" s="29">
        <f t="shared" si="120"/>
        <v>0</v>
      </c>
      <c r="BX50" s="29">
        <f t="shared" si="121"/>
        <v>0</v>
      </c>
      <c r="BY50" s="36"/>
      <c r="BZ50" s="29">
        <f t="shared" si="122"/>
        <v>0</v>
      </c>
      <c r="CA50" s="29">
        <f t="shared" si="123"/>
        <v>0</v>
      </c>
      <c r="CB50" s="29">
        <f t="shared" si="124"/>
        <v>0</v>
      </c>
      <c r="CC50" s="29">
        <f t="shared" si="125"/>
        <v>0</v>
      </c>
      <c r="CD50" s="29">
        <f t="shared" si="126"/>
        <v>0</v>
      </c>
      <c r="CE50" s="29">
        <f t="shared" si="127"/>
        <v>0</v>
      </c>
      <c r="CF50" s="29">
        <f t="shared" si="128"/>
        <v>0</v>
      </c>
      <c r="CG50" s="29">
        <f t="shared" si="129"/>
        <v>0</v>
      </c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36"/>
      <c r="CZ50" s="29"/>
      <c r="DA50" s="29">
        <f t="shared" si="130"/>
        <v>0</v>
      </c>
      <c r="DB50" s="29">
        <f t="shared" si="131"/>
        <v>0</v>
      </c>
      <c r="DC50" s="29"/>
      <c r="DD50" s="29">
        <f t="shared" si="132"/>
        <v>0</v>
      </c>
      <c r="DE50" s="29">
        <f t="shared" si="133"/>
        <v>0</v>
      </c>
      <c r="DF50" s="29">
        <f t="shared" si="134"/>
        <v>0</v>
      </c>
      <c r="DG50" s="29">
        <f t="shared" si="135"/>
        <v>0</v>
      </c>
      <c r="DH50" s="29">
        <f t="shared" si="136"/>
        <v>0</v>
      </c>
      <c r="DI50" s="29">
        <f t="shared" si="137"/>
        <v>0</v>
      </c>
      <c r="DJ50" s="29">
        <f t="shared" si="138"/>
        <v>0</v>
      </c>
      <c r="DK50" s="29">
        <f t="shared" si="139"/>
        <v>0</v>
      </c>
      <c r="DL50" s="29">
        <f t="shared" si="140"/>
        <v>0</v>
      </c>
      <c r="DM50" s="29">
        <f t="shared" si="141"/>
        <v>0</v>
      </c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>
        <f t="shared" si="84"/>
        <v>8</v>
      </c>
      <c r="ER50" s="29">
        <f t="shared" si="85"/>
        <v>8</v>
      </c>
      <c r="ES50" s="29">
        <f t="shared" si="86"/>
        <v>8</v>
      </c>
      <c r="ET50" s="29">
        <f t="shared" si="87"/>
        <v>8</v>
      </c>
      <c r="EU50" s="29">
        <f t="shared" si="88"/>
        <v>8</v>
      </c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36"/>
      <c r="FG50" s="36"/>
      <c r="FH50" s="36"/>
      <c r="FI50" s="36"/>
      <c r="FJ50" s="36"/>
      <c r="FK50" s="36"/>
      <c r="FL50" s="36"/>
      <c r="FM50" s="29"/>
      <c r="FN50" s="29"/>
    </row>
    <row r="51" spans="1:170" s="37" customFormat="1" x14ac:dyDescent="0.35">
      <c r="A51" s="29"/>
      <c r="B51" s="36"/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ref="L51:L82" si="142">IF(ISNUMBER(FIND("przełożony, dzielący się wiedzą i doświadczeniem",$B$5,1)),1,0)</f>
        <v>0</v>
      </c>
      <c r="M51" s="29"/>
      <c r="N51" s="29"/>
      <c r="O51" s="29"/>
      <c r="P51" s="29">
        <f t="shared" ref="P51:P82" si="143">IF(ISNUMBER(FIND("jasno stawiane cele, które będą zrozumiałe",$B$5,1)),1,0)</f>
        <v>0</v>
      </c>
      <c r="Q51" s="29"/>
      <c r="R51" s="29">
        <f t="shared" ref="R51:R82" si="144">IF(ISNUMBER(FIND("pewność zatrudnienia",$B$5,1)),1,0)</f>
        <v>0</v>
      </c>
      <c r="S51" s="29"/>
      <c r="T51" s="29">
        <f t="shared" ref="T51:T82" si="145">IF(ISNUMBER(FIND("prestiż pracodawcy",$B$5,1)),1,0)</f>
        <v>0</v>
      </c>
      <c r="U51" s="29"/>
      <c r="V51" s="29">
        <f t="shared" ref="V51:V82" si="146">IF(ISNUMBER(FIND("praca mająca sens",$B$5,1)),1,0)</f>
        <v>0</v>
      </c>
      <c r="W51" s="29"/>
      <c r="X51" s="29"/>
      <c r="Y51" s="29">
        <f t="shared" ref="Y51:Y82" si="147">IF(ISNUMBER(FIND("dobra komunikacja/informacja zwrotna",$B$5,1)),1,0)</f>
        <v>0</v>
      </c>
      <c r="Z51" s="29"/>
      <c r="AA51" s="29">
        <f t="shared" ref="AA51:AA82" si="148">IF(ISNUMBER(FIND("warunki pracy",$B$5,1)),1,0)</f>
        <v>0</v>
      </c>
      <c r="AB51" s="29">
        <f t="shared" ref="AB51:AB82" si="149">IF(ISNUMBER(FIND("podmiotowe traktowanie, czego przykładem jest współdzielenia się informacjami zarządu z pracownikami, prowadzenie ankiet oceniających pracę menadżerów",$B51,1)),1,0)</f>
        <v>0</v>
      </c>
      <c r="AC51" s="29">
        <f t="shared" ref="AC51:AC82" si="150">IF(ISNUMBER(FIND("równowaga pomiędzy nagrodami a nakładem pracy (sprawiedliwość społeczna)",$B$5,1)),1,0)</f>
        <v>0</v>
      </c>
      <c r="AD51" s="29">
        <f t="shared" ref="AD51:AD82" si="151">IF(ISNUMBER(FIND("poczucie przynależności do grupy",$B$5,1)),1,0)</f>
        <v>0</v>
      </c>
      <c r="AE51" s="29">
        <f t="shared" ref="AE51:AE82" si="152">IF(ISNUMBER(FIND("praca z utalentowanymi ludźmi",$B$5,1)),1,0)</f>
        <v>0</v>
      </c>
      <c r="AF51" s="29">
        <f t="shared" ref="AF51:AF82" si="153">IF(ISNUMBER(FIND("osiągania coraz lepszych wyników",$B51,1)),1,0)</f>
        <v>0</v>
      </c>
      <c r="AG51" s="29">
        <f t="shared" ref="AG51:AG82" si="154">IF(ISNUMBER(FIND("równowaga pomiędzy pracą a życiem prywatnym (Work/life balance)",$B$5,1)),1,0)</f>
        <v>0</v>
      </c>
      <c r="AH51" s="29">
        <f t="shared" ref="AH51:AH82" si="155">IF(ISNUMBER(FIND("dodatkowy urlop",$B$5,1)),1,0)</f>
        <v>0</v>
      </c>
      <c r="AI51" s="29">
        <f t="shared" ref="AI51:AI82" si="156">IF(ISNUMBER(FIND("możliwość odpoczynku w trakcie pracy (np. piłkarzyki, ping pong, ćwiczenia, itp.)",$B$5,1)),1,0)</f>
        <v>0</v>
      </c>
      <c r="AJ51" s="29">
        <f t="shared" ref="AJ51:AJ82" si="157">IF(ISNUMBER(FIND("bycie przykładem dla pracowników",$B51,1)),1,0)</f>
        <v>0</v>
      </c>
      <c r="AK51" s="29">
        <f t="shared" ref="AK51:AK82" si="158">IF(ISNUMBER(FIND("możliwość wyboru miejsca, z którego się pracuje/praca zdalna oraz projektu do, którego chce się dołączyć",$B51,1)),1,0)</f>
        <v>0</v>
      </c>
      <c r="AL51" s="29"/>
      <c r="AM51" s="29">
        <f t="shared" ref="AM51:AM82" si="159">IF(ISNUMBER(FIND("bezpłatne wyżywienie w pracy",$B$5,1)),1,0)</f>
        <v>0</v>
      </c>
      <c r="AN51" s="29">
        <f t="shared" ref="AN51:AN82" si="160">IF(ISNUMBER(FIND("różnicowanie zadań",$B$5,1)),1,0)</f>
        <v>1</v>
      </c>
      <c r="AO51" s="29">
        <f t="shared" ref="AO51:AO82" si="161">IF(ISNUMBER(FIND("możliwość eksperymentowania w pracy",$B$5,1)),1,0)</f>
        <v>0</v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36"/>
      <c r="BE51" s="36"/>
      <c r="BF51" s="29"/>
      <c r="BG51" s="29">
        <f t="shared" ref="BG51:BG82" si="162">IF(ISNUMBER(FIND("pisemna pochwała;",$BE51,1)),1,0)</f>
        <v>0</v>
      </c>
      <c r="BH51" s="29"/>
      <c r="BI51" s="29">
        <f t="shared" ref="BI51:BI82" si="163">IF(ISNUMBER(FIND("nagroda niepieniężna np. dodatkowe ubezpieczenie, auto służbowe, wyjazdy turystyczno-szkoleniowe",$BE51,1)),1,0)</f>
        <v>0</v>
      </c>
      <c r="BJ51" s="29">
        <f t="shared" ref="BJ51:BJ82" si="164">IF(ISNUMBER(FIND("pisemna kara od przełożonego załączona do akt pracownika",$BE51,1)),1,0)</f>
        <v>0</v>
      </c>
      <c r="BK51" s="29">
        <f t="shared" ref="BK51:BK82" si="165">IF(ISNUMBER(FIND("ustna kara od bezpośredniego przełożonego (upomnienie zwrócenie uwagi)",$BE51,1)),1,0)</f>
        <v>0</v>
      </c>
      <c r="BL51" s="29">
        <f t="shared" ref="BL51:BL82" si="166">IF(ISNUMBER(FIND("kara pieniężna",$BE51,1)),1,0)</f>
        <v>0</v>
      </c>
      <c r="BM51" s="29">
        <f t="shared" ref="BM51:BM82" si="167">IF(ISNUMBER(FIND("pozbawienie określonych przywilejów (np. prawa do korzystania z samochodu służbowego)",$BE51,1)),1,0)</f>
        <v>0</v>
      </c>
      <c r="BN51" s="29">
        <f t="shared" ref="BN51:BN82" si="168">IF(ISNUMBER(FIND("żadne",$BE51,1)),1,0)</f>
        <v>0</v>
      </c>
      <c r="BO51" s="36"/>
      <c r="BP51" s="29">
        <f t="shared" ref="BP51:BP82" si="169">IF(ISNUMBER(FIND("uczę się podczas robienia projektów",$BO51,1)),1,0)</f>
        <v>0</v>
      </c>
      <c r="BQ51" s="29">
        <f t="shared" ref="BQ51:BQ82" si="170">IF(ISNUMBER(FIND("kursy online",$BO51,1)),1,0)</f>
        <v>0</v>
      </c>
      <c r="BR51" s="29">
        <f t="shared" ref="BR51:BR82" si="171">IF(ISNUMBER(FIND("konferencje",$BO51,1)),1,0)</f>
        <v>0</v>
      </c>
      <c r="BS51" s="29"/>
      <c r="BT51" s="29"/>
      <c r="BU51" s="29">
        <f t="shared" ref="BU51:BU82" si="172">IF(ISNUMBER(FIND("inne żadne",$BO51,1)),1,0)</f>
        <v>0</v>
      </c>
      <c r="BV51" s="29"/>
      <c r="BW51" s="29">
        <f t="shared" ref="BW51:BW82" si="173">IF(ISNUMBER(FIND("studia podyplomowe",$BO51,1)),1,0)</f>
        <v>0</v>
      </c>
      <c r="BX51" s="29">
        <f t="shared" ref="BX51:BX82" si="174">IF(ISNUMBER(FIND("nie korzystam z żadnej z powyższych form",$BO51,1)),1,0)</f>
        <v>0</v>
      </c>
      <c r="BY51" s="36"/>
      <c r="BZ51" s="29">
        <f t="shared" ref="BZ51:BZ82" si="175">IF(ISNUMBER(FIND("karta MultiSport",$BY51,1)),1,0)</f>
        <v>0</v>
      </c>
      <c r="CA51" s="29">
        <f t="shared" ref="CA51:CA82" si="176">IF(ISNUMBER(FIND("trzynasta pensja",$BY51,1)),1,0)</f>
        <v>0</v>
      </c>
      <c r="CB51" s="29">
        <f t="shared" ref="CB51:CB82" si="177">IF(ISNUMBER(FIND("dodatkowa opieka medyczna",$BY51,1)),1,0)</f>
        <v>0</v>
      </c>
      <c r="CC51" s="29">
        <f t="shared" ref="CC51:CC82" si="178">IF(ISNUMBER(FIND("opieka przedszkolna dla dzieci",$BY51,1)),1,0)</f>
        <v>0</v>
      </c>
      <c r="CD51" s="29">
        <f t="shared" ref="CD51:CD82" si="179">IF(ISNUMBER(FIND("dofinansowanie/finansowanie dojazdów do pracy",$BY51,1)),1,0)</f>
        <v>0</v>
      </c>
      <c r="CE51" s="29">
        <f t="shared" ref="CE51:CE82" si="180">IF(ISNUMBER(FIND("finansowanie posiłków",$BY51,1)),1,0)</f>
        <v>0</v>
      </c>
      <c r="CF51" s="29">
        <f t="shared" ref="CF51:CF82" si="181">IF(ISNUMBER(FIND("bony towarowe",$BY51,1)),1,0)</f>
        <v>0</v>
      </c>
      <c r="CG51" s="29">
        <f t="shared" ref="CG51:CG82" si="182">IF(ISNUMBER(FIND("żadne",$BY51,1)),1,0)</f>
        <v>0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36"/>
      <c r="CZ51" s="29"/>
      <c r="DA51" s="29">
        <f t="shared" ref="DA51:DA82" si="183">IF(ISNUMBER(FIND("brak wiedzy pracowników na temat znaczenia i korzyści z technologii informatycznych",$CY51,1)),1,0)</f>
        <v>0</v>
      </c>
      <c r="DB51" s="29">
        <f t="shared" ref="DB51:DB82" si="184">IF(ISNUMBER(FIND("brak kompetencji cyfrowych pracowników i edukacji/szkoleń w tym zakresie",$CY51,1)),1,0)</f>
        <v>0</v>
      </c>
      <c r="DC51" s="29"/>
      <c r="DD51" s="29">
        <f t="shared" ref="DD51:DD82" si="185">IF(ISNUMBER(FIND("obawa pracowników, że technologie informatyczne odbiorą im pracę",$CY51,1)),1,0)</f>
        <v>0</v>
      </c>
      <c r="DE51" s="29">
        <f t="shared" ref="DE51:DE82" si="186">IF(ISNUMBER(FIND("brak motywowania pracowników do wykorzystywania technologii informatycznych",$CY51,1)),1,0)</f>
        <v>0</v>
      </c>
      <c r="DF51" s="29">
        <f t="shared" ref="DF51:DF82" si="187">IF(ISNUMBER(FIND("niewystarczająca liczba dobrych praktyk/referencji/badań",$CY51,1)),1,0)</f>
        <v>0</v>
      </c>
      <c r="DG51" s="29">
        <f t="shared" ref="DG51:DG82" si="188">IF(ISNUMBER(FIND("trudność z określeniem czasu zwrotu z inwestycji w technologie informatyczne",$CY51,1)),1,0)</f>
        <v>0</v>
      </c>
      <c r="DH51" s="29">
        <f t="shared" ref="DH51:DH82" si="189">IF(ISNUMBER(FIND("brak w organizacji osoby/jednostki odpowiadającej za popularyzację i adaptację technologii informatycznych",$CY51,1)),1,0)</f>
        <v>0</v>
      </c>
      <c r="DI51" s="29">
        <f t="shared" ref="DI51:DI82" si="190">IF(ISNUMBER(FIND("brak podjęcia współpracy w zakresie cyfryzacji na poziomie przedsiębiorstw powiązanych kapitałowo, brak sojuszy z partnerami, klientami, ośrodkami badawczymi i uczelniami,",$CY51,1)),1,0)</f>
        <v>0</v>
      </c>
      <c r="DJ51" s="29">
        <f t="shared" ref="DJ51:DJ82" si="191">IF(ISNUMBER(FIND("brak dostępności kadr z obszaru IT i umiejętności wyboru odpowiedniej technologii",$CY51,1)),1,0)</f>
        <v>0</v>
      </c>
      <c r="DK51" s="29">
        <f t="shared" ref="DK51:DK82" si="192">IF(ISNUMBER(FIND("poczucie „przytłoczenia” pracowników postępem IT (platformy mobilne, czujniki i społecznościowe systemy współpracy, sztuczna inteligencja, ogrom informacji i danych, itp.)",$CY51,1)),1,0)</f>
        <v>0</v>
      </c>
      <c r="DL51" s="29">
        <f t="shared" ref="DL51:DL82" si="193">IF(ISNUMBER(FIND("wskaźnik sukcesu w zakresie transformacji cyfrowej jest niski, co zniechęca",$CY51,1)),1,0)</f>
        <v>0</v>
      </c>
      <c r="DM51" s="29">
        <f t="shared" ref="DM51:DM82" si="194">IF(ISNUMBER(FIND("starszy wiek pracowników, którzy gorzej radzą sobie z wykorzystywaniem technologii informatycznych",$CY51,1)),1,0)</f>
        <v>0</v>
      </c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>
        <f t="shared" si="84"/>
        <v>8</v>
      </c>
      <c r="ER51" s="29">
        <f t="shared" si="85"/>
        <v>8</v>
      </c>
      <c r="ES51" s="29">
        <f t="shared" si="86"/>
        <v>8</v>
      </c>
      <c r="ET51" s="29">
        <f t="shared" si="87"/>
        <v>8</v>
      </c>
      <c r="EU51" s="29">
        <f t="shared" si="88"/>
        <v>8</v>
      </c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36"/>
      <c r="FG51" s="36"/>
      <c r="FH51" s="36"/>
      <c r="FI51" s="36"/>
      <c r="FJ51" s="36"/>
      <c r="FK51" s="36"/>
      <c r="FL51" s="36"/>
      <c r="FM51" s="29"/>
      <c r="FN51" s="29"/>
    </row>
    <row r="52" spans="1:170" s="37" customFormat="1" x14ac:dyDescent="0.35">
      <c r="A52" s="29"/>
      <c r="B52" s="36"/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142"/>
        <v>0</v>
      </c>
      <c r="M52" s="29"/>
      <c r="N52" s="29"/>
      <c r="O52" s="29"/>
      <c r="P52" s="29">
        <f t="shared" si="143"/>
        <v>0</v>
      </c>
      <c r="Q52" s="29"/>
      <c r="R52" s="29">
        <f t="shared" si="144"/>
        <v>0</v>
      </c>
      <c r="S52" s="29"/>
      <c r="T52" s="29">
        <f t="shared" si="145"/>
        <v>0</v>
      </c>
      <c r="U52" s="29"/>
      <c r="V52" s="29">
        <f t="shared" si="146"/>
        <v>0</v>
      </c>
      <c r="W52" s="29"/>
      <c r="X52" s="29"/>
      <c r="Y52" s="29">
        <f t="shared" si="147"/>
        <v>0</v>
      </c>
      <c r="Z52" s="29"/>
      <c r="AA52" s="29">
        <f t="shared" si="148"/>
        <v>0</v>
      </c>
      <c r="AB52" s="29">
        <f t="shared" si="149"/>
        <v>0</v>
      </c>
      <c r="AC52" s="29">
        <f t="shared" si="150"/>
        <v>0</v>
      </c>
      <c r="AD52" s="29">
        <f t="shared" si="151"/>
        <v>0</v>
      </c>
      <c r="AE52" s="29">
        <f t="shared" si="152"/>
        <v>0</v>
      </c>
      <c r="AF52" s="29">
        <f t="shared" si="153"/>
        <v>0</v>
      </c>
      <c r="AG52" s="29">
        <f t="shared" si="154"/>
        <v>0</v>
      </c>
      <c r="AH52" s="29">
        <f t="shared" si="155"/>
        <v>0</v>
      </c>
      <c r="AI52" s="29">
        <f t="shared" si="156"/>
        <v>0</v>
      </c>
      <c r="AJ52" s="29">
        <f t="shared" si="157"/>
        <v>0</v>
      </c>
      <c r="AK52" s="29">
        <f t="shared" si="158"/>
        <v>0</v>
      </c>
      <c r="AL52" s="29"/>
      <c r="AM52" s="29">
        <f t="shared" si="159"/>
        <v>0</v>
      </c>
      <c r="AN52" s="29">
        <f t="shared" si="160"/>
        <v>1</v>
      </c>
      <c r="AO52" s="29">
        <f t="shared" si="161"/>
        <v>0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6"/>
      <c r="BE52" s="36"/>
      <c r="BF52" s="29"/>
      <c r="BG52" s="29">
        <f t="shared" si="162"/>
        <v>0</v>
      </c>
      <c r="BH52" s="29"/>
      <c r="BI52" s="29">
        <f t="shared" si="163"/>
        <v>0</v>
      </c>
      <c r="BJ52" s="29">
        <f t="shared" si="164"/>
        <v>0</v>
      </c>
      <c r="BK52" s="29">
        <f t="shared" si="165"/>
        <v>0</v>
      </c>
      <c r="BL52" s="29">
        <f t="shared" si="166"/>
        <v>0</v>
      </c>
      <c r="BM52" s="29">
        <f t="shared" si="167"/>
        <v>0</v>
      </c>
      <c r="BN52" s="29">
        <f t="shared" si="168"/>
        <v>0</v>
      </c>
      <c r="BO52" s="36"/>
      <c r="BP52" s="29">
        <f t="shared" si="169"/>
        <v>0</v>
      </c>
      <c r="BQ52" s="29">
        <f t="shared" si="170"/>
        <v>0</v>
      </c>
      <c r="BR52" s="29">
        <f t="shared" si="171"/>
        <v>0</v>
      </c>
      <c r="BS52" s="29"/>
      <c r="BT52" s="29"/>
      <c r="BU52" s="29">
        <f t="shared" si="172"/>
        <v>0</v>
      </c>
      <c r="BV52" s="29"/>
      <c r="BW52" s="29">
        <f t="shared" si="173"/>
        <v>0</v>
      </c>
      <c r="BX52" s="29">
        <f t="shared" si="174"/>
        <v>0</v>
      </c>
      <c r="BY52" s="36"/>
      <c r="BZ52" s="29">
        <f t="shared" si="175"/>
        <v>0</v>
      </c>
      <c r="CA52" s="29">
        <f t="shared" si="176"/>
        <v>0</v>
      </c>
      <c r="CB52" s="29">
        <f t="shared" si="177"/>
        <v>0</v>
      </c>
      <c r="CC52" s="29">
        <f t="shared" si="178"/>
        <v>0</v>
      </c>
      <c r="CD52" s="29">
        <f t="shared" si="179"/>
        <v>0</v>
      </c>
      <c r="CE52" s="29">
        <f t="shared" si="180"/>
        <v>0</v>
      </c>
      <c r="CF52" s="29">
        <f t="shared" si="181"/>
        <v>0</v>
      </c>
      <c r="CG52" s="29">
        <f t="shared" si="182"/>
        <v>0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36"/>
      <c r="CZ52" s="29"/>
      <c r="DA52" s="29">
        <f t="shared" si="183"/>
        <v>0</v>
      </c>
      <c r="DB52" s="29">
        <f t="shared" si="184"/>
        <v>0</v>
      </c>
      <c r="DC52" s="29"/>
      <c r="DD52" s="29">
        <f t="shared" si="185"/>
        <v>0</v>
      </c>
      <c r="DE52" s="29">
        <f t="shared" si="186"/>
        <v>0</v>
      </c>
      <c r="DF52" s="29">
        <f t="shared" si="187"/>
        <v>0</v>
      </c>
      <c r="DG52" s="29">
        <f t="shared" si="188"/>
        <v>0</v>
      </c>
      <c r="DH52" s="29">
        <f t="shared" si="189"/>
        <v>0</v>
      </c>
      <c r="DI52" s="29">
        <f t="shared" si="190"/>
        <v>0</v>
      </c>
      <c r="DJ52" s="29">
        <f t="shared" si="191"/>
        <v>0</v>
      </c>
      <c r="DK52" s="29">
        <f t="shared" si="192"/>
        <v>0</v>
      </c>
      <c r="DL52" s="29">
        <f t="shared" si="193"/>
        <v>0</v>
      </c>
      <c r="DM52" s="29">
        <f t="shared" si="194"/>
        <v>0</v>
      </c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>
        <f t="shared" ref="EQ52:EQ91" si="195">EG52+8-EL52</f>
        <v>8</v>
      </c>
      <c r="ER52" s="29">
        <f t="shared" ref="ER52:ER91" si="196">-EH52+8+EM52</f>
        <v>8</v>
      </c>
      <c r="ES52" s="29">
        <f t="shared" ref="ES52:ES91" si="197">EI52+8-EN52</f>
        <v>8</v>
      </c>
      <c r="ET52" s="29">
        <f t="shared" ref="ET52:ET91" si="198">EJ52+8-EO52</f>
        <v>8</v>
      </c>
      <c r="EU52" s="29">
        <f t="shared" ref="EU52:EU91" si="199">EK52+8-EP52</f>
        <v>8</v>
      </c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36"/>
      <c r="FG52" s="36"/>
      <c r="FH52" s="36"/>
      <c r="FI52" s="36"/>
      <c r="FJ52" s="36"/>
      <c r="FK52" s="36"/>
      <c r="FL52" s="36"/>
      <c r="FM52" s="29"/>
      <c r="FN52" s="29"/>
    </row>
    <row r="53" spans="1:170" s="37" customFormat="1" x14ac:dyDescent="0.35">
      <c r="A53" s="29"/>
      <c r="B53" s="36"/>
      <c r="C53" s="29"/>
      <c r="D53" s="29"/>
      <c r="E53" s="29"/>
      <c r="F53" s="29"/>
      <c r="G53" s="29"/>
      <c r="H53" s="29"/>
      <c r="I53" s="29"/>
      <c r="J53" s="29"/>
      <c r="K53" s="29"/>
      <c r="L53" s="29">
        <f t="shared" si="142"/>
        <v>0</v>
      </c>
      <c r="M53" s="29"/>
      <c r="N53" s="29"/>
      <c r="O53" s="29"/>
      <c r="P53" s="29">
        <f t="shared" si="143"/>
        <v>0</v>
      </c>
      <c r="Q53" s="29"/>
      <c r="R53" s="29">
        <f t="shared" si="144"/>
        <v>0</v>
      </c>
      <c r="S53" s="29"/>
      <c r="T53" s="29">
        <f t="shared" si="145"/>
        <v>0</v>
      </c>
      <c r="U53" s="29"/>
      <c r="V53" s="29">
        <f t="shared" si="146"/>
        <v>0</v>
      </c>
      <c r="W53" s="29"/>
      <c r="X53" s="29"/>
      <c r="Y53" s="29">
        <f t="shared" si="147"/>
        <v>0</v>
      </c>
      <c r="Z53" s="29"/>
      <c r="AA53" s="29">
        <f t="shared" si="148"/>
        <v>0</v>
      </c>
      <c r="AB53" s="29">
        <f t="shared" si="149"/>
        <v>0</v>
      </c>
      <c r="AC53" s="29">
        <f t="shared" si="150"/>
        <v>0</v>
      </c>
      <c r="AD53" s="29">
        <f t="shared" si="151"/>
        <v>0</v>
      </c>
      <c r="AE53" s="29">
        <f t="shared" si="152"/>
        <v>0</v>
      </c>
      <c r="AF53" s="29">
        <f t="shared" si="153"/>
        <v>0</v>
      </c>
      <c r="AG53" s="29">
        <f t="shared" si="154"/>
        <v>0</v>
      </c>
      <c r="AH53" s="29">
        <f t="shared" si="155"/>
        <v>0</v>
      </c>
      <c r="AI53" s="29">
        <f t="shared" si="156"/>
        <v>0</v>
      </c>
      <c r="AJ53" s="29">
        <f t="shared" si="157"/>
        <v>0</v>
      </c>
      <c r="AK53" s="29">
        <f t="shared" si="158"/>
        <v>0</v>
      </c>
      <c r="AL53" s="29"/>
      <c r="AM53" s="29">
        <f t="shared" si="159"/>
        <v>0</v>
      </c>
      <c r="AN53" s="29">
        <f t="shared" si="160"/>
        <v>1</v>
      </c>
      <c r="AO53" s="29">
        <f t="shared" si="161"/>
        <v>0</v>
      </c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36"/>
      <c r="BE53" s="36"/>
      <c r="BF53" s="29"/>
      <c r="BG53" s="29">
        <f t="shared" si="162"/>
        <v>0</v>
      </c>
      <c r="BH53" s="29"/>
      <c r="BI53" s="29">
        <f t="shared" si="163"/>
        <v>0</v>
      </c>
      <c r="BJ53" s="29">
        <f t="shared" si="164"/>
        <v>0</v>
      </c>
      <c r="BK53" s="29">
        <f t="shared" si="165"/>
        <v>0</v>
      </c>
      <c r="BL53" s="29">
        <f t="shared" si="166"/>
        <v>0</v>
      </c>
      <c r="BM53" s="29">
        <f t="shared" si="167"/>
        <v>0</v>
      </c>
      <c r="BN53" s="29">
        <f t="shared" si="168"/>
        <v>0</v>
      </c>
      <c r="BO53" s="36"/>
      <c r="BP53" s="29">
        <f t="shared" si="169"/>
        <v>0</v>
      </c>
      <c r="BQ53" s="29">
        <f t="shared" si="170"/>
        <v>0</v>
      </c>
      <c r="BR53" s="29">
        <f t="shared" si="171"/>
        <v>0</v>
      </c>
      <c r="BS53" s="29"/>
      <c r="BT53" s="29"/>
      <c r="BU53" s="29">
        <f t="shared" si="172"/>
        <v>0</v>
      </c>
      <c r="BV53" s="29"/>
      <c r="BW53" s="29">
        <f t="shared" si="173"/>
        <v>0</v>
      </c>
      <c r="BX53" s="29">
        <f t="shared" si="174"/>
        <v>0</v>
      </c>
      <c r="BY53" s="36"/>
      <c r="BZ53" s="29">
        <f t="shared" si="175"/>
        <v>0</v>
      </c>
      <c r="CA53" s="29">
        <f t="shared" si="176"/>
        <v>0</v>
      </c>
      <c r="CB53" s="29">
        <f t="shared" si="177"/>
        <v>0</v>
      </c>
      <c r="CC53" s="29">
        <f t="shared" si="178"/>
        <v>0</v>
      </c>
      <c r="CD53" s="29">
        <f t="shared" si="179"/>
        <v>0</v>
      </c>
      <c r="CE53" s="29">
        <f t="shared" si="180"/>
        <v>0</v>
      </c>
      <c r="CF53" s="29">
        <f t="shared" si="181"/>
        <v>0</v>
      </c>
      <c r="CG53" s="29">
        <f t="shared" si="182"/>
        <v>0</v>
      </c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36"/>
      <c r="CZ53" s="29"/>
      <c r="DA53" s="29">
        <f t="shared" si="183"/>
        <v>0</v>
      </c>
      <c r="DB53" s="29">
        <f t="shared" si="184"/>
        <v>0</v>
      </c>
      <c r="DC53" s="29"/>
      <c r="DD53" s="29">
        <f t="shared" si="185"/>
        <v>0</v>
      </c>
      <c r="DE53" s="29">
        <f t="shared" si="186"/>
        <v>0</v>
      </c>
      <c r="DF53" s="29">
        <f t="shared" si="187"/>
        <v>0</v>
      </c>
      <c r="DG53" s="29">
        <f t="shared" si="188"/>
        <v>0</v>
      </c>
      <c r="DH53" s="29">
        <f t="shared" si="189"/>
        <v>0</v>
      </c>
      <c r="DI53" s="29">
        <f t="shared" si="190"/>
        <v>0</v>
      </c>
      <c r="DJ53" s="29">
        <f t="shared" si="191"/>
        <v>0</v>
      </c>
      <c r="DK53" s="29">
        <f t="shared" si="192"/>
        <v>0</v>
      </c>
      <c r="DL53" s="29">
        <f t="shared" si="193"/>
        <v>0</v>
      </c>
      <c r="DM53" s="29">
        <f t="shared" si="194"/>
        <v>0</v>
      </c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>
        <f t="shared" si="195"/>
        <v>8</v>
      </c>
      <c r="ER53" s="29">
        <f t="shared" si="196"/>
        <v>8</v>
      </c>
      <c r="ES53" s="29">
        <f t="shared" si="197"/>
        <v>8</v>
      </c>
      <c r="ET53" s="29">
        <f t="shared" si="198"/>
        <v>8</v>
      </c>
      <c r="EU53" s="29">
        <f t="shared" si="199"/>
        <v>8</v>
      </c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36"/>
      <c r="FG53" s="36"/>
      <c r="FH53" s="36"/>
      <c r="FI53" s="36"/>
      <c r="FJ53" s="36"/>
      <c r="FK53" s="36"/>
      <c r="FL53" s="36"/>
      <c r="FM53" s="29"/>
      <c r="FN53" s="29"/>
    </row>
    <row r="54" spans="1:170" s="37" customFormat="1" x14ac:dyDescent="0.35">
      <c r="A54" s="29"/>
      <c r="B54" s="36"/>
      <c r="C54" s="29"/>
      <c r="D54" s="29"/>
      <c r="E54" s="29"/>
      <c r="F54" s="29"/>
      <c r="G54" s="29"/>
      <c r="H54" s="29"/>
      <c r="I54" s="29"/>
      <c r="J54" s="29"/>
      <c r="K54" s="29"/>
      <c r="L54" s="29">
        <f t="shared" si="142"/>
        <v>0</v>
      </c>
      <c r="M54" s="29"/>
      <c r="N54" s="29"/>
      <c r="O54" s="29"/>
      <c r="P54" s="29">
        <f t="shared" si="143"/>
        <v>0</v>
      </c>
      <c r="Q54" s="29"/>
      <c r="R54" s="29">
        <f t="shared" si="144"/>
        <v>0</v>
      </c>
      <c r="S54" s="29"/>
      <c r="T54" s="29">
        <f t="shared" si="145"/>
        <v>0</v>
      </c>
      <c r="U54" s="29"/>
      <c r="V54" s="29">
        <f t="shared" si="146"/>
        <v>0</v>
      </c>
      <c r="W54" s="29"/>
      <c r="X54" s="29"/>
      <c r="Y54" s="29">
        <f t="shared" si="147"/>
        <v>0</v>
      </c>
      <c r="Z54" s="29"/>
      <c r="AA54" s="29">
        <f t="shared" si="148"/>
        <v>0</v>
      </c>
      <c r="AB54" s="29">
        <f t="shared" si="149"/>
        <v>0</v>
      </c>
      <c r="AC54" s="29">
        <f t="shared" si="150"/>
        <v>0</v>
      </c>
      <c r="AD54" s="29">
        <f t="shared" si="151"/>
        <v>0</v>
      </c>
      <c r="AE54" s="29">
        <f t="shared" si="152"/>
        <v>0</v>
      </c>
      <c r="AF54" s="29">
        <f t="shared" si="153"/>
        <v>0</v>
      </c>
      <c r="AG54" s="29">
        <f t="shared" si="154"/>
        <v>0</v>
      </c>
      <c r="AH54" s="29">
        <f t="shared" si="155"/>
        <v>0</v>
      </c>
      <c r="AI54" s="29">
        <f t="shared" si="156"/>
        <v>0</v>
      </c>
      <c r="AJ54" s="29">
        <f t="shared" si="157"/>
        <v>0</v>
      </c>
      <c r="AK54" s="29">
        <f t="shared" si="158"/>
        <v>0</v>
      </c>
      <c r="AL54" s="29"/>
      <c r="AM54" s="29">
        <f t="shared" si="159"/>
        <v>0</v>
      </c>
      <c r="AN54" s="29">
        <f t="shared" si="160"/>
        <v>1</v>
      </c>
      <c r="AO54" s="29">
        <f t="shared" si="161"/>
        <v>0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36"/>
      <c r="BE54" s="36"/>
      <c r="BF54" s="29"/>
      <c r="BG54" s="29">
        <f t="shared" si="162"/>
        <v>0</v>
      </c>
      <c r="BH54" s="29"/>
      <c r="BI54" s="29">
        <f t="shared" si="163"/>
        <v>0</v>
      </c>
      <c r="BJ54" s="29">
        <f t="shared" si="164"/>
        <v>0</v>
      </c>
      <c r="BK54" s="29">
        <f t="shared" si="165"/>
        <v>0</v>
      </c>
      <c r="BL54" s="29">
        <f t="shared" si="166"/>
        <v>0</v>
      </c>
      <c r="BM54" s="29">
        <f t="shared" si="167"/>
        <v>0</v>
      </c>
      <c r="BN54" s="29">
        <f t="shared" si="168"/>
        <v>0</v>
      </c>
      <c r="BO54" s="36"/>
      <c r="BP54" s="29">
        <f t="shared" si="169"/>
        <v>0</v>
      </c>
      <c r="BQ54" s="29">
        <f t="shared" si="170"/>
        <v>0</v>
      </c>
      <c r="BR54" s="29">
        <f t="shared" si="171"/>
        <v>0</v>
      </c>
      <c r="BS54" s="29"/>
      <c r="BT54" s="29"/>
      <c r="BU54" s="29">
        <f t="shared" si="172"/>
        <v>0</v>
      </c>
      <c r="BV54" s="29"/>
      <c r="BW54" s="29">
        <f t="shared" si="173"/>
        <v>0</v>
      </c>
      <c r="BX54" s="29">
        <f t="shared" si="174"/>
        <v>0</v>
      </c>
      <c r="BY54" s="36"/>
      <c r="BZ54" s="29">
        <f t="shared" si="175"/>
        <v>0</v>
      </c>
      <c r="CA54" s="29">
        <f t="shared" si="176"/>
        <v>0</v>
      </c>
      <c r="CB54" s="29">
        <f t="shared" si="177"/>
        <v>0</v>
      </c>
      <c r="CC54" s="29">
        <f t="shared" si="178"/>
        <v>0</v>
      </c>
      <c r="CD54" s="29">
        <f t="shared" si="179"/>
        <v>0</v>
      </c>
      <c r="CE54" s="29">
        <f t="shared" si="180"/>
        <v>0</v>
      </c>
      <c r="CF54" s="29">
        <f t="shared" si="181"/>
        <v>0</v>
      </c>
      <c r="CG54" s="29">
        <f t="shared" si="182"/>
        <v>0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36"/>
      <c r="CZ54" s="29"/>
      <c r="DA54" s="29">
        <f t="shared" si="183"/>
        <v>0</v>
      </c>
      <c r="DB54" s="29">
        <f t="shared" si="184"/>
        <v>0</v>
      </c>
      <c r="DC54" s="29"/>
      <c r="DD54" s="29">
        <f t="shared" si="185"/>
        <v>0</v>
      </c>
      <c r="DE54" s="29">
        <f t="shared" si="186"/>
        <v>0</v>
      </c>
      <c r="DF54" s="29">
        <f t="shared" si="187"/>
        <v>0</v>
      </c>
      <c r="DG54" s="29">
        <f t="shared" si="188"/>
        <v>0</v>
      </c>
      <c r="DH54" s="29">
        <f t="shared" si="189"/>
        <v>0</v>
      </c>
      <c r="DI54" s="29">
        <f t="shared" si="190"/>
        <v>0</v>
      </c>
      <c r="DJ54" s="29">
        <f t="shared" si="191"/>
        <v>0</v>
      </c>
      <c r="DK54" s="29">
        <f t="shared" si="192"/>
        <v>0</v>
      </c>
      <c r="DL54" s="29">
        <f t="shared" si="193"/>
        <v>0</v>
      </c>
      <c r="DM54" s="29">
        <f t="shared" si="194"/>
        <v>0</v>
      </c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>
        <f t="shared" si="195"/>
        <v>8</v>
      </c>
      <c r="ER54" s="29">
        <f t="shared" si="196"/>
        <v>8</v>
      </c>
      <c r="ES54" s="29">
        <f t="shared" si="197"/>
        <v>8</v>
      </c>
      <c r="ET54" s="29">
        <f t="shared" si="198"/>
        <v>8</v>
      </c>
      <c r="EU54" s="29">
        <f t="shared" si="199"/>
        <v>8</v>
      </c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36"/>
      <c r="FG54" s="36"/>
      <c r="FH54" s="36"/>
      <c r="FI54" s="36"/>
      <c r="FJ54" s="36"/>
      <c r="FK54" s="36"/>
      <c r="FL54" s="36"/>
      <c r="FM54" s="29"/>
      <c r="FN54" s="29"/>
    </row>
    <row r="55" spans="1:170" s="37" customFormat="1" x14ac:dyDescent="0.35">
      <c r="A55" s="29"/>
      <c r="B55" s="36"/>
      <c r="C55" s="29"/>
      <c r="D55" s="29"/>
      <c r="E55" s="29"/>
      <c r="F55" s="29"/>
      <c r="G55" s="29"/>
      <c r="H55" s="29"/>
      <c r="I55" s="29"/>
      <c r="J55" s="29"/>
      <c r="K55" s="29"/>
      <c r="L55" s="29">
        <f t="shared" si="142"/>
        <v>0</v>
      </c>
      <c r="M55" s="29"/>
      <c r="N55" s="29"/>
      <c r="O55" s="29"/>
      <c r="P55" s="29">
        <f t="shared" si="143"/>
        <v>0</v>
      </c>
      <c r="Q55" s="29"/>
      <c r="R55" s="29">
        <f t="shared" si="144"/>
        <v>0</v>
      </c>
      <c r="S55" s="29"/>
      <c r="T55" s="29">
        <f t="shared" si="145"/>
        <v>0</v>
      </c>
      <c r="U55" s="29"/>
      <c r="V55" s="29">
        <f t="shared" si="146"/>
        <v>0</v>
      </c>
      <c r="W55" s="29"/>
      <c r="X55" s="29"/>
      <c r="Y55" s="29">
        <f t="shared" si="147"/>
        <v>0</v>
      </c>
      <c r="Z55" s="29"/>
      <c r="AA55" s="29">
        <f t="shared" si="148"/>
        <v>0</v>
      </c>
      <c r="AB55" s="29">
        <f t="shared" si="149"/>
        <v>0</v>
      </c>
      <c r="AC55" s="29">
        <f t="shared" si="150"/>
        <v>0</v>
      </c>
      <c r="AD55" s="29">
        <f t="shared" si="151"/>
        <v>0</v>
      </c>
      <c r="AE55" s="29">
        <f t="shared" si="152"/>
        <v>0</v>
      </c>
      <c r="AF55" s="29">
        <f t="shared" si="153"/>
        <v>0</v>
      </c>
      <c r="AG55" s="29">
        <f t="shared" si="154"/>
        <v>0</v>
      </c>
      <c r="AH55" s="29">
        <f t="shared" si="155"/>
        <v>0</v>
      </c>
      <c r="AI55" s="29">
        <f t="shared" si="156"/>
        <v>0</v>
      </c>
      <c r="AJ55" s="29">
        <f t="shared" si="157"/>
        <v>0</v>
      </c>
      <c r="AK55" s="29">
        <f t="shared" si="158"/>
        <v>0</v>
      </c>
      <c r="AL55" s="29"/>
      <c r="AM55" s="29">
        <f t="shared" si="159"/>
        <v>0</v>
      </c>
      <c r="AN55" s="29">
        <f t="shared" si="160"/>
        <v>1</v>
      </c>
      <c r="AO55" s="29">
        <f t="shared" si="161"/>
        <v>0</v>
      </c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6"/>
      <c r="BE55" s="36"/>
      <c r="BF55" s="29"/>
      <c r="BG55" s="29">
        <f t="shared" si="162"/>
        <v>0</v>
      </c>
      <c r="BH55" s="29"/>
      <c r="BI55" s="29">
        <f t="shared" si="163"/>
        <v>0</v>
      </c>
      <c r="BJ55" s="29">
        <f t="shared" si="164"/>
        <v>0</v>
      </c>
      <c r="BK55" s="29">
        <f t="shared" si="165"/>
        <v>0</v>
      </c>
      <c r="BL55" s="29">
        <f t="shared" si="166"/>
        <v>0</v>
      </c>
      <c r="BM55" s="29">
        <f t="shared" si="167"/>
        <v>0</v>
      </c>
      <c r="BN55" s="29">
        <f t="shared" si="168"/>
        <v>0</v>
      </c>
      <c r="BO55" s="36"/>
      <c r="BP55" s="29">
        <f t="shared" si="169"/>
        <v>0</v>
      </c>
      <c r="BQ55" s="29">
        <f t="shared" si="170"/>
        <v>0</v>
      </c>
      <c r="BR55" s="29">
        <f t="shared" si="171"/>
        <v>0</v>
      </c>
      <c r="BS55" s="29"/>
      <c r="BT55" s="29"/>
      <c r="BU55" s="29">
        <f t="shared" si="172"/>
        <v>0</v>
      </c>
      <c r="BV55" s="29"/>
      <c r="BW55" s="29">
        <f t="shared" si="173"/>
        <v>0</v>
      </c>
      <c r="BX55" s="29">
        <f t="shared" si="174"/>
        <v>0</v>
      </c>
      <c r="BY55" s="36"/>
      <c r="BZ55" s="29">
        <f t="shared" si="175"/>
        <v>0</v>
      </c>
      <c r="CA55" s="29">
        <f t="shared" si="176"/>
        <v>0</v>
      </c>
      <c r="CB55" s="29">
        <f t="shared" si="177"/>
        <v>0</v>
      </c>
      <c r="CC55" s="29">
        <f t="shared" si="178"/>
        <v>0</v>
      </c>
      <c r="CD55" s="29">
        <f t="shared" si="179"/>
        <v>0</v>
      </c>
      <c r="CE55" s="29">
        <f t="shared" si="180"/>
        <v>0</v>
      </c>
      <c r="CF55" s="29">
        <f t="shared" si="181"/>
        <v>0</v>
      </c>
      <c r="CG55" s="29">
        <f t="shared" si="182"/>
        <v>0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36"/>
      <c r="CZ55" s="29"/>
      <c r="DA55" s="29">
        <f t="shared" si="183"/>
        <v>0</v>
      </c>
      <c r="DB55" s="29">
        <f t="shared" si="184"/>
        <v>0</v>
      </c>
      <c r="DC55" s="29"/>
      <c r="DD55" s="29">
        <f t="shared" si="185"/>
        <v>0</v>
      </c>
      <c r="DE55" s="29">
        <f t="shared" si="186"/>
        <v>0</v>
      </c>
      <c r="DF55" s="29">
        <f t="shared" si="187"/>
        <v>0</v>
      </c>
      <c r="DG55" s="29">
        <f t="shared" si="188"/>
        <v>0</v>
      </c>
      <c r="DH55" s="29">
        <f t="shared" si="189"/>
        <v>0</v>
      </c>
      <c r="DI55" s="29">
        <f t="shared" si="190"/>
        <v>0</v>
      </c>
      <c r="DJ55" s="29">
        <f t="shared" si="191"/>
        <v>0</v>
      </c>
      <c r="DK55" s="29">
        <f t="shared" si="192"/>
        <v>0</v>
      </c>
      <c r="DL55" s="29">
        <f t="shared" si="193"/>
        <v>0</v>
      </c>
      <c r="DM55" s="29">
        <f t="shared" si="194"/>
        <v>0</v>
      </c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>
        <f t="shared" si="195"/>
        <v>8</v>
      </c>
      <c r="ER55" s="29">
        <f t="shared" si="196"/>
        <v>8</v>
      </c>
      <c r="ES55" s="29">
        <f t="shared" si="197"/>
        <v>8</v>
      </c>
      <c r="ET55" s="29">
        <f t="shared" si="198"/>
        <v>8</v>
      </c>
      <c r="EU55" s="29">
        <f t="shared" si="199"/>
        <v>8</v>
      </c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36"/>
      <c r="FG55" s="36"/>
      <c r="FH55" s="36"/>
      <c r="FI55" s="36"/>
      <c r="FJ55" s="36"/>
      <c r="FK55" s="36"/>
      <c r="FL55" s="36"/>
      <c r="FM55" s="29"/>
      <c r="FN55" s="29"/>
    </row>
    <row r="56" spans="1:170" s="37" customFormat="1" x14ac:dyDescent="0.35">
      <c r="A56" s="29"/>
      <c r="B56" s="36"/>
      <c r="C56" s="29"/>
      <c r="D56" s="29"/>
      <c r="E56" s="29"/>
      <c r="F56" s="29"/>
      <c r="G56" s="29"/>
      <c r="H56" s="29"/>
      <c r="I56" s="29"/>
      <c r="J56" s="29"/>
      <c r="K56" s="29"/>
      <c r="L56" s="29">
        <f t="shared" si="142"/>
        <v>0</v>
      </c>
      <c r="M56" s="29"/>
      <c r="N56" s="29"/>
      <c r="O56" s="29"/>
      <c r="P56" s="29">
        <f t="shared" si="143"/>
        <v>0</v>
      </c>
      <c r="Q56" s="29"/>
      <c r="R56" s="29">
        <f t="shared" si="144"/>
        <v>0</v>
      </c>
      <c r="S56" s="29"/>
      <c r="T56" s="29">
        <f t="shared" si="145"/>
        <v>0</v>
      </c>
      <c r="U56" s="29"/>
      <c r="V56" s="29">
        <f t="shared" si="146"/>
        <v>0</v>
      </c>
      <c r="W56" s="29"/>
      <c r="X56" s="29"/>
      <c r="Y56" s="29">
        <f t="shared" si="147"/>
        <v>0</v>
      </c>
      <c r="Z56" s="29"/>
      <c r="AA56" s="29">
        <f t="shared" si="148"/>
        <v>0</v>
      </c>
      <c r="AB56" s="29">
        <f t="shared" si="149"/>
        <v>0</v>
      </c>
      <c r="AC56" s="29">
        <f t="shared" si="150"/>
        <v>0</v>
      </c>
      <c r="AD56" s="29">
        <f t="shared" si="151"/>
        <v>0</v>
      </c>
      <c r="AE56" s="29">
        <f t="shared" si="152"/>
        <v>0</v>
      </c>
      <c r="AF56" s="29">
        <f t="shared" si="153"/>
        <v>0</v>
      </c>
      <c r="AG56" s="29">
        <f t="shared" si="154"/>
        <v>0</v>
      </c>
      <c r="AH56" s="29">
        <f t="shared" si="155"/>
        <v>0</v>
      </c>
      <c r="AI56" s="29">
        <f t="shared" si="156"/>
        <v>0</v>
      </c>
      <c r="AJ56" s="29">
        <f t="shared" si="157"/>
        <v>0</v>
      </c>
      <c r="AK56" s="29">
        <f t="shared" si="158"/>
        <v>0</v>
      </c>
      <c r="AL56" s="29"/>
      <c r="AM56" s="29">
        <f t="shared" si="159"/>
        <v>0</v>
      </c>
      <c r="AN56" s="29">
        <f t="shared" si="160"/>
        <v>1</v>
      </c>
      <c r="AO56" s="29">
        <f t="shared" si="161"/>
        <v>0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36"/>
      <c r="BE56" s="36"/>
      <c r="BF56" s="29"/>
      <c r="BG56" s="29">
        <f t="shared" si="162"/>
        <v>0</v>
      </c>
      <c r="BH56" s="29"/>
      <c r="BI56" s="29">
        <f t="shared" si="163"/>
        <v>0</v>
      </c>
      <c r="BJ56" s="29">
        <f t="shared" si="164"/>
        <v>0</v>
      </c>
      <c r="BK56" s="29">
        <f t="shared" si="165"/>
        <v>0</v>
      </c>
      <c r="BL56" s="29">
        <f t="shared" si="166"/>
        <v>0</v>
      </c>
      <c r="BM56" s="29">
        <f t="shared" si="167"/>
        <v>0</v>
      </c>
      <c r="BN56" s="29">
        <f t="shared" si="168"/>
        <v>0</v>
      </c>
      <c r="BO56" s="36"/>
      <c r="BP56" s="29">
        <f t="shared" si="169"/>
        <v>0</v>
      </c>
      <c r="BQ56" s="29">
        <f t="shared" si="170"/>
        <v>0</v>
      </c>
      <c r="BR56" s="29">
        <f t="shared" si="171"/>
        <v>0</v>
      </c>
      <c r="BS56" s="29"/>
      <c r="BT56" s="29"/>
      <c r="BU56" s="29">
        <f t="shared" si="172"/>
        <v>0</v>
      </c>
      <c r="BV56" s="29"/>
      <c r="BW56" s="29">
        <f t="shared" si="173"/>
        <v>0</v>
      </c>
      <c r="BX56" s="29">
        <f t="shared" si="174"/>
        <v>0</v>
      </c>
      <c r="BY56" s="36"/>
      <c r="BZ56" s="29">
        <f t="shared" si="175"/>
        <v>0</v>
      </c>
      <c r="CA56" s="29">
        <f t="shared" si="176"/>
        <v>0</v>
      </c>
      <c r="CB56" s="29">
        <f t="shared" si="177"/>
        <v>0</v>
      </c>
      <c r="CC56" s="29">
        <f t="shared" si="178"/>
        <v>0</v>
      </c>
      <c r="CD56" s="29">
        <f t="shared" si="179"/>
        <v>0</v>
      </c>
      <c r="CE56" s="29">
        <f t="shared" si="180"/>
        <v>0</v>
      </c>
      <c r="CF56" s="29">
        <f t="shared" si="181"/>
        <v>0</v>
      </c>
      <c r="CG56" s="29">
        <f t="shared" si="182"/>
        <v>0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36"/>
      <c r="CZ56" s="29"/>
      <c r="DA56" s="29">
        <f t="shared" si="183"/>
        <v>0</v>
      </c>
      <c r="DB56" s="29">
        <f t="shared" si="184"/>
        <v>0</v>
      </c>
      <c r="DC56" s="29"/>
      <c r="DD56" s="29">
        <f t="shared" si="185"/>
        <v>0</v>
      </c>
      <c r="DE56" s="29">
        <f t="shared" si="186"/>
        <v>0</v>
      </c>
      <c r="DF56" s="29">
        <f t="shared" si="187"/>
        <v>0</v>
      </c>
      <c r="DG56" s="29">
        <f t="shared" si="188"/>
        <v>0</v>
      </c>
      <c r="DH56" s="29">
        <f t="shared" si="189"/>
        <v>0</v>
      </c>
      <c r="DI56" s="29">
        <f t="shared" si="190"/>
        <v>0</v>
      </c>
      <c r="DJ56" s="29">
        <f t="shared" si="191"/>
        <v>0</v>
      </c>
      <c r="DK56" s="29">
        <f t="shared" si="192"/>
        <v>0</v>
      </c>
      <c r="DL56" s="29">
        <f t="shared" si="193"/>
        <v>0</v>
      </c>
      <c r="DM56" s="29">
        <f t="shared" si="194"/>
        <v>0</v>
      </c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>
        <f t="shared" si="195"/>
        <v>8</v>
      </c>
      <c r="ER56" s="29">
        <f t="shared" si="196"/>
        <v>8</v>
      </c>
      <c r="ES56" s="29">
        <f t="shared" si="197"/>
        <v>8</v>
      </c>
      <c r="ET56" s="29">
        <f t="shared" si="198"/>
        <v>8</v>
      </c>
      <c r="EU56" s="29">
        <f t="shared" si="199"/>
        <v>8</v>
      </c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36"/>
      <c r="FG56" s="36"/>
      <c r="FH56" s="36"/>
      <c r="FI56" s="36"/>
      <c r="FJ56" s="36"/>
      <c r="FK56" s="36"/>
      <c r="FL56" s="36"/>
      <c r="FM56" s="29"/>
      <c r="FN56" s="29"/>
    </row>
    <row r="57" spans="1:170" s="37" customFormat="1" x14ac:dyDescent="0.35">
      <c r="A57" s="29"/>
      <c r="B57" s="36"/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142"/>
        <v>0</v>
      </c>
      <c r="M57" s="29"/>
      <c r="N57" s="29"/>
      <c r="O57" s="29"/>
      <c r="P57" s="29">
        <f t="shared" si="143"/>
        <v>0</v>
      </c>
      <c r="Q57" s="29"/>
      <c r="R57" s="29">
        <f t="shared" si="144"/>
        <v>0</v>
      </c>
      <c r="S57" s="29"/>
      <c r="T57" s="29">
        <f t="shared" si="145"/>
        <v>0</v>
      </c>
      <c r="U57" s="29"/>
      <c r="V57" s="29">
        <f t="shared" si="146"/>
        <v>0</v>
      </c>
      <c r="W57" s="29"/>
      <c r="X57" s="29"/>
      <c r="Y57" s="29">
        <f t="shared" si="147"/>
        <v>0</v>
      </c>
      <c r="Z57" s="29"/>
      <c r="AA57" s="29">
        <f t="shared" si="148"/>
        <v>0</v>
      </c>
      <c r="AB57" s="29">
        <f t="shared" si="149"/>
        <v>0</v>
      </c>
      <c r="AC57" s="29">
        <f t="shared" si="150"/>
        <v>0</v>
      </c>
      <c r="AD57" s="29">
        <f t="shared" si="151"/>
        <v>0</v>
      </c>
      <c r="AE57" s="29">
        <f t="shared" si="152"/>
        <v>0</v>
      </c>
      <c r="AF57" s="29">
        <f t="shared" si="153"/>
        <v>0</v>
      </c>
      <c r="AG57" s="29">
        <f t="shared" si="154"/>
        <v>0</v>
      </c>
      <c r="AH57" s="29">
        <f t="shared" si="155"/>
        <v>0</v>
      </c>
      <c r="AI57" s="29">
        <f t="shared" si="156"/>
        <v>0</v>
      </c>
      <c r="AJ57" s="29">
        <f t="shared" si="157"/>
        <v>0</v>
      </c>
      <c r="AK57" s="29">
        <f t="shared" si="158"/>
        <v>0</v>
      </c>
      <c r="AL57" s="29"/>
      <c r="AM57" s="29">
        <f t="shared" si="159"/>
        <v>0</v>
      </c>
      <c r="AN57" s="29">
        <f t="shared" si="160"/>
        <v>1</v>
      </c>
      <c r="AO57" s="29">
        <f t="shared" si="161"/>
        <v>0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6"/>
      <c r="BE57" s="36"/>
      <c r="BF57" s="29"/>
      <c r="BG57" s="29">
        <f t="shared" si="162"/>
        <v>0</v>
      </c>
      <c r="BH57" s="29"/>
      <c r="BI57" s="29">
        <f t="shared" si="163"/>
        <v>0</v>
      </c>
      <c r="BJ57" s="29">
        <f t="shared" si="164"/>
        <v>0</v>
      </c>
      <c r="BK57" s="29">
        <f t="shared" si="165"/>
        <v>0</v>
      </c>
      <c r="BL57" s="29">
        <f t="shared" si="166"/>
        <v>0</v>
      </c>
      <c r="BM57" s="29">
        <f t="shared" si="167"/>
        <v>0</v>
      </c>
      <c r="BN57" s="29">
        <f t="shared" si="168"/>
        <v>0</v>
      </c>
      <c r="BO57" s="36"/>
      <c r="BP57" s="29">
        <f t="shared" si="169"/>
        <v>0</v>
      </c>
      <c r="BQ57" s="29">
        <f t="shared" si="170"/>
        <v>0</v>
      </c>
      <c r="BR57" s="29">
        <f t="shared" si="171"/>
        <v>0</v>
      </c>
      <c r="BS57" s="29"/>
      <c r="BT57" s="29"/>
      <c r="BU57" s="29">
        <f t="shared" si="172"/>
        <v>0</v>
      </c>
      <c r="BV57" s="29"/>
      <c r="BW57" s="29">
        <f t="shared" si="173"/>
        <v>0</v>
      </c>
      <c r="BX57" s="29">
        <f t="shared" si="174"/>
        <v>0</v>
      </c>
      <c r="BY57" s="36"/>
      <c r="BZ57" s="29">
        <f t="shared" si="175"/>
        <v>0</v>
      </c>
      <c r="CA57" s="29">
        <f t="shared" si="176"/>
        <v>0</v>
      </c>
      <c r="CB57" s="29">
        <f t="shared" si="177"/>
        <v>0</v>
      </c>
      <c r="CC57" s="29">
        <f t="shared" si="178"/>
        <v>0</v>
      </c>
      <c r="CD57" s="29">
        <f t="shared" si="179"/>
        <v>0</v>
      </c>
      <c r="CE57" s="29">
        <f t="shared" si="180"/>
        <v>0</v>
      </c>
      <c r="CF57" s="29">
        <f t="shared" si="181"/>
        <v>0</v>
      </c>
      <c r="CG57" s="29">
        <f t="shared" si="182"/>
        <v>0</v>
      </c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36"/>
      <c r="CZ57" s="29"/>
      <c r="DA57" s="29">
        <f t="shared" si="183"/>
        <v>0</v>
      </c>
      <c r="DB57" s="29">
        <f t="shared" si="184"/>
        <v>0</v>
      </c>
      <c r="DC57" s="29"/>
      <c r="DD57" s="29">
        <f t="shared" si="185"/>
        <v>0</v>
      </c>
      <c r="DE57" s="29">
        <f t="shared" si="186"/>
        <v>0</v>
      </c>
      <c r="DF57" s="29">
        <f t="shared" si="187"/>
        <v>0</v>
      </c>
      <c r="DG57" s="29">
        <f t="shared" si="188"/>
        <v>0</v>
      </c>
      <c r="DH57" s="29">
        <f t="shared" si="189"/>
        <v>0</v>
      </c>
      <c r="DI57" s="29">
        <f t="shared" si="190"/>
        <v>0</v>
      </c>
      <c r="DJ57" s="29">
        <f t="shared" si="191"/>
        <v>0</v>
      </c>
      <c r="DK57" s="29">
        <f t="shared" si="192"/>
        <v>0</v>
      </c>
      <c r="DL57" s="29">
        <f t="shared" si="193"/>
        <v>0</v>
      </c>
      <c r="DM57" s="29">
        <f t="shared" si="194"/>
        <v>0</v>
      </c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>
        <f t="shared" si="195"/>
        <v>8</v>
      </c>
      <c r="ER57" s="29">
        <f t="shared" si="196"/>
        <v>8</v>
      </c>
      <c r="ES57" s="29">
        <f t="shared" si="197"/>
        <v>8</v>
      </c>
      <c r="ET57" s="29">
        <f t="shared" si="198"/>
        <v>8</v>
      </c>
      <c r="EU57" s="29">
        <f t="shared" si="199"/>
        <v>8</v>
      </c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36"/>
      <c r="FG57" s="36"/>
      <c r="FH57" s="36"/>
      <c r="FI57" s="36"/>
      <c r="FJ57" s="36"/>
      <c r="FK57" s="36"/>
      <c r="FL57" s="36"/>
      <c r="FM57" s="29"/>
      <c r="FN57" s="29"/>
    </row>
    <row r="58" spans="1:170" s="37" customFormat="1" x14ac:dyDescent="0.35">
      <c r="A58" s="29"/>
      <c r="B58" s="36"/>
      <c r="C58" s="29"/>
      <c r="D58" s="29"/>
      <c r="E58" s="29"/>
      <c r="F58" s="29"/>
      <c r="G58" s="29"/>
      <c r="H58" s="29"/>
      <c r="I58" s="29"/>
      <c r="J58" s="29"/>
      <c r="K58" s="29"/>
      <c r="L58" s="29">
        <f t="shared" si="142"/>
        <v>0</v>
      </c>
      <c r="M58" s="29"/>
      <c r="N58" s="29"/>
      <c r="O58" s="29"/>
      <c r="P58" s="29">
        <f t="shared" si="143"/>
        <v>0</v>
      </c>
      <c r="Q58" s="29"/>
      <c r="R58" s="29">
        <f t="shared" si="144"/>
        <v>0</v>
      </c>
      <c r="S58" s="29"/>
      <c r="T58" s="29">
        <f t="shared" si="145"/>
        <v>0</v>
      </c>
      <c r="U58" s="29"/>
      <c r="V58" s="29">
        <f t="shared" si="146"/>
        <v>0</v>
      </c>
      <c r="W58" s="29"/>
      <c r="X58" s="29"/>
      <c r="Y58" s="29">
        <f t="shared" si="147"/>
        <v>0</v>
      </c>
      <c r="Z58" s="29"/>
      <c r="AA58" s="29">
        <f t="shared" si="148"/>
        <v>0</v>
      </c>
      <c r="AB58" s="29">
        <f t="shared" si="149"/>
        <v>0</v>
      </c>
      <c r="AC58" s="29">
        <f t="shared" si="150"/>
        <v>0</v>
      </c>
      <c r="AD58" s="29">
        <f t="shared" si="151"/>
        <v>0</v>
      </c>
      <c r="AE58" s="29">
        <f t="shared" si="152"/>
        <v>0</v>
      </c>
      <c r="AF58" s="29">
        <f t="shared" si="153"/>
        <v>0</v>
      </c>
      <c r="AG58" s="29">
        <f t="shared" si="154"/>
        <v>0</v>
      </c>
      <c r="AH58" s="29">
        <f t="shared" si="155"/>
        <v>0</v>
      </c>
      <c r="AI58" s="29">
        <f t="shared" si="156"/>
        <v>0</v>
      </c>
      <c r="AJ58" s="29">
        <f t="shared" si="157"/>
        <v>0</v>
      </c>
      <c r="AK58" s="29">
        <f t="shared" si="158"/>
        <v>0</v>
      </c>
      <c r="AL58" s="29"/>
      <c r="AM58" s="29">
        <f t="shared" si="159"/>
        <v>0</v>
      </c>
      <c r="AN58" s="29">
        <f t="shared" si="160"/>
        <v>1</v>
      </c>
      <c r="AO58" s="29">
        <f t="shared" si="161"/>
        <v>0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6"/>
      <c r="BE58" s="36"/>
      <c r="BF58" s="29"/>
      <c r="BG58" s="29">
        <f t="shared" si="162"/>
        <v>0</v>
      </c>
      <c r="BH58" s="29"/>
      <c r="BI58" s="29">
        <f t="shared" si="163"/>
        <v>0</v>
      </c>
      <c r="BJ58" s="29">
        <f t="shared" si="164"/>
        <v>0</v>
      </c>
      <c r="BK58" s="29">
        <f t="shared" si="165"/>
        <v>0</v>
      </c>
      <c r="BL58" s="29">
        <f t="shared" si="166"/>
        <v>0</v>
      </c>
      <c r="BM58" s="29">
        <f t="shared" si="167"/>
        <v>0</v>
      </c>
      <c r="BN58" s="29">
        <f t="shared" si="168"/>
        <v>0</v>
      </c>
      <c r="BO58" s="36"/>
      <c r="BP58" s="29">
        <f t="shared" si="169"/>
        <v>0</v>
      </c>
      <c r="BQ58" s="29">
        <f t="shared" si="170"/>
        <v>0</v>
      </c>
      <c r="BR58" s="29">
        <f t="shared" si="171"/>
        <v>0</v>
      </c>
      <c r="BS58" s="29"/>
      <c r="BT58" s="29"/>
      <c r="BU58" s="29">
        <f t="shared" si="172"/>
        <v>0</v>
      </c>
      <c r="BV58" s="29"/>
      <c r="BW58" s="29">
        <f t="shared" si="173"/>
        <v>0</v>
      </c>
      <c r="BX58" s="29">
        <f t="shared" si="174"/>
        <v>0</v>
      </c>
      <c r="BY58" s="36"/>
      <c r="BZ58" s="29">
        <f t="shared" si="175"/>
        <v>0</v>
      </c>
      <c r="CA58" s="29">
        <f t="shared" si="176"/>
        <v>0</v>
      </c>
      <c r="CB58" s="29">
        <f t="shared" si="177"/>
        <v>0</v>
      </c>
      <c r="CC58" s="29">
        <f t="shared" si="178"/>
        <v>0</v>
      </c>
      <c r="CD58" s="29">
        <f t="shared" si="179"/>
        <v>0</v>
      </c>
      <c r="CE58" s="29">
        <f t="shared" si="180"/>
        <v>0</v>
      </c>
      <c r="CF58" s="29">
        <f t="shared" si="181"/>
        <v>0</v>
      </c>
      <c r="CG58" s="29">
        <f t="shared" si="182"/>
        <v>0</v>
      </c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36"/>
      <c r="CZ58" s="29"/>
      <c r="DA58" s="29">
        <f t="shared" si="183"/>
        <v>0</v>
      </c>
      <c r="DB58" s="29">
        <f t="shared" si="184"/>
        <v>0</v>
      </c>
      <c r="DC58" s="29"/>
      <c r="DD58" s="29">
        <f t="shared" si="185"/>
        <v>0</v>
      </c>
      <c r="DE58" s="29">
        <f t="shared" si="186"/>
        <v>0</v>
      </c>
      <c r="DF58" s="29">
        <f t="shared" si="187"/>
        <v>0</v>
      </c>
      <c r="DG58" s="29">
        <f t="shared" si="188"/>
        <v>0</v>
      </c>
      <c r="DH58" s="29">
        <f t="shared" si="189"/>
        <v>0</v>
      </c>
      <c r="DI58" s="29">
        <f t="shared" si="190"/>
        <v>0</v>
      </c>
      <c r="DJ58" s="29">
        <f t="shared" si="191"/>
        <v>0</v>
      </c>
      <c r="DK58" s="29">
        <f t="shared" si="192"/>
        <v>0</v>
      </c>
      <c r="DL58" s="29">
        <f t="shared" si="193"/>
        <v>0</v>
      </c>
      <c r="DM58" s="29">
        <f t="shared" si="194"/>
        <v>0</v>
      </c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>
        <f t="shared" si="195"/>
        <v>8</v>
      </c>
      <c r="ER58" s="29">
        <f t="shared" si="196"/>
        <v>8</v>
      </c>
      <c r="ES58" s="29">
        <f t="shared" si="197"/>
        <v>8</v>
      </c>
      <c r="ET58" s="29">
        <f t="shared" si="198"/>
        <v>8</v>
      </c>
      <c r="EU58" s="29">
        <f t="shared" si="199"/>
        <v>8</v>
      </c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36"/>
      <c r="FG58" s="36"/>
      <c r="FH58" s="36"/>
      <c r="FI58" s="36"/>
      <c r="FJ58" s="36"/>
      <c r="FK58" s="36"/>
      <c r="FL58" s="36"/>
      <c r="FM58" s="29"/>
      <c r="FN58" s="29"/>
    </row>
    <row r="59" spans="1:170" s="37" customFormat="1" x14ac:dyDescent="0.35">
      <c r="A59" s="29"/>
      <c r="B59" s="36"/>
      <c r="C59" s="29"/>
      <c r="D59" s="29"/>
      <c r="E59" s="29"/>
      <c r="F59" s="29"/>
      <c r="G59" s="29"/>
      <c r="H59" s="29"/>
      <c r="I59" s="29"/>
      <c r="J59" s="29"/>
      <c r="K59" s="29"/>
      <c r="L59" s="29">
        <f t="shared" si="142"/>
        <v>0</v>
      </c>
      <c r="M59" s="29"/>
      <c r="N59" s="29"/>
      <c r="O59" s="29"/>
      <c r="P59" s="29">
        <f t="shared" si="143"/>
        <v>0</v>
      </c>
      <c r="Q59" s="29"/>
      <c r="R59" s="29">
        <f t="shared" si="144"/>
        <v>0</v>
      </c>
      <c r="S59" s="29"/>
      <c r="T59" s="29">
        <f t="shared" si="145"/>
        <v>0</v>
      </c>
      <c r="U59" s="29"/>
      <c r="V59" s="29">
        <f t="shared" si="146"/>
        <v>0</v>
      </c>
      <c r="W59" s="29"/>
      <c r="X59" s="29"/>
      <c r="Y59" s="29">
        <f t="shared" si="147"/>
        <v>0</v>
      </c>
      <c r="Z59" s="29"/>
      <c r="AA59" s="29">
        <f t="shared" si="148"/>
        <v>0</v>
      </c>
      <c r="AB59" s="29">
        <f t="shared" si="149"/>
        <v>0</v>
      </c>
      <c r="AC59" s="29">
        <f t="shared" si="150"/>
        <v>0</v>
      </c>
      <c r="AD59" s="29">
        <f t="shared" si="151"/>
        <v>0</v>
      </c>
      <c r="AE59" s="29">
        <f t="shared" si="152"/>
        <v>0</v>
      </c>
      <c r="AF59" s="29">
        <f t="shared" si="153"/>
        <v>0</v>
      </c>
      <c r="AG59" s="29">
        <f t="shared" si="154"/>
        <v>0</v>
      </c>
      <c r="AH59" s="29">
        <f t="shared" si="155"/>
        <v>0</v>
      </c>
      <c r="AI59" s="29">
        <f t="shared" si="156"/>
        <v>0</v>
      </c>
      <c r="AJ59" s="29">
        <f t="shared" si="157"/>
        <v>0</v>
      </c>
      <c r="AK59" s="29">
        <f t="shared" si="158"/>
        <v>0</v>
      </c>
      <c r="AL59" s="29"/>
      <c r="AM59" s="29">
        <f t="shared" si="159"/>
        <v>0</v>
      </c>
      <c r="AN59" s="29">
        <f t="shared" si="160"/>
        <v>1</v>
      </c>
      <c r="AO59" s="29">
        <f t="shared" si="161"/>
        <v>0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36"/>
      <c r="BE59" s="36"/>
      <c r="BF59" s="29"/>
      <c r="BG59" s="29">
        <f t="shared" si="162"/>
        <v>0</v>
      </c>
      <c r="BH59" s="29"/>
      <c r="BI59" s="29">
        <f t="shared" si="163"/>
        <v>0</v>
      </c>
      <c r="BJ59" s="29">
        <f t="shared" si="164"/>
        <v>0</v>
      </c>
      <c r="BK59" s="29">
        <f t="shared" si="165"/>
        <v>0</v>
      </c>
      <c r="BL59" s="29">
        <f t="shared" si="166"/>
        <v>0</v>
      </c>
      <c r="BM59" s="29">
        <f t="shared" si="167"/>
        <v>0</v>
      </c>
      <c r="BN59" s="29">
        <f t="shared" si="168"/>
        <v>0</v>
      </c>
      <c r="BO59" s="36"/>
      <c r="BP59" s="29">
        <f t="shared" si="169"/>
        <v>0</v>
      </c>
      <c r="BQ59" s="29">
        <f t="shared" si="170"/>
        <v>0</v>
      </c>
      <c r="BR59" s="29">
        <f t="shared" si="171"/>
        <v>0</v>
      </c>
      <c r="BS59" s="29"/>
      <c r="BT59" s="29"/>
      <c r="BU59" s="29">
        <f t="shared" si="172"/>
        <v>0</v>
      </c>
      <c r="BV59" s="29"/>
      <c r="BW59" s="29">
        <f t="shared" si="173"/>
        <v>0</v>
      </c>
      <c r="BX59" s="29">
        <f t="shared" si="174"/>
        <v>0</v>
      </c>
      <c r="BY59" s="36"/>
      <c r="BZ59" s="29">
        <f t="shared" si="175"/>
        <v>0</v>
      </c>
      <c r="CA59" s="29">
        <f t="shared" si="176"/>
        <v>0</v>
      </c>
      <c r="CB59" s="29">
        <f t="shared" si="177"/>
        <v>0</v>
      </c>
      <c r="CC59" s="29">
        <f t="shared" si="178"/>
        <v>0</v>
      </c>
      <c r="CD59" s="29">
        <f t="shared" si="179"/>
        <v>0</v>
      </c>
      <c r="CE59" s="29">
        <f t="shared" si="180"/>
        <v>0</v>
      </c>
      <c r="CF59" s="29">
        <f t="shared" si="181"/>
        <v>0</v>
      </c>
      <c r="CG59" s="29">
        <f t="shared" si="182"/>
        <v>0</v>
      </c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36"/>
      <c r="CZ59" s="29"/>
      <c r="DA59" s="29">
        <f t="shared" si="183"/>
        <v>0</v>
      </c>
      <c r="DB59" s="29">
        <f t="shared" si="184"/>
        <v>0</v>
      </c>
      <c r="DC59" s="29"/>
      <c r="DD59" s="29">
        <f t="shared" si="185"/>
        <v>0</v>
      </c>
      <c r="DE59" s="29">
        <f t="shared" si="186"/>
        <v>0</v>
      </c>
      <c r="DF59" s="29">
        <f t="shared" si="187"/>
        <v>0</v>
      </c>
      <c r="DG59" s="29">
        <f t="shared" si="188"/>
        <v>0</v>
      </c>
      <c r="DH59" s="29">
        <f t="shared" si="189"/>
        <v>0</v>
      </c>
      <c r="DI59" s="29">
        <f t="shared" si="190"/>
        <v>0</v>
      </c>
      <c r="DJ59" s="29">
        <f t="shared" si="191"/>
        <v>0</v>
      </c>
      <c r="DK59" s="29">
        <f t="shared" si="192"/>
        <v>0</v>
      </c>
      <c r="DL59" s="29">
        <f t="shared" si="193"/>
        <v>0</v>
      </c>
      <c r="DM59" s="29">
        <f t="shared" si="194"/>
        <v>0</v>
      </c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>
        <f t="shared" si="195"/>
        <v>8</v>
      </c>
      <c r="ER59" s="29">
        <f t="shared" si="196"/>
        <v>8</v>
      </c>
      <c r="ES59" s="29">
        <f t="shared" si="197"/>
        <v>8</v>
      </c>
      <c r="ET59" s="29">
        <f t="shared" si="198"/>
        <v>8</v>
      </c>
      <c r="EU59" s="29">
        <f t="shared" si="199"/>
        <v>8</v>
      </c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36"/>
      <c r="FG59" s="36"/>
      <c r="FH59" s="36"/>
      <c r="FI59" s="36"/>
      <c r="FJ59" s="36"/>
      <c r="FK59" s="36"/>
      <c r="FL59" s="36"/>
      <c r="FM59" s="29"/>
      <c r="FN59" s="29"/>
    </row>
    <row r="60" spans="1:170" s="37" customFormat="1" x14ac:dyDescent="0.35">
      <c r="A60" s="29"/>
      <c r="B60" s="36"/>
      <c r="C60" s="29"/>
      <c r="D60" s="29"/>
      <c r="E60" s="29"/>
      <c r="F60" s="29"/>
      <c r="G60" s="29"/>
      <c r="H60" s="29"/>
      <c r="I60" s="29"/>
      <c r="J60" s="29"/>
      <c r="K60" s="29"/>
      <c r="L60" s="29">
        <f t="shared" si="142"/>
        <v>0</v>
      </c>
      <c r="M60" s="29"/>
      <c r="N60" s="29"/>
      <c r="O60" s="29"/>
      <c r="P60" s="29">
        <f t="shared" si="143"/>
        <v>0</v>
      </c>
      <c r="Q60" s="29"/>
      <c r="R60" s="29">
        <f t="shared" si="144"/>
        <v>0</v>
      </c>
      <c r="S60" s="29"/>
      <c r="T60" s="29">
        <f t="shared" si="145"/>
        <v>0</v>
      </c>
      <c r="U60" s="29"/>
      <c r="V60" s="29">
        <f t="shared" si="146"/>
        <v>0</v>
      </c>
      <c r="W60" s="29"/>
      <c r="X60" s="29"/>
      <c r="Y60" s="29">
        <f t="shared" si="147"/>
        <v>0</v>
      </c>
      <c r="Z60" s="29"/>
      <c r="AA60" s="29">
        <f t="shared" si="148"/>
        <v>0</v>
      </c>
      <c r="AB60" s="29">
        <f t="shared" si="149"/>
        <v>0</v>
      </c>
      <c r="AC60" s="29">
        <f t="shared" si="150"/>
        <v>0</v>
      </c>
      <c r="AD60" s="29">
        <f t="shared" si="151"/>
        <v>0</v>
      </c>
      <c r="AE60" s="29">
        <f t="shared" si="152"/>
        <v>0</v>
      </c>
      <c r="AF60" s="29">
        <f t="shared" si="153"/>
        <v>0</v>
      </c>
      <c r="AG60" s="29">
        <f t="shared" si="154"/>
        <v>0</v>
      </c>
      <c r="AH60" s="29">
        <f t="shared" si="155"/>
        <v>0</v>
      </c>
      <c r="AI60" s="29">
        <f t="shared" si="156"/>
        <v>0</v>
      </c>
      <c r="AJ60" s="29">
        <f t="shared" si="157"/>
        <v>0</v>
      </c>
      <c r="AK60" s="29">
        <f t="shared" si="158"/>
        <v>0</v>
      </c>
      <c r="AL60" s="29"/>
      <c r="AM60" s="29">
        <f t="shared" si="159"/>
        <v>0</v>
      </c>
      <c r="AN60" s="29">
        <f t="shared" si="160"/>
        <v>1</v>
      </c>
      <c r="AO60" s="29">
        <f t="shared" si="161"/>
        <v>0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6"/>
      <c r="BE60" s="36"/>
      <c r="BF60" s="29"/>
      <c r="BG60" s="29">
        <f t="shared" si="162"/>
        <v>0</v>
      </c>
      <c r="BH60" s="29"/>
      <c r="BI60" s="29">
        <f t="shared" si="163"/>
        <v>0</v>
      </c>
      <c r="BJ60" s="29">
        <f t="shared" si="164"/>
        <v>0</v>
      </c>
      <c r="BK60" s="29">
        <f t="shared" si="165"/>
        <v>0</v>
      </c>
      <c r="BL60" s="29">
        <f t="shared" si="166"/>
        <v>0</v>
      </c>
      <c r="BM60" s="29">
        <f t="shared" si="167"/>
        <v>0</v>
      </c>
      <c r="BN60" s="29">
        <f t="shared" si="168"/>
        <v>0</v>
      </c>
      <c r="BO60" s="36"/>
      <c r="BP60" s="29">
        <f t="shared" si="169"/>
        <v>0</v>
      </c>
      <c r="BQ60" s="29">
        <f t="shared" si="170"/>
        <v>0</v>
      </c>
      <c r="BR60" s="29">
        <f t="shared" si="171"/>
        <v>0</v>
      </c>
      <c r="BS60" s="29"/>
      <c r="BT60" s="29"/>
      <c r="BU60" s="29">
        <f t="shared" si="172"/>
        <v>0</v>
      </c>
      <c r="BV60" s="29"/>
      <c r="BW60" s="29">
        <f t="shared" si="173"/>
        <v>0</v>
      </c>
      <c r="BX60" s="29">
        <f t="shared" si="174"/>
        <v>0</v>
      </c>
      <c r="BY60" s="36"/>
      <c r="BZ60" s="29">
        <f t="shared" si="175"/>
        <v>0</v>
      </c>
      <c r="CA60" s="29">
        <f t="shared" si="176"/>
        <v>0</v>
      </c>
      <c r="CB60" s="29">
        <f t="shared" si="177"/>
        <v>0</v>
      </c>
      <c r="CC60" s="29">
        <f t="shared" si="178"/>
        <v>0</v>
      </c>
      <c r="CD60" s="29">
        <f t="shared" si="179"/>
        <v>0</v>
      </c>
      <c r="CE60" s="29">
        <f t="shared" si="180"/>
        <v>0</v>
      </c>
      <c r="CF60" s="29">
        <f t="shared" si="181"/>
        <v>0</v>
      </c>
      <c r="CG60" s="29">
        <f t="shared" si="182"/>
        <v>0</v>
      </c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36"/>
      <c r="CZ60" s="29"/>
      <c r="DA60" s="29">
        <f t="shared" si="183"/>
        <v>0</v>
      </c>
      <c r="DB60" s="29">
        <f t="shared" si="184"/>
        <v>0</v>
      </c>
      <c r="DC60" s="29"/>
      <c r="DD60" s="29">
        <f t="shared" si="185"/>
        <v>0</v>
      </c>
      <c r="DE60" s="29">
        <f t="shared" si="186"/>
        <v>0</v>
      </c>
      <c r="DF60" s="29">
        <f t="shared" si="187"/>
        <v>0</v>
      </c>
      <c r="DG60" s="29">
        <f t="shared" si="188"/>
        <v>0</v>
      </c>
      <c r="DH60" s="29">
        <f t="shared" si="189"/>
        <v>0</v>
      </c>
      <c r="DI60" s="29">
        <f t="shared" si="190"/>
        <v>0</v>
      </c>
      <c r="DJ60" s="29">
        <f t="shared" si="191"/>
        <v>0</v>
      </c>
      <c r="DK60" s="29">
        <f t="shared" si="192"/>
        <v>0</v>
      </c>
      <c r="DL60" s="29">
        <f t="shared" si="193"/>
        <v>0</v>
      </c>
      <c r="DM60" s="29">
        <f t="shared" si="194"/>
        <v>0</v>
      </c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>
        <f t="shared" si="195"/>
        <v>8</v>
      </c>
      <c r="ER60" s="29">
        <f t="shared" si="196"/>
        <v>8</v>
      </c>
      <c r="ES60" s="29">
        <f t="shared" si="197"/>
        <v>8</v>
      </c>
      <c r="ET60" s="29">
        <f t="shared" si="198"/>
        <v>8</v>
      </c>
      <c r="EU60" s="29">
        <f t="shared" si="199"/>
        <v>8</v>
      </c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36"/>
      <c r="FG60" s="36"/>
      <c r="FH60" s="36"/>
      <c r="FI60" s="36"/>
      <c r="FJ60" s="36"/>
      <c r="FK60" s="36"/>
      <c r="FL60" s="36"/>
      <c r="FM60" s="29"/>
      <c r="FN60" s="29"/>
    </row>
    <row r="61" spans="1:170" s="37" customFormat="1" x14ac:dyDescent="0.35">
      <c r="A61" s="29"/>
      <c r="B61" s="36"/>
      <c r="C61" s="29"/>
      <c r="D61" s="29"/>
      <c r="E61" s="29"/>
      <c r="F61" s="29"/>
      <c r="G61" s="29"/>
      <c r="H61" s="29"/>
      <c r="I61" s="29"/>
      <c r="J61" s="29"/>
      <c r="K61" s="29"/>
      <c r="L61" s="29">
        <f t="shared" si="142"/>
        <v>0</v>
      </c>
      <c r="M61" s="29"/>
      <c r="N61" s="29"/>
      <c r="O61" s="29"/>
      <c r="P61" s="29">
        <f t="shared" si="143"/>
        <v>0</v>
      </c>
      <c r="Q61" s="29"/>
      <c r="R61" s="29">
        <f t="shared" si="144"/>
        <v>0</v>
      </c>
      <c r="S61" s="29"/>
      <c r="T61" s="29">
        <f t="shared" si="145"/>
        <v>0</v>
      </c>
      <c r="U61" s="29"/>
      <c r="V61" s="29">
        <f t="shared" si="146"/>
        <v>0</v>
      </c>
      <c r="W61" s="29"/>
      <c r="X61" s="29"/>
      <c r="Y61" s="29">
        <f t="shared" si="147"/>
        <v>0</v>
      </c>
      <c r="Z61" s="29"/>
      <c r="AA61" s="29">
        <f t="shared" si="148"/>
        <v>0</v>
      </c>
      <c r="AB61" s="29">
        <f t="shared" si="149"/>
        <v>0</v>
      </c>
      <c r="AC61" s="29">
        <f t="shared" si="150"/>
        <v>0</v>
      </c>
      <c r="AD61" s="29">
        <f t="shared" si="151"/>
        <v>0</v>
      </c>
      <c r="AE61" s="29">
        <f t="shared" si="152"/>
        <v>0</v>
      </c>
      <c r="AF61" s="29">
        <f t="shared" si="153"/>
        <v>0</v>
      </c>
      <c r="AG61" s="29">
        <f t="shared" si="154"/>
        <v>0</v>
      </c>
      <c r="AH61" s="29">
        <f t="shared" si="155"/>
        <v>0</v>
      </c>
      <c r="AI61" s="29">
        <f t="shared" si="156"/>
        <v>0</v>
      </c>
      <c r="AJ61" s="29">
        <f t="shared" si="157"/>
        <v>0</v>
      </c>
      <c r="AK61" s="29">
        <f t="shared" si="158"/>
        <v>0</v>
      </c>
      <c r="AL61" s="29"/>
      <c r="AM61" s="29">
        <f t="shared" si="159"/>
        <v>0</v>
      </c>
      <c r="AN61" s="29">
        <f t="shared" si="160"/>
        <v>1</v>
      </c>
      <c r="AO61" s="29">
        <f t="shared" si="161"/>
        <v>0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6"/>
      <c r="BE61" s="36"/>
      <c r="BF61" s="29"/>
      <c r="BG61" s="29">
        <f t="shared" si="162"/>
        <v>0</v>
      </c>
      <c r="BH61" s="29"/>
      <c r="BI61" s="29">
        <f t="shared" si="163"/>
        <v>0</v>
      </c>
      <c r="BJ61" s="29">
        <f t="shared" si="164"/>
        <v>0</v>
      </c>
      <c r="BK61" s="29">
        <f t="shared" si="165"/>
        <v>0</v>
      </c>
      <c r="BL61" s="29">
        <f t="shared" si="166"/>
        <v>0</v>
      </c>
      <c r="BM61" s="29">
        <f t="shared" si="167"/>
        <v>0</v>
      </c>
      <c r="BN61" s="29">
        <f t="shared" si="168"/>
        <v>0</v>
      </c>
      <c r="BO61" s="36"/>
      <c r="BP61" s="29">
        <f t="shared" si="169"/>
        <v>0</v>
      </c>
      <c r="BQ61" s="29">
        <f t="shared" si="170"/>
        <v>0</v>
      </c>
      <c r="BR61" s="29">
        <f t="shared" si="171"/>
        <v>0</v>
      </c>
      <c r="BS61" s="29"/>
      <c r="BT61" s="29"/>
      <c r="BU61" s="29">
        <f t="shared" si="172"/>
        <v>0</v>
      </c>
      <c r="BV61" s="29"/>
      <c r="BW61" s="29">
        <f t="shared" si="173"/>
        <v>0</v>
      </c>
      <c r="BX61" s="29">
        <f t="shared" si="174"/>
        <v>0</v>
      </c>
      <c r="BY61" s="36"/>
      <c r="BZ61" s="29">
        <f t="shared" si="175"/>
        <v>0</v>
      </c>
      <c r="CA61" s="29">
        <f t="shared" si="176"/>
        <v>0</v>
      </c>
      <c r="CB61" s="29">
        <f t="shared" si="177"/>
        <v>0</v>
      </c>
      <c r="CC61" s="29">
        <f t="shared" si="178"/>
        <v>0</v>
      </c>
      <c r="CD61" s="29">
        <f t="shared" si="179"/>
        <v>0</v>
      </c>
      <c r="CE61" s="29">
        <f t="shared" si="180"/>
        <v>0</v>
      </c>
      <c r="CF61" s="29">
        <f t="shared" si="181"/>
        <v>0</v>
      </c>
      <c r="CG61" s="29">
        <f t="shared" si="182"/>
        <v>0</v>
      </c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36"/>
      <c r="CZ61" s="29"/>
      <c r="DA61" s="29">
        <f t="shared" si="183"/>
        <v>0</v>
      </c>
      <c r="DB61" s="29">
        <f t="shared" si="184"/>
        <v>0</v>
      </c>
      <c r="DC61" s="29"/>
      <c r="DD61" s="29">
        <f t="shared" si="185"/>
        <v>0</v>
      </c>
      <c r="DE61" s="29">
        <f t="shared" si="186"/>
        <v>0</v>
      </c>
      <c r="DF61" s="29">
        <f t="shared" si="187"/>
        <v>0</v>
      </c>
      <c r="DG61" s="29">
        <f t="shared" si="188"/>
        <v>0</v>
      </c>
      <c r="DH61" s="29">
        <f t="shared" si="189"/>
        <v>0</v>
      </c>
      <c r="DI61" s="29">
        <f t="shared" si="190"/>
        <v>0</v>
      </c>
      <c r="DJ61" s="29">
        <f t="shared" si="191"/>
        <v>0</v>
      </c>
      <c r="DK61" s="29">
        <f t="shared" si="192"/>
        <v>0</v>
      </c>
      <c r="DL61" s="29">
        <f t="shared" si="193"/>
        <v>0</v>
      </c>
      <c r="DM61" s="29">
        <f t="shared" si="194"/>
        <v>0</v>
      </c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>
        <f t="shared" si="195"/>
        <v>8</v>
      </c>
      <c r="ER61" s="29">
        <f t="shared" si="196"/>
        <v>8</v>
      </c>
      <c r="ES61" s="29">
        <f t="shared" si="197"/>
        <v>8</v>
      </c>
      <c r="ET61" s="29">
        <f t="shared" si="198"/>
        <v>8</v>
      </c>
      <c r="EU61" s="29">
        <f t="shared" si="199"/>
        <v>8</v>
      </c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36"/>
      <c r="FG61" s="36"/>
      <c r="FH61" s="36"/>
      <c r="FI61" s="36"/>
      <c r="FJ61" s="36"/>
      <c r="FK61" s="36"/>
      <c r="FL61" s="36"/>
      <c r="FM61" s="29"/>
      <c r="FN61" s="29"/>
    </row>
    <row r="62" spans="1:170" s="37" customFormat="1" x14ac:dyDescent="0.35">
      <c r="A62" s="29"/>
      <c r="B62" s="36"/>
      <c r="C62" s="29"/>
      <c r="D62" s="29"/>
      <c r="E62" s="29"/>
      <c r="F62" s="29"/>
      <c r="G62" s="29"/>
      <c r="H62" s="29"/>
      <c r="I62" s="29"/>
      <c r="J62" s="29"/>
      <c r="K62" s="29"/>
      <c r="L62" s="29">
        <f t="shared" si="142"/>
        <v>0</v>
      </c>
      <c r="M62" s="29"/>
      <c r="N62" s="29"/>
      <c r="O62" s="29"/>
      <c r="P62" s="29">
        <f t="shared" si="143"/>
        <v>0</v>
      </c>
      <c r="Q62" s="29"/>
      <c r="R62" s="29">
        <f t="shared" si="144"/>
        <v>0</v>
      </c>
      <c r="S62" s="29"/>
      <c r="T62" s="29">
        <f t="shared" si="145"/>
        <v>0</v>
      </c>
      <c r="U62" s="29"/>
      <c r="V62" s="29">
        <f t="shared" si="146"/>
        <v>0</v>
      </c>
      <c r="W62" s="29"/>
      <c r="X62" s="29"/>
      <c r="Y62" s="29">
        <f t="shared" si="147"/>
        <v>0</v>
      </c>
      <c r="Z62" s="29"/>
      <c r="AA62" s="29">
        <f t="shared" si="148"/>
        <v>0</v>
      </c>
      <c r="AB62" s="29">
        <f t="shared" si="149"/>
        <v>0</v>
      </c>
      <c r="AC62" s="29">
        <f t="shared" si="150"/>
        <v>0</v>
      </c>
      <c r="AD62" s="29">
        <f t="shared" si="151"/>
        <v>0</v>
      </c>
      <c r="AE62" s="29">
        <f t="shared" si="152"/>
        <v>0</v>
      </c>
      <c r="AF62" s="29">
        <f t="shared" si="153"/>
        <v>0</v>
      </c>
      <c r="AG62" s="29">
        <f t="shared" si="154"/>
        <v>0</v>
      </c>
      <c r="AH62" s="29">
        <f t="shared" si="155"/>
        <v>0</v>
      </c>
      <c r="AI62" s="29">
        <f t="shared" si="156"/>
        <v>0</v>
      </c>
      <c r="AJ62" s="29">
        <f t="shared" si="157"/>
        <v>0</v>
      </c>
      <c r="AK62" s="29">
        <f t="shared" si="158"/>
        <v>0</v>
      </c>
      <c r="AL62" s="29"/>
      <c r="AM62" s="29">
        <f t="shared" si="159"/>
        <v>0</v>
      </c>
      <c r="AN62" s="29">
        <f t="shared" si="160"/>
        <v>1</v>
      </c>
      <c r="AO62" s="29">
        <f t="shared" si="161"/>
        <v>0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36"/>
      <c r="BE62" s="36"/>
      <c r="BF62" s="29"/>
      <c r="BG62" s="29">
        <f t="shared" si="162"/>
        <v>0</v>
      </c>
      <c r="BH62" s="29"/>
      <c r="BI62" s="29">
        <f t="shared" si="163"/>
        <v>0</v>
      </c>
      <c r="BJ62" s="29">
        <f t="shared" si="164"/>
        <v>0</v>
      </c>
      <c r="BK62" s="29">
        <f t="shared" si="165"/>
        <v>0</v>
      </c>
      <c r="BL62" s="29">
        <f t="shared" si="166"/>
        <v>0</v>
      </c>
      <c r="BM62" s="29">
        <f t="shared" si="167"/>
        <v>0</v>
      </c>
      <c r="BN62" s="29">
        <f t="shared" si="168"/>
        <v>0</v>
      </c>
      <c r="BO62" s="36"/>
      <c r="BP62" s="29">
        <f t="shared" si="169"/>
        <v>0</v>
      </c>
      <c r="BQ62" s="29">
        <f t="shared" si="170"/>
        <v>0</v>
      </c>
      <c r="BR62" s="29">
        <f t="shared" si="171"/>
        <v>0</v>
      </c>
      <c r="BS62" s="29"/>
      <c r="BT62" s="29"/>
      <c r="BU62" s="29">
        <f t="shared" si="172"/>
        <v>0</v>
      </c>
      <c r="BV62" s="29"/>
      <c r="BW62" s="29">
        <f t="shared" si="173"/>
        <v>0</v>
      </c>
      <c r="BX62" s="29">
        <f t="shared" si="174"/>
        <v>0</v>
      </c>
      <c r="BY62" s="36"/>
      <c r="BZ62" s="29">
        <f t="shared" si="175"/>
        <v>0</v>
      </c>
      <c r="CA62" s="29">
        <f t="shared" si="176"/>
        <v>0</v>
      </c>
      <c r="CB62" s="29">
        <f t="shared" si="177"/>
        <v>0</v>
      </c>
      <c r="CC62" s="29">
        <f t="shared" si="178"/>
        <v>0</v>
      </c>
      <c r="CD62" s="29">
        <f t="shared" si="179"/>
        <v>0</v>
      </c>
      <c r="CE62" s="29">
        <f t="shared" si="180"/>
        <v>0</v>
      </c>
      <c r="CF62" s="29">
        <f t="shared" si="181"/>
        <v>0</v>
      </c>
      <c r="CG62" s="29">
        <f t="shared" si="182"/>
        <v>0</v>
      </c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36"/>
      <c r="CZ62" s="29"/>
      <c r="DA62" s="29">
        <f t="shared" si="183"/>
        <v>0</v>
      </c>
      <c r="DB62" s="29">
        <f t="shared" si="184"/>
        <v>0</v>
      </c>
      <c r="DC62" s="29"/>
      <c r="DD62" s="29">
        <f t="shared" si="185"/>
        <v>0</v>
      </c>
      <c r="DE62" s="29">
        <f t="shared" si="186"/>
        <v>0</v>
      </c>
      <c r="DF62" s="29">
        <f t="shared" si="187"/>
        <v>0</v>
      </c>
      <c r="DG62" s="29">
        <f t="shared" si="188"/>
        <v>0</v>
      </c>
      <c r="DH62" s="29">
        <f t="shared" si="189"/>
        <v>0</v>
      </c>
      <c r="DI62" s="29">
        <f t="shared" si="190"/>
        <v>0</v>
      </c>
      <c r="DJ62" s="29">
        <f t="shared" si="191"/>
        <v>0</v>
      </c>
      <c r="DK62" s="29">
        <f t="shared" si="192"/>
        <v>0</v>
      </c>
      <c r="DL62" s="29">
        <f t="shared" si="193"/>
        <v>0</v>
      </c>
      <c r="DM62" s="29">
        <f t="shared" si="194"/>
        <v>0</v>
      </c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>
        <f t="shared" si="195"/>
        <v>8</v>
      </c>
      <c r="ER62" s="29">
        <f t="shared" si="196"/>
        <v>8</v>
      </c>
      <c r="ES62" s="29">
        <f t="shared" si="197"/>
        <v>8</v>
      </c>
      <c r="ET62" s="29">
        <f t="shared" si="198"/>
        <v>8</v>
      </c>
      <c r="EU62" s="29">
        <f t="shared" si="199"/>
        <v>8</v>
      </c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36"/>
      <c r="FG62" s="36"/>
      <c r="FH62" s="36"/>
      <c r="FI62" s="36"/>
      <c r="FJ62" s="36"/>
      <c r="FK62" s="36"/>
      <c r="FL62" s="36"/>
      <c r="FM62" s="29"/>
      <c r="FN62" s="29"/>
    </row>
    <row r="63" spans="1:170" s="37" customFormat="1" x14ac:dyDescent="0.35">
      <c r="A63" s="29"/>
      <c r="B63" s="36"/>
      <c r="C63" s="29"/>
      <c r="D63" s="29"/>
      <c r="E63" s="29"/>
      <c r="F63" s="29"/>
      <c r="G63" s="29"/>
      <c r="H63" s="29"/>
      <c r="I63" s="29"/>
      <c r="J63" s="29"/>
      <c r="K63" s="29"/>
      <c r="L63" s="29">
        <f t="shared" si="142"/>
        <v>0</v>
      </c>
      <c r="M63" s="29"/>
      <c r="N63" s="29"/>
      <c r="O63" s="29"/>
      <c r="P63" s="29">
        <f t="shared" si="143"/>
        <v>0</v>
      </c>
      <c r="Q63" s="29"/>
      <c r="R63" s="29">
        <f t="shared" si="144"/>
        <v>0</v>
      </c>
      <c r="S63" s="29"/>
      <c r="T63" s="29">
        <f t="shared" si="145"/>
        <v>0</v>
      </c>
      <c r="U63" s="29"/>
      <c r="V63" s="29">
        <f t="shared" si="146"/>
        <v>0</v>
      </c>
      <c r="W63" s="29"/>
      <c r="X63" s="29"/>
      <c r="Y63" s="29">
        <f t="shared" si="147"/>
        <v>0</v>
      </c>
      <c r="Z63" s="29"/>
      <c r="AA63" s="29">
        <f t="shared" si="148"/>
        <v>0</v>
      </c>
      <c r="AB63" s="29">
        <f t="shared" si="149"/>
        <v>0</v>
      </c>
      <c r="AC63" s="29">
        <f t="shared" si="150"/>
        <v>0</v>
      </c>
      <c r="AD63" s="29">
        <f t="shared" si="151"/>
        <v>0</v>
      </c>
      <c r="AE63" s="29">
        <f t="shared" si="152"/>
        <v>0</v>
      </c>
      <c r="AF63" s="29">
        <f t="shared" si="153"/>
        <v>0</v>
      </c>
      <c r="AG63" s="29">
        <f t="shared" si="154"/>
        <v>0</v>
      </c>
      <c r="AH63" s="29">
        <f t="shared" si="155"/>
        <v>0</v>
      </c>
      <c r="AI63" s="29">
        <f t="shared" si="156"/>
        <v>0</v>
      </c>
      <c r="AJ63" s="29">
        <f t="shared" si="157"/>
        <v>0</v>
      </c>
      <c r="AK63" s="29">
        <f t="shared" si="158"/>
        <v>0</v>
      </c>
      <c r="AL63" s="29"/>
      <c r="AM63" s="29">
        <f t="shared" si="159"/>
        <v>0</v>
      </c>
      <c r="AN63" s="29">
        <f t="shared" si="160"/>
        <v>1</v>
      </c>
      <c r="AO63" s="29">
        <f t="shared" si="161"/>
        <v>0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36"/>
      <c r="BE63" s="36"/>
      <c r="BF63" s="29"/>
      <c r="BG63" s="29">
        <f t="shared" si="162"/>
        <v>0</v>
      </c>
      <c r="BH63" s="29"/>
      <c r="BI63" s="29">
        <f t="shared" si="163"/>
        <v>0</v>
      </c>
      <c r="BJ63" s="29">
        <f t="shared" si="164"/>
        <v>0</v>
      </c>
      <c r="BK63" s="29">
        <f t="shared" si="165"/>
        <v>0</v>
      </c>
      <c r="BL63" s="29">
        <f t="shared" si="166"/>
        <v>0</v>
      </c>
      <c r="BM63" s="29">
        <f t="shared" si="167"/>
        <v>0</v>
      </c>
      <c r="BN63" s="29">
        <f t="shared" si="168"/>
        <v>0</v>
      </c>
      <c r="BO63" s="36"/>
      <c r="BP63" s="29">
        <f t="shared" si="169"/>
        <v>0</v>
      </c>
      <c r="BQ63" s="29">
        <f t="shared" si="170"/>
        <v>0</v>
      </c>
      <c r="BR63" s="29">
        <f t="shared" si="171"/>
        <v>0</v>
      </c>
      <c r="BS63" s="29"/>
      <c r="BT63" s="29"/>
      <c r="BU63" s="29">
        <f t="shared" si="172"/>
        <v>0</v>
      </c>
      <c r="BV63" s="29"/>
      <c r="BW63" s="29">
        <f t="shared" si="173"/>
        <v>0</v>
      </c>
      <c r="BX63" s="29">
        <f t="shared" si="174"/>
        <v>0</v>
      </c>
      <c r="BY63" s="36"/>
      <c r="BZ63" s="29">
        <f t="shared" si="175"/>
        <v>0</v>
      </c>
      <c r="CA63" s="29">
        <f t="shared" si="176"/>
        <v>0</v>
      </c>
      <c r="CB63" s="29">
        <f t="shared" si="177"/>
        <v>0</v>
      </c>
      <c r="CC63" s="29">
        <f t="shared" si="178"/>
        <v>0</v>
      </c>
      <c r="CD63" s="29">
        <f t="shared" si="179"/>
        <v>0</v>
      </c>
      <c r="CE63" s="29">
        <f t="shared" si="180"/>
        <v>0</v>
      </c>
      <c r="CF63" s="29">
        <f t="shared" si="181"/>
        <v>0</v>
      </c>
      <c r="CG63" s="29">
        <f t="shared" si="182"/>
        <v>0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36"/>
      <c r="CZ63" s="29"/>
      <c r="DA63" s="29">
        <f t="shared" si="183"/>
        <v>0</v>
      </c>
      <c r="DB63" s="29">
        <f t="shared" si="184"/>
        <v>0</v>
      </c>
      <c r="DC63" s="29"/>
      <c r="DD63" s="29">
        <f t="shared" si="185"/>
        <v>0</v>
      </c>
      <c r="DE63" s="29">
        <f t="shared" si="186"/>
        <v>0</v>
      </c>
      <c r="DF63" s="29">
        <f t="shared" si="187"/>
        <v>0</v>
      </c>
      <c r="DG63" s="29">
        <f t="shared" si="188"/>
        <v>0</v>
      </c>
      <c r="DH63" s="29">
        <f t="shared" si="189"/>
        <v>0</v>
      </c>
      <c r="DI63" s="29">
        <f t="shared" si="190"/>
        <v>0</v>
      </c>
      <c r="DJ63" s="29">
        <f t="shared" si="191"/>
        <v>0</v>
      </c>
      <c r="DK63" s="29">
        <f t="shared" si="192"/>
        <v>0</v>
      </c>
      <c r="DL63" s="29">
        <f t="shared" si="193"/>
        <v>0</v>
      </c>
      <c r="DM63" s="29">
        <f t="shared" si="194"/>
        <v>0</v>
      </c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>
        <f t="shared" si="195"/>
        <v>8</v>
      </c>
      <c r="ER63" s="29">
        <f t="shared" si="196"/>
        <v>8</v>
      </c>
      <c r="ES63" s="29">
        <f t="shared" si="197"/>
        <v>8</v>
      </c>
      <c r="ET63" s="29">
        <f t="shared" si="198"/>
        <v>8</v>
      </c>
      <c r="EU63" s="29">
        <f t="shared" si="199"/>
        <v>8</v>
      </c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36"/>
      <c r="FG63" s="36"/>
      <c r="FH63" s="36"/>
      <c r="FI63" s="36"/>
      <c r="FJ63" s="36"/>
      <c r="FK63" s="36"/>
      <c r="FL63" s="36"/>
      <c r="FM63" s="29"/>
      <c r="FN63" s="29"/>
    </row>
    <row r="64" spans="1:170" s="37" customFormat="1" x14ac:dyDescent="0.35">
      <c r="A64" s="29"/>
      <c r="B64" s="36"/>
      <c r="C64" s="29"/>
      <c r="D64" s="29"/>
      <c r="E64" s="29"/>
      <c r="F64" s="29"/>
      <c r="G64" s="29"/>
      <c r="H64" s="29"/>
      <c r="I64" s="29"/>
      <c r="J64" s="29"/>
      <c r="K64" s="29"/>
      <c r="L64" s="29">
        <f t="shared" si="142"/>
        <v>0</v>
      </c>
      <c r="M64" s="29"/>
      <c r="N64" s="29"/>
      <c r="O64" s="29"/>
      <c r="P64" s="29">
        <f t="shared" si="143"/>
        <v>0</v>
      </c>
      <c r="Q64" s="29"/>
      <c r="R64" s="29">
        <f t="shared" si="144"/>
        <v>0</v>
      </c>
      <c r="S64" s="29"/>
      <c r="T64" s="29">
        <f t="shared" si="145"/>
        <v>0</v>
      </c>
      <c r="U64" s="29"/>
      <c r="V64" s="29">
        <f t="shared" si="146"/>
        <v>0</v>
      </c>
      <c r="W64" s="29"/>
      <c r="X64" s="29"/>
      <c r="Y64" s="29">
        <f t="shared" si="147"/>
        <v>0</v>
      </c>
      <c r="Z64" s="29"/>
      <c r="AA64" s="29">
        <f t="shared" si="148"/>
        <v>0</v>
      </c>
      <c r="AB64" s="29">
        <f t="shared" si="149"/>
        <v>0</v>
      </c>
      <c r="AC64" s="29">
        <f t="shared" si="150"/>
        <v>0</v>
      </c>
      <c r="AD64" s="29">
        <f t="shared" si="151"/>
        <v>0</v>
      </c>
      <c r="AE64" s="29">
        <f t="shared" si="152"/>
        <v>0</v>
      </c>
      <c r="AF64" s="29">
        <f t="shared" si="153"/>
        <v>0</v>
      </c>
      <c r="AG64" s="29">
        <f t="shared" si="154"/>
        <v>0</v>
      </c>
      <c r="AH64" s="29">
        <f t="shared" si="155"/>
        <v>0</v>
      </c>
      <c r="AI64" s="29">
        <f t="shared" si="156"/>
        <v>0</v>
      </c>
      <c r="AJ64" s="29">
        <f t="shared" si="157"/>
        <v>0</v>
      </c>
      <c r="AK64" s="29">
        <f t="shared" si="158"/>
        <v>0</v>
      </c>
      <c r="AL64" s="29"/>
      <c r="AM64" s="29">
        <f t="shared" si="159"/>
        <v>0</v>
      </c>
      <c r="AN64" s="29">
        <f t="shared" si="160"/>
        <v>1</v>
      </c>
      <c r="AO64" s="29">
        <f t="shared" si="161"/>
        <v>0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6"/>
      <c r="BE64" s="36"/>
      <c r="BF64" s="29"/>
      <c r="BG64" s="29">
        <f t="shared" si="162"/>
        <v>0</v>
      </c>
      <c r="BH64" s="29"/>
      <c r="BI64" s="29">
        <f t="shared" si="163"/>
        <v>0</v>
      </c>
      <c r="BJ64" s="29">
        <f t="shared" si="164"/>
        <v>0</v>
      </c>
      <c r="BK64" s="29">
        <f t="shared" si="165"/>
        <v>0</v>
      </c>
      <c r="BL64" s="29">
        <f t="shared" si="166"/>
        <v>0</v>
      </c>
      <c r="BM64" s="29">
        <f t="shared" si="167"/>
        <v>0</v>
      </c>
      <c r="BN64" s="29">
        <f t="shared" si="168"/>
        <v>0</v>
      </c>
      <c r="BO64" s="36"/>
      <c r="BP64" s="29">
        <f t="shared" si="169"/>
        <v>0</v>
      </c>
      <c r="BQ64" s="29">
        <f t="shared" si="170"/>
        <v>0</v>
      </c>
      <c r="BR64" s="29">
        <f t="shared" si="171"/>
        <v>0</v>
      </c>
      <c r="BS64" s="29"/>
      <c r="BT64" s="29"/>
      <c r="BU64" s="29">
        <f t="shared" si="172"/>
        <v>0</v>
      </c>
      <c r="BV64" s="29"/>
      <c r="BW64" s="29">
        <f t="shared" si="173"/>
        <v>0</v>
      </c>
      <c r="BX64" s="29">
        <f t="shared" si="174"/>
        <v>0</v>
      </c>
      <c r="BY64" s="36"/>
      <c r="BZ64" s="29">
        <f t="shared" si="175"/>
        <v>0</v>
      </c>
      <c r="CA64" s="29">
        <f t="shared" si="176"/>
        <v>0</v>
      </c>
      <c r="CB64" s="29">
        <f t="shared" si="177"/>
        <v>0</v>
      </c>
      <c r="CC64" s="29">
        <f t="shared" si="178"/>
        <v>0</v>
      </c>
      <c r="CD64" s="29">
        <f t="shared" si="179"/>
        <v>0</v>
      </c>
      <c r="CE64" s="29">
        <f t="shared" si="180"/>
        <v>0</v>
      </c>
      <c r="CF64" s="29">
        <f t="shared" si="181"/>
        <v>0</v>
      </c>
      <c r="CG64" s="29">
        <f t="shared" si="182"/>
        <v>0</v>
      </c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36"/>
      <c r="CZ64" s="29"/>
      <c r="DA64" s="29">
        <f t="shared" si="183"/>
        <v>0</v>
      </c>
      <c r="DB64" s="29">
        <f t="shared" si="184"/>
        <v>0</v>
      </c>
      <c r="DC64" s="29"/>
      <c r="DD64" s="29">
        <f t="shared" si="185"/>
        <v>0</v>
      </c>
      <c r="DE64" s="29">
        <f t="shared" si="186"/>
        <v>0</v>
      </c>
      <c r="DF64" s="29">
        <f t="shared" si="187"/>
        <v>0</v>
      </c>
      <c r="DG64" s="29">
        <f t="shared" si="188"/>
        <v>0</v>
      </c>
      <c r="DH64" s="29">
        <f t="shared" si="189"/>
        <v>0</v>
      </c>
      <c r="DI64" s="29">
        <f t="shared" si="190"/>
        <v>0</v>
      </c>
      <c r="DJ64" s="29">
        <f t="shared" si="191"/>
        <v>0</v>
      </c>
      <c r="DK64" s="29">
        <f t="shared" si="192"/>
        <v>0</v>
      </c>
      <c r="DL64" s="29">
        <f t="shared" si="193"/>
        <v>0</v>
      </c>
      <c r="DM64" s="29">
        <f t="shared" si="194"/>
        <v>0</v>
      </c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>
        <f t="shared" si="195"/>
        <v>8</v>
      </c>
      <c r="ER64" s="29">
        <f t="shared" si="196"/>
        <v>8</v>
      </c>
      <c r="ES64" s="29">
        <f t="shared" si="197"/>
        <v>8</v>
      </c>
      <c r="ET64" s="29">
        <f t="shared" si="198"/>
        <v>8</v>
      </c>
      <c r="EU64" s="29">
        <f t="shared" si="199"/>
        <v>8</v>
      </c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36"/>
      <c r="FG64" s="36"/>
      <c r="FH64" s="36"/>
      <c r="FI64" s="36"/>
      <c r="FJ64" s="36"/>
      <c r="FK64" s="36"/>
      <c r="FL64" s="36"/>
      <c r="FM64" s="29"/>
      <c r="FN64" s="29"/>
    </row>
    <row r="65" spans="1:170" s="37" customFormat="1" x14ac:dyDescent="0.35">
      <c r="A65" s="29"/>
      <c r="B65" s="36"/>
      <c r="C65" s="29"/>
      <c r="D65" s="29"/>
      <c r="E65" s="29"/>
      <c r="F65" s="29"/>
      <c r="G65" s="29"/>
      <c r="H65" s="29"/>
      <c r="I65" s="29"/>
      <c r="J65" s="29"/>
      <c r="K65" s="29"/>
      <c r="L65" s="29">
        <f t="shared" si="142"/>
        <v>0</v>
      </c>
      <c r="M65" s="29"/>
      <c r="N65" s="29"/>
      <c r="O65" s="29"/>
      <c r="P65" s="29">
        <f t="shared" si="143"/>
        <v>0</v>
      </c>
      <c r="Q65" s="29"/>
      <c r="R65" s="29">
        <f t="shared" si="144"/>
        <v>0</v>
      </c>
      <c r="S65" s="29"/>
      <c r="T65" s="29">
        <f t="shared" si="145"/>
        <v>0</v>
      </c>
      <c r="U65" s="29"/>
      <c r="V65" s="29">
        <f t="shared" si="146"/>
        <v>0</v>
      </c>
      <c r="W65" s="29"/>
      <c r="X65" s="29"/>
      <c r="Y65" s="29">
        <f t="shared" si="147"/>
        <v>0</v>
      </c>
      <c r="Z65" s="29"/>
      <c r="AA65" s="29">
        <f t="shared" si="148"/>
        <v>0</v>
      </c>
      <c r="AB65" s="29">
        <f t="shared" si="149"/>
        <v>0</v>
      </c>
      <c r="AC65" s="29">
        <f t="shared" si="150"/>
        <v>0</v>
      </c>
      <c r="AD65" s="29">
        <f t="shared" si="151"/>
        <v>0</v>
      </c>
      <c r="AE65" s="29">
        <f t="shared" si="152"/>
        <v>0</v>
      </c>
      <c r="AF65" s="29">
        <f t="shared" si="153"/>
        <v>0</v>
      </c>
      <c r="AG65" s="29">
        <f t="shared" si="154"/>
        <v>0</v>
      </c>
      <c r="AH65" s="29">
        <f t="shared" si="155"/>
        <v>0</v>
      </c>
      <c r="AI65" s="29">
        <f t="shared" si="156"/>
        <v>0</v>
      </c>
      <c r="AJ65" s="29">
        <f t="shared" si="157"/>
        <v>0</v>
      </c>
      <c r="AK65" s="29">
        <f t="shared" si="158"/>
        <v>0</v>
      </c>
      <c r="AL65" s="29"/>
      <c r="AM65" s="29">
        <f t="shared" si="159"/>
        <v>0</v>
      </c>
      <c r="AN65" s="29">
        <f t="shared" si="160"/>
        <v>1</v>
      </c>
      <c r="AO65" s="29">
        <f t="shared" si="161"/>
        <v>0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36"/>
      <c r="BE65" s="36"/>
      <c r="BF65" s="29"/>
      <c r="BG65" s="29">
        <f t="shared" si="162"/>
        <v>0</v>
      </c>
      <c r="BH65" s="29"/>
      <c r="BI65" s="29">
        <f t="shared" si="163"/>
        <v>0</v>
      </c>
      <c r="BJ65" s="29">
        <f t="shared" si="164"/>
        <v>0</v>
      </c>
      <c r="BK65" s="29">
        <f t="shared" si="165"/>
        <v>0</v>
      </c>
      <c r="BL65" s="29">
        <f t="shared" si="166"/>
        <v>0</v>
      </c>
      <c r="BM65" s="29">
        <f t="shared" si="167"/>
        <v>0</v>
      </c>
      <c r="BN65" s="29">
        <f t="shared" si="168"/>
        <v>0</v>
      </c>
      <c r="BO65" s="36"/>
      <c r="BP65" s="29">
        <f t="shared" si="169"/>
        <v>0</v>
      </c>
      <c r="BQ65" s="29">
        <f t="shared" si="170"/>
        <v>0</v>
      </c>
      <c r="BR65" s="29">
        <f t="shared" si="171"/>
        <v>0</v>
      </c>
      <c r="BS65" s="29"/>
      <c r="BT65" s="29"/>
      <c r="BU65" s="29">
        <f t="shared" si="172"/>
        <v>0</v>
      </c>
      <c r="BV65" s="29"/>
      <c r="BW65" s="29">
        <f t="shared" si="173"/>
        <v>0</v>
      </c>
      <c r="BX65" s="29">
        <f t="shared" si="174"/>
        <v>0</v>
      </c>
      <c r="BY65" s="36"/>
      <c r="BZ65" s="29">
        <f t="shared" si="175"/>
        <v>0</v>
      </c>
      <c r="CA65" s="29">
        <f t="shared" si="176"/>
        <v>0</v>
      </c>
      <c r="CB65" s="29">
        <f t="shared" si="177"/>
        <v>0</v>
      </c>
      <c r="CC65" s="29">
        <f t="shared" si="178"/>
        <v>0</v>
      </c>
      <c r="CD65" s="29">
        <f t="shared" si="179"/>
        <v>0</v>
      </c>
      <c r="CE65" s="29">
        <f t="shared" si="180"/>
        <v>0</v>
      </c>
      <c r="CF65" s="29">
        <f t="shared" si="181"/>
        <v>0</v>
      </c>
      <c r="CG65" s="29">
        <f t="shared" si="182"/>
        <v>0</v>
      </c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36"/>
      <c r="CZ65" s="29"/>
      <c r="DA65" s="29">
        <f t="shared" si="183"/>
        <v>0</v>
      </c>
      <c r="DB65" s="29">
        <f t="shared" si="184"/>
        <v>0</v>
      </c>
      <c r="DC65" s="29"/>
      <c r="DD65" s="29">
        <f t="shared" si="185"/>
        <v>0</v>
      </c>
      <c r="DE65" s="29">
        <f t="shared" si="186"/>
        <v>0</v>
      </c>
      <c r="DF65" s="29">
        <f t="shared" si="187"/>
        <v>0</v>
      </c>
      <c r="DG65" s="29">
        <f t="shared" si="188"/>
        <v>0</v>
      </c>
      <c r="DH65" s="29">
        <f t="shared" si="189"/>
        <v>0</v>
      </c>
      <c r="DI65" s="29">
        <f t="shared" si="190"/>
        <v>0</v>
      </c>
      <c r="DJ65" s="29">
        <f t="shared" si="191"/>
        <v>0</v>
      </c>
      <c r="DK65" s="29">
        <f t="shared" si="192"/>
        <v>0</v>
      </c>
      <c r="DL65" s="29">
        <f t="shared" si="193"/>
        <v>0</v>
      </c>
      <c r="DM65" s="29">
        <f t="shared" si="194"/>
        <v>0</v>
      </c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>
        <f t="shared" si="195"/>
        <v>8</v>
      </c>
      <c r="ER65" s="29">
        <f t="shared" si="196"/>
        <v>8</v>
      </c>
      <c r="ES65" s="29">
        <f t="shared" si="197"/>
        <v>8</v>
      </c>
      <c r="ET65" s="29">
        <f t="shared" si="198"/>
        <v>8</v>
      </c>
      <c r="EU65" s="29">
        <f t="shared" si="199"/>
        <v>8</v>
      </c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36"/>
      <c r="FG65" s="36"/>
      <c r="FH65" s="36"/>
      <c r="FI65" s="36"/>
      <c r="FJ65" s="36"/>
      <c r="FK65" s="36"/>
      <c r="FL65" s="36"/>
      <c r="FM65" s="29"/>
      <c r="FN65" s="29"/>
    </row>
    <row r="66" spans="1:170" s="37" customFormat="1" x14ac:dyDescent="0.35">
      <c r="A66" s="29"/>
      <c r="B66" s="36"/>
      <c r="C66" s="29"/>
      <c r="D66" s="29"/>
      <c r="E66" s="29"/>
      <c r="F66" s="29"/>
      <c r="G66" s="29"/>
      <c r="H66" s="29"/>
      <c r="I66" s="29"/>
      <c r="J66" s="29"/>
      <c r="K66" s="29"/>
      <c r="L66" s="29">
        <f t="shared" si="142"/>
        <v>0</v>
      </c>
      <c r="M66" s="29"/>
      <c r="N66" s="29"/>
      <c r="O66" s="29"/>
      <c r="P66" s="29">
        <f t="shared" si="143"/>
        <v>0</v>
      </c>
      <c r="Q66" s="29"/>
      <c r="R66" s="29">
        <f t="shared" si="144"/>
        <v>0</v>
      </c>
      <c r="S66" s="29"/>
      <c r="T66" s="29">
        <f t="shared" si="145"/>
        <v>0</v>
      </c>
      <c r="U66" s="29"/>
      <c r="V66" s="29">
        <f t="shared" si="146"/>
        <v>0</v>
      </c>
      <c r="W66" s="29"/>
      <c r="X66" s="29"/>
      <c r="Y66" s="29">
        <f t="shared" si="147"/>
        <v>0</v>
      </c>
      <c r="Z66" s="29"/>
      <c r="AA66" s="29">
        <f t="shared" si="148"/>
        <v>0</v>
      </c>
      <c r="AB66" s="29">
        <f t="shared" si="149"/>
        <v>0</v>
      </c>
      <c r="AC66" s="29">
        <f t="shared" si="150"/>
        <v>0</v>
      </c>
      <c r="AD66" s="29">
        <f t="shared" si="151"/>
        <v>0</v>
      </c>
      <c r="AE66" s="29">
        <f t="shared" si="152"/>
        <v>0</v>
      </c>
      <c r="AF66" s="29">
        <f t="shared" si="153"/>
        <v>0</v>
      </c>
      <c r="AG66" s="29">
        <f t="shared" si="154"/>
        <v>0</v>
      </c>
      <c r="AH66" s="29">
        <f t="shared" si="155"/>
        <v>0</v>
      </c>
      <c r="AI66" s="29">
        <f t="shared" si="156"/>
        <v>0</v>
      </c>
      <c r="AJ66" s="29">
        <f t="shared" si="157"/>
        <v>0</v>
      </c>
      <c r="AK66" s="29">
        <f t="shared" si="158"/>
        <v>0</v>
      </c>
      <c r="AL66" s="29"/>
      <c r="AM66" s="29">
        <f t="shared" si="159"/>
        <v>0</v>
      </c>
      <c r="AN66" s="29">
        <f t="shared" si="160"/>
        <v>1</v>
      </c>
      <c r="AO66" s="29">
        <f t="shared" si="161"/>
        <v>0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36"/>
      <c r="BE66" s="36"/>
      <c r="BF66" s="29"/>
      <c r="BG66" s="29">
        <f t="shared" si="162"/>
        <v>0</v>
      </c>
      <c r="BH66" s="29"/>
      <c r="BI66" s="29">
        <f t="shared" si="163"/>
        <v>0</v>
      </c>
      <c r="BJ66" s="29">
        <f t="shared" si="164"/>
        <v>0</v>
      </c>
      <c r="BK66" s="29">
        <f t="shared" si="165"/>
        <v>0</v>
      </c>
      <c r="BL66" s="29">
        <f t="shared" si="166"/>
        <v>0</v>
      </c>
      <c r="BM66" s="29">
        <f t="shared" si="167"/>
        <v>0</v>
      </c>
      <c r="BN66" s="29">
        <f t="shared" si="168"/>
        <v>0</v>
      </c>
      <c r="BO66" s="36"/>
      <c r="BP66" s="29">
        <f t="shared" si="169"/>
        <v>0</v>
      </c>
      <c r="BQ66" s="29">
        <f t="shared" si="170"/>
        <v>0</v>
      </c>
      <c r="BR66" s="29">
        <f t="shared" si="171"/>
        <v>0</v>
      </c>
      <c r="BS66" s="29"/>
      <c r="BT66" s="29"/>
      <c r="BU66" s="29">
        <f t="shared" si="172"/>
        <v>0</v>
      </c>
      <c r="BV66" s="29"/>
      <c r="BW66" s="29">
        <f t="shared" si="173"/>
        <v>0</v>
      </c>
      <c r="BX66" s="29">
        <f t="shared" si="174"/>
        <v>0</v>
      </c>
      <c r="BY66" s="36"/>
      <c r="BZ66" s="29">
        <f t="shared" si="175"/>
        <v>0</v>
      </c>
      <c r="CA66" s="29">
        <f t="shared" si="176"/>
        <v>0</v>
      </c>
      <c r="CB66" s="29">
        <f t="shared" si="177"/>
        <v>0</v>
      </c>
      <c r="CC66" s="29">
        <f t="shared" si="178"/>
        <v>0</v>
      </c>
      <c r="CD66" s="29">
        <f t="shared" si="179"/>
        <v>0</v>
      </c>
      <c r="CE66" s="29">
        <f t="shared" si="180"/>
        <v>0</v>
      </c>
      <c r="CF66" s="29">
        <f t="shared" si="181"/>
        <v>0</v>
      </c>
      <c r="CG66" s="29">
        <f t="shared" si="182"/>
        <v>0</v>
      </c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36"/>
      <c r="CZ66" s="29"/>
      <c r="DA66" s="29">
        <f t="shared" si="183"/>
        <v>0</v>
      </c>
      <c r="DB66" s="29">
        <f t="shared" si="184"/>
        <v>0</v>
      </c>
      <c r="DC66" s="29"/>
      <c r="DD66" s="29">
        <f t="shared" si="185"/>
        <v>0</v>
      </c>
      <c r="DE66" s="29">
        <f t="shared" si="186"/>
        <v>0</v>
      </c>
      <c r="DF66" s="29">
        <f t="shared" si="187"/>
        <v>0</v>
      </c>
      <c r="DG66" s="29">
        <f t="shared" si="188"/>
        <v>0</v>
      </c>
      <c r="DH66" s="29">
        <f t="shared" si="189"/>
        <v>0</v>
      </c>
      <c r="DI66" s="29">
        <f t="shared" si="190"/>
        <v>0</v>
      </c>
      <c r="DJ66" s="29">
        <f t="shared" si="191"/>
        <v>0</v>
      </c>
      <c r="DK66" s="29">
        <f t="shared" si="192"/>
        <v>0</v>
      </c>
      <c r="DL66" s="29">
        <f t="shared" si="193"/>
        <v>0</v>
      </c>
      <c r="DM66" s="29">
        <f t="shared" si="194"/>
        <v>0</v>
      </c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>
        <f t="shared" si="195"/>
        <v>8</v>
      </c>
      <c r="ER66" s="29">
        <f t="shared" si="196"/>
        <v>8</v>
      </c>
      <c r="ES66" s="29">
        <f t="shared" si="197"/>
        <v>8</v>
      </c>
      <c r="ET66" s="29">
        <f t="shared" si="198"/>
        <v>8</v>
      </c>
      <c r="EU66" s="29">
        <f t="shared" si="199"/>
        <v>8</v>
      </c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36"/>
      <c r="FG66" s="36"/>
      <c r="FH66" s="36"/>
      <c r="FI66" s="36"/>
      <c r="FJ66" s="36"/>
      <c r="FK66" s="36"/>
      <c r="FL66" s="36"/>
      <c r="FM66" s="29"/>
      <c r="FN66" s="29"/>
    </row>
    <row r="67" spans="1:170" s="37" customFormat="1" x14ac:dyDescent="0.35">
      <c r="A67" s="29"/>
      <c r="B67" s="36"/>
      <c r="C67" s="29"/>
      <c r="D67" s="29"/>
      <c r="E67" s="29"/>
      <c r="F67" s="29"/>
      <c r="G67" s="29"/>
      <c r="H67" s="29"/>
      <c r="I67" s="29"/>
      <c r="J67" s="29"/>
      <c r="K67" s="29"/>
      <c r="L67" s="29">
        <f t="shared" si="142"/>
        <v>0</v>
      </c>
      <c r="M67" s="29"/>
      <c r="N67" s="29"/>
      <c r="O67" s="29"/>
      <c r="P67" s="29">
        <f t="shared" si="143"/>
        <v>0</v>
      </c>
      <c r="Q67" s="29"/>
      <c r="R67" s="29">
        <f t="shared" si="144"/>
        <v>0</v>
      </c>
      <c r="S67" s="29"/>
      <c r="T67" s="29">
        <f t="shared" si="145"/>
        <v>0</v>
      </c>
      <c r="U67" s="29"/>
      <c r="V67" s="29">
        <f t="shared" si="146"/>
        <v>0</v>
      </c>
      <c r="W67" s="29"/>
      <c r="X67" s="29"/>
      <c r="Y67" s="29">
        <f t="shared" si="147"/>
        <v>0</v>
      </c>
      <c r="Z67" s="29"/>
      <c r="AA67" s="29">
        <f t="shared" si="148"/>
        <v>0</v>
      </c>
      <c r="AB67" s="29">
        <f t="shared" si="149"/>
        <v>0</v>
      </c>
      <c r="AC67" s="29">
        <f t="shared" si="150"/>
        <v>0</v>
      </c>
      <c r="AD67" s="29">
        <f t="shared" si="151"/>
        <v>0</v>
      </c>
      <c r="AE67" s="29">
        <f t="shared" si="152"/>
        <v>0</v>
      </c>
      <c r="AF67" s="29">
        <f t="shared" si="153"/>
        <v>0</v>
      </c>
      <c r="AG67" s="29">
        <f t="shared" si="154"/>
        <v>0</v>
      </c>
      <c r="AH67" s="29">
        <f t="shared" si="155"/>
        <v>0</v>
      </c>
      <c r="AI67" s="29">
        <f t="shared" si="156"/>
        <v>0</v>
      </c>
      <c r="AJ67" s="29">
        <f t="shared" si="157"/>
        <v>0</v>
      </c>
      <c r="AK67" s="29">
        <f t="shared" si="158"/>
        <v>0</v>
      </c>
      <c r="AL67" s="29"/>
      <c r="AM67" s="29">
        <f t="shared" si="159"/>
        <v>0</v>
      </c>
      <c r="AN67" s="29">
        <f t="shared" si="160"/>
        <v>1</v>
      </c>
      <c r="AO67" s="29">
        <f t="shared" si="161"/>
        <v>0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6"/>
      <c r="BE67" s="36"/>
      <c r="BF67" s="29"/>
      <c r="BG67" s="29">
        <f t="shared" si="162"/>
        <v>0</v>
      </c>
      <c r="BH67" s="29"/>
      <c r="BI67" s="29">
        <f t="shared" si="163"/>
        <v>0</v>
      </c>
      <c r="BJ67" s="29">
        <f t="shared" si="164"/>
        <v>0</v>
      </c>
      <c r="BK67" s="29">
        <f t="shared" si="165"/>
        <v>0</v>
      </c>
      <c r="BL67" s="29">
        <f t="shared" si="166"/>
        <v>0</v>
      </c>
      <c r="BM67" s="29">
        <f t="shared" si="167"/>
        <v>0</v>
      </c>
      <c r="BN67" s="29">
        <f t="shared" si="168"/>
        <v>0</v>
      </c>
      <c r="BO67" s="36"/>
      <c r="BP67" s="29">
        <f t="shared" si="169"/>
        <v>0</v>
      </c>
      <c r="BQ67" s="29">
        <f t="shared" si="170"/>
        <v>0</v>
      </c>
      <c r="BR67" s="29">
        <f t="shared" si="171"/>
        <v>0</v>
      </c>
      <c r="BS67" s="29"/>
      <c r="BT67" s="29"/>
      <c r="BU67" s="29">
        <f t="shared" si="172"/>
        <v>0</v>
      </c>
      <c r="BV67" s="29"/>
      <c r="BW67" s="29">
        <f t="shared" si="173"/>
        <v>0</v>
      </c>
      <c r="BX67" s="29">
        <f t="shared" si="174"/>
        <v>0</v>
      </c>
      <c r="BY67" s="36"/>
      <c r="BZ67" s="29">
        <f t="shared" si="175"/>
        <v>0</v>
      </c>
      <c r="CA67" s="29">
        <f t="shared" si="176"/>
        <v>0</v>
      </c>
      <c r="CB67" s="29">
        <f t="shared" si="177"/>
        <v>0</v>
      </c>
      <c r="CC67" s="29">
        <f t="shared" si="178"/>
        <v>0</v>
      </c>
      <c r="CD67" s="29">
        <f t="shared" si="179"/>
        <v>0</v>
      </c>
      <c r="CE67" s="29">
        <f t="shared" si="180"/>
        <v>0</v>
      </c>
      <c r="CF67" s="29">
        <f t="shared" si="181"/>
        <v>0</v>
      </c>
      <c r="CG67" s="29">
        <f t="shared" si="182"/>
        <v>0</v>
      </c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36"/>
      <c r="CZ67" s="29"/>
      <c r="DA67" s="29">
        <f t="shared" si="183"/>
        <v>0</v>
      </c>
      <c r="DB67" s="29">
        <f t="shared" si="184"/>
        <v>0</v>
      </c>
      <c r="DC67" s="29"/>
      <c r="DD67" s="29">
        <f t="shared" si="185"/>
        <v>0</v>
      </c>
      <c r="DE67" s="29">
        <f t="shared" si="186"/>
        <v>0</v>
      </c>
      <c r="DF67" s="29">
        <f t="shared" si="187"/>
        <v>0</v>
      </c>
      <c r="DG67" s="29">
        <f t="shared" si="188"/>
        <v>0</v>
      </c>
      <c r="DH67" s="29">
        <f t="shared" si="189"/>
        <v>0</v>
      </c>
      <c r="DI67" s="29">
        <f t="shared" si="190"/>
        <v>0</v>
      </c>
      <c r="DJ67" s="29">
        <f t="shared" si="191"/>
        <v>0</v>
      </c>
      <c r="DK67" s="29">
        <f t="shared" si="192"/>
        <v>0</v>
      </c>
      <c r="DL67" s="29">
        <f t="shared" si="193"/>
        <v>0</v>
      </c>
      <c r="DM67" s="29">
        <f t="shared" si="194"/>
        <v>0</v>
      </c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>
        <f t="shared" si="195"/>
        <v>8</v>
      </c>
      <c r="ER67" s="29">
        <f t="shared" si="196"/>
        <v>8</v>
      </c>
      <c r="ES67" s="29">
        <f t="shared" si="197"/>
        <v>8</v>
      </c>
      <c r="ET67" s="29">
        <f t="shared" si="198"/>
        <v>8</v>
      </c>
      <c r="EU67" s="29">
        <f t="shared" si="199"/>
        <v>8</v>
      </c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36"/>
      <c r="FG67" s="36"/>
      <c r="FH67" s="36"/>
      <c r="FI67" s="36"/>
      <c r="FJ67" s="36"/>
      <c r="FK67" s="36"/>
      <c r="FL67" s="36"/>
      <c r="FM67" s="29"/>
      <c r="FN67" s="29"/>
    </row>
    <row r="68" spans="1:170" s="37" customFormat="1" x14ac:dyDescent="0.35">
      <c r="A68" s="29"/>
      <c r="B68" s="36"/>
      <c r="C68" s="29"/>
      <c r="D68" s="29"/>
      <c r="E68" s="29"/>
      <c r="F68" s="29"/>
      <c r="G68" s="29"/>
      <c r="H68" s="29"/>
      <c r="I68" s="29"/>
      <c r="J68" s="29"/>
      <c r="K68" s="29"/>
      <c r="L68" s="29">
        <f t="shared" si="142"/>
        <v>0</v>
      </c>
      <c r="M68" s="29"/>
      <c r="N68" s="29"/>
      <c r="O68" s="29"/>
      <c r="P68" s="29">
        <f t="shared" si="143"/>
        <v>0</v>
      </c>
      <c r="Q68" s="29"/>
      <c r="R68" s="29">
        <f t="shared" si="144"/>
        <v>0</v>
      </c>
      <c r="S68" s="29"/>
      <c r="T68" s="29">
        <f t="shared" si="145"/>
        <v>0</v>
      </c>
      <c r="U68" s="29"/>
      <c r="V68" s="29">
        <f t="shared" si="146"/>
        <v>0</v>
      </c>
      <c r="W68" s="29"/>
      <c r="X68" s="29"/>
      <c r="Y68" s="29">
        <f t="shared" si="147"/>
        <v>0</v>
      </c>
      <c r="Z68" s="29"/>
      <c r="AA68" s="29">
        <f t="shared" si="148"/>
        <v>0</v>
      </c>
      <c r="AB68" s="29">
        <f t="shared" si="149"/>
        <v>0</v>
      </c>
      <c r="AC68" s="29">
        <f t="shared" si="150"/>
        <v>0</v>
      </c>
      <c r="AD68" s="29">
        <f t="shared" si="151"/>
        <v>0</v>
      </c>
      <c r="AE68" s="29">
        <f t="shared" si="152"/>
        <v>0</v>
      </c>
      <c r="AF68" s="29">
        <f t="shared" si="153"/>
        <v>0</v>
      </c>
      <c r="AG68" s="29">
        <f t="shared" si="154"/>
        <v>0</v>
      </c>
      <c r="AH68" s="29">
        <f t="shared" si="155"/>
        <v>0</v>
      </c>
      <c r="AI68" s="29">
        <f t="shared" si="156"/>
        <v>0</v>
      </c>
      <c r="AJ68" s="29">
        <f t="shared" si="157"/>
        <v>0</v>
      </c>
      <c r="AK68" s="29">
        <f t="shared" si="158"/>
        <v>0</v>
      </c>
      <c r="AL68" s="29"/>
      <c r="AM68" s="29">
        <f t="shared" si="159"/>
        <v>0</v>
      </c>
      <c r="AN68" s="29">
        <f t="shared" si="160"/>
        <v>1</v>
      </c>
      <c r="AO68" s="29">
        <f t="shared" si="161"/>
        <v>0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36"/>
      <c r="BE68" s="36"/>
      <c r="BF68" s="29"/>
      <c r="BG68" s="29">
        <f t="shared" si="162"/>
        <v>0</v>
      </c>
      <c r="BH68" s="29"/>
      <c r="BI68" s="29">
        <f t="shared" si="163"/>
        <v>0</v>
      </c>
      <c r="BJ68" s="29">
        <f t="shared" si="164"/>
        <v>0</v>
      </c>
      <c r="BK68" s="29">
        <f t="shared" si="165"/>
        <v>0</v>
      </c>
      <c r="BL68" s="29">
        <f t="shared" si="166"/>
        <v>0</v>
      </c>
      <c r="BM68" s="29">
        <f t="shared" si="167"/>
        <v>0</v>
      </c>
      <c r="BN68" s="29">
        <f t="shared" si="168"/>
        <v>0</v>
      </c>
      <c r="BO68" s="36"/>
      <c r="BP68" s="29">
        <f t="shared" si="169"/>
        <v>0</v>
      </c>
      <c r="BQ68" s="29">
        <f t="shared" si="170"/>
        <v>0</v>
      </c>
      <c r="BR68" s="29">
        <f t="shared" si="171"/>
        <v>0</v>
      </c>
      <c r="BS68" s="29"/>
      <c r="BT68" s="29"/>
      <c r="BU68" s="29">
        <f t="shared" si="172"/>
        <v>0</v>
      </c>
      <c r="BV68" s="29"/>
      <c r="BW68" s="29">
        <f t="shared" si="173"/>
        <v>0</v>
      </c>
      <c r="BX68" s="29">
        <f t="shared" si="174"/>
        <v>0</v>
      </c>
      <c r="BY68" s="36"/>
      <c r="BZ68" s="29">
        <f t="shared" si="175"/>
        <v>0</v>
      </c>
      <c r="CA68" s="29">
        <f t="shared" si="176"/>
        <v>0</v>
      </c>
      <c r="CB68" s="29">
        <f t="shared" si="177"/>
        <v>0</v>
      </c>
      <c r="CC68" s="29">
        <f t="shared" si="178"/>
        <v>0</v>
      </c>
      <c r="CD68" s="29">
        <f t="shared" si="179"/>
        <v>0</v>
      </c>
      <c r="CE68" s="29">
        <f t="shared" si="180"/>
        <v>0</v>
      </c>
      <c r="CF68" s="29">
        <f t="shared" si="181"/>
        <v>0</v>
      </c>
      <c r="CG68" s="29">
        <f t="shared" si="182"/>
        <v>0</v>
      </c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36"/>
      <c r="CZ68" s="29"/>
      <c r="DA68" s="29">
        <f t="shared" si="183"/>
        <v>0</v>
      </c>
      <c r="DB68" s="29">
        <f t="shared" si="184"/>
        <v>0</v>
      </c>
      <c r="DC68" s="29"/>
      <c r="DD68" s="29">
        <f t="shared" si="185"/>
        <v>0</v>
      </c>
      <c r="DE68" s="29">
        <f t="shared" si="186"/>
        <v>0</v>
      </c>
      <c r="DF68" s="29">
        <f t="shared" si="187"/>
        <v>0</v>
      </c>
      <c r="DG68" s="29">
        <f t="shared" si="188"/>
        <v>0</v>
      </c>
      <c r="DH68" s="29">
        <f t="shared" si="189"/>
        <v>0</v>
      </c>
      <c r="DI68" s="29">
        <f t="shared" si="190"/>
        <v>0</v>
      </c>
      <c r="DJ68" s="29">
        <f t="shared" si="191"/>
        <v>0</v>
      </c>
      <c r="DK68" s="29">
        <f t="shared" si="192"/>
        <v>0</v>
      </c>
      <c r="DL68" s="29">
        <f t="shared" si="193"/>
        <v>0</v>
      </c>
      <c r="DM68" s="29">
        <f t="shared" si="194"/>
        <v>0</v>
      </c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>
        <f t="shared" si="195"/>
        <v>8</v>
      </c>
      <c r="ER68" s="29">
        <f t="shared" si="196"/>
        <v>8</v>
      </c>
      <c r="ES68" s="29">
        <f t="shared" si="197"/>
        <v>8</v>
      </c>
      <c r="ET68" s="29">
        <f t="shared" si="198"/>
        <v>8</v>
      </c>
      <c r="EU68" s="29">
        <f t="shared" si="199"/>
        <v>8</v>
      </c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36"/>
      <c r="FG68" s="36"/>
      <c r="FH68" s="36"/>
      <c r="FI68" s="36"/>
      <c r="FJ68" s="36"/>
      <c r="FK68" s="36"/>
      <c r="FL68" s="36"/>
      <c r="FM68" s="29"/>
      <c r="FN68" s="29"/>
    </row>
    <row r="69" spans="1:170" s="37" customFormat="1" x14ac:dyDescent="0.35">
      <c r="A69" s="29"/>
      <c r="B69" s="36"/>
      <c r="C69" s="29"/>
      <c r="D69" s="29"/>
      <c r="E69" s="29"/>
      <c r="F69" s="29"/>
      <c r="G69" s="29"/>
      <c r="H69" s="29"/>
      <c r="I69" s="29"/>
      <c r="J69" s="29"/>
      <c r="K69" s="29"/>
      <c r="L69" s="29">
        <f t="shared" si="142"/>
        <v>0</v>
      </c>
      <c r="M69" s="29"/>
      <c r="N69" s="29"/>
      <c r="O69" s="29"/>
      <c r="P69" s="29">
        <f t="shared" si="143"/>
        <v>0</v>
      </c>
      <c r="Q69" s="29"/>
      <c r="R69" s="29">
        <f t="shared" si="144"/>
        <v>0</v>
      </c>
      <c r="S69" s="29"/>
      <c r="T69" s="29">
        <f t="shared" si="145"/>
        <v>0</v>
      </c>
      <c r="U69" s="29"/>
      <c r="V69" s="29">
        <f t="shared" si="146"/>
        <v>0</v>
      </c>
      <c r="W69" s="29"/>
      <c r="X69" s="29"/>
      <c r="Y69" s="29">
        <f t="shared" si="147"/>
        <v>0</v>
      </c>
      <c r="Z69" s="29"/>
      <c r="AA69" s="29">
        <f t="shared" si="148"/>
        <v>0</v>
      </c>
      <c r="AB69" s="29">
        <f t="shared" si="149"/>
        <v>0</v>
      </c>
      <c r="AC69" s="29">
        <f t="shared" si="150"/>
        <v>0</v>
      </c>
      <c r="AD69" s="29">
        <f t="shared" si="151"/>
        <v>0</v>
      </c>
      <c r="AE69" s="29">
        <f t="shared" si="152"/>
        <v>0</v>
      </c>
      <c r="AF69" s="29">
        <f t="shared" si="153"/>
        <v>0</v>
      </c>
      <c r="AG69" s="29">
        <f t="shared" si="154"/>
        <v>0</v>
      </c>
      <c r="AH69" s="29">
        <f t="shared" si="155"/>
        <v>0</v>
      </c>
      <c r="AI69" s="29">
        <f t="shared" si="156"/>
        <v>0</v>
      </c>
      <c r="AJ69" s="29">
        <f t="shared" si="157"/>
        <v>0</v>
      </c>
      <c r="AK69" s="29">
        <f t="shared" si="158"/>
        <v>0</v>
      </c>
      <c r="AL69" s="29"/>
      <c r="AM69" s="29">
        <f t="shared" si="159"/>
        <v>0</v>
      </c>
      <c r="AN69" s="29">
        <f t="shared" si="160"/>
        <v>1</v>
      </c>
      <c r="AO69" s="29">
        <f t="shared" si="161"/>
        <v>0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36"/>
      <c r="BE69" s="36"/>
      <c r="BF69" s="29"/>
      <c r="BG69" s="29">
        <f t="shared" si="162"/>
        <v>0</v>
      </c>
      <c r="BH69" s="29"/>
      <c r="BI69" s="29">
        <f t="shared" si="163"/>
        <v>0</v>
      </c>
      <c r="BJ69" s="29">
        <f t="shared" si="164"/>
        <v>0</v>
      </c>
      <c r="BK69" s="29">
        <f t="shared" si="165"/>
        <v>0</v>
      </c>
      <c r="BL69" s="29">
        <f t="shared" si="166"/>
        <v>0</v>
      </c>
      <c r="BM69" s="29">
        <f t="shared" si="167"/>
        <v>0</v>
      </c>
      <c r="BN69" s="29">
        <f t="shared" si="168"/>
        <v>0</v>
      </c>
      <c r="BO69" s="36"/>
      <c r="BP69" s="29">
        <f t="shared" si="169"/>
        <v>0</v>
      </c>
      <c r="BQ69" s="29">
        <f t="shared" si="170"/>
        <v>0</v>
      </c>
      <c r="BR69" s="29">
        <f t="shared" si="171"/>
        <v>0</v>
      </c>
      <c r="BS69" s="29"/>
      <c r="BT69" s="29"/>
      <c r="BU69" s="29">
        <f t="shared" si="172"/>
        <v>0</v>
      </c>
      <c r="BV69" s="29"/>
      <c r="BW69" s="29">
        <f t="shared" si="173"/>
        <v>0</v>
      </c>
      <c r="BX69" s="29">
        <f t="shared" si="174"/>
        <v>0</v>
      </c>
      <c r="BY69" s="36"/>
      <c r="BZ69" s="29">
        <f t="shared" si="175"/>
        <v>0</v>
      </c>
      <c r="CA69" s="29">
        <f t="shared" si="176"/>
        <v>0</v>
      </c>
      <c r="CB69" s="29">
        <f t="shared" si="177"/>
        <v>0</v>
      </c>
      <c r="CC69" s="29">
        <f t="shared" si="178"/>
        <v>0</v>
      </c>
      <c r="CD69" s="29">
        <f t="shared" si="179"/>
        <v>0</v>
      </c>
      <c r="CE69" s="29">
        <f t="shared" si="180"/>
        <v>0</v>
      </c>
      <c r="CF69" s="29">
        <f t="shared" si="181"/>
        <v>0</v>
      </c>
      <c r="CG69" s="29">
        <f t="shared" si="182"/>
        <v>0</v>
      </c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36"/>
      <c r="CZ69" s="29"/>
      <c r="DA69" s="29">
        <f t="shared" si="183"/>
        <v>0</v>
      </c>
      <c r="DB69" s="29">
        <f t="shared" si="184"/>
        <v>0</v>
      </c>
      <c r="DC69" s="29"/>
      <c r="DD69" s="29">
        <f t="shared" si="185"/>
        <v>0</v>
      </c>
      <c r="DE69" s="29">
        <f t="shared" si="186"/>
        <v>0</v>
      </c>
      <c r="DF69" s="29">
        <f t="shared" si="187"/>
        <v>0</v>
      </c>
      <c r="DG69" s="29">
        <f t="shared" si="188"/>
        <v>0</v>
      </c>
      <c r="DH69" s="29">
        <f t="shared" si="189"/>
        <v>0</v>
      </c>
      <c r="DI69" s="29">
        <f t="shared" si="190"/>
        <v>0</v>
      </c>
      <c r="DJ69" s="29">
        <f t="shared" si="191"/>
        <v>0</v>
      </c>
      <c r="DK69" s="29">
        <f t="shared" si="192"/>
        <v>0</v>
      </c>
      <c r="DL69" s="29">
        <f t="shared" si="193"/>
        <v>0</v>
      </c>
      <c r="DM69" s="29">
        <f t="shared" si="194"/>
        <v>0</v>
      </c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>
        <f t="shared" si="195"/>
        <v>8</v>
      </c>
      <c r="ER69" s="29">
        <f t="shared" si="196"/>
        <v>8</v>
      </c>
      <c r="ES69" s="29">
        <f t="shared" si="197"/>
        <v>8</v>
      </c>
      <c r="ET69" s="29">
        <f t="shared" si="198"/>
        <v>8</v>
      </c>
      <c r="EU69" s="29">
        <f t="shared" si="199"/>
        <v>8</v>
      </c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36"/>
      <c r="FG69" s="36"/>
      <c r="FH69" s="36"/>
      <c r="FI69" s="36"/>
      <c r="FJ69" s="36"/>
      <c r="FK69" s="36"/>
      <c r="FL69" s="36"/>
      <c r="FM69" s="29"/>
      <c r="FN69" s="29"/>
    </row>
    <row r="70" spans="1:170" s="37" customFormat="1" x14ac:dyDescent="0.35">
      <c r="A70" s="29"/>
      <c r="B70" s="36"/>
      <c r="C70" s="29"/>
      <c r="D70" s="29"/>
      <c r="E70" s="29"/>
      <c r="F70" s="29"/>
      <c r="G70" s="29"/>
      <c r="H70" s="29"/>
      <c r="I70" s="29"/>
      <c r="J70" s="29"/>
      <c r="K70" s="29"/>
      <c r="L70" s="29">
        <f t="shared" si="142"/>
        <v>0</v>
      </c>
      <c r="M70" s="29"/>
      <c r="N70" s="29"/>
      <c r="O70" s="29"/>
      <c r="P70" s="29">
        <f t="shared" si="143"/>
        <v>0</v>
      </c>
      <c r="Q70" s="29"/>
      <c r="R70" s="29">
        <f t="shared" si="144"/>
        <v>0</v>
      </c>
      <c r="S70" s="29"/>
      <c r="T70" s="29">
        <f t="shared" si="145"/>
        <v>0</v>
      </c>
      <c r="U70" s="29"/>
      <c r="V70" s="29">
        <f t="shared" si="146"/>
        <v>0</v>
      </c>
      <c r="W70" s="29"/>
      <c r="X70" s="29"/>
      <c r="Y70" s="29">
        <f t="shared" si="147"/>
        <v>0</v>
      </c>
      <c r="Z70" s="29"/>
      <c r="AA70" s="29">
        <f t="shared" si="148"/>
        <v>0</v>
      </c>
      <c r="AB70" s="29">
        <f t="shared" si="149"/>
        <v>0</v>
      </c>
      <c r="AC70" s="29">
        <f t="shared" si="150"/>
        <v>0</v>
      </c>
      <c r="AD70" s="29">
        <f t="shared" si="151"/>
        <v>0</v>
      </c>
      <c r="AE70" s="29">
        <f t="shared" si="152"/>
        <v>0</v>
      </c>
      <c r="AF70" s="29">
        <f t="shared" si="153"/>
        <v>0</v>
      </c>
      <c r="AG70" s="29">
        <f t="shared" si="154"/>
        <v>0</v>
      </c>
      <c r="AH70" s="29">
        <f t="shared" si="155"/>
        <v>0</v>
      </c>
      <c r="AI70" s="29">
        <f t="shared" si="156"/>
        <v>0</v>
      </c>
      <c r="AJ70" s="29">
        <f t="shared" si="157"/>
        <v>0</v>
      </c>
      <c r="AK70" s="29">
        <f t="shared" si="158"/>
        <v>0</v>
      </c>
      <c r="AL70" s="29"/>
      <c r="AM70" s="29">
        <f t="shared" si="159"/>
        <v>0</v>
      </c>
      <c r="AN70" s="29">
        <f t="shared" si="160"/>
        <v>1</v>
      </c>
      <c r="AO70" s="29">
        <f t="shared" si="161"/>
        <v>0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6"/>
      <c r="BE70" s="36"/>
      <c r="BF70" s="29"/>
      <c r="BG70" s="29">
        <f t="shared" si="162"/>
        <v>0</v>
      </c>
      <c r="BH70" s="29"/>
      <c r="BI70" s="29">
        <f t="shared" si="163"/>
        <v>0</v>
      </c>
      <c r="BJ70" s="29">
        <f t="shared" si="164"/>
        <v>0</v>
      </c>
      <c r="BK70" s="29">
        <f t="shared" si="165"/>
        <v>0</v>
      </c>
      <c r="BL70" s="29">
        <f t="shared" si="166"/>
        <v>0</v>
      </c>
      <c r="BM70" s="29">
        <f t="shared" si="167"/>
        <v>0</v>
      </c>
      <c r="BN70" s="29">
        <f t="shared" si="168"/>
        <v>0</v>
      </c>
      <c r="BO70" s="36"/>
      <c r="BP70" s="29">
        <f t="shared" si="169"/>
        <v>0</v>
      </c>
      <c r="BQ70" s="29">
        <f t="shared" si="170"/>
        <v>0</v>
      </c>
      <c r="BR70" s="29">
        <f t="shared" si="171"/>
        <v>0</v>
      </c>
      <c r="BS70" s="29"/>
      <c r="BT70" s="29"/>
      <c r="BU70" s="29">
        <f t="shared" si="172"/>
        <v>0</v>
      </c>
      <c r="BV70" s="29"/>
      <c r="BW70" s="29">
        <f t="shared" si="173"/>
        <v>0</v>
      </c>
      <c r="BX70" s="29">
        <f t="shared" si="174"/>
        <v>0</v>
      </c>
      <c r="BY70" s="36"/>
      <c r="BZ70" s="29">
        <f t="shared" si="175"/>
        <v>0</v>
      </c>
      <c r="CA70" s="29">
        <f t="shared" si="176"/>
        <v>0</v>
      </c>
      <c r="CB70" s="29">
        <f t="shared" si="177"/>
        <v>0</v>
      </c>
      <c r="CC70" s="29">
        <f t="shared" si="178"/>
        <v>0</v>
      </c>
      <c r="CD70" s="29">
        <f t="shared" si="179"/>
        <v>0</v>
      </c>
      <c r="CE70" s="29">
        <f t="shared" si="180"/>
        <v>0</v>
      </c>
      <c r="CF70" s="29">
        <f t="shared" si="181"/>
        <v>0</v>
      </c>
      <c r="CG70" s="29">
        <f t="shared" si="182"/>
        <v>0</v>
      </c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36"/>
      <c r="CZ70" s="29"/>
      <c r="DA70" s="29">
        <f t="shared" si="183"/>
        <v>0</v>
      </c>
      <c r="DB70" s="29">
        <f t="shared" si="184"/>
        <v>0</v>
      </c>
      <c r="DC70" s="29"/>
      <c r="DD70" s="29">
        <f t="shared" si="185"/>
        <v>0</v>
      </c>
      <c r="DE70" s="29">
        <f t="shared" si="186"/>
        <v>0</v>
      </c>
      <c r="DF70" s="29">
        <f t="shared" si="187"/>
        <v>0</v>
      </c>
      <c r="DG70" s="29">
        <f t="shared" si="188"/>
        <v>0</v>
      </c>
      <c r="DH70" s="29">
        <f t="shared" si="189"/>
        <v>0</v>
      </c>
      <c r="DI70" s="29">
        <f t="shared" si="190"/>
        <v>0</v>
      </c>
      <c r="DJ70" s="29">
        <f t="shared" si="191"/>
        <v>0</v>
      </c>
      <c r="DK70" s="29">
        <f t="shared" si="192"/>
        <v>0</v>
      </c>
      <c r="DL70" s="29">
        <f t="shared" si="193"/>
        <v>0</v>
      </c>
      <c r="DM70" s="29">
        <f t="shared" si="194"/>
        <v>0</v>
      </c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>
        <f t="shared" si="195"/>
        <v>8</v>
      </c>
      <c r="ER70" s="29">
        <f t="shared" si="196"/>
        <v>8</v>
      </c>
      <c r="ES70" s="29">
        <f t="shared" si="197"/>
        <v>8</v>
      </c>
      <c r="ET70" s="29">
        <f t="shared" si="198"/>
        <v>8</v>
      </c>
      <c r="EU70" s="29">
        <f t="shared" si="199"/>
        <v>8</v>
      </c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36"/>
      <c r="FG70" s="36"/>
      <c r="FH70" s="36"/>
      <c r="FI70" s="36"/>
      <c r="FJ70" s="36"/>
      <c r="FK70" s="36"/>
      <c r="FL70" s="36"/>
      <c r="FM70" s="29"/>
      <c r="FN70" s="29"/>
    </row>
    <row r="71" spans="1:170" s="37" customFormat="1" x14ac:dyDescent="0.35">
      <c r="A71" s="29"/>
      <c r="B71" s="36"/>
      <c r="C71" s="29"/>
      <c r="D71" s="29"/>
      <c r="E71" s="29"/>
      <c r="F71" s="29"/>
      <c r="G71" s="29"/>
      <c r="H71" s="29"/>
      <c r="I71" s="29"/>
      <c r="J71" s="29"/>
      <c r="K71" s="29"/>
      <c r="L71" s="29">
        <f t="shared" si="142"/>
        <v>0</v>
      </c>
      <c r="M71" s="29"/>
      <c r="N71" s="29"/>
      <c r="O71" s="29"/>
      <c r="P71" s="29">
        <f t="shared" si="143"/>
        <v>0</v>
      </c>
      <c r="Q71" s="29"/>
      <c r="R71" s="29">
        <f t="shared" si="144"/>
        <v>0</v>
      </c>
      <c r="S71" s="29"/>
      <c r="T71" s="29">
        <f t="shared" si="145"/>
        <v>0</v>
      </c>
      <c r="U71" s="29"/>
      <c r="V71" s="29">
        <f t="shared" si="146"/>
        <v>0</v>
      </c>
      <c r="W71" s="29"/>
      <c r="X71" s="29"/>
      <c r="Y71" s="29">
        <f t="shared" si="147"/>
        <v>0</v>
      </c>
      <c r="Z71" s="29"/>
      <c r="AA71" s="29">
        <f t="shared" si="148"/>
        <v>0</v>
      </c>
      <c r="AB71" s="29">
        <f t="shared" si="149"/>
        <v>0</v>
      </c>
      <c r="AC71" s="29">
        <f t="shared" si="150"/>
        <v>0</v>
      </c>
      <c r="AD71" s="29">
        <f t="shared" si="151"/>
        <v>0</v>
      </c>
      <c r="AE71" s="29">
        <f t="shared" si="152"/>
        <v>0</v>
      </c>
      <c r="AF71" s="29">
        <f t="shared" si="153"/>
        <v>0</v>
      </c>
      <c r="AG71" s="29">
        <f t="shared" si="154"/>
        <v>0</v>
      </c>
      <c r="AH71" s="29">
        <f t="shared" si="155"/>
        <v>0</v>
      </c>
      <c r="AI71" s="29">
        <f t="shared" si="156"/>
        <v>0</v>
      </c>
      <c r="AJ71" s="29">
        <f t="shared" si="157"/>
        <v>0</v>
      </c>
      <c r="AK71" s="29">
        <f t="shared" si="158"/>
        <v>0</v>
      </c>
      <c r="AL71" s="29"/>
      <c r="AM71" s="29">
        <f t="shared" si="159"/>
        <v>0</v>
      </c>
      <c r="AN71" s="29">
        <f t="shared" si="160"/>
        <v>1</v>
      </c>
      <c r="AO71" s="29">
        <f t="shared" si="161"/>
        <v>0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36"/>
      <c r="BE71" s="36"/>
      <c r="BF71" s="29"/>
      <c r="BG71" s="29">
        <f t="shared" si="162"/>
        <v>0</v>
      </c>
      <c r="BH71" s="29"/>
      <c r="BI71" s="29">
        <f t="shared" si="163"/>
        <v>0</v>
      </c>
      <c r="BJ71" s="29">
        <f t="shared" si="164"/>
        <v>0</v>
      </c>
      <c r="BK71" s="29">
        <f t="shared" si="165"/>
        <v>0</v>
      </c>
      <c r="BL71" s="29">
        <f t="shared" si="166"/>
        <v>0</v>
      </c>
      <c r="BM71" s="29">
        <f t="shared" si="167"/>
        <v>0</v>
      </c>
      <c r="BN71" s="29">
        <f t="shared" si="168"/>
        <v>0</v>
      </c>
      <c r="BO71" s="36"/>
      <c r="BP71" s="29">
        <f t="shared" si="169"/>
        <v>0</v>
      </c>
      <c r="BQ71" s="29">
        <f t="shared" si="170"/>
        <v>0</v>
      </c>
      <c r="BR71" s="29">
        <f t="shared" si="171"/>
        <v>0</v>
      </c>
      <c r="BS71" s="29"/>
      <c r="BT71" s="29"/>
      <c r="BU71" s="29">
        <f t="shared" si="172"/>
        <v>0</v>
      </c>
      <c r="BV71" s="29"/>
      <c r="BW71" s="29">
        <f t="shared" si="173"/>
        <v>0</v>
      </c>
      <c r="BX71" s="29">
        <f t="shared" si="174"/>
        <v>0</v>
      </c>
      <c r="BY71" s="36"/>
      <c r="BZ71" s="29">
        <f t="shared" si="175"/>
        <v>0</v>
      </c>
      <c r="CA71" s="29">
        <f t="shared" si="176"/>
        <v>0</v>
      </c>
      <c r="CB71" s="29">
        <f t="shared" si="177"/>
        <v>0</v>
      </c>
      <c r="CC71" s="29">
        <f t="shared" si="178"/>
        <v>0</v>
      </c>
      <c r="CD71" s="29">
        <f t="shared" si="179"/>
        <v>0</v>
      </c>
      <c r="CE71" s="29">
        <f t="shared" si="180"/>
        <v>0</v>
      </c>
      <c r="CF71" s="29">
        <f t="shared" si="181"/>
        <v>0</v>
      </c>
      <c r="CG71" s="29">
        <f t="shared" si="182"/>
        <v>0</v>
      </c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36"/>
      <c r="CZ71" s="29"/>
      <c r="DA71" s="29">
        <f t="shared" si="183"/>
        <v>0</v>
      </c>
      <c r="DB71" s="29">
        <f t="shared" si="184"/>
        <v>0</v>
      </c>
      <c r="DC71" s="29"/>
      <c r="DD71" s="29">
        <f t="shared" si="185"/>
        <v>0</v>
      </c>
      <c r="DE71" s="29">
        <f t="shared" si="186"/>
        <v>0</v>
      </c>
      <c r="DF71" s="29">
        <f t="shared" si="187"/>
        <v>0</v>
      </c>
      <c r="DG71" s="29">
        <f t="shared" si="188"/>
        <v>0</v>
      </c>
      <c r="DH71" s="29">
        <f t="shared" si="189"/>
        <v>0</v>
      </c>
      <c r="DI71" s="29">
        <f t="shared" si="190"/>
        <v>0</v>
      </c>
      <c r="DJ71" s="29">
        <f t="shared" si="191"/>
        <v>0</v>
      </c>
      <c r="DK71" s="29">
        <f t="shared" si="192"/>
        <v>0</v>
      </c>
      <c r="DL71" s="29">
        <f t="shared" si="193"/>
        <v>0</v>
      </c>
      <c r="DM71" s="29">
        <f t="shared" si="194"/>
        <v>0</v>
      </c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>
        <f t="shared" si="195"/>
        <v>8</v>
      </c>
      <c r="ER71" s="29">
        <f t="shared" si="196"/>
        <v>8</v>
      </c>
      <c r="ES71" s="29">
        <f t="shared" si="197"/>
        <v>8</v>
      </c>
      <c r="ET71" s="29">
        <f t="shared" si="198"/>
        <v>8</v>
      </c>
      <c r="EU71" s="29">
        <f t="shared" si="199"/>
        <v>8</v>
      </c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36"/>
      <c r="FG71" s="36"/>
      <c r="FH71" s="36"/>
      <c r="FI71" s="36"/>
      <c r="FJ71" s="36"/>
      <c r="FK71" s="36"/>
      <c r="FL71" s="36"/>
      <c r="FM71" s="29"/>
      <c r="FN71" s="29"/>
    </row>
    <row r="72" spans="1:170" s="37" customFormat="1" x14ac:dyDescent="0.35">
      <c r="A72" s="29"/>
      <c r="B72" s="36"/>
      <c r="C72" s="29"/>
      <c r="D72" s="29"/>
      <c r="E72" s="29"/>
      <c r="F72" s="29"/>
      <c r="G72" s="29"/>
      <c r="H72" s="29"/>
      <c r="I72" s="29"/>
      <c r="J72" s="29"/>
      <c r="K72" s="29"/>
      <c r="L72" s="29">
        <f t="shared" si="142"/>
        <v>0</v>
      </c>
      <c r="M72" s="29"/>
      <c r="N72" s="29"/>
      <c r="O72" s="29"/>
      <c r="P72" s="29">
        <f t="shared" si="143"/>
        <v>0</v>
      </c>
      <c r="Q72" s="29"/>
      <c r="R72" s="29">
        <f t="shared" si="144"/>
        <v>0</v>
      </c>
      <c r="S72" s="29"/>
      <c r="T72" s="29">
        <f t="shared" si="145"/>
        <v>0</v>
      </c>
      <c r="U72" s="29"/>
      <c r="V72" s="29">
        <f t="shared" si="146"/>
        <v>0</v>
      </c>
      <c r="W72" s="29"/>
      <c r="X72" s="29"/>
      <c r="Y72" s="29">
        <f t="shared" si="147"/>
        <v>0</v>
      </c>
      <c r="Z72" s="29"/>
      <c r="AA72" s="29">
        <f t="shared" si="148"/>
        <v>0</v>
      </c>
      <c r="AB72" s="29">
        <f t="shared" si="149"/>
        <v>0</v>
      </c>
      <c r="AC72" s="29">
        <f t="shared" si="150"/>
        <v>0</v>
      </c>
      <c r="AD72" s="29">
        <f t="shared" si="151"/>
        <v>0</v>
      </c>
      <c r="AE72" s="29">
        <f t="shared" si="152"/>
        <v>0</v>
      </c>
      <c r="AF72" s="29">
        <f t="shared" si="153"/>
        <v>0</v>
      </c>
      <c r="AG72" s="29">
        <f t="shared" si="154"/>
        <v>0</v>
      </c>
      <c r="AH72" s="29">
        <f t="shared" si="155"/>
        <v>0</v>
      </c>
      <c r="AI72" s="29">
        <f t="shared" si="156"/>
        <v>0</v>
      </c>
      <c r="AJ72" s="29">
        <f t="shared" si="157"/>
        <v>0</v>
      </c>
      <c r="AK72" s="29">
        <f t="shared" si="158"/>
        <v>0</v>
      </c>
      <c r="AL72" s="29"/>
      <c r="AM72" s="29">
        <f t="shared" si="159"/>
        <v>0</v>
      </c>
      <c r="AN72" s="29">
        <f t="shared" si="160"/>
        <v>1</v>
      </c>
      <c r="AO72" s="29">
        <f t="shared" si="161"/>
        <v>0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6"/>
      <c r="BE72" s="36"/>
      <c r="BF72" s="29"/>
      <c r="BG72" s="29">
        <f t="shared" si="162"/>
        <v>0</v>
      </c>
      <c r="BH72" s="29"/>
      <c r="BI72" s="29">
        <f t="shared" si="163"/>
        <v>0</v>
      </c>
      <c r="BJ72" s="29">
        <f t="shared" si="164"/>
        <v>0</v>
      </c>
      <c r="BK72" s="29">
        <f t="shared" si="165"/>
        <v>0</v>
      </c>
      <c r="BL72" s="29">
        <f t="shared" si="166"/>
        <v>0</v>
      </c>
      <c r="BM72" s="29">
        <f t="shared" si="167"/>
        <v>0</v>
      </c>
      <c r="BN72" s="29">
        <f t="shared" si="168"/>
        <v>0</v>
      </c>
      <c r="BO72" s="36"/>
      <c r="BP72" s="29">
        <f t="shared" si="169"/>
        <v>0</v>
      </c>
      <c r="BQ72" s="29">
        <f t="shared" si="170"/>
        <v>0</v>
      </c>
      <c r="BR72" s="29">
        <f t="shared" si="171"/>
        <v>0</v>
      </c>
      <c r="BS72" s="29"/>
      <c r="BT72" s="29"/>
      <c r="BU72" s="29">
        <f t="shared" si="172"/>
        <v>0</v>
      </c>
      <c r="BV72" s="29"/>
      <c r="BW72" s="29">
        <f t="shared" si="173"/>
        <v>0</v>
      </c>
      <c r="BX72" s="29">
        <f t="shared" si="174"/>
        <v>0</v>
      </c>
      <c r="BY72" s="36"/>
      <c r="BZ72" s="29">
        <f t="shared" si="175"/>
        <v>0</v>
      </c>
      <c r="CA72" s="29">
        <f t="shared" si="176"/>
        <v>0</v>
      </c>
      <c r="CB72" s="29">
        <f t="shared" si="177"/>
        <v>0</v>
      </c>
      <c r="CC72" s="29">
        <f t="shared" si="178"/>
        <v>0</v>
      </c>
      <c r="CD72" s="29">
        <f t="shared" si="179"/>
        <v>0</v>
      </c>
      <c r="CE72" s="29">
        <f t="shared" si="180"/>
        <v>0</v>
      </c>
      <c r="CF72" s="29">
        <f t="shared" si="181"/>
        <v>0</v>
      </c>
      <c r="CG72" s="29">
        <f t="shared" si="182"/>
        <v>0</v>
      </c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36"/>
      <c r="CZ72" s="29"/>
      <c r="DA72" s="29">
        <f t="shared" si="183"/>
        <v>0</v>
      </c>
      <c r="DB72" s="29">
        <f t="shared" si="184"/>
        <v>0</v>
      </c>
      <c r="DC72" s="29"/>
      <c r="DD72" s="29">
        <f t="shared" si="185"/>
        <v>0</v>
      </c>
      <c r="DE72" s="29">
        <f t="shared" si="186"/>
        <v>0</v>
      </c>
      <c r="DF72" s="29">
        <f t="shared" si="187"/>
        <v>0</v>
      </c>
      <c r="DG72" s="29">
        <f t="shared" si="188"/>
        <v>0</v>
      </c>
      <c r="DH72" s="29">
        <f t="shared" si="189"/>
        <v>0</v>
      </c>
      <c r="DI72" s="29">
        <f t="shared" si="190"/>
        <v>0</v>
      </c>
      <c r="DJ72" s="29">
        <f t="shared" si="191"/>
        <v>0</v>
      </c>
      <c r="DK72" s="29">
        <f t="shared" si="192"/>
        <v>0</v>
      </c>
      <c r="DL72" s="29">
        <f t="shared" si="193"/>
        <v>0</v>
      </c>
      <c r="DM72" s="29">
        <f t="shared" si="194"/>
        <v>0</v>
      </c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>
        <f t="shared" si="195"/>
        <v>8</v>
      </c>
      <c r="ER72" s="29">
        <f t="shared" si="196"/>
        <v>8</v>
      </c>
      <c r="ES72" s="29">
        <f t="shared" si="197"/>
        <v>8</v>
      </c>
      <c r="ET72" s="29">
        <f t="shared" si="198"/>
        <v>8</v>
      </c>
      <c r="EU72" s="29">
        <f t="shared" si="199"/>
        <v>8</v>
      </c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36"/>
      <c r="FG72" s="36"/>
      <c r="FH72" s="36"/>
      <c r="FI72" s="36"/>
      <c r="FJ72" s="36"/>
      <c r="FK72" s="36"/>
      <c r="FL72" s="36"/>
      <c r="FM72" s="29"/>
      <c r="FN72" s="29"/>
    </row>
    <row r="73" spans="1:170" s="37" customFormat="1" x14ac:dyDescent="0.35">
      <c r="A73" s="29"/>
      <c r="B73" s="36"/>
      <c r="C73" s="29"/>
      <c r="D73" s="29"/>
      <c r="E73" s="29"/>
      <c r="F73" s="29"/>
      <c r="G73" s="29"/>
      <c r="H73" s="29"/>
      <c r="I73" s="29"/>
      <c r="J73" s="29"/>
      <c r="K73" s="29"/>
      <c r="L73" s="29">
        <f t="shared" si="142"/>
        <v>0</v>
      </c>
      <c r="M73" s="29"/>
      <c r="N73" s="29"/>
      <c r="O73" s="29"/>
      <c r="P73" s="29">
        <f t="shared" si="143"/>
        <v>0</v>
      </c>
      <c r="Q73" s="29"/>
      <c r="R73" s="29">
        <f t="shared" si="144"/>
        <v>0</v>
      </c>
      <c r="S73" s="29"/>
      <c r="T73" s="29">
        <f t="shared" si="145"/>
        <v>0</v>
      </c>
      <c r="U73" s="29"/>
      <c r="V73" s="29">
        <f t="shared" si="146"/>
        <v>0</v>
      </c>
      <c r="W73" s="29"/>
      <c r="X73" s="29"/>
      <c r="Y73" s="29">
        <f t="shared" si="147"/>
        <v>0</v>
      </c>
      <c r="Z73" s="29"/>
      <c r="AA73" s="29">
        <f t="shared" si="148"/>
        <v>0</v>
      </c>
      <c r="AB73" s="29">
        <f t="shared" si="149"/>
        <v>0</v>
      </c>
      <c r="AC73" s="29">
        <f t="shared" si="150"/>
        <v>0</v>
      </c>
      <c r="AD73" s="29">
        <f t="shared" si="151"/>
        <v>0</v>
      </c>
      <c r="AE73" s="29">
        <f t="shared" si="152"/>
        <v>0</v>
      </c>
      <c r="AF73" s="29">
        <f t="shared" si="153"/>
        <v>0</v>
      </c>
      <c r="AG73" s="29">
        <f t="shared" si="154"/>
        <v>0</v>
      </c>
      <c r="AH73" s="29">
        <f t="shared" si="155"/>
        <v>0</v>
      </c>
      <c r="AI73" s="29">
        <f t="shared" si="156"/>
        <v>0</v>
      </c>
      <c r="AJ73" s="29">
        <f t="shared" si="157"/>
        <v>0</v>
      </c>
      <c r="AK73" s="29">
        <f t="shared" si="158"/>
        <v>0</v>
      </c>
      <c r="AL73" s="29"/>
      <c r="AM73" s="29">
        <f t="shared" si="159"/>
        <v>0</v>
      </c>
      <c r="AN73" s="29">
        <f t="shared" si="160"/>
        <v>1</v>
      </c>
      <c r="AO73" s="29">
        <f t="shared" si="161"/>
        <v>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6"/>
      <c r="BE73" s="36"/>
      <c r="BF73" s="29"/>
      <c r="BG73" s="29">
        <f t="shared" si="162"/>
        <v>0</v>
      </c>
      <c r="BH73" s="29"/>
      <c r="BI73" s="29">
        <f t="shared" si="163"/>
        <v>0</v>
      </c>
      <c r="BJ73" s="29">
        <f t="shared" si="164"/>
        <v>0</v>
      </c>
      <c r="BK73" s="29">
        <f t="shared" si="165"/>
        <v>0</v>
      </c>
      <c r="BL73" s="29">
        <f t="shared" si="166"/>
        <v>0</v>
      </c>
      <c r="BM73" s="29">
        <f t="shared" si="167"/>
        <v>0</v>
      </c>
      <c r="BN73" s="29">
        <f t="shared" si="168"/>
        <v>0</v>
      </c>
      <c r="BO73" s="36"/>
      <c r="BP73" s="29">
        <f t="shared" si="169"/>
        <v>0</v>
      </c>
      <c r="BQ73" s="29">
        <f t="shared" si="170"/>
        <v>0</v>
      </c>
      <c r="BR73" s="29">
        <f t="shared" si="171"/>
        <v>0</v>
      </c>
      <c r="BS73" s="29"/>
      <c r="BT73" s="29"/>
      <c r="BU73" s="29">
        <f t="shared" si="172"/>
        <v>0</v>
      </c>
      <c r="BV73" s="29"/>
      <c r="BW73" s="29">
        <f t="shared" si="173"/>
        <v>0</v>
      </c>
      <c r="BX73" s="29">
        <f t="shared" si="174"/>
        <v>0</v>
      </c>
      <c r="BY73" s="36"/>
      <c r="BZ73" s="29">
        <f t="shared" si="175"/>
        <v>0</v>
      </c>
      <c r="CA73" s="29">
        <f t="shared" si="176"/>
        <v>0</v>
      </c>
      <c r="CB73" s="29">
        <f t="shared" si="177"/>
        <v>0</v>
      </c>
      <c r="CC73" s="29">
        <f t="shared" si="178"/>
        <v>0</v>
      </c>
      <c r="CD73" s="29">
        <f t="shared" si="179"/>
        <v>0</v>
      </c>
      <c r="CE73" s="29">
        <f t="shared" si="180"/>
        <v>0</v>
      </c>
      <c r="CF73" s="29">
        <f t="shared" si="181"/>
        <v>0</v>
      </c>
      <c r="CG73" s="29">
        <f t="shared" si="182"/>
        <v>0</v>
      </c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36"/>
      <c r="CZ73" s="29"/>
      <c r="DA73" s="29">
        <f t="shared" si="183"/>
        <v>0</v>
      </c>
      <c r="DB73" s="29">
        <f t="shared" si="184"/>
        <v>0</v>
      </c>
      <c r="DC73" s="29"/>
      <c r="DD73" s="29">
        <f t="shared" si="185"/>
        <v>0</v>
      </c>
      <c r="DE73" s="29">
        <f t="shared" si="186"/>
        <v>0</v>
      </c>
      <c r="DF73" s="29">
        <f t="shared" si="187"/>
        <v>0</v>
      </c>
      <c r="DG73" s="29">
        <f t="shared" si="188"/>
        <v>0</v>
      </c>
      <c r="DH73" s="29">
        <f t="shared" si="189"/>
        <v>0</v>
      </c>
      <c r="DI73" s="29">
        <f t="shared" si="190"/>
        <v>0</v>
      </c>
      <c r="DJ73" s="29">
        <f t="shared" si="191"/>
        <v>0</v>
      </c>
      <c r="DK73" s="29">
        <f t="shared" si="192"/>
        <v>0</v>
      </c>
      <c r="DL73" s="29">
        <f t="shared" si="193"/>
        <v>0</v>
      </c>
      <c r="DM73" s="29">
        <f t="shared" si="194"/>
        <v>0</v>
      </c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>
        <f t="shared" si="195"/>
        <v>8</v>
      </c>
      <c r="ER73" s="29">
        <f t="shared" si="196"/>
        <v>8</v>
      </c>
      <c r="ES73" s="29">
        <f t="shared" si="197"/>
        <v>8</v>
      </c>
      <c r="ET73" s="29">
        <f t="shared" si="198"/>
        <v>8</v>
      </c>
      <c r="EU73" s="29">
        <f t="shared" si="199"/>
        <v>8</v>
      </c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36"/>
      <c r="FG73" s="36"/>
      <c r="FH73" s="36"/>
      <c r="FI73" s="36"/>
      <c r="FJ73" s="36"/>
      <c r="FK73" s="36"/>
      <c r="FL73" s="36"/>
      <c r="FM73" s="29"/>
      <c r="FN73" s="29"/>
    </row>
    <row r="74" spans="1:170" s="37" customFormat="1" x14ac:dyDescent="0.35">
      <c r="A74" s="29"/>
      <c r="B74" s="36"/>
      <c r="C74" s="29"/>
      <c r="D74" s="29"/>
      <c r="E74" s="29"/>
      <c r="F74" s="29"/>
      <c r="G74" s="29"/>
      <c r="H74" s="29"/>
      <c r="I74" s="29"/>
      <c r="J74" s="29"/>
      <c r="K74" s="29"/>
      <c r="L74" s="29">
        <f t="shared" si="142"/>
        <v>0</v>
      </c>
      <c r="M74" s="29"/>
      <c r="N74" s="29"/>
      <c r="O74" s="29"/>
      <c r="P74" s="29">
        <f t="shared" si="143"/>
        <v>0</v>
      </c>
      <c r="Q74" s="29"/>
      <c r="R74" s="29">
        <f t="shared" si="144"/>
        <v>0</v>
      </c>
      <c r="S74" s="29"/>
      <c r="T74" s="29">
        <f t="shared" si="145"/>
        <v>0</v>
      </c>
      <c r="U74" s="29"/>
      <c r="V74" s="29">
        <f t="shared" si="146"/>
        <v>0</v>
      </c>
      <c r="W74" s="29"/>
      <c r="X74" s="29"/>
      <c r="Y74" s="29">
        <f t="shared" si="147"/>
        <v>0</v>
      </c>
      <c r="Z74" s="29"/>
      <c r="AA74" s="29">
        <f t="shared" si="148"/>
        <v>0</v>
      </c>
      <c r="AB74" s="29">
        <f t="shared" si="149"/>
        <v>0</v>
      </c>
      <c r="AC74" s="29">
        <f t="shared" si="150"/>
        <v>0</v>
      </c>
      <c r="AD74" s="29">
        <f t="shared" si="151"/>
        <v>0</v>
      </c>
      <c r="AE74" s="29">
        <f t="shared" si="152"/>
        <v>0</v>
      </c>
      <c r="AF74" s="29">
        <f t="shared" si="153"/>
        <v>0</v>
      </c>
      <c r="AG74" s="29">
        <f t="shared" si="154"/>
        <v>0</v>
      </c>
      <c r="AH74" s="29">
        <f t="shared" si="155"/>
        <v>0</v>
      </c>
      <c r="AI74" s="29">
        <f t="shared" si="156"/>
        <v>0</v>
      </c>
      <c r="AJ74" s="29">
        <f t="shared" si="157"/>
        <v>0</v>
      </c>
      <c r="AK74" s="29">
        <f t="shared" si="158"/>
        <v>0</v>
      </c>
      <c r="AL74" s="29"/>
      <c r="AM74" s="29">
        <f t="shared" si="159"/>
        <v>0</v>
      </c>
      <c r="AN74" s="29">
        <f t="shared" si="160"/>
        <v>1</v>
      </c>
      <c r="AO74" s="29">
        <f t="shared" si="161"/>
        <v>0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6"/>
      <c r="BE74" s="36"/>
      <c r="BF74" s="29"/>
      <c r="BG74" s="29">
        <f t="shared" si="162"/>
        <v>0</v>
      </c>
      <c r="BH74" s="29"/>
      <c r="BI74" s="29">
        <f t="shared" si="163"/>
        <v>0</v>
      </c>
      <c r="BJ74" s="29">
        <f t="shared" si="164"/>
        <v>0</v>
      </c>
      <c r="BK74" s="29">
        <f t="shared" si="165"/>
        <v>0</v>
      </c>
      <c r="BL74" s="29">
        <f t="shared" si="166"/>
        <v>0</v>
      </c>
      <c r="BM74" s="29">
        <f t="shared" si="167"/>
        <v>0</v>
      </c>
      <c r="BN74" s="29">
        <f t="shared" si="168"/>
        <v>0</v>
      </c>
      <c r="BO74" s="36"/>
      <c r="BP74" s="29">
        <f t="shared" si="169"/>
        <v>0</v>
      </c>
      <c r="BQ74" s="29">
        <f t="shared" si="170"/>
        <v>0</v>
      </c>
      <c r="BR74" s="29">
        <f t="shared" si="171"/>
        <v>0</v>
      </c>
      <c r="BS74" s="29"/>
      <c r="BT74" s="29"/>
      <c r="BU74" s="29">
        <f t="shared" si="172"/>
        <v>0</v>
      </c>
      <c r="BV74" s="29"/>
      <c r="BW74" s="29">
        <f t="shared" si="173"/>
        <v>0</v>
      </c>
      <c r="BX74" s="29">
        <f t="shared" si="174"/>
        <v>0</v>
      </c>
      <c r="BY74" s="36"/>
      <c r="BZ74" s="29">
        <f t="shared" si="175"/>
        <v>0</v>
      </c>
      <c r="CA74" s="29">
        <f t="shared" si="176"/>
        <v>0</v>
      </c>
      <c r="CB74" s="29">
        <f t="shared" si="177"/>
        <v>0</v>
      </c>
      <c r="CC74" s="29">
        <f t="shared" si="178"/>
        <v>0</v>
      </c>
      <c r="CD74" s="29">
        <f t="shared" si="179"/>
        <v>0</v>
      </c>
      <c r="CE74" s="29">
        <f t="shared" si="180"/>
        <v>0</v>
      </c>
      <c r="CF74" s="29">
        <f t="shared" si="181"/>
        <v>0</v>
      </c>
      <c r="CG74" s="29">
        <f t="shared" si="182"/>
        <v>0</v>
      </c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36"/>
      <c r="CZ74" s="29"/>
      <c r="DA74" s="29">
        <f t="shared" si="183"/>
        <v>0</v>
      </c>
      <c r="DB74" s="29">
        <f t="shared" si="184"/>
        <v>0</v>
      </c>
      <c r="DC74" s="29"/>
      <c r="DD74" s="29">
        <f t="shared" si="185"/>
        <v>0</v>
      </c>
      <c r="DE74" s="29">
        <f t="shared" si="186"/>
        <v>0</v>
      </c>
      <c r="DF74" s="29">
        <f t="shared" si="187"/>
        <v>0</v>
      </c>
      <c r="DG74" s="29">
        <f t="shared" si="188"/>
        <v>0</v>
      </c>
      <c r="DH74" s="29">
        <f t="shared" si="189"/>
        <v>0</v>
      </c>
      <c r="DI74" s="29">
        <f t="shared" si="190"/>
        <v>0</v>
      </c>
      <c r="DJ74" s="29">
        <f t="shared" si="191"/>
        <v>0</v>
      </c>
      <c r="DK74" s="29">
        <f t="shared" si="192"/>
        <v>0</v>
      </c>
      <c r="DL74" s="29">
        <f t="shared" si="193"/>
        <v>0</v>
      </c>
      <c r="DM74" s="29">
        <f t="shared" si="194"/>
        <v>0</v>
      </c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>
        <f t="shared" si="195"/>
        <v>8</v>
      </c>
      <c r="ER74" s="29">
        <f t="shared" si="196"/>
        <v>8</v>
      </c>
      <c r="ES74" s="29">
        <f t="shared" si="197"/>
        <v>8</v>
      </c>
      <c r="ET74" s="29">
        <f t="shared" si="198"/>
        <v>8</v>
      </c>
      <c r="EU74" s="29">
        <f t="shared" si="199"/>
        <v>8</v>
      </c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36"/>
      <c r="FG74" s="36"/>
      <c r="FH74" s="36"/>
      <c r="FI74" s="36"/>
      <c r="FJ74" s="36"/>
      <c r="FK74" s="36"/>
      <c r="FL74" s="36"/>
      <c r="FM74" s="29"/>
      <c r="FN74" s="29"/>
    </row>
    <row r="75" spans="1:170" s="37" customFormat="1" x14ac:dyDescent="0.35">
      <c r="A75" s="29"/>
      <c r="B75" s="36"/>
      <c r="C75" s="29"/>
      <c r="D75" s="29"/>
      <c r="E75" s="29"/>
      <c r="F75" s="29"/>
      <c r="G75" s="29"/>
      <c r="H75" s="29"/>
      <c r="I75" s="29"/>
      <c r="J75" s="29"/>
      <c r="K75" s="29"/>
      <c r="L75" s="29">
        <f t="shared" si="142"/>
        <v>0</v>
      </c>
      <c r="M75" s="29"/>
      <c r="N75" s="29"/>
      <c r="O75" s="29"/>
      <c r="P75" s="29">
        <f t="shared" si="143"/>
        <v>0</v>
      </c>
      <c r="Q75" s="29"/>
      <c r="R75" s="29">
        <f t="shared" si="144"/>
        <v>0</v>
      </c>
      <c r="S75" s="29"/>
      <c r="T75" s="29">
        <f t="shared" si="145"/>
        <v>0</v>
      </c>
      <c r="U75" s="29"/>
      <c r="V75" s="29">
        <f t="shared" si="146"/>
        <v>0</v>
      </c>
      <c r="W75" s="29"/>
      <c r="X75" s="29"/>
      <c r="Y75" s="29">
        <f t="shared" si="147"/>
        <v>0</v>
      </c>
      <c r="Z75" s="29"/>
      <c r="AA75" s="29">
        <f t="shared" si="148"/>
        <v>0</v>
      </c>
      <c r="AB75" s="29">
        <f t="shared" si="149"/>
        <v>0</v>
      </c>
      <c r="AC75" s="29">
        <f t="shared" si="150"/>
        <v>0</v>
      </c>
      <c r="AD75" s="29">
        <f t="shared" si="151"/>
        <v>0</v>
      </c>
      <c r="AE75" s="29">
        <f t="shared" si="152"/>
        <v>0</v>
      </c>
      <c r="AF75" s="29">
        <f t="shared" si="153"/>
        <v>0</v>
      </c>
      <c r="AG75" s="29">
        <f t="shared" si="154"/>
        <v>0</v>
      </c>
      <c r="AH75" s="29">
        <f t="shared" si="155"/>
        <v>0</v>
      </c>
      <c r="AI75" s="29">
        <f t="shared" si="156"/>
        <v>0</v>
      </c>
      <c r="AJ75" s="29">
        <f t="shared" si="157"/>
        <v>0</v>
      </c>
      <c r="AK75" s="29">
        <f t="shared" si="158"/>
        <v>0</v>
      </c>
      <c r="AL75" s="29"/>
      <c r="AM75" s="29">
        <f t="shared" si="159"/>
        <v>0</v>
      </c>
      <c r="AN75" s="29">
        <f t="shared" si="160"/>
        <v>1</v>
      </c>
      <c r="AO75" s="29">
        <f t="shared" si="161"/>
        <v>0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36"/>
      <c r="BE75" s="36"/>
      <c r="BF75" s="29"/>
      <c r="BG75" s="29">
        <f t="shared" si="162"/>
        <v>0</v>
      </c>
      <c r="BH75" s="29"/>
      <c r="BI75" s="29">
        <f t="shared" si="163"/>
        <v>0</v>
      </c>
      <c r="BJ75" s="29">
        <f t="shared" si="164"/>
        <v>0</v>
      </c>
      <c r="BK75" s="29">
        <f t="shared" si="165"/>
        <v>0</v>
      </c>
      <c r="BL75" s="29">
        <f t="shared" si="166"/>
        <v>0</v>
      </c>
      <c r="BM75" s="29">
        <f t="shared" si="167"/>
        <v>0</v>
      </c>
      <c r="BN75" s="29">
        <f t="shared" si="168"/>
        <v>0</v>
      </c>
      <c r="BO75" s="36"/>
      <c r="BP75" s="29">
        <f t="shared" si="169"/>
        <v>0</v>
      </c>
      <c r="BQ75" s="29">
        <f t="shared" si="170"/>
        <v>0</v>
      </c>
      <c r="BR75" s="29">
        <f t="shared" si="171"/>
        <v>0</v>
      </c>
      <c r="BS75" s="29"/>
      <c r="BT75" s="29"/>
      <c r="BU75" s="29">
        <f t="shared" si="172"/>
        <v>0</v>
      </c>
      <c r="BV75" s="29"/>
      <c r="BW75" s="29">
        <f t="shared" si="173"/>
        <v>0</v>
      </c>
      <c r="BX75" s="29">
        <f t="shared" si="174"/>
        <v>0</v>
      </c>
      <c r="BY75" s="36"/>
      <c r="BZ75" s="29">
        <f t="shared" si="175"/>
        <v>0</v>
      </c>
      <c r="CA75" s="29">
        <f t="shared" si="176"/>
        <v>0</v>
      </c>
      <c r="CB75" s="29">
        <f t="shared" si="177"/>
        <v>0</v>
      </c>
      <c r="CC75" s="29">
        <f t="shared" si="178"/>
        <v>0</v>
      </c>
      <c r="CD75" s="29">
        <f t="shared" si="179"/>
        <v>0</v>
      </c>
      <c r="CE75" s="29">
        <f t="shared" si="180"/>
        <v>0</v>
      </c>
      <c r="CF75" s="29">
        <f t="shared" si="181"/>
        <v>0</v>
      </c>
      <c r="CG75" s="29">
        <f t="shared" si="182"/>
        <v>0</v>
      </c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36"/>
      <c r="CZ75" s="29"/>
      <c r="DA75" s="29">
        <f t="shared" si="183"/>
        <v>0</v>
      </c>
      <c r="DB75" s="29">
        <f t="shared" si="184"/>
        <v>0</v>
      </c>
      <c r="DC75" s="29"/>
      <c r="DD75" s="29">
        <f t="shared" si="185"/>
        <v>0</v>
      </c>
      <c r="DE75" s="29">
        <f t="shared" si="186"/>
        <v>0</v>
      </c>
      <c r="DF75" s="29">
        <f t="shared" si="187"/>
        <v>0</v>
      </c>
      <c r="DG75" s="29">
        <f t="shared" si="188"/>
        <v>0</v>
      </c>
      <c r="DH75" s="29">
        <f t="shared" si="189"/>
        <v>0</v>
      </c>
      <c r="DI75" s="29">
        <f t="shared" si="190"/>
        <v>0</v>
      </c>
      <c r="DJ75" s="29">
        <f t="shared" si="191"/>
        <v>0</v>
      </c>
      <c r="DK75" s="29">
        <f t="shared" si="192"/>
        <v>0</v>
      </c>
      <c r="DL75" s="29">
        <f t="shared" si="193"/>
        <v>0</v>
      </c>
      <c r="DM75" s="29">
        <f t="shared" si="194"/>
        <v>0</v>
      </c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>
        <f t="shared" si="195"/>
        <v>8</v>
      </c>
      <c r="ER75" s="29">
        <f t="shared" si="196"/>
        <v>8</v>
      </c>
      <c r="ES75" s="29">
        <f t="shared" si="197"/>
        <v>8</v>
      </c>
      <c r="ET75" s="29">
        <f t="shared" si="198"/>
        <v>8</v>
      </c>
      <c r="EU75" s="29">
        <f t="shared" si="199"/>
        <v>8</v>
      </c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36"/>
      <c r="FG75" s="36"/>
      <c r="FH75" s="36"/>
      <c r="FI75" s="36"/>
      <c r="FJ75" s="36"/>
      <c r="FK75" s="36"/>
      <c r="FL75" s="36"/>
      <c r="FM75" s="29"/>
      <c r="FN75" s="29"/>
    </row>
    <row r="76" spans="1:170" s="37" customFormat="1" x14ac:dyDescent="0.35">
      <c r="A76" s="29"/>
      <c r="B76" s="36"/>
      <c r="C76" s="29"/>
      <c r="D76" s="29"/>
      <c r="E76" s="29"/>
      <c r="F76" s="29"/>
      <c r="G76" s="29"/>
      <c r="H76" s="29"/>
      <c r="I76" s="29"/>
      <c r="J76" s="29"/>
      <c r="K76" s="29"/>
      <c r="L76" s="29">
        <f t="shared" si="142"/>
        <v>0</v>
      </c>
      <c r="M76" s="29"/>
      <c r="N76" s="29"/>
      <c r="O76" s="29"/>
      <c r="P76" s="29">
        <f t="shared" si="143"/>
        <v>0</v>
      </c>
      <c r="Q76" s="29"/>
      <c r="R76" s="29">
        <f t="shared" si="144"/>
        <v>0</v>
      </c>
      <c r="S76" s="29"/>
      <c r="T76" s="29">
        <f t="shared" si="145"/>
        <v>0</v>
      </c>
      <c r="U76" s="29"/>
      <c r="V76" s="29">
        <f t="shared" si="146"/>
        <v>0</v>
      </c>
      <c r="W76" s="29"/>
      <c r="X76" s="29"/>
      <c r="Y76" s="29">
        <f t="shared" si="147"/>
        <v>0</v>
      </c>
      <c r="Z76" s="29"/>
      <c r="AA76" s="29">
        <f t="shared" si="148"/>
        <v>0</v>
      </c>
      <c r="AB76" s="29">
        <f t="shared" si="149"/>
        <v>0</v>
      </c>
      <c r="AC76" s="29">
        <f t="shared" si="150"/>
        <v>0</v>
      </c>
      <c r="AD76" s="29">
        <f t="shared" si="151"/>
        <v>0</v>
      </c>
      <c r="AE76" s="29">
        <f t="shared" si="152"/>
        <v>0</v>
      </c>
      <c r="AF76" s="29">
        <f t="shared" si="153"/>
        <v>0</v>
      </c>
      <c r="AG76" s="29">
        <f t="shared" si="154"/>
        <v>0</v>
      </c>
      <c r="AH76" s="29">
        <f t="shared" si="155"/>
        <v>0</v>
      </c>
      <c r="AI76" s="29">
        <f t="shared" si="156"/>
        <v>0</v>
      </c>
      <c r="AJ76" s="29">
        <f t="shared" si="157"/>
        <v>0</v>
      </c>
      <c r="AK76" s="29">
        <f t="shared" si="158"/>
        <v>0</v>
      </c>
      <c r="AL76" s="29"/>
      <c r="AM76" s="29">
        <f t="shared" si="159"/>
        <v>0</v>
      </c>
      <c r="AN76" s="29">
        <f t="shared" si="160"/>
        <v>1</v>
      </c>
      <c r="AO76" s="29">
        <f t="shared" si="161"/>
        <v>0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36"/>
      <c r="BE76" s="36"/>
      <c r="BF76" s="29"/>
      <c r="BG76" s="29">
        <f t="shared" si="162"/>
        <v>0</v>
      </c>
      <c r="BH76" s="29"/>
      <c r="BI76" s="29">
        <f t="shared" si="163"/>
        <v>0</v>
      </c>
      <c r="BJ76" s="29">
        <f t="shared" si="164"/>
        <v>0</v>
      </c>
      <c r="BK76" s="29">
        <f t="shared" si="165"/>
        <v>0</v>
      </c>
      <c r="BL76" s="29">
        <f t="shared" si="166"/>
        <v>0</v>
      </c>
      <c r="BM76" s="29">
        <f t="shared" si="167"/>
        <v>0</v>
      </c>
      <c r="BN76" s="29">
        <f t="shared" si="168"/>
        <v>0</v>
      </c>
      <c r="BO76" s="36"/>
      <c r="BP76" s="29">
        <f t="shared" si="169"/>
        <v>0</v>
      </c>
      <c r="BQ76" s="29">
        <f t="shared" si="170"/>
        <v>0</v>
      </c>
      <c r="BR76" s="29">
        <f t="shared" si="171"/>
        <v>0</v>
      </c>
      <c r="BS76" s="29"/>
      <c r="BT76" s="29"/>
      <c r="BU76" s="29">
        <f t="shared" si="172"/>
        <v>0</v>
      </c>
      <c r="BV76" s="29"/>
      <c r="BW76" s="29">
        <f t="shared" si="173"/>
        <v>0</v>
      </c>
      <c r="BX76" s="29">
        <f t="shared" si="174"/>
        <v>0</v>
      </c>
      <c r="BY76" s="36"/>
      <c r="BZ76" s="29">
        <f t="shared" si="175"/>
        <v>0</v>
      </c>
      <c r="CA76" s="29">
        <f t="shared" si="176"/>
        <v>0</v>
      </c>
      <c r="CB76" s="29">
        <f t="shared" si="177"/>
        <v>0</v>
      </c>
      <c r="CC76" s="29">
        <f t="shared" si="178"/>
        <v>0</v>
      </c>
      <c r="CD76" s="29">
        <f t="shared" si="179"/>
        <v>0</v>
      </c>
      <c r="CE76" s="29">
        <f t="shared" si="180"/>
        <v>0</v>
      </c>
      <c r="CF76" s="29">
        <f t="shared" si="181"/>
        <v>0</v>
      </c>
      <c r="CG76" s="29">
        <f t="shared" si="182"/>
        <v>0</v>
      </c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36"/>
      <c r="CZ76" s="29"/>
      <c r="DA76" s="29">
        <f t="shared" si="183"/>
        <v>0</v>
      </c>
      <c r="DB76" s="29">
        <f t="shared" si="184"/>
        <v>0</v>
      </c>
      <c r="DC76" s="29"/>
      <c r="DD76" s="29">
        <f t="shared" si="185"/>
        <v>0</v>
      </c>
      <c r="DE76" s="29">
        <f t="shared" si="186"/>
        <v>0</v>
      </c>
      <c r="DF76" s="29">
        <f t="shared" si="187"/>
        <v>0</v>
      </c>
      <c r="DG76" s="29">
        <f t="shared" si="188"/>
        <v>0</v>
      </c>
      <c r="DH76" s="29">
        <f t="shared" si="189"/>
        <v>0</v>
      </c>
      <c r="DI76" s="29">
        <f t="shared" si="190"/>
        <v>0</v>
      </c>
      <c r="DJ76" s="29">
        <f t="shared" si="191"/>
        <v>0</v>
      </c>
      <c r="DK76" s="29">
        <f t="shared" si="192"/>
        <v>0</v>
      </c>
      <c r="DL76" s="29">
        <f t="shared" si="193"/>
        <v>0</v>
      </c>
      <c r="DM76" s="29">
        <f t="shared" si="194"/>
        <v>0</v>
      </c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>
        <f t="shared" si="195"/>
        <v>8</v>
      </c>
      <c r="ER76" s="29">
        <f t="shared" si="196"/>
        <v>8</v>
      </c>
      <c r="ES76" s="29">
        <f t="shared" si="197"/>
        <v>8</v>
      </c>
      <c r="ET76" s="29">
        <f t="shared" si="198"/>
        <v>8</v>
      </c>
      <c r="EU76" s="29">
        <f t="shared" si="199"/>
        <v>8</v>
      </c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36"/>
      <c r="FG76" s="36"/>
      <c r="FH76" s="36"/>
      <c r="FI76" s="36"/>
      <c r="FJ76" s="36"/>
      <c r="FK76" s="36"/>
      <c r="FL76" s="36"/>
      <c r="FM76" s="29"/>
      <c r="FN76" s="29"/>
    </row>
    <row r="77" spans="1:170" s="37" customFormat="1" x14ac:dyDescent="0.35">
      <c r="A77" s="29"/>
      <c r="B77" s="36"/>
      <c r="C77" s="29"/>
      <c r="D77" s="29"/>
      <c r="E77" s="29"/>
      <c r="F77" s="29"/>
      <c r="G77" s="29"/>
      <c r="H77" s="29"/>
      <c r="I77" s="29"/>
      <c r="J77" s="29"/>
      <c r="K77" s="29"/>
      <c r="L77" s="29">
        <f t="shared" si="142"/>
        <v>0</v>
      </c>
      <c r="M77" s="29"/>
      <c r="N77" s="29"/>
      <c r="O77" s="29"/>
      <c r="P77" s="29">
        <f t="shared" si="143"/>
        <v>0</v>
      </c>
      <c r="Q77" s="29"/>
      <c r="R77" s="29">
        <f t="shared" si="144"/>
        <v>0</v>
      </c>
      <c r="S77" s="29"/>
      <c r="T77" s="29">
        <f t="shared" si="145"/>
        <v>0</v>
      </c>
      <c r="U77" s="29"/>
      <c r="V77" s="29">
        <f t="shared" si="146"/>
        <v>0</v>
      </c>
      <c r="W77" s="29"/>
      <c r="X77" s="29"/>
      <c r="Y77" s="29">
        <f t="shared" si="147"/>
        <v>0</v>
      </c>
      <c r="Z77" s="29"/>
      <c r="AA77" s="29">
        <f t="shared" si="148"/>
        <v>0</v>
      </c>
      <c r="AB77" s="29">
        <f t="shared" si="149"/>
        <v>0</v>
      </c>
      <c r="AC77" s="29">
        <f t="shared" si="150"/>
        <v>0</v>
      </c>
      <c r="AD77" s="29">
        <f t="shared" si="151"/>
        <v>0</v>
      </c>
      <c r="AE77" s="29">
        <f t="shared" si="152"/>
        <v>0</v>
      </c>
      <c r="AF77" s="29">
        <f t="shared" si="153"/>
        <v>0</v>
      </c>
      <c r="AG77" s="29">
        <f t="shared" si="154"/>
        <v>0</v>
      </c>
      <c r="AH77" s="29">
        <f t="shared" si="155"/>
        <v>0</v>
      </c>
      <c r="AI77" s="29">
        <f t="shared" si="156"/>
        <v>0</v>
      </c>
      <c r="AJ77" s="29">
        <f t="shared" si="157"/>
        <v>0</v>
      </c>
      <c r="AK77" s="29">
        <f t="shared" si="158"/>
        <v>0</v>
      </c>
      <c r="AL77" s="29"/>
      <c r="AM77" s="29">
        <f t="shared" si="159"/>
        <v>0</v>
      </c>
      <c r="AN77" s="29">
        <f t="shared" si="160"/>
        <v>1</v>
      </c>
      <c r="AO77" s="29">
        <f t="shared" si="161"/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36"/>
      <c r="BE77" s="36"/>
      <c r="BF77" s="29"/>
      <c r="BG77" s="29">
        <f t="shared" si="162"/>
        <v>0</v>
      </c>
      <c r="BH77" s="29"/>
      <c r="BI77" s="29">
        <f t="shared" si="163"/>
        <v>0</v>
      </c>
      <c r="BJ77" s="29">
        <f t="shared" si="164"/>
        <v>0</v>
      </c>
      <c r="BK77" s="29">
        <f t="shared" si="165"/>
        <v>0</v>
      </c>
      <c r="BL77" s="29">
        <f t="shared" si="166"/>
        <v>0</v>
      </c>
      <c r="BM77" s="29">
        <f t="shared" si="167"/>
        <v>0</v>
      </c>
      <c r="BN77" s="29">
        <f t="shared" si="168"/>
        <v>0</v>
      </c>
      <c r="BO77" s="36"/>
      <c r="BP77" s="29">
        <f t="shared" si="169"/>
        <v>0</v>
      </c>
      <c r="BQ77" s="29">
        <f t="shared" si="170"/>
        <v>0</v>
      </c>
      <c r="BR77" s="29">
        <f t="shared" si="171"/>
        <v>0</v>
      </c>
      <c r="BS77" s="29"/>
      <c r="BT77" s="29"/>
      <c r="BU77" s="29">
        <f t="shared" si="172"/>
        <v>0</v>
      </c>
      <c r="BV77" s="29"/>
      <c r="BW77" s="29">
        <f t="shared" si="173"/>
        <v>0</v>
      </c>
      <c r="BX77" s="29">
        <f t="shared" si="174"/>
        <v>0</v>
      </c>
      <c r="BY77" s="36"/>
      <c r="BZ77" s="29">
        <f t="shared" si="175"/>
        <v>0</v>
      </c>
      <c r="CA77" s="29">
        <f t="shared" si="176"/>
        <v>0</v>
      </c>
      <c r="CB77" s="29">
        <f t="shared" si="177"/>
        <v>0</v>
      </c>
      <c r="CC77" s="29">
        <f t="shared" si="178"/>
        <v>0</v>
      </c>
      <c r="CD77" s="29">
        <f t="shared" si="179"/>
        <v>0</v>
      </c>
      <c r="CE77" s="29">
        <f t="shared" si="180"/>
        <v>0</v>
      </c>
      <c r="CF77" s="29">
        <f t="shared" si="181"/>
        <v>0</v>
      </c>
      <c r="CG77" s="29">
        <f t="shared" si="182"/>
        <v>0</v>
      </c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36"/>
      <c r="CZ77" s="29"/>
      <c r="DA77" s="29">
        <f t="shared" si="183"/>
        <v>0</v>
      </c>
      <c r="DB77" s="29">
        <f t="shared" si="184"/>
        <v>0</v>
      </c>
      <c r="DC77" s="29"/>
      <c r="DD77" s="29">
        <f t="shared" si="185"/>
        <v>0</v>
      </c>
      <c r="DE77" s="29">
        <f t="shared" si="186"/>
        <v>0</v>
      </c>
      <c r="DF77" s="29">
        <f t="shared" si="187"/>
        <v>0</v>
      </c>
      <c r="DG77" s="29">
        <f t="shared" si="188"/>
        <v>0</v>
      </c>
      <c r="DH77" s="29">
        <f t="shared" si="189"/>
        <v>0</v>
      </c>
      <c r="DI77" s="29">
        <f t="shared" si="190"/>
        <v>0</v>
      </c>
      <c r="DJ77" s="29">
        <f t="shared" si="191"/>
        <v>0</v>
      </c>
      <c r="DK77" s="29">
        <f t="shared" si="192"/>
        <v>0</v>
      </c>
      <c r="DL77" s="29">
        <f t="shared" si="193"/>
        <v>0</v>
      </c>
      <c r="DM77" s="29">
        <f t="shared" si="194"/>
        <v>0</v>
      </c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>
        <f t="shared" si="195"/>
        <v>8</v>
      </c>
      <c r="ER77" s="29">
        <f t="shared" si="196"/>
        <v>8</v>
      </c>
      <c r="ES77" s="29">
        <f t="shared" si="197"/>
        <v>8</v>
      </c>
      <c r="ET77" s="29">
        <f t="shared" si="198"/>
        <v>8</v>
      </c>
      <c r="EU77" s="29">
        <f t="shared" si="199"/>
        <v>8</v>
      </c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36"/>
      <c r="FG77" s="36"/>
      <c r="FH77" s="36"/>
      <c r="FI77" s="36"/>
      <c r="FJ77" s="36"/>
      <c r="FK77" s="36"/>
      <c r="FL77" s="36"/>
      <c r="FM77" s="29"/>
      <c r="FN77" s="29"/>
    </row>
    <row r="78" spans="1:170" s="37" customFormat="1" x14ac:dyDescent="0.35">
      <c r="A78" s="29"/>
      <c r="B78" s="36"/>
      <c r="C78" s="29"/>
      <c r="D78" s="29"/>
      <c r="E78" s="29"/>
      <c r="F78" s="29"/>
      <c r="G78" s="29"/>
      <c r="H78" s="29"/>
      <c r="I78" s="29"/>
      <c r="J78" s="29"/>
      <c r="K78" s="29"/>
      <c r="L78" s="29">
        <f t="shared" si="142"/>
        <v>0</v>
      </c>
      <c r="M78" s="29"/>
      <c r="N78" s="29"/>
      <c r="O78" s="29"/>
      <c r="P78" s="29">
        <f t="shared" si="143"/>
        <v>0</v>
      </c>
      <c r="Q78" s="29"/>
      <c r="R78" s="29">
        <f t="shared" si="144"/>
        <v>0</v>
      </c>
      <c r="S78" s="29"/>
      <c r="T78" s="29">
        <f t="shared" si="145"/>
        <v>0</v>
      </c>
      <c r="U78" s="29"/>
      <c r="V78" s="29">
        <f t="shared" si="146"/>
        <v>0</v>
      </c>
      <c r="W78" s="29"/>
      <c r="X78" s="29"/>
      <c r="Y78" s="29">
        <f t="shared" si="147"/>
        <v>0</v>
      </c>
      <c r="Z78" s="29"/>
      <c r="AA78" s="29">
        <f t="shared" si="148"/>
        <v>0</v>
      </c>
      <c r="AB78" s="29">
        <f t="shared" si="149"/>
        <v>0</v>
      </c>
      <c r="AC78" s="29">
        <f t="shared" si="150"/>
        <v>0</v>
      </c>
      <c r="AD78" s="29">
        <f t="shared" si="151"/>
        <v>0</v>
      </c>
      <c r="AE78" s="29">
        <f t="shared" si="152"/>
        <v>0</v>
      </c>
      <c r="AF78" s="29">
        <f t="shared" si="153"/>
        <v>0</v>
      </c>
      <c r="AG78" s="29">
        <f t="shared" si="154"/>
        <v>0</v>
      </c>
      <c r="AH78" s="29">
        <f t="shared" si="155"/>
        <v>0</v>
      </c>
      <c r="AI78" s="29">
        <f t="shared" si="156"/>
        <v>0</v>
      </c>
      <c r="AJ78" s="29">
        <f t="shared" si="157"/>
        <v>0</v>
      </c>
      <c r="AK78" s="29">
        <f t="shared" si="158"/>
        <v>0</v>
      </c>
      <c r="AL78" s="29"/>
      <c r="AM78" s="29">
        <f t="shared" si="159"/>
        <v>0</v>
      </c>
      <c r="AN78" s="29">
        <f t="shared" si="160"/>
        <v>1</v>
      </c>
      <c r="AO78" s="29">
        <f t="shared" si="161"/>
        <v>0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36"/>
      <c r="BE78" s="36"/>
      <c r="BF78" s="29"/>
      <c r="BG78" s="29">
        <f t="shared" si="162"/>
        <v>0</v>
      </c>
      <c r="BH78" s="29"/>
      <c r="BI78" s="29">
        <f t="shared" si="163"/>
        <v>0</v>
      </c>
      <c r="BJ78" s="29">
        <f t="shared" si="164"/>
        <v>0</v>
      </c>
      <c r="BK78" s="29">
        <f t="shared" si="165"/>
        <v>0</v>
      </c>
      <c r="BL78" s="29">
        <f t="shared" si="166"/>
        <v>0</v>
      </c>
      <c r="BM78" s="29">
        <f t="shared" si="167"/>
        <v>0</v>
      </c>
      <c r="BN78" s="29">
        <f t="shared" si="168"/>
        <v>0</v>
      </c>
      <c r="BO78" s="36"/>
      <c r="BP78" s="29">
        <f t="shared" si="169"/>
        <v>0</v>
      </c>
      <c r="BQ78" s="29">
        <f t="shared" si="170"/>
        <v>0</v>
      </c>
      <c r="BR78" s="29">
        <f t="shared" si="171"/>
        <v>0</v>
      </c>
      <c r="BS78" s="29"/>
      <c r="BT78" s="29"/>
      <c r="BU78" s="29">
        <f t="shared" si="172"/>
        <v>0</v>
      </c>
      <c r="BV78" s="29"/>
      <c r="BW78" s="29">
        <f t="shared" si="173"/>
        <v>0</v>
      </c>
      <c r="BX78" s="29">
        <f t="shared" si="174"/>
        <v>0</v>
      </c>
      <c r="BY78" s="36"/>
      <c r="BZ78" s="29">
        <f t="shared" si="175"/>
        <v>0</v>
      </c>
      <c r="CA78" s="29">
        <f t="shared" si="176"/>
        <v>0</v>
      </c>
      <c r="CB78" s="29">
        <f t="shared" si="177"/>
        <v>0</v>
      </c>
      <c r="CC78" s="29">
        <f t="shared" si="178"/>
        <v>0</v>
      </c>
      <c r="CD78" s="29">
        <f t="shared" si="179"/>
        <v>0</v>
      </c>
      <c r="CE78" s="29">
        <f t="shared" si="180"/>
        <v>0</v>
      </c>
      <c r="CF78" s="29">
        <f t="shared" si="181"/>
        <v>0</v>
      </c>
      <c r="CG78" s="29">
        <f t="shared" si="182"/>
        <v>0</v>
      </c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36"/>
      <c r="CZ78" s="29"/>
      <c r="DA78" s="29">
        <f t="shared" si="183"/>
        <v>0</v>
      </c>
      <c r="DB78" s="29">
        <f t="shared" si="184"/>
        <v>0</v>
      </c>
      <c r="DC78" s="29"/>
      <c r="DD78" s="29">
        <f t="shared" si="185"/>
        <v>0</v>
      </c>
      <c r="DE78" s="29">
        <f t="shared" si="186"/>
        <v>0</v>
      </c>
      <c r="DF78" s="29">
        <f t="shared" si="187"/>
        <v>0</v>
      </c>
      <c r="DG78" s="29">
        <f t="shared" si="188"/>
        <v>0</v>
      </c>
      <c r="DH78" s="29">
        <f t="shared" si="189"/>
        <v>0</v>
      </c>
      <c r="DI78" s="29">
        <f t="shared" si="190"/>
        <v>0</v>
      </c>
      <c r="DJ78" s="29">
        <f t="shared" si="191"/>
        <v>0</v>
      </c>
      <c r="DK78" s="29">
        <f t="shared" si="192"/>
        <v>0</v>
      </c>
      <c r="DL78" s="29">
        <f t="shared" si="193"/>
        <v>0</v>
      </c>
      <c r="DM78" s="29">
        <f t="shared" si="194"/>
        <v>0</v>
      </c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>
        <f t="shared" si="195"/>
        <v>8</v>
      </c>
      <c r="ER78" s="29">
        <f t="shared" si="196"/>
        <v>8</v>
      </c>
      <c r="ES78" s="29">
        <f t="shared" si="197"/>
        <v>8</v>
      </c>
      <c r="ET78" s="29">
        <f t="shared" si="198"/>
        <v>8</v>
      </c>
      <c r="EU78" s="29">
        <f t="shared" si="199"/>
        <v>8</v>
      </c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36"/>
      <c r="FG78" s="36"/>
      <c r="FH78" s="36"/>
      <c r="FI78" s="36"/>
      <c r="FJ78" s="36"/>
      <c r="FK78" s="36"/>
      <c r="FL78" s="36"/>
      <c r="FM78" s="29"/>
      <c r="FN78" s="29"/>
    </row>
    <row r="79" spans="1:170" s="37" customFormat="1" x14ac:dyDescent="0.35">
      <c r="A79" s="29"/>
      <c r="B79" s="36"/>
      <c r="C79" s="29"/>
      <c r="D79" s="29"/>
      <c r="E79" s="29"/>
      <c r="F79" s="29"/>
      <c r="G79" s="29"/>
      <c r="H79" s="29"/>
      <c r="I79" s="29"/>
      <c r="J79" s="29"/>
      <c r="K79" s="29"/>
      <c r="L79" s="29">
        <f t="shared" si="142"/>
        <v>0</v>
      </c>
      <c r="M79" s="29"/>
      <c r="N79" s="29"/>
      <c r="O79" s="29"/>
      <c r="P79" s="29">
        <f t="shared" si="143"/>
        <v>0</v>
      </c>
      <c r="Q79" s="29"/>
      <c r="R79" s="29">
        <f t="shared" si="144"/>
        <v>0</v>
      </c>
      <c r="S79" s="29"/>
      <c r="T79" s="29">
        <f t="shared" si="145"/>
        <v>0</v>
      </c>
      <c r="U79" s="29"/>
      <c r="V79" s="29">
        <f t="shared" si="146"/>
        <v>0</v>
      </c>
      <c r="W79" s="29"/>
      <c r="X79" s="29"/>
      <c r="Y79" s="29">
        <f t="shared" si="147"/>
        <v>0</v>
      </c>
      <c r="Z79" s="29"/>
      <c r="AA79" s="29">
        <f t="shared" si="148"/>
        <v>0</v>
      </c>
      <c r="AB79" s="29">
        <f t="shared" si="149"/>
        <v>0</v>
      </c>
      <c r="AC79" s="29">
        <f t="shared" si="150"/>
        <v>0</v>
      </c>
      <c r="AD79" s="29">
        <f t="shared" si="151"/>
        <v>0</v>
      </c>
      <c r="AE79" s="29">
        <f t="shared" si="152"/>
        <v>0</v>
      </c>
      <c r="AF79" s="29">
        <f t="shared" si="153"/>
        <v>0</v>
      </c>
      <c r="AG79" s="29">
        <f t="shared" si="154"/>
        <v>0</v>
      </c>
      <c r="AH79" s="29">
        <f t="shared" si="155"/>
        <v>0</v>
      </c>
      <c r="AI79" s="29">
        <f t="shared" si="156"/>
        <v>0</v>
      </c>
      <c r="AJ79" s="29">
        <f t="shared" si="157"/>
        <v>0</v>
      </c>
      <c r="AK79" s="29">
        <f t="shared" si="158"/>
        <v>0</v>
      </c>
      <c r="AL79" s="29"/>
      <c r="AM79" s="29">
        <f t="shared" si="159"/>
        <v>0</v>
      </c>
      <c r="AN79" s="29">
        <f t="shared" si="160"/>
        <v>1</v>
      </c>
      <c r="AO79" s="29">
        <f t="shared" si="161"/>
        <v>0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36"/>
      <c r="BE79" s="36"/>
      <c r="BF79" s="29"/>
      <c r="BG79" s="29">
        <f t="shared" si="162"/>
        <v>0</v>
      </c>
      <c r="BH79" s="29"/>
      <c r="BI79" s="29">
        <f t="shared" si="163"/>
        <v>0</v>
      </c>
      <c r="BJ79" s="29">
        <f t="shared" si="164"/>
        <v>0</v>
      </c>
      <c r="BK79" s="29">
        <f t="shared" si="165"/>
        <v>0</v>
      </c>
      <c r="BL79" s="29">
        <f t="shared" si="166"/>
        <v>0</v>
      </c>
      <c r="BM79" s="29">
        <f t="shared" si="167"/>
        <v>0</v>
      </c>
      <c r="BN79" s="29">
        <f t="shared" si="168"/>
        <v>0</v>
      </c>
      <c r="BO79" s="36"/>
      <c r="BP79" s="29">
        <f t="shared" si="169"/>
        <v>0</v>
      </c>
      <c r="BQ79" s="29">
        <f t="shared" si="170"/>
        <v>0</v>
      </c>
      <c r="BR79" s="29">
        <f t="shared" si="171"/>
        <v>0</v>
      </c>
      <c r="BS79" s="29"/>
      <c r="BT79" s="29"/>
      <c r="BU79" s="29">
        <f t="shared" si="172"/>
        <v>0</v>
      </c>
      <c r="BV79" s="29"/>
      <c r="BW79" s="29">
        <f t="shared" si="173"/>
        <v>0</v>
      </c>
      <c r="BX79" s="29">
        <f t="shared" si="174"/>
        <v>0</v>
      </c>
      <c r="BY79" s="36"/>
      <c r="BZ79" s="29">
        <f t="shared" si="175"/>
        <v>0</v>
      </c>
      <c r="CA79" s="29">
        <f t="shared" si="176"/>
        <v>0</v>
      </c>
      <c r="CB79" s="29">
        <f t="shared" si="177"/>
        <v>0</v>
      </c>
      <c r="CC79" s="29">
        <f t="shared" si="178"/>
        <v>0</v>
      </c>
      <c r="CD79" s="29">
        <f t="shared" si="179"/>
        <v>0</v>
      </c>
      <c r="CE79" s="29">
        <f t="shared" si="180"/>
        <v>0</v>
      </c>
      <c r="CF79" s="29">
        <f t="shared" si="181"/>
        <v>0</v>
      </c>
      <c r="CG79" s="29">
        <f t="shared" si="182"/>
        <v>0</v>
      </c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36"/>
      <c r="CZ79" s="29"/>
      <c r="DA79" s="29">
        <f t="shared" si="183"/>
        <v>0</v>
      </c>
      <c r="DB79" s="29">
        <f t="shared" si="184"/>
        <v>0</v>
      </c>
      <c r="DC79" s="29"/>
      <c r="DD79" s="29">
        <f t="shared" si="185"/>
        <v>0</v>
      </c>
      <c r="DE79" s="29">
        <f t="shared" si="186"/>
        <v>0</v>
      </c>
      <c r="DF79" s="29">
        <f t="shared" si="187"/>
        <v>0</v>
      </c>
      <c r="DG79" s="29">
        <f t="shared" si="188"/>
        <v>0</v>
      </c>
      <c r="DH79" s="29">
        <f t="shared" si="189"/>
        <v>0</v>
      </c>
      <c r="DI79" s="29">
        <f t="shared" si="190"/>
        <v>0</v>
      </c>
      <c r="DJ79" s="29">
        <f t="shared" si="191"/>
        <v>0</v>
      </c>
      <c r="DK79" s="29">
        <f t="shared" si="192"/>
        <v>0</v>
      </c>
      <c r="DL79" s="29">
        <f t="shared" si="193"/>
        <v>0</v>
      </c>
      <c r="DM79" s="29">
        <f t="shared" si="194"/>
        <v>0</v>
      </c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>
        <f t="shared" si="195"/>
        <v>8</v>
      </c>
      <c r="ER79" s="29">
        <f t="shared" si="196"/>
        <v>8</v>
      </c>
      <c r="ES79" s="29">
        <f t="shared" si="197"/>
        <v>8</v>
      </c>
      <c r="ET79" s="29">
        <f t="shared" si="198"/>
        <v>8</v>
      </c>
      <c r="EU79" s="29">
        <f t="shared" si="199"/>
        <v>8</v>
      </c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36"/>
      <c r="FG79" s="36"/>
      <c r="FH79" s="36"/>
      <c r="FI79" s="36"/>
      <c r="FJ79" s="36"/>
      <c r="FK79" s="36"/>
      <c r="FL79" s="36"/>
      <c r="FM79" s="29"/>
      <c r="FN79" s="29"/>
    </row>
    <row r="80" spans="1:170" s="37" customFormat="1" x14ac:dyDescent="0.35">
      <c r="A80" s="29"/>
      <c r="B80" s="36"/>
      <c r="C80" s="29"/>
      <c r="D80" s="29"/>
      <c r="E80" s="29"/>
      <c r="F80" s="29"/>
      <c r="G80" s="29"/>
      <c r="H80" s="29"/>
      <c r="I80" s="29"/>
      <c r="J80" s="29"/>
      <c r="K80" s="29"/>
      <c r="L80" s="29">
        <f t="shared" si="142"/>
        <v>0</v>
      </c>
      <c r="M80" s="29"/>
      <c r="N80" s="29"/>
      <c r="O80" s="29"/>
      <c r="P80" s="29">
        <f t="shared" si="143"/>
        <v>0</v>
      </c>
      <c r="Q80" s="29"/>
      <c r="R80" s="29">
        <f t="shared" si="144"/>
        <v>0</v>
      </c>
      <c r="S80" s="29"/>
      <c r="T80" s="29">
        <f t="shared" si="145"/>
        <v>0</v>
      </c>
      <c r="U80" s="29"/>
      <c r="V80" s="29">
        <f t="shared" si="146"/>
        <v>0</v>
      </c>
      <c r="W80" s="29"/>
      <c r="X80" s="29"/>
      <c r="Y80" s="29">
        <f t="shared" si="147"/>
        <v>0</v>
      </c>
      <c r="Z80" s="29"/>
      <c r="AA80" s="29">
        <f t="shared" si="148"/>
        <v>0</v>
      </c>
      <c r="AB80" s="29">
        <f t="shared" si="149"/>
        <v>0</v>
      </c>
      <c r="AC80" s="29">
        <f t="shared" si="150"/>
        <v>0</v>
      </c>
      <c r="AD80" s="29">
        <f t="shared" si="151"/>
        <v>0</v>
      </c>
      <c r="AE80" s="29">
        <f t="shared" si="152"/>
        <v>0</v>
      </c>
      <c r="AF80" s="29">
        <f t="shared" si="153"/>
        <v>0</v>
      </c>
      <c r="AG80" s="29">
        <f t="shared" si="154"/>
        <v>0</v>
      </c>
      <c r="AH80" s="29">
        <f t="shared" si="155"/>
        <v>0</v>
      </c>
      <c r="AI80" s="29">
        <f t="shared" si="156"/>
        <v>0</v>
      </c>
      <c r="AJ80" s="29">
        <f t="shared" si="157"/>
        <v>0</v>
      </c>
      <c r="AK80" s="29">
        <f t="shared" si="158"/>
        <v>0</v>
      </c>
      <c r="AL80" s="29"/>
      <c r="AM80" s="29">
        <f t="shared" si="159"/>
        <v>0</v>
      </c>
      <c r="AN80" s="29">
        <f t="shared" si="160"/>
        <v>1</v>
      </c>
      <c r="AO80" s="29">
        <f t="shared" si="161"/>
        <v>0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36"/>
      <c r="BE80" s="36"/>
      <c r="BF80" s="29"/>
      <c r="BG80" s="29">
        <f t="shared" si="162"/>
        <v>0</v>
      </c>
      <c r="BH80" s="29"/>
      <c r="BI80" s="29">
        <f t="shared" si="163"/>
        <v>0</v>
      </c>
      <c r="BJ80" s="29">
        <f t="shared" si="164"/>
        <v>0</v>
      </c>
      <c r="BK80" s="29">
        <f t="shared" si="165"/>
        <v>0</v>
      </c>
      <c r="BL80" s="29">
        <f t="shared" si="166"/>
        <v>0</v>
      </c>
      <c r="BM80" s="29">
        <f t="shared" si="167"/>
        <v>0</v>
      </c>
      <c r="BN80" s="29">
        <f t="shared" si="168"/>
        <v>0</v>
      </c>
      <c r="BO80" s="36"/>
      <c r="BP80" s="29">
        <f t="shared" si="169"/>
        <v>0</v>
      </c>
      <c r="BQ80" s="29">
        <f t="shared" si="170"/>
        <v>0</v>
      </c>
      <c r="BR80" s="29">
        <f t="shared" si="171"/>
        <v>0</v>
      </c>
      <c r="BS80" s="29"/>
      <c r="BT80" s="29"/>
      <c r="BU80" s="29">
        <f t="shared" si="172"/>
        <v>0</v>
      </c>
      <c r="BV80" s="29"/>
      <c r="BW80" s="29">
        <f t="shared" si="173"/>
        <v>0</v>
      </c>
      <c r="BX80" s="29">
        <f t="shared" si="174"/>
        <v>0</v>
      </c>
      <c r="BY80" s="36"/>
      <c r="BZ80" s="29">
        <f t="shared" si="175"/>
        <v>0</v>
      </c>
      <c r="CA80" s="29">
        <f t="shared" si="176"/>
        <v>0</v>
      </c>
      <c r="CB80" s="29">
        <f t="shared" si="177"/>
        <v>0</v>
      </c>
      <c r="CC80" s="29">
        <f t="shared" si="178"/>
        <v>0</v>
      </c>
      <c r="CD80" s="29">
        <f t="shared" si="179"/>
        <v>0</v>
      </c>
      <c r="CE80" s="29">
        <f t="shared" si="180"/>
        <v>0</v>
      </c>
      <c r="CF80" s="29">
        <f t="shared" si="181"/>
        <v>0</v>
      </c>
      <c r="CG80" s="29">
        <f t="shared" si="182"/>
        <v>0</v>
      </c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36"/>
      <c r="CZ80" s="29"/>
      <c r="DA80" s="29">
        <f t="shared" si="183"/>
        <v>0</v>
      </c>
      <c r="DB80" s="29">
        <f t="shared" si="184"/>
        <v>0</v>
      </c>
      <c r="DC80" s="29"/>
      <c r="DD80" s="29">
        <f t="shared" si="185"/>
        <v>0</v>
      </c>
      <c r="DE80" s="29">
        <f t="shared" si="186"/>
        <v>0</v>
      </c>
      <c r="DF80" s="29">
        <f t="shared" si="187"/>
        <v>0</v>
      </c>
      <c r="DG80" s="29">
        <f t="shared" si="188"/>
        <v>0</v>
      </c>
      <c r="DH80" s="29">
        <f t="shared" si="189"/>
        <v>0</v>
      </c>
      <c r="DI80" s="29">
        <f t="shared" si="190"/>
        <v>0</v>
      </c>
      <c r="DJ80" s="29">
        <f t="shared" si="191"/>
        <v>0</v>
      </c>
      <c r="DK80" s="29">
        <f t="shared" si="192"/>
        <v>0</v>
      </c>
      <c r="DL80" s="29">
        <f t="shared" si="193"/>
        <v>0</v>
      </c>
      <c r="DM80" s="29">
        <f t="shared" si="194"/>
        <v>0</v>
      </c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>
        <f t="shared" si="195"/>
        <v>8</v>
      </c>
      <c r="ER80" s="29">
        <f t="shared" si="196"/>
        <v>8</v>
      </c>
      <c r="ES80" s="29">
        <f t="shared" si="197"/>
        <v>8</v>
      </c>
      <c r="ET80" s="29">
        <f t="shared" si="198"/>
        <v>8</v>
      </c>
      <c r="EU80" s="29">
        <f t="shared" si="199"/>
        <v>8</v>
      </c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36"/>
      <c r="FG80" s="36"/>
      <c r="FH80" s="36"/>
      <c r="FI80" s="36"/>
      <c r="FJ80" s="36"/>
      <c r="FK80" s="36"/>
      <c r="FL80" s="36"/>
      <c r="FM80" s="29"/>
      <c r="FN80" s="29"/>
    </row>
    <row r="81" spans="1:170" s="37" customFormat="1" x14ac:dyDescent="0.35">
      <c r="A81" s="29"/>
      <c r="B81" s="36"/>
      <c r="C81" s="29"/>
      <c r="D81" s="29"/>
      <c r="E81" s="29"/>
      <c r="F81" s="29"/>
      <c r="G81" s="29"/>
      <c r="H81" s="29"/>
      <c r="I81" s="29"/>
      <c r="J81" s="29"/>
      <c r="K81" s="29"/>
      <c r="L81" s="29">
        <f t="shared" si="142"/>
        <v>0</v>
      </c>
      <c r="M81" s="29"/>
      <c r="N81" s="29"/>
      <c r="O81" s="29"/>
      <c r="P81" s="29">
        <f t="shared" si="143"/>
        <v>0</v>
      </c>
      <c r="Q81" s="29"/>
      <c r="R81" s="29">
        <f t="shared" si="144"/>
        <v>0</v>
      </c>
      <c r="S81" s="29"/>
      <c r="T81" s="29">
        <f t="shared" si="145"/>
        <v>0</v>
      </c>
      <c r="U81" s="29"/>
      <c r="V81" s="29">
        <f t="shared" si="146"/>
        <v>0</v>
      </c>
      <c r="W81" s="29"/>
      <c r="X81" s="29"/>
      <c r="Y81" s="29">
        <f t="shared" si="147"/>
        <v>0</v>
      </c>
      <c r="Z81" s="29"/>
      <c r="AA81" s="29">
        <f t="shared" si="148"/>
        <v>0</v>
      </c>
      <c r="AB81" s="29">
        <f t="shared" si="149"/>
        <v>0</v>
      </c>
      <c r="AC81" s="29">
        <f t="shared" si="150"/>
        <v>0</v>
      </c>
      <c r="AD81" s="29">
        <f t="shared" si="151"/>
        <v>0</v>
      </c>
      <c r="AE81" s="29">
        <f t="shared" si="152"/>
        <v>0</v>
      </c>
      <c r="AF81" s="29">
        <f t="shared" si="153"/>
        <v>0</v>
      </c>
      <c r="AG81" s="29">
        <f t="shared" si="154"/>
        <v>0</v>
      </c>
      <c r="AH81" s="29">
        <f t="shared" si="155"/>
        <v>0</v>
      </c>
      <c r="AI81" s="29">
        <f t="shared" si="156"/>
        <v>0</v>
      </c>
      <c r="AJ81" s="29">
        <f t="shared" si="157"/>
        <v>0</v>
      </c>
      <c r="AK81" s="29">
        <f t="shared" si="158"/>
        <v>0</v>
      </c>
      <c r="AL81" s="29"/>
      <c r="AM81" s="29">
        <f t="shared" si="159"/>
        <v>0</v>
      </c>
      <c r="AN81" s="29">
        <f t="shared" si="160"/>
        <v>1</v>
      </c>
      <c r="AO81" s="29">
        <f t="shared" si="161"/>
        <v>0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36"/>
      <c r="BE81" s="36"/>
      <c r="BF81" s="29"/>
      <c r="BG81" s="29">
        <f t="shared" si="162"/>
        <v>0</v>
      </c>
      <c r="BH81" s="29"/>
      <c r="BI81" s="29">
        <f t="shared" si="163"/>
        <v>0</v>
      </c>
      <c r="BJ81" s="29">
        <f t="shared" si="164"/>
        <v>0</v>
      </c>
      <c r="BK81" s="29">
        <f t="shared" si="165"/>
        <v>0</v>
      </c>
      <c r="BL81" s="29">
        <f t="shared" si="166"/>
        <v>0</v>
      </c>
      <c r="BM81" s="29">
        <f t="shared" si="167"/>
        <v>0</v>
      </c>
      <c r="BN81" s="29">
        <f t="shared" si="168"/>
        <v>0</v>
      </c>
      <c r="BO81" s="36"/>
      <c r="BP81" s="29">
        <f t="shared" si="169"/>
        <v>0</v>
      </c>
      <c r="BQ81" s="29">
        <f t="shared" si="170"/>
        <v>0</v>
      </c>
      <c r="BR81" s="29">
        <f t="shared" si="171"/>
        <v>0</v>
      </c>
      <c r="BS81" s="29"/>
      <c r="BT81" s="29"/>
      <c r="BU81" s="29">
        <f t="shared" si="172"/>
        <v>0</v>
      </c>
      <c r="BV81" s="29"/>
      <c r="BW81" s="29">
        <f t="shared" si="173"/>
        <v>0</v>
      </c>
      <c r="BX81" s="29">
        <f t="shared" si="174"/>
        <v>0</v>
      </c>
      <c r="BY81" s="36"/>
      <c r="BZ81" s="29">
        <f t="shared" si="175"/>
        <v>0</v>
      </c>
      <c r="CA81" s="29">
        <f t="shared" si="176"/>
        <v>0</v>
      </c>
      <c r="CB81" s="29">
        <f t="shared" si="177"/>
        <v>0</v>
      </c>
      <c r="CC81" s="29">
        <f t="shared" si="178"/>
        <v>0</v>
      </c>
      <c r="CD81" s="29">
        <f t="shared" si="179"/>
        <v>0</v>
      </c>
      <c r="CE81" s="29">
        <f t="shared" si="180"/>
        <v>0</v>
      </c>
      <c r="CF81" s="29">
        <f t="shared" si="181"/>
        <v>0</v>
      </c>
      <c r="CG81" s="29">
        <f t="shared" si="182"/>
        <v>0</v>
      </c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36"/>
      <c r="CZ81" s="29"/>
      <c r="DA81" s="29">
        <f t="shared" si="183"/>
        <v>0</v>
      </c>
      <c r="DB81" s="29">
        <f t="shared" si="184"/>
        <v>0</v>
      </c>
      <c r="DC81" s="29"/>
      <c r="DD81" s="29">
        <f t="shared" si="185"/>
        <v>0</v>
      </c>
      <c r="DE81" s="29">
        <f t="shared" si="186"/>
        <v>0</v>
      </c>
      <c r="DF81" s="29">
        <f t="shared" si="187"/>
        <v>0</v>
      </c>
      <c r="DG81" s="29">
        <f t="shared" si="188"/>
        <v>0</v>
      </c>
      <c r="DH81" s="29">
        <f t="shared" si="189"/>
        <v>0</v>
      </c>
      <c r="DI81" s="29">
        <f t="shared" si="190"/>
        <v>0</v>
      </c>
      <c r="DJ81" s="29">
        <f t="shared" si="191"/>
        <v>0</v>
      </c>
      <c r="DK81" s="29">
        <f t="shared" si="192"/>
        <v>0</v>
      </c>
      <c r="DL81" s="29">
        <f t="shared" si="193"/>
        <v>0</v>
      </c>
      <c r="DM81" s="29">
        <f t="shared" si="194"/>
        <v>0</v>
      </c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>
        <f t="shared" si="195"/>
        <v>8</v>
      </c>
      <c r="ER81" s="29">
        <f t="shared" si="196"/>
        <v>8</v>
      </c>
      <c r="ES81" s="29">
        <f t="shared" si="197"/>
        <v>8</v>
      </c>
      <c r="ET81" s="29">
        <f t="shared" si="198"/>
        <v>8</v>
      </c>
      <c r="EU81" s="29">
        <f t="shared" si="199"/>
        <v>8</v>
      </c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36"/>
      <c r="FG81" s="36"/>
      <c r="FH81" s="36"/>
      <c r="FI81" s="36"/>
      <c r="FJ81" s="36"/>
      <c r="FK81" s="36"/>
      <c r="FL81" s="36"/>
      <c r="FM81" s="29"/>
      <c r="FN81" s="29"/>
    </row>
    <row r="82" spans="1:170" s="37" customFormat="1" x14ac:dyDescent="0.35">
      <c r="A82" s="29"/>
      <c r="B82" s="36"/>
      <c r="C82" s="29"/>
      <c r="D82" s="29"/>
      <c r="E82" s="29"/>
      <c r="F82" s="29"/>
      <c r="G82" s="29"/>
      <c r="H82" s="29"/>
      <c r="I82" s="29"/>
      <c r="J82" s="29"/>
      <c r="K82" s="29"/>
      <c r="L82" s="29">
        <f t="shared" si="142"/>
        <v>0</v>
      </c>
      <c r="M82" s="29"/>
      <c r="N82" s="29"/>
      <c r="O82" s="29"/>
      <c r="P82" s="29">
        <f t="shared" si="143"/>
        <v>0</v>
      </c>
      <c r="Q82" s="29"/>
      <c r="R82" s="29">
        <f t="shared" si="144"/>
        <v>0</v>
      </c>
      <c r="S82" s="29"/>
      <c r="T82" s="29">
        <f t="shared" si="145"/>
        <v>0</v>
      </c>
      <c r="U82" s="29"/>
      <c r="V82" s="29">
        <f t="shared" si="146"/>
        <v>0</v>
      </c>
      <c r="W82" s="29"/>
      <c r="X82" s="29"/>
      <c r="Y82" s="29">
        <f t="shared" si="147"/>
        <v>0</v>
      </c>
      <c r="Z82" s="29"/>
      <c r="AA82" s="29">
        <f t="shared" si="148"/>
        <v>0</v>
      </c>
      <c r="AB82" s="29">
        <f t="shared" si="149"/>
        <v>0</v>
      </c>
      <c r="AC82" s="29">
        <f t="shared" si="150"/>
        <v>0</v>
      </c>
      <c r="AD82" s="29">
        <f t="shared" si="151"/>
        <v>0</v>
      </c>
      <c r="AE82" s="29">
        <f t="shared" si="152"/>
        <v>0</v>
      </c>
      <c r="AF82" s="29">
        <f t="shared" si="153"/>
        <v>0</v>
      </c>
      <c r="AG82" s="29">
        <f t="shared" si="154"/>
        <v>0</v>
      </c>
      <c r="AH82" s="29">
        <f t="shared" si="155"/>
        <v>0</v>
      </c>
      <c r="AI82" s="29">
        <f t="shared" si="156"/>
        <v>0</v>
      </c>
      <c r="AJ82" s="29">
        <f t="shared" si="157"/>
        <v>0</v>
      </c>
      <c r="AK82" s="29">
        <f t="shared" si="158"/>
        <v>0</v>
      </c>
      <c r="AL82" s="29"/>
      <c r="AM82" s="29">
        <f t="shared" si="159"/>
        <v>0</v>
      </c>
      <c r="AN82" s="29">
        <f t="shared" si="160"/>
        <v>1</v>
      </c>
      <c r="AO82" s="29">
        <f t="shared" si="161"/>
        <v>0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36"/>
      <c r="BE82" s="36"/>
      <c r="BF82" s="29"/>
      <c r="BG82" s="29">
        <f t="shared" si="162"/>
        <v>0</v>
      </c>
      <c r="BH82" s="29"/>
      <c r="BI82" s="29">
        <f t="shared" si="163"/>
        <v>0</v>
      </c>
      <c r="BJ82" s="29">
        <f t="shared" si="164"/>
        <v>0</v>
      </c>
      <c r="BK82" s="29">
        <f t="shared" si="165"/>
        <v>0</v>
      </c>
      <c r="BL82" s="29">
        <f t="shared" si="166"/>
        <v>0</v>
      </c>
      <c r="BM82" s="29">
        <f t="shared" si="167"/>
        <v>0</v>
      </c>
      <c r="BN82" s="29">
        <f t="shared" si="168"/>
        <v>0</v>
      </c>
      <c r="BO82" s="36"/>
      <c r="BP82" s="29">
        <f t="shared" si="169"/>
        <v>0</v>
      </c>
      <c r="BQ82" s="29">
        <f t="shared" si="170"/>
        <v>0</v>
      </c>
      <c r="BR82" s="29">
        <f t="shared" si="171"/>
        <v>0</v>
      </c>
      <c r="BS82" s="29"/>
      <c r="BT82" s="29"/>
      <c r="BU82" s="29">
        <f t="shared" si="172"/>
        <v>0</v>
      </c>
      <c r="BV82" s="29"/>
      <c r="BW82" s="29">
        <f t="shared" si="173"/>
        <v>0</v>
      </c>
      <c r="BX82" s="29">
        <f t="shared" si="174"/>
        <v>0</v>
      </c>
      <c r="BY82" s="36"/>
      <c r="BZ82" s="29">
        <f t="shared" si="175"/>
        <v>0</v>
      </c>
      <c r="CA82" s="29">
        <f t="shared" si="176"/>
        <v>0</v>
      </c>
      <c r="CB82" s="29">
        <f t="shared" si="177"/>
        <v>0</v>
      </c>
      <c r="CC82" s="29">
        <f t="shared" si="178"/>
        <v>0</v>
      </c>
      <c r="CD82" s="29">
        <f t="shared" si="179"/>
        <v>0</v>
      </c>
      <c r="CE82" s="29">
        <f t="shared" si="180"/>
        <v>0</v>
      </c>
      <c r="CF82" s="29">
        <f t="shared" si="181"/>
        <v>0</v>
      </c>
      <c r="CG82" s="29">
        <f t="shared" si="182"/>
        <v>0</v>
      </c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36"/>
      <c r="CZ82" s="29"/>
      <c r="DA82" s="29">
        <f t="shared" si="183"/>
        <v>0</v>
      </c>
      <c r="DB82" s="29">
        <f t="shared" si="184"/>
        <v>0</v>
      </c>
      <c r="DC82" s="29"/>
      <c r="DD82" s="29">
        <f t="shared" si="185"/>
        <v>0</v>
      </c>
      <c r="DE82" s="29">
        <f t="shared" si="186"/>
        <v>0</v>
      </c>
      <c r="DF82" s="29">
        <f t="shared" si="187"/>
        <v>0</v>
      </c>
      <c r="DG82" s="29">
        <f t="shared" si="188"/>
        <v>0</v>
      </c>
      <c r="DH82" s="29">
        <f t="shared" si="189"/>
        <v>0</v>
      </c>
      <c r="DI82" s="29">
        <f t="shared" si="190"/>
        <v>0</v>
      </c>
      <c r="DJ82" s="29">
        <f t="shared" si="191"/>
        <v>0</v>
      </c>
      <c r="DK82" s="29">
        <f t="shared" si="192"/>
        <v>0</v>
      </c>
      <c r="DL82" s="29">
        <f t="shared" si="193"/>
        <v>0</v>
      </c>
      <c r="DM82" s="29">
        <f t="shared" si="194"/>
        <v>0</v>
      </c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>
        <f t="shared" si="195"/>
        <v>8</v>
      </c>
      <c r="ER82" s="29">
        <f t="shared" si="196"/>
        <v>8</v>
      </c>
      <c r="ES82" s="29">
        <f t="shared" si="197"/>
        <v>8</v>
      </c>
      <c r="ET82" s="29">
        <f t="shared" si="198"/>
        <v>8</v>
      </c>
      <c r="EU82" s="29">
        <f t="shared" si="199"/>
        <v>8</v>
      </c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36"/>
      <c r="FG82" s="36"/>
      <c r="FH82" s="36"/>
      <c r="FI82" s="36"/>
      <c r="FJ82" s="36"/>
      <c r="FK82" s="36"/>
      <c r="FL82" s="36"/>
      <c r="FM82" s="29"/>
      <c r="FN82" s="29"/>
    </row>
    <row r="83" spans="1:170" s="37" customFormat="1" x14ac:dyDescent="0.35">
      <c r="A83" s="29"/>
      <c r="B83" s="36"/>
      <c r="C83" s="29"/>
      <c r="D83" s="29"/>
      <c r="E83" s="29"/>
      <c r="F83" s="29"/>
      <c r="G83" s="29"/>
      <c r="H83" s="29"/>
      <c r="I83" s="29"/>
      <c r="J83" s="29"/>
      <c r="K83" s="29"/>
      <c r="L83" s="29">
        <f t="shared" ref="L83:L91" si="200">IF(ISNUMBER(FIND("przełożony, dzielący się wiedzą i doświadczeniem",$B$5,1)),1,0)</f>
        <v>0</v>
      </c>
      <c r="M83" s="29"/>
      <c r="N83" s="29"/>
      <c r="O83" s="29"/>
      <c r="P83" s="29">
        <f t="shared" ref="P83:P91" si="201">IF(ISNUMBER(FIND("jasno stawiane cele, które będą zrozumiałe",$B$5,1)),1,0)</f>
        <v>0</v>
      </c>
      <c r="Q83" s="29"/>
      <c r="R83" s="29">
        <f t="shared" ref="R83:R91" si="202">IF(ISNUMBER(FIND("pewność zatrudnienia",$B$5,1)),1,0)</f>
        <v>0</v>
      </c>
      <c r="S83" s="29"/>
      <c r="T83" s="29">
        <f t="shared" ref="T83:T91" si="203">IF(ISNUMBER(FIND("prestiż pracodawcy",$B$5,1)),1,0)</f>
        <v>0</v>
      </c>
      <c r="U83" s="29"/>
      <c r="V83" s="29">
        <f t="shared" ref="V83:V91" si="204">IF(ISNUMBER(FIND("praca mająca sens",$B$5,1)),1,0)</f>
        <v>0</v>
      </c>
      <c r="W83" s="29"/>
      <c r="X83" s="29"/>
      <c r="Y83" s="29">
        <f t="shared" ref="Y83:Y91" si="205">IF(ISNUMBER(FIND("dobra komunikacja/informacja zwrotna",$B$5,1)),1,0)</f>
        <v>0</v>
      </c>
      <c r="Z83" s="29"/>
      <c r="AA83" s="29">
        <f t="shared" ref="AA83:AA91" si="206">IF(ISNUMBER(FIND("warunki pracy",$B$5,1)),1,0)</f>
        <v>0</v>
      </c>
      <c r="AB83" s="29">
        <f t="shared" ref="AB83:AB91" si="207">IF(ISNUMBER(FIND("podmiotowe traktowanie, czego przykładem jest współdzielenia się informacjami zarządu z pracownikami, prowadzenie ankiet oceniających pracę menadżerów",$B83,1)),1,0)</f>
        <v>0</v>
      </c>
      <c r="AC83" s="29">
        <f t="shared" ref="AC83:AC91" si="208">IF(ISNUMBER(FIND("równowaga pomiędzy nagrodami a nakładem pracy (sprawiedliwość społeczna)",$B$5,1)),1,0)</f>
        <v>0</v>
      </c>
      <c r="AD83" s="29">
        <f t="shared" ref="AD83:AD91" si="209">IF(ISNUMBER(FIND("poczucie przynależności do grupy",$B$5,1)),1,0)</f>
        <v>0</v>
      </c>
      <c r="AE83" s="29">
        <f t="shared" ref="AE83:AE91" si="210">IF(ISNUMBER(FIND("praca z utalentowanymi ludźmi",$B$5,1)),1,0)</f>
        <v>0</v>
      </c>
      <c r="AF83" s="29">
        <f t="shared" ref="AF83:AF91" si="211">IF(ISNUMBER(FIND("osiągania coraz lepszych wyników",$B83,1)),1,0)</f>
        <v>0</v>
      </c>
      <c r="AG83" s="29">
        <f t="shared" ref="AG83:AG91" si="212">IF(ISNUMBER(FIND("równowaga pomiędzy pracą a życiem prywatnym (Work/life balance)",$B$5,1)),1,0)</f>
        <v>0</v>
      </c>
      <c r="AH83" s="29">
        <f t="shared" ref="AH83:AH91" si="213">IF(ISNUMBER(FIND("dodatkowy urlop",$B$5,1)),1,0)</f>
        <v>0</v>
      </c>
      <c r="AI83" s="29">
        <f t="shared" ref="AI83:AI91" si="214">IF(ISNUMBER(FIND("możliwość odpoczynku w trakcie pracy (np. piłkarzyki, ping pong, ćwiczenia, itp.)",$B$5,1)),1,0)</f>
        <v>0</v>
      </c>
      <c r="AJ83" s="29">
        <f t="shared" ref="AJ83:AJ91" si="215">IF(ISNUMBER(FIND("bycie przykładem dla pracowników",$B83,1)),1,0)</f>
        <v>0</v>
      </c>
      <c r="AK83" s="29">
        <f t="shared" ref="AK83:AK91" si="216">IF(ISNUMBER(FIND("możliwość wyboru miejsca, z którego się pracuje/praca zdalna oraz projektu do, którego chce się dołączyć",$B83,1)),1,0)</f>
        <v>0</v>
      </c>
      <c r="AL83" s="29"/>
      <c r="AM83" s="29">
        <f t="shared" ref="AM83:AM91" si="217">IF(ISNUMBER(FIND("bezpłatne wyżywienie w pracy",$B$5,1)),1,0)</f>
        <v>0</v>
      </c>
      <c r="AN83" s="29">
        <f t="shared" ref="AN83:AN91" si="218">IF(ISNUMBER(FIND("różnicowanie zadań",$B$5,1)),1,0)</f>
        <v>1</v>
      </c>
      <c r="AO83" s="29">
        <f t="shared" ref="AO83:AO91" si="219">IF(ISNUMBER(FIND("możliwość eksperymentowania w pracy",$B$5,1)),1,0)</f>
        <v>0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6"/>
      <c r="BE83" s="36"/>
      <c r="BF83" s="29"/>
      <c r="BG83" s="29">
        <f t="shared" ref="BG83:BG91" si="220">IF(ISNUMBER(FIND("pisemna pochwała;",$BE83,1)),1,0)</f>
        <v>0</v>
      </c>
      <c r="BH83" s="29"/>
      <c r="BI83" s="29">
        <f t="shared" ref="BI83:BI91" si="221">IF(ISNUMBER(FIND("nagroda niepieniężna np. dodatkowe ubezpieczenie, auto służbowe, wyjazdy turystyczno-szkoleniowe",$BE83,1)),1,0)</f>
        <v>0</v>
      </c>
      <c r="BJ83" s="29">
        <f t="shared" ref="BJ83:BJ91" si="222">IF(ISNUMBER(FIND("pisemna kara od przełożonego załączona do akt pracownika",$BE83,1)),1,0)</f>
        <v>0</v>
      </c>
      <c r="BK83" s="29">
        <f t="shared" ref="BK83:BK91" si="223">IF(ISNUMBER(FIND("ustna kara od bezpośredniego przełożonego (upomnienie zwrócenie uwagi)",$BE83,1)),1,0)</f>
        <v>0</v>
      </c>
      <c r="BL83" s="29">
        <f t="shared" ref="BL83:BL91" si="224">IF(ISNUMBER(FIND("kara pieniężna",$BE83,1)),1,0)</f>
        <v>0</v>
      </c>
      <c r="BM83" s="29">
        <f t="shared" ref="BM83:BM91" si="225">IF(ISNUMBER(FIND("pozbawienie określonych przywilejów (np. prawa do korzystania z samochodu służbowego)",$BE83,1)),1,0)</f>
        <v>0</v>
      </c>
      <c r="BN83" s="29">
        <f t="shared" ref="BN83:BN91" si="226">IF(ISNUMBER(FIND("żadne",$BE83,1)),1,0)</f>
        <v>0</v>
      </c>
      <c r="BO83" s="36"/>
      <c r="BP83" s="29">
        <f t="shared" ref="BP83:BP91" si="227">IF(ISNUMBER(FIND("uczę się podczas robienia projektów",$BO83,1)),1,0)</f>
        <v>0</v>
      </c>
      <c r="BQ83" s="29">
        <f t="shared" ref="BQ83:BQ91" si="228">IF(ISNUMBER(FIND("kursy online",$BO83,1)),1,0)</f>
        <v>0</v>
      </c>
      <c r="BR83" s="29">
        <f t="shared" ref="BR83:BR91" si="229">IF(ISNUMBER(FIND("konferencje",$BO83,1)),1,0)</f>
        <v>0</v>
      </c>
      <c r="BS83" s="29"/>
      <c r="BT83" s="29"/>
      <c r="BU83" s="29">
        <f t="shared" ref="BU83:BU91" si="230">IF(ISNUMBER(FIND("inne żadne",$BO83,1)),1,0)</f>
        <v>0</v>
      </c>
      <c r="BV83" s="29"/>
      <c r="BW83" s="29">
        <f t="shared" ref="BW83:BW91" si="231">IF(ISNUMBER(FIND("studia podyplomowe",$BO83,1)),1,0)</f>
        <v>0</v>
      </c>
      <c r="BX83" s="29">
        <f t="shared" ref="BX83:BX91" si="232">IF(ISNUMBER(FIND("nie korzystam z żadnej z powyższych form",$BO83,1)),1,0)</f>
        <v>0</v>
      </c>
      <c r="BY83" s="36"/>
      <c r="BZ83" s="29">
        <f t="shared" ref="BZ83:BZ91" si="233">IF(ISNUMBER(FIND("karta MultiSport",$BY83,1)),1,0)</f>
        <v>0</v>
      </c>
      <c r="CA83" s="29">
        <f t="shared" ref="CA83:CA91" si="234">IF(ISNUMBER(FIND("trzynasta pensja",$BY83,1)),1,0)</f>
        <v>0</v>
      </c>
      <c r="CB83" s="29">
        <f t="shared" ref="CB83:CB91" si="235">IF(ISNUMBER(FIND("dodatkowa opieka medyczna",$BY83,1)),1,0)</f>
        <v>0</v>
      </c>
      <c r="CC83" s="29">
        <f t="shared" ref="CC83:CC91" si="236">IF(ISNUMBER(FIND("opieka przedszkolna dla dzieci",$BY83,1)),1,0)</f>
        <v>0</v>
      </c>
      <c r="CD83" s="29">
        <f t="shared" ref="CD83:CD91" si="237">IF(ISNUMBER(FIND("dofinansowanie/finansowanie dojazdów do pracy",$BY83,1)),1,0)</f>
        <v>0</v>
      </c>
      <c r="CE83" s="29">
        <f t="shared" ref="CE83:CE91" si="238">IF(ISNUMBER(FIND("finansowanie posiłków",$BY83,1)),1,0)</f>
        <v>0</v>
      </c>
      <c r="CF83" s="29">
        <f t="shared" ref="CF83:CF91" si="239">IF(ISNUMBER(FIND("bony towarowe",$BY83,1)),1,0)</f>
        <v>0</v>
      </c>
      <c r="CG83" s="29">
        <f t="shared" ref="CG83:CG91" si="240">IF(ISNUMBER(FIND("żadne",$BY83,1)),1,0)</f>
        <v>0</v>
      </c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36"/>
      <c r="CZ83" s="29"/>
      <c r="DA83" s="29">
        <f t="shared" ref="DA83:DA91" si="241">IF(ISNUMBER(FIND("brak wiedzy pracowników na temat znaczenia i korzyści z technologii informatycznych",$CY83,1)),1,0)</f>
        <v>0</v>
      </c>
      <c r="DB83" s="29">
        <f t="shared" ref="DB83:DB91" si="242">IF(ISNUMBER(FIND("brak kompetencji cyfrowych pracowników i edukacji/szkoleń w tym zakresie",$CY83,1)),1,0)</f>
        <v>0</v>
      </c>
      <c r="DC83" s="29"/>
      <c r="DD83" s="29">
        <f t="shared" ref="DD83:DD91" si="243">IF(ISNUMBER(FIND("obawa pracowników, że technologie informatyczne odbiorą im pracę",$CY83,1)),1,0)</f>
        <v>0</v>
      </c>
      <c r="DE83" s="29">
        <f t="shared" ref="DE83:DE91" si="244">IF(ISNUMBER(FIND("brak motywowania pracowników do wykorzystywania technologii informatycznych",$CY83,1)),1,0)</f>
        <v>0</v>
      </c>
      <c r="DF83" s="29">
        <f t="shared" ref="DF83:DF91" si="245">IF(ISNUMBER(FIND("niewystarczająca liczba dobrych praktyk/referencji/badań",$CY83,1)),1,0)</f>
        <v>0</v>
      </c>
      <c r="DG83" s="29">
        <f t="shared" ref="DG83:DG91" si="246">IF(ISNUMBER(FIND("trudność z określeniem czasu zwrotu z inwestycji w technologie informatyczne",$CY83,1)),1,0)</f>
        <v>0</v>
      </c>
      <c r="DH83" s="29">
        <f t="shared" ref="DH83:DH91" si="247">IF(ISNUMBER(FIND("brak w organizacji osoby/jednostki odpowiadającej za popularyzację i adaptację technologii informatycznych",$CY83,1)),1,0)</f>
        <v>0</v>
      </c>
      <c r="DI83" s="29">
        <f t="shared" ref="DI83:DI91" si="248">IF(ISNUMBER(FIND("brak podjęcia współpracy w zakresie cyfryzacji na poziomie przedsiębiorstw powiązanych kapitałowo, brak sojuszy z partnerami, klientami, ośrodkami badawczymi i uczelniami,",$CY83,1)),1,0)</f>
        <v>0</v>
      </c>
      <c r="DJ83" s="29">
        <f t="shared" ref="DJ83:DJ91" si="249">IF(ISNUMBER(FIND("brak dostępności kadr z obszaru IT i umiejętności wyboru odpowiedniej technologii",$CY83,1)),1,0)</f>
        <v>0</v>
      </c>
      <c r="DK83" s="29">
        <f t="shared" ref="DK83:DK91" si="250">IF(ISNUMBER(FIND("poczucie „przytłoczenia” pracowników postępem IT (platformy mobilne, czujniki i społecznościowe systemy współpracy, sztuczna inteligencja, ogrom informacji i danych, itp.)",$CY83,1)),1,0)</f>
        <v>0</v>
      </c>
      <c r="DL83" s="29">
        <f t="shared" ref="DL83:DL91" si="251">IF(ISNUMBER(FIND("wskaźnik sukcesu w zakresie transformacji cyfrowej jest niski, co zniechęca",$CY83,1)),1,0)</f>
        <v>0</v>
      </c>
      <c r="DM83" s="29">
        <f t="shared" ref="DM83:DM91" si="252">IF(ISNUMBER(FIND("starszy wiek pracowników, którzy gorzej radzą sobie z wykorzystywaniem technologii informatycznych",$CY83,1)),1,0)</f>
        <v>0</v>
      </c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>
        <f t="shared" si="195"/>
        <v>8</v>
      </c>
      <c r="ER83" s="29">
        <f t="shared" si="196"/>
        <v>8</v>
      </c>
      <c r="ES83" s="29">
        <f t="shared" si="197"/>
        <v>8</v>
      </c>
      <c r="ET83" s="29">
        <f t="shared" si="198"/>
        <v>8</v>
      </c>
      <c r="EU83" s="29">
        <f t="shared" si="199"/>
        <v>8</v>
      </c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36"/>
      <c r="FG83" s="36"/>
      <c r="FH83" s="36"/>
      <c r="FI83" s="36"/>
      <c r="FJ83" s="36"/>
      <c r="FK83" s="36"/>
      <c r="FL83" s="36"/>
      <c r="FM83" s="29"/>
      <c r="FN83" s="29"/>
    </row>
    <row r="84" spans="1:170" s="37" customFormat="1" x14ac:dyDescent="0.35">
      <c r="A84" s="29"/>
      <c r="B84" s="36"/>
      <c r="C84" s="29"/>
      <c r="D84" s="29"/>
      <c r="E84" s="29"/>
      <c r="F84" s="29"/>
      <c r="G84" s="29"/>
      <c r="H84" s="29"/>
      <c r="I84" s="29"/>
      <c r="J84" s="29"/>
      <c r="K84" s="29"/>
      <c r="L84" s="29">
        <f t="shared" si="200"/>
        <v>0</v>
      </c>
      <c r="M84" s="29"/>
      <c r="N84" s="29"/>
      <c r="O84" s="29"/>
      <c r="P84" s="29">
        <f t="shared" si="201"/>
        <v>0</v>
      </c>
      <c r="Q84" s="29"/>
      <c r="R84" s="29">
        <f t="shared" si="202"/>
        <v>0</v>
      </c>
      <c r="S84" s="29"/>
      <c r="T84" s="29">
        <f t="shared" si="203"/>
        <v>0</v>
      </c>
      <c r="U84" s="29"/>
      <c r="V84" s="29">
        <f t="shared" si="204"/>
        <v>0</v>
      </c>
      <c r="W84" s="29"/>
      <c r="X84" s="29"/>
      <c r="Y84" s="29">
        <f t="shared" si="205"/>
        <v>0</v>
      </c>
      <c r="Z84" s="29"/>
      <c r="AA84" s="29">
        <f t="shared" si="206"/>
        <v>0</v>
      </c>
      <c r="AB84" s="29">
        <f t="shared" si="207"/>
        <v>0</v>
      </c>
      <c r="AC84" s="29">
        <f t="shared" si="208"/>
        <v>0</v>
      </c>
      <c r="AD84" s="29">
        <f t="shared" si="209"/>
        <v>0</v>
      </c>
      <c r="AE84" s="29">
        <f t="shared" si="210"/>
        <v>0</v>
      </c>
      <c r="AF84" s="29">
        <f t="shared" si="211"/>
        <v>0</v>
      </c>
      <c r="AG84" s="29">
        <f t="shared" si="212"/>
        <v>0</v>
      </c>
      <c r="AH84" s="29">
        <f t="shared" si="213"/>
        <v>0</v>
      </c>
      <c r="AI84" s="29">
        <f t="shared" si="214"/>
        <v>0</v>
      </c>
      <c r="AJ84" s="29">
        <f t="shared" si="215"/>
        <v>0</v>
      </c>
      <c r="AK84" s="29">
        <f t="shared" si="216"/>
        <v>0</v>
      </c>
      <c r="AL84" s="29"/>
      <c r="AM84" s="29">
        <f t="shared" si="217"/>
        <v>0</v>
      </c>
      <c r="AN84" s="29">
        <f t="shared" si="218"/>
        <v>1</v>
      </c>
      <c r="AO84" s="29">
        <f t="shared" si="219"/>
        <v>0</v>
      </c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36"/>
      <c r="BE84" s="36"/>
      <c r="BF84" s="29"/>
      <c r="BG84" s="29">
        <f t="shared" si="220"/>
        <v>0</v>
      </c>
      <c r="BH84" s="29"/>
      <c r="BI84" s="29">
        <f t="shared" si="221"/>
        <v>0</v>
      </c>
      <c r="BJ84" s="29">
        <f t="shared" si="222"/>
        <v>0</v>
      </c>
      <c r="BK84" s="29">
        <f t="shared" si="223"/>
        <v>0</v>
      </c>
      <c r="BL84" s="29">
        <f t="shared" si="224"/>
        <v>0</v>
      </c>
      <c r="BM84" s="29">
        <f t="shared" si="225"/>
        <v>0</v>
      </c>
      <c r="BN84" s="29">
        <f t="shared" si="226"/>
        <v>0</v>
      </c>
      <c r="BO84" s="36"/>
      <c r="BP84" s="29">
        <f t="shared" si="227"/>
        <v>0</v>
      </c>
      <c r="BQ84" s="29">
        <f t="shared" si="228"/>
        <v>0</v>
      </c>
      <c r="BR84" s="29">
        <f t="shared" si="229"/>
        <v>0</v>
      </c>
      <c r="BS84" s="29"/>
      <c r="BT84" s="29"/>
      <c r="BU84" s="29">
        <f t="shared" si="230"/>
        <v>0</v>
      </c>
      <c r="BV84" s="29"/>
      <c r="BW84" s="29">
        <f t="shared" si="231"/>
        <v>0</v>
      </c>
      <c r="BX84" s="29">
        <f t="shared" si="232"/>
        <v>0</v>
      </c>
      <c r="BY84" s="36"/>
      <c r="BZ84" s="29">
        <f t="shared" si="233"/>
        <v>0</v>
      </c>
      <c r="CA84" s="29">
        <f t="shared" si="234"/>
        <v>0</v>
      </c>
      <c r="CB84" s="29">
        <f t="shared" si="235"/>
        <v>0</v>
      </c>
      <c r="CC84" s="29">
        <f t="shared" si="236"/>
        <v>0</v>
      </c>
      <c r="CD84" s="29">
        <f t="shared" si="237"/>
        <v>0</v>
      </c>
      <c r="CE84" s="29">
        <f t="shared" si="238"/>
        <v>0</v>
      </c>
      <c r="CF84" s="29">
        <f t="shared" si="239"/>
        <v>0</v>
      </c>
      <c r="CG84" s="29">
        <f t="shared" si="240"/>
        <v>0</v>
      </c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36"/>
      <c r="CZ84" s="29"/>
      <c r="DA84" s="29">
        <f t="shared" si="241"/>
        <v>0</v>
      </c>
      <c r="DB84" s="29">
        <f t="shared" si="242"/>
        <v>0</v>
      </c>
      <c r="DC84" s="29"/>
      <c r="DD84" s="29">
        <f t="shared" si="243"/>
        <v>0</v>
      </c>
      <c r="DE84" s="29">
        <f t="shared" si="244"/>
        <v>0</v>
      </c>
      <c r="DF84" s="29">
        <f t="shared" si="245"/>
        <v>0</v>
      </c>
      <c r="DG84" s="29">
        <f t="shared" si="246"/>
        <v>0</v>
      </c>
      <c r="DH84" s="29">
        <f t="shared" si="247"/>
        <v>0</v>
      </c>
      <c r="DI84" s="29">
        <f t="shared" si="248"/>
        <v>0</v>
      </c>
      <c r="DJ84" s="29">
        <f t="shared" si="249"/>
        <v>0</v>
      </c>
      <c r="DK84" s="29">
        <f t="shared" si="250"/>
        <v>0</v>
      </c>
      <c r="DL84" s="29">
        <f t="shared" si="251"/>
        <v>0</v>
      </c>
      <c r="DM84" s="29">
        <f t="shared" si="252"/>
        <v>0</v>
      </c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>
        <f t="shared" si="195"/>
        <v>8</v>
      </c>
      <c r="ER84" s="29">
        <f t="shared" si="196"/>
        <v>8</v>
      </c>
      <c r="ES84" s="29">
        <f t="shared" si="197"/>
        <v>8</v>
      </c>
      <c r="ET84" s="29">
        <f t="shared" si="198"/>
        <v>8</v>
      </c>
      <c r="EU84" s="29">
        <f t="shared" si="199"/>
        <v>8</v>
      </c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36"/>
      <c r="FG84" s="36"/>
      <c r="FH84" s="36"/>
      <c r="FI84" s="36"/>
      <c r="FJ84" s="36"/>
      <c r="FK84" s="36"/>
      <c r="FL84" s="36"/>
      <c r="FM84" s="29"/>
      <c r="FN84" s="29"/>
    </row>
    <row r="85" spans="1:170" s="37" customFormat="1" x14ac:dyDescent="0.35">
      <c r="A85" s="29"/>
      <c r="B85" s="36"/>
      <c r="C85" s="29"/>
      <c r="D85" s="29"/>
      <c r="E85" s="29"/>
      <c r="F85" s="29"/>
      <c r="G85" s="29"/>
      <c r="H85" s="29"/>
      <c r="I85" s="29"/>
      <c r="J85" s="29"/>
      <c r="K85" s="29"/>
      <c r="L85" s="29">
        <f t="shared" si="200"/>
        <v>0</v>
      </c>
      <c r="M85" s="29"/>
      <c r="N85" s="29"/>
      <c r="O85" s="29"/>
      <c r="P85" s="29">
        <f t="shared" si="201"/>
        <v>0</v>
      </c>
      <c r="Q85" s="29"/>
      <c r="R85" s="29">
        <f t="shared" si="202"/>
        <v>0</v>
      </c>
      <c r="S85" s="29"/>
      <c r="T85" s="29">
        <f t="shared" si="203"/>
        <v>0</v>
      </c>
      <c r="U85" s="29"/>
      <c r="V85" s="29">
        <f t="shared" si="204"/>
        <v>0</v>
      </c>
      <c r="W85" s="29"/>
      <c r="X85" s="29"/>
      <c r="Y85" s="29">
        <f t="shared" si="205"/>
        <v>0</v>
      </c>
      <c r="Z85" s="29"/>
      <c r="AA85" s="29">
        <f t="shared" si="206"/>
        <v>0</v>
      </c>
      <c r="AB85" s="29">
        <f t="shared" si="207"/>
        <v>0</v>
      </c>
      <c r="AC85" s="29">
        <f t="shared" si="208"/>
        <v>0</v>
      </c>
      <c r="AD85" s="29">
        <f t="shared" si="209"/>
        <v>0</v>
      </c>
      <c r="AE85" s="29">
        <f t="shared" si="210"/>
        <v>0</v>
      </c>
      <c r="AF85" s="29">
        <f t="shared" si="211"/>
        <v>0</v>
      </c>
      <c r="AG85" s="29">
        <f t="shared" si="212"/>
        <v>0</v>
      </c>
      <c r="AH85" s="29">
        <f t="shared" si="213"/>
        <v>0</v>
      </c>
      <c r="AI85" s="29">
        <f t="shared" si="214"/>
        <v>0</v>
      </c>
      <c r="AJ85" s="29">
        <f t="shared" si="215"/>
        <v>0</v>
      </c>
      <c r="AK85" s="29">
        <f t="shared" si="216"/>
        <v>0</v>
      </c>
      <c r="AL85" s="29"/>
      <c r="AM85" s="29">
        <f t="shared" si="217"/>
        <v>0</v>
      </c>
      <c r="AN85" s="29">
        <f t="shared" si="218"/>
        <v>1</v>
      </c>
      <c r="AO85" s="29">
        <f t="shared" si="219"/>
        <v>0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36"/>
      <c r="BE85" s="36"/>
      <c r="BF85" s="29"/>
      <c r="BG85" s="29">
        <f t="shared" si="220"/>
        <v>0</v>
      </c>
      <c r="BH85" s="29"/>
      <c r="BI85" s="29">
        <f t="shared" si="221"/>
        <v>0</v>
      </c>
      <c r="BJ85" s="29">
        <f t="shared" si="222"/>
        <v>0</v>
      </c>
      <c r="BK85" s="29">
        <f t="shared" si="223"/>
        <v>0</v>
      </c>
      <c r="BL85" s="29">
        <f t="shared" si="224"/>
        <v>0</v>
      </c>
      <c r="BM85" s="29">
        <f t="shared" si="225"/>
        <v>0</v>
      </c>
      <c r="BN85" s="29">
        <f t="shared" si="226"/>
        <v>0</v>
      </c>
      <c r="BO85" s="36"/>
      <c r="BP85" s="29">
        <f t="shared" si="227"/>
        <v>0</v>
      </c>
      <c r="BQ85" s="29">
        <f t="shared" si="228"/>
        <v>0</v>
      </c>
      <c r="BR85" s="29">
        <f t="shared" si="229"/>
        <v>0</v>
      </c>
      <c r="BS85" s="29"/>
      <c r="BT85" s="29"/>
      <c r="BU85" s="29">
        <f t="shared" si="230"/>
        <v>0</v>
      </c>
      <c r="BV85" s="29"/>
      <c r="BW85" s="29">
        <f t="shared" si="231"/>
        <v>0</v>
      </c>
      <c r="BX85" s="29">
        <f t="shared" si="232"/>
        <v>0</v>
      </c>
      <c r="BY85" s="36"/>
      <c r="BZ85" s="29">
        <f t="shared" si="233"/>
        <v>0</v>
      </c>
      <c r="CA85" s="29">
        <f t="shared" si="234"/>
        <v>0</v>
      </c>
      <c r="CB85" s="29">
        <f t="shared" si="235"/>
        <v>0</v>
      </c>
      <c r="CC85" s="29">
        <f t="shared" si="236"/>
        <v>0</v>
      </c>
      <c r="CD85" s="29">
        <f t="shared" si="237"/>
        <v>0</v>
      </c>
      <c r="CE85" s="29">
        <f t="shared" si="238"/>
        <v>0</v>
      </c>
      <c r="CF85" s="29">
        <f t="shared" si="239"/>
        <v>0</v>
      </c>
      <c r="CG85" s="29">
        <f t="shared" si="240"/>
        <v>0</v>
      </c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36"/>
      <c r="CZ85" s="29"/>
      <c r="DA85" s="29">
        <f t="shared" si="241"/>
        <v>0</v>
      </c>
      <c r="DB85" s="29">
        <f t="shared" si="242"/>
        <v>0</v>
      </c>
      <c r="DC85" s="29"/>
      <c r="DD85" s="29">
        <f t="shared" si="243"/>
        <v>0</v>
      </c>
      <c r="DE85" s="29">
        <f t="shared" si="244"/>
        <v>0</v>
      </c>
      <c r="DF85" s="29">
        <f t="shared" si="245"/>
        <v>0</v>
      </c>
      <c r="DG85" s="29">
        <f t="shared" si="246"/>
        <v>0</v>
      </c>
      <c r="DH85" s="29">
        <f t="shared" si="247"/>
        <v>0</v>
      </c>
      <c r="DI85" s="29">
        <f t="shared" si="248"/>
        <v>0</v>
      </c>
      <c r="DJ85" s="29">
        <f t="shared" si="249"/>
        <v>0</v>
      </c>
      <c r="DK85" s="29">
        <f t="shared" si="250"/>
        <v>0</v>
      </c>
      <c r="DL85" s="29">
        <f t="shared" si="251"/>
        <v>0</v>
      </c>
      <c r="DM85" s="29">
        <f t="shared" si="252"/>
        <v>0</v>
      </c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>
        <f t="shared" si="195"/>
        <v>8</v>
      </c>
      <c r="ER85" s="29">
        <f t="shared" si="196"/>
        <v>8</v>
      </c>
      <c r="ES85" s="29">
        <f t="shared" si="197"/>
        <v>8</v>
      </c>
      <c r="ET85" s="29">
        <f t="shared" si="198"/>
        <v>8</v>
      </c>
      <c r="EU85" s="29">
        <f t="shared" si="199"/>
        <v>8</v>
      </c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36"/>
      <c r="FG85" s="36"/>
      <c r="FH85" s="36"/>
      <c r="FI85" s="36"/>
      <c r="FJ85" s="36"/>
      <c r="FK85" s="36"/>
      <c r="FL85" s="36"/>
      <c r="FM85" s="29"/>
      <c r="FN85" s="29"/>
    </row>
    <row r="86" spans="1:170" s="37" customFormat="1" x14ac:dyDescent="0.35">
      <c r="A86" s="29"/>
      <c r="B86" s="36"/>
      <c r="C86" s="29"/>
      <c r="D86" s="29"/>
      <c r="E86" s="29"/>
      <c r="F86" s="29"/>
      <c r="G86" s="29"/>
      <c r="H86" s="29"/>
      <c r="I86" s="29"/>
      <c r="J86" s="29"/>
      <c r="K86" s="29"/>
      <c r="L86" s="29">
        <f t="shared" si="200"/>
        <v>0</v>
      </c>
      <c r="M86" s="29"/>
      <c r="N86" s="29"/>
      <c r="O86" s="29"/>
      <c r="P86" s="29">
        <f t="shared" si="201"/>
        <v>0</v>
      </c>
      <c r="Q86" s="29"/>
      <c r="R86" s="29">
        <f t="shared" si="202"/>
        <v>0</v>
      </c>
      <c r="S86" s="29"/>
      <c r="T86" s="29">
        <f t="shared" si="203"/>
        <v>0</v>
      </c>
      <c r="U86" s="29"/>
      <c r="V86" s="29">
        <f t="shared" si="204"/>
        <v>0</v>
      </c>
      <c r="W86" s="29"/>
      <c r="X86" s="29"/>
      <c r="Y86" s="29">
        <f t="shared" si="205"/>
        <v>0</v>
      </c>
      <c r="Z86" s="29"/>
      <c r="AA86" s="29">
        <f t="shared" si="206"/>
        <v>0</v>
      </c>
      <c r="AB86" s="29">
        <f t="shared" si="207"/>
        <v>0</v>
      </c>
      <c r="AC86" s="29">
        <f t="shared" si="208"/>
        <v>0</v>
      </c>
      <c r="AD86" s="29">
        <f t="shared" si="209"/>
        <v>0</v>
      </c>
      <c r="AE86" s="29">
        <f t="shared" si="210"/>
        <v>0</v>
      </c>
      <c r="AF86" s="29">
        <f t="shared" si="211"/>
        <v>0</v>
      </c>
      <c r="AG86" s="29">
        <f t="shared" si="212"/>
        <v>0</v>
      </c>
      <c r="AH86" s="29">
        <f t="shared" si="213"/>
        <v>0</v>
      </c>
      <c r="AI86" s="29">
        <f t="shared" si="214"/>
        <v>0</v>
      </c>
      <c r="AJ86" s="29">
        <f t="shared" si="215"/>
        <v>0</v>
      </c>
      <c r="AK86" s="29">
        <f t="shared" si="216"/>
        <v>0</v>
      </c>
      <c r="AL86" s="29"/>
      <c r="AM86" s="29">
        <f t="shared" si="217"/>
        <v>0</v>
      </c>
      <c r="AN86" s="29">
        <f t="shared" si="218"/>
        <v>1</v>
      </c>
      <c r="AO86" s="29">
        <f t="shared" si="219"/>
        <v>0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36"/>
      <c r="BE86" s="36"/>
      <c r="BF86" s="29"/>
      <c r="BG86" s="29">
        <f t="shared" si="220"/>
        <v>0</v>
      </c>
      <c r="BH86" s="29"/>
      <c r="BI86" s="29">
        <f t="shared" si="221"/>
        <v>0</v>
      </c>
      <c r="BJ86" s="29">
        <f t="shared" si="222"/>
        <v>0</v>
      </c>
      <c r="BK86" s="29">
        <f t="shared" si="223"/>
        <v>0</v>
      </c>
      <c r="BL86" s="29">
        <f t="shared" si="224"/>
        <v>0</v>
      </c>
      <c r="BM86" s="29">
        <f t="shared" si="225"/>
        <v>0</v>
      </c>
      <c r="BN86" s="29">
        <f t="shared" si="226"/>
        <v>0</v>
      </c>
      <c r="BO86" s="36"/>
      <c r="BP86" s="29">
        <f t="shared" si="227"/>
        <v>0</v>
      </c>
      <c r="BQ86" s="29">
        <f t="shared" si="228"/>
        <v>0</v>
      </c>
      <c r="BR86" s="29">
        <f t="shared" si="229"/>
        <v>0</v>
      </c>
      <c r="BS86" s="29"/>
      <c r="BT86" s="29"/>
      <c r="BU86" s="29">
        <f t="shared" si="230"/>
        <v>0</v>
      </c>
      <c r="BV86" s="29"/>
      <c r="BW86" s="29">
        <f t="shared" si="231"/>
        <v>0</v>
      </c>
      <c r="BX86" s="29">
        <f t="shared" si="232"/>
        <v>0</v>
      </c>
      <c r="BY86" s="36"/>
      <c r="BZ86" s="29">
        <f t="shared" si="233"/>
        <v>0</v>
      </c>
      <c r="CA86" s="29">
        <f t="shared" si="234"/>
        <v>0</v>
      </c>
      <c r="CB86" s="29">
        <f t="shared" si="235"/>
        <v>0</v>
      </c>
      <c r="CC86" s="29">
        <f t="shared" si="236"/>
        <v>0</v>
      </c>
      <c r="CD86" s="29">
        <f t="shared" si="237"/>
        <v>0</v>
      </c>
      <c r="CE86" s="29">
        <f t="shared" si="238"/>
        <v>0</v>
      </c>
      <c r="CF86" s="29">
        <f t="shared" si="239"/>
        <v>0</v>
      </c>
      <c r="CG86" s="29">
        <f t="shared" si="240"/>
        <v>0</v>
      </c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36"/>
      <c r="CZ86" s="29"/>
      <c r="DA86" s="29">
        <f t="shared" si="241"/>
        <v>0</v>
      </c>
      <c r="DB86" s="29">
        <f t="shared" si="242"/>
        <v>0</v>
      </c>
      <c r="DC86" s="29"/>
      <c r="DD86" s="29">
        <f t="shared" si="243"/>
        <v>0</v>
      </c>
      <c r="DE86" s="29">
        <f t="shared" si="244"/>
        <v>0</v>
      </c>
      <c r="DF86" s="29">
        <f t="shared" si="245"/>
        <v>0</v>
      </c>
      <c r="DG86" s="29">
        <f t="shared" si="246"/>
        <v>0</v>
      </c>
      <c r="DH86" s="29">
        <f t="shared" si="247"/>
        <v>0</v>
      </c>
      <c r="DI86" s="29">
        <f t="shared" si="248"/>
        <v>0</v>
      </c>
      <c r="DJ86" s="29">
        <f t="shared" si="249"/>
        <v>0</v>
      </c>
      <c r="DK86" s="29">
        <f t="shared" si="250"/>
        <v>0</v>
      </c>
      <c r="DL86" s="29">
        <f t="shared" si="251"/>
        <v>0</v>
      </c>
      <c r="DM86" s="29">
        <f t="shared" si="252"/>
        <v>0</v>
      </c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>
        <f t="shared" si="195"/>
        <v>8</v>
      </c>
      <c r="ER86" s="29">
        <f t="shared" si="196"/>
        <v>8</v>
      </c>
      <c r="ES86" s="29">
        <f t="shared" si="197"/>
        <v>8</v>
      </c>
      <c r="ET86" s="29">
        <f t="shared" si="198"/>
        <v>8</v>
      </c>
      <c r="EU86" s="29">
        <f t="shared" si="199"/>
        <v>8</v>
      </c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36"/>
      <c r="FG86" s="36"/>
      <c r="FH86" s="36"/>
      <c r="FI86" s="36"/>
      <c r="FJ86" s="36"/>
      <c r="FK86" s="36"/>
      <c r="FL86" s="36"/>
      <c r="FM86" s="29"/>
      <c r="FN86" s="29"/>
    </row>
    <row r="87" spans="1:170" s="37" customFormat="1" x14ac:dyDescent="0.35">
      <c r="A87" s="29"/>
      <c r="B87" s="36"/>
      <c r="C87" s="29"/>
      <c r="D87" s="29"/>
      <c r="E87" s="29"/>
      <c r="F87" s="29"/>
      <c r="G87" s="29"/>
      <c r="H87" s="29"/>
      <c r="I87" s="29"/>
      <c r="J87" s="29"/>
      <c r="K87" s="29"/>
      <c r="L87" s="29">
        <f t="shared" si="200"/>
        <v>0</v>
      </c>
      <c r="M87" s="29"/>
      <c r="N87" s="29"/>
      <c r="O87" s="29"/>
      <c r="P87" s="29">
        <f t="shared" si="201"/>
        <v>0</v>
      </c>
      <c r="Q87" s="29"/>
      <c r="R87" s="29">
        <f t="shared" si="202"/>
        <v>0</v>
      </c>
      <c r="S87" s="29"/>
      <c r="T87" s="29">
        <f t="shared" si="203"/>
        <v>0</v>
      </c>
      <c r="U87" s="29"/>
      <c r="V87" s="29">
        <f t="shared" si="204"/>
        <v>0</v>
      </c>
      <c r="W87" s="29"/>
      <c r="X87" s="29"/>
      <c r="Y87" s="29">
        <f t="shared" si="205"/>
        <v>0</v>
      </c>
      <c r="Z87" s="29"/>
      <c r="AA87" s="29">
        <f t="shared" si="206"/>
        <v>0</v>
      </c>
      <c r="AB87" s="29">
        <f t="shared" si="207"/>
        <v>0</v>
      </c>
      <c r="AC87" s="29">
        <f t="shared" si="208"/>
        <v>0</v>
      </c>
      <c r="AD87" s="29">
        <f t="shared" si="209"/>
        <v>0</v>
      </c>
      <c r="AE87" s="29">
        <f t="shared" si="210"/>
        <v>0</v>
      </c>
      <c r="AF87" s="29">
        <f t="shared" si="211"/>
        <v>0</v>
      </c>
      <c r="AG87" s="29">
        <f t="shared" si="212"/>
        <v>0</v>
      </c>
      <c r="AH87" s="29">
        <f t="shared" si="213"/>
        <v>0</v>
      </c>
      <c r="AI87" s="29">
        <f t="shared" si="214"/>
        <v>0</v>
      </c>
      <c r="AJ87" s="29">
        <f t="shared" si="215"/>
        <v>0</v>
      </c>
      <c r="AK87" s="29">
        <f t="shared" si="216"/>
        <v>0</v>
      </c>
      <c r="AL87" s="29"/>
      <c r="AM87" s="29">
        <f t="shared" si="217"/>
        <v>0</v>
      </c>
      <c r="AN87" s="29">
        <f t="shared" si="218"/>
        <v>1</v>
      </c>
      <c r="AO87" s="29">
        <f t="shared" si="219"/>
        <v>0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36"/>
      <c r="BE87" s="36"/>
      <c r="BF87" s="29"/>
      <c r="BG87" s="29">
        <f t="shared" si="220"/>
        <v>0</v>
      </c>
      <c r="BH87" s="29"/>
      <c r="BI87" s="29">
        <f t="shared" si="221"/>
        <v>0</v>
      </c>
      <c r="BJ87" s="29">
        <f t="shared" si="222"/>
        <v>0</v>
      </c>
      <c r="BK87" s="29">
        <f t="shared" si="223"/>
        <v>0</v>
      </c>
      <c r="BL87" s="29">
        <f t="shared" si="224"/>
        <v>0</v>
      </c>
      <c r="BM87" s="29">
        <f t="shared" si="225"/>
        <v>0</v>
      </c>
      <c r="BN87" s="29">
        <f t="shared" si="226"/>
        <v>0</v>
      </c>
      <c r="BO87" s="36"/>
      <c r="BP87" s="29">
        <f t="shared" si="227"/>
        <v>0</v>
      </c>
      <c r="BQ87" s="29">
        <f t="shared" si="228"/>
        <v>0</v>
      </c>
      <c r="BR87" s="29">
        <f t="shared" si="229"/>
        <v>0</v>
      </c>
      <c r="BS87" s="29"/>
      <c r="BT87" s="29"/>
      <c r="BU87" s="29">
        <f t="shared" si="230"/>
        <v>0</v>
      </c>
      <c r="BV87" s="29"/>
      <c r="BW87" s="29">
        <f t="shared" si="231"/>
        <v>0</v>
      </c>
      <c r="BX87" s="29">
        <f t="shared" si="232"/>
        <v>0</v>
      </c>
      <c r="BY87" s="36"/>
      <c r="BZ87" s="29">
        <f t="shared" si="233"/>
        <v>0</v>
      </c>
      <c r="CA87" s="29">
        <f t="shared" si="234"/>
        <v>0</v>
      </c>
      <c r="CB87" s="29">
        <f t="shared" si="235"/>
        <v>0</v>
      </c>
      <c r="CC87" s="29">
        <f t="shared" si="236"/>
        <v>0</v>
      </c>
      <c r="CD87" s="29">
        <f t="shared" si="237"/>
        <v>0</v>
      </c>
      <c r="CE87" s="29">
        <f t="shared" si="238"/>
        <v>0</v>
      </c>
      <c r="CF87" s="29">
        <f t="shared" si="239"/>
        <v>0</v>
      </c>
      <c r="CG87" s="29">
        <f t="shared" si="240"/>
        <v>0</v>
      </c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36"/>
      <c r="CZ87" s="29"/>
      <c r="DA87" s="29">
        <f t="shared" si="241"/>
        <v>0</v>
      </c>
      <c r="DB87" s="29">
        <f t="shared" si="242"/>
        <v>0</v>
      </c>
      <c r="DC87" s="29"/>
      <c r="DD87" s="29">
        <f t="shared" si="243"/>
        <v>0</v>
      </c>
      <c r="DE87" s="29">
        <f t="shared" si="244"/>
        <v>0</v>
      </c>
      <c r="DF87" s="29">
        <f t="shared" si="245"/>
        <v>0</v>
      </c>
      <c r="DG87" s="29">
        <f t="shared" si="246"/>
        <v>0</v>
      </c>
      <c r="DH87" s="29">
        <f t="shared" si="247"/>
        <v>0</v>
      </c>
      <c r="DI87" s="29">
        <f t="shared" si="248"/>
        <v>0</v>
      </c>
      <c r="DJ87" s="29">
        <f t="shared" si="249"/>
        <v>0</v>
      </c>
      <c r="DK87" s="29">
        <f t="shared" si="250"/>
        <v>0</v>
      </c>
      <c r="DL87" s="29">
        <f t="shared" si="251"/>
        <v>0</v>
      </c>
      <c r="DM87" s="29">
        <f t="shared" si="252"/>
        <v>0</v>
      </c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>
        <f t="shared" si="195"/>
        <v>8</v>
      </c>
      <c r="ER87" s="29">
        <f t="shared" si="196"/>
        <v>8</v>
      </c>
      <c r="ES87" s="29">
        <f t="shared" si="197"/>
        <v>8</v>
      </c>
      <c r="ET87" s="29">
        <f t="shared" si="198"/>
        <v>8</v>
      </c>
      <c r="EU87" s="29">
        <f t="shared" si="199"/>
        <v>8</v>
      </c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36"/>
      <c r="FG87" s="36"/>
      <c r="FH87" s="36"/>
      <c r="FI87" s="36"/>
      <c r="FJ87" s="36"/>
      <c r="FK87" s="36"/>
      <c r="FL87" s="36"/>
      <c r="FM87" s="29"/>
      <c r="FN87" s="29"/>
    </row>
    <row r="88" spans="1:170" s="37" customFormat="1" x14ac:dyDescent="0.35">
      <c r="A88" s="29"/>
      <c r="B88" s="36"/>
      <c r="C88" s="29"/>
      <c r="D88" s="29"/>
      <c r="E88" s="29"/>
      <c r="F88" s="29"/>
      <c r="G88" s="29"/>
      <c r="H88" s="29"/>
      <c r="I88" s="29"/>
      <c r="J88" s="29"/>
      <c r="K88" s="29"/>
      <c r="L88" s="29">
        <f t="shared" si="200"/>
        <v>0</v>
      </c>
      <c r="M88" s="29"/>
      <c r="N88" s="29"/>
      <c r="O88" s="29"/>
      <c r="P88" s="29">
        <f t="shared" si="201"/>
        <v>0</v>
      </c>
      <c r="Q88" s="29"/>
      <c r="R88" s="29">
        <f t="shared" si="202"/>
        <v>0</v>
      </c>
      <c r="S88" s="29"/>
      <c r="T88" s="29">
        <f t="shared" si="203"/>
        <v>0</v>
      </c>
      <c r="U88" s="29"/>
      <c r="V88" s="29">
        <f t="shared" si="204"/>
        <v>0</v>
      </c>
      <c r="W88" s="29"/>
      <c r="X88" s="29"/>
      <c r="Y88" s="29">
        <f t="shared" si="205"/>
        <v>0</v>
      </c>
      <c r="Z88" s="29"/>
      <c r="AA88" s="29">
        <f t="shared" si="206"/>
        <v>0</v>
      </c>
      <c r="AB88" s="29">
        <f t="shared" si="207"/>
        <v>0</v>
      </c>
      <c r="AC88" s="29">
        <f t="shared" si="208"/>
        <v>0</v>
      </c>
      <c r="AD88" s="29">
        <f t="shared" si="209"/>
        <v>0</v>
      </c>
      <c r="AE88" s="29">
        <f t="shared" si="210"/>
        <v>0</v>
      </c>
      <c r="AF88" s="29">
        <f t="shared" si="211"/>
        <v>0</v>
      </c>
      <c r="AG88" s="29">
        <f t="shared" si="212"/>
        <v>0</v>
      </c>
      <c r="AH88" s="29">
        <f t="shared" si="213"/>
        <v>0</v>
      </c>
      <c r="AI88" s="29">
        <f t="shared" si="214"/>
        <v>0</v>
      </c>
      <c r="AJ88" s="29">
        <f t="shared" si="215"/>
        <v>0</v>
      </c>
      <c r="AK88" s="29">
        <f t="shared" si="216"/>
        <v>0</v>
      </c>
      <c r="AL88" s="29"/>
      <c r="AM88" s="29">
        <f t="shared" si="217"/>
        <v>0</v>
      </c>
      <c r="AN88" s="29">
        <f t="shared" si="218"/>
        <v>1</v>
      </c>
      <c r="AO88" s="29">
        <f t="shared" si="219"/>
        <v>0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36"/>
      <c r="BE88" s="36"/>
      <c r="BF88" s="29"/>
      <c r="BG88" s="29">
        <f t="shared" si="220"/>
        <v>0</v>
      </c>
      <c r="BH88" s="29"/>
      <c r="BI88" s="29">
        <f t="shared" si="221"/>
        <v>0</v>
      </c>
      <c r="BJ88" s="29">
        <f t="shared" si="222"/>
        <v>0</v>
      </c>
      <c r="BK88" s="29">
        <f t="shared" si="223"/>
        <v>0</v>
      </c>
      <c r="BL88" s="29">
        <f t="shared" si="224"/>
        <v>0</v>
      </c>
      <c r="BM88" s="29">
        <f t="shared" si="225"/>
        <v>0</v>
      </c>
      <c r="BN88" s="29">
        <f t="shared" si="226"/>
        <v>0</v>
      </c>
      <c r="BO88" s="36"/>
      <c r="BP88" s="29">
        <f t="shared" si="227"/>
        <v>0</v>
      </c>
      <c r="BQ88" s="29">
        <f t="shared" si="228"/>
        <v>0</v>
      </c>
      <c r="BR88" s="29">
        <f t="shared" si="229"/>
        <v>0</v>
      </c>
      <c r="BS88" s="29"/>
      <c r="BT88" s="29"/>
      <c r="BU88" s="29">
        <f t="shared" si="230"/>
        <v>0</v>
      </c>
      <c r="BV88" s="29"/>
      <c r="BW88" s="29">
        <f t="shared" si="231"/>
        <v>0</v>
      </c>
      <c r="BX88" s="29">
        <f t="shared" si="232"/>
        <v>0</v>
      </c>
      <c r="BY88" s="36"/>
      <c r="BZ88" s="29">
        <f t="shared" si="233"/>
        <v>0</v>
      </c>
      <c r="CA88" s="29">
        <f t="shared" si="234"/>
        <v>0</v>
      </c>
      <c r="CB88" s="29">
        <f t="shared" si="235"/>
        <v>0</v>
      </c>
      <c r="CC88" s="29">
        <f t="shared" si="236"/>
        <v>0</v>
      </c>
      <c r="CD88" s="29">
        <f t="shared" si="237"/>
        <v>0</v>
      </c>
      <c r="CE88" s="29">
        <f t="shared" si="238"/>
        <v>0</v>
      </c>
      <c r="CF88" s="29">
        <f t="shared" si="239"/>
        <v>0</v>
      </c>
      <c r="CG88" s="29">
        <f t="shared" si="240"/>
        <v>0</v>
      </c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36"/>
      <c r="CZ88" s="29"/>
      <c r="DA88" s="29">
        <f t="shared" si="241"/>
        <v>0</v>
      </c>
      <c r="DB88" s="29">
        <f t="shared" si="242"/>
        <v>0</v>
      </c>
      <c r="DC88" s="29"/>
      <c r="DD88" s="29">
        <f t="shared" si="243"/>
        <v>0</v>
      </c>
      <c r="DE88" s="29">
        <f t="shared" si="244"/>
        <v>0</v>
      </c>
      <c r="DF88" s="29">
        <f t="shared" si="245"/>
        <v>0</v>
      </c>
      <c r="DG88" s="29">
        <f t="shared" si="246"/>
        <v>0</v>
      </c>
      <c r="DH88" s="29">
        <f t="shared" si="247"/>
        <v>0</v>
      </c>
      <c r="DI88" s="29">
        <f t="shared" si="248"/>
        <v>0</v>
      </c>
      <c r="DJ88" s="29">
        <f t="shared" si="249"/>
        <v>0</v>
      </c>
      <c r="DK88" s="29">
        <f t="shared" si="250"/>
        <v>0</v>
      </c>
      <c r="DL88" s="29">
        <f t="shared" si="251"/>
        <v>0</v>
      </c>
      <c r="DM88" s="29">
        <f t="shared" si="252"/>
        <v>0</v>
      </c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>
        <f t="shared" si="195"/>
        <v>8</v>
      </c>
      <c r="ER88" s="29">
        <f t="shared" si="196"/>
        <v>8</v>
      </c>
      <c r="ES88" s="29">
        <f t="shared" si="197"/>
        <v>8</v>
      </c>
      <c r="ET88" s="29">
        <f t="shared" si="198"/>
        <v>8</v>
      </c>
      <c r="EU88" s="29">
        <f t="shared" si="199"/>
        <v>8</v>
      </c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36"/>
      <c r="FG88" s="36"/>
      <c r="FH88" s="36"/>
      <c r="FI88" s="36"/>
      <c r="FJ88" s="36"/>
      <c r="FK88" s="36"/>
      <c r="FL88" s="36"/>
      <c r="FM88" s="29"/>
      <c r="FN88" s="29"/>
    </row>
    <row r="89" spans="1:170" s="37" customFormat="1" x14ac:dyDescent="0.35">
      <c r="A89" s="29"/>
      <c r="B89" s="36"/>
      <c r="C89" s="29"/>
      <c r="D89" s="29"/>
      <c r="E89" s="29"/>
      <c r="F89" s="29"/>
      <c r="G89" s="29"/>
      <c r="H89" s="29"/>
      <c r="I89" s="29"/>
      <c r="J89" s="29"/>
      <c r="K89" s="29"/>
      <c r="L89" s="29">
        <f t="shared" si="200"/>
        <v>0</v>
      </c>
      <c r="M89" s="29"/>
      <c r="N89" s="29"/>
      <c r="O89" s="29"/>
      <c r="P89" s="29">
        <f t="shared" si="201"/>
        <v>0</v>
      </c>
      <c r="Q89" s="29"/>
      <c r="R89" s="29">
        <f t="shared" si="202"/>
        <v>0</v>
      </c>
      <c r="S89" s="29"/>
      <c r="T89" s="29">
        <f t="shared" si="203"/>
        <v>0</v>
      </c>
      <c r="U89" s="29"/>
      <c r="V89" s="29">
        <f t="shared" si="204"/>
        <v>0</v>
      </c>
      <c r="W89" s="29"/>
      <c r="X89" s="29"/>
      <c r="Y89" s="29">
        <f t="shared" si="205"/>
        <v>0</v>
      </c>
      <c r="Z89" s="29"/>
      <c r="AA89" s="29">
        <f t="shared" si="206"/>
        <v>0</v>
      </c>
      <c r="AB89" s="29">
        <f t="shared" si="207"/>
        <v>0</v>
      </c>
      <c r="AC89" s="29">
        <f t="shared" si="208"/>
        <v>0</v>
      </c>
      <c r="AD89" s="29">
        <f t="shared" si="209"/>
        <v>0</v>
      </c>
      <c r="AE89" s="29">
        <f t="shared" si="210"/>
        <v>0</v>
      </c>
      <c r="AF89" s="29">
        <f t="shared" si="211"/>
        <v>0</v>
      </c>
      <c r="AG89" s="29">
        <f t="shared" si="212"/>
        <v>0</v>
      </c>
      <c r="AH89" s="29">
        <f t="shared" si="213"/>
        <v>0</v>
      </c>
      <c r="AI89" s="29">
        <f t="shared" si="214"/>
        <v>0</v>
      </c>
      <c r="AJ89" s="29">
        <f t="shared" si="215"/>
        <v>0</v>
      </c>
      <c r="AK89" s="29">
        <f t="shared" si="216"/>
        <v>0</v>
      </c>
      <c r="AL89" s="29"/>
      <c r="AM89" s="29">
        <f t="shared" si="217"/>
        <v>0</v>
      </c>
      <c r="AN89" s="29">
        <f t="shared" si="218"/>
        <v>1</v>
      </c>
      <c r="AO89" s="29">
        <f t="shared" si="219"/>
        <v>0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36"/>
      <c r="BE89" s="36"/>
      <c r="BF89" s="29"/>
      <c r="BG89" s="29">
        <f t="shared" si="220"/>
        <v>0</v>
      </c>
      <c r="BH89" s="29"/>
      <c r="BI89" s="29">
        <f t="shared" si="221"/>
        <v>0</v>
      </c>
      <c r="BJ89" s="29">
        <f t="shared" si="222"/>
        <v>0</v>
      </c>
      <c r="BK89" s="29">
        <f t="shared" si="223"/>
        <v>0</v>
      </c>
      <c r="BL89" s="29">
        <f t="shared" si="224"/>
        <v>0</v>
      </c>
      <c r="BM89" s="29">
        <f t="shared" si="225"/>
        <v>0</v>
      </c>
      <c r="BN89" s="29">
        <f t="shared" si="226"/>
        <v>0</v>
      </c>
      <c r="BO89" s="36"/>
      <c r="BP89" s="29">
        <f t="shared" si="227"/>
        <v>0</v>
      </c>
      <c r="BQ89" s="29">
        <f t="shared" si="228"/>
        <v>0</v>
      </c>
      <c r="BR89" s="29">
        <f t="shared" si="229"/>
        <v>0</v>
      </c>
      <c r="BS89" s="29"/>
      <c r="BT89" s="29"/>
      <c r="BU89" s="29">
        <f t="shared" si="230"/>
        <v>0</v>
      </c>
      <c r="BV89" s="29"/>
      <c r="BW89" s="29">
        <f t="shared" si="231"/>
        <v>0</v>
      </c>
      <c r="BX89" s="29">
        <f t="shared" si="232"/>
        <v>0</v>
      </c>
      <c r="BY89" s="36"/>
      <c r="BZ89" s="29">
        <f t="shared" si="233"/>
        <v>0</v>
      </c>
      <c r="CA89" s="29">
        <f t="shared" si="234"/>
        <v>0</v>
      </c>
      <c r="CB89" s="29">
        <f t="shared" si="235"/>
        <v>0</v>
      </c>
      <c r="CC89" s="29">
        <f t="shared" si="236"/>
        <v>0</v>
      </c>
      <c r="CD89" s="29">
        <f t="shared" si="237"/>
        <v>0</v>
      </c>
      <c r="CE89" s="29">
        <f t="shared" si="238"/>
        <v>0</v>
      </c>
      <c r="CF89" s="29">
        <f t="shared" si="239"/>
        <v>0</v>
      </c>
      <c r="CG89" s="29">
        <f t="shared" si="240"/>
        <v>0</v>
      </c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36"/>
      <c r="CZ89" s="29"/>
      <c r="DA89" s="29">
        <f t="shared" si="241"/>
        <v>0</v>
      </c>
      <c r="DB89" s="29">
        <f t="shared" si="242"/>
        <v>0</v>
      </c>
      <c r="DC89" s="29"/>
      <c r="DD89" s="29">
        <f t="shared" si="243"/>
        <v>0</v>
      </c>
      <c r="DE89" s="29">
        <f t="shared" si="244"/>
        <v>0</v>
      </c>
      <c r="DF89" s="29">
        <f t="shared" si="245"/>
        <v>0</v>
      </c>
      <c r="DG89" s="29">
        <f t="shared" si="246"/>
        <v>0</v>
      </c>
      <c r="DH89" s="29">
        <f t="shared" si="247"/>
        <v>0</v>
      </c>
      <c r="DI89" s="29">
        <f t="shared" si="248"/>
        <v>0</v>
      </c>
      <c r="DJ89" s="29">
        <f t="shared" si="249"/>
        <v>0</v>
      </c>
      <c r="DK89" s="29">
        <f t="shared" si="250"/>
        <v>0</v>
      </c>
      <c r="DL89" s="29">
        <f t="shared" si="251"/>
        <v>0</v>
      </c>
      <c r="DM89" s="29">
        <f t="shared" si="252"/>
        <v>0</v>
      </c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>
        <f t="shared" si="195"/>
        <v>8</v>
      </c>
      <c r="ER89" s="29">
        <f t="shared" si="196"/>
        <v>8</v>
      </c>
      <c r="ES89" s="29">
        <f t="shared" si="197"/>
        <v>8</v>
      </c>
      <c r="ET89" s="29">
        <f t="shared" si="198"/>
        <v>8</v>
      </c>
      <c r="EU89" s="29">
        <f t="shared" si="199"/>
        <v>8</v>
      </c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36"/>
      <c r="FG89" s="36"/>
      <c r="FH89" s="36"/>
      <c r="FI89" s="36"/>
      <c r="FJ89" s="36"/>
      <c r="FK89" s="36"/>
      <c r="FL89" s="36"/>
      <c r="FM89" s="29"/>
      <c r="FN89" s="29"/>
    </row>
    <row r="90" spans="1:170" s="37" customFormat="1" x14ac:dyDescent="0.35">
      <c r="A90" s="29"/>
      <c r="B90" s="36"/>
      <c r="C90" s="29"/>
      <c r="D90" s="29"/>
      <c r="E90" s="29"/>
      <c r="F90" s="29"/>
      <c r="G90" s="29"/>
      <c r="H90" s="29"/>
      <c r="I90" s="29"/>
      <c r="J90" s="29"/>
      <c r="K90" s="29"/>
      <c r="L90" s="29">
        <f t="shared" si="200"/>
        <v>0</v>
      </c>
      <c r="M90" s="29"/>
      <c r="N90" s="29"/>
      <c r="O90" s="29"/>
      <c r="P90" s="29">
        <f t="shared" si="201"/>
        <v>0</v>
      </c>
      <c r="Q90" s="29"/>
      <c r="R90" s="29">
        <f t="shared" si="202"/>
        <v>0</v>
      </c>
      <c r="S90" s="29"/>
      <c r="T90" s="29">
        <f t="shared" si="203"/>
        <v>0</v>
      </c>
      <c r="U90" s="29"/>
      <c r="V90" s="29">
        <f t="shared" si="204"/>
        <v>0</v>
      </c>
      <c r="W90" s="29"/>
      <c r="X90" s="29"/>
      <c r="Y90" s="29">
        <f t="shared" si="205"/>
        <v>0</v>
      </c>
      <c r="Z90" s="29"/>
      <c r="AA90" s="29">
        <f t="shared" si="206"/>
        <v>0</v>
      </c>
      <c r="AB90" s="29">
        <f t="shared" si="207"/>
        <v>0</v>
      </c>
      <c r="AC90" s="29">
        <f t="shared" si="208"/>
        <v>0</v>
      </c>
      <c r="AD90" s="29">
        <f t="shared" si="209"/>
        <v>0</v>
      </c>
      <c r="AE90" s="29">
        <f t="shared" si="210"/>
        <v>0</v>
      </c>
      <c r="AF90" s="29">
        <f t="shared" si="211"/>
        <v>0</v>
      </c>
      <c r="AG90" s="29">
        <f t="shared" si="212"/>
        <v>0</v>
      </c>
      <c r="AH90" s="29">
        <f t="shared" si="213"/>
        <v>0</v>
      </c>
      <c r="AI90" s="29">
        <f t="shared" si="214"/>
        <v>0</v>
      </c>
      <c r="AJ90" s="29">
        <f t="shared" si="215"/>
        <v>0</v>
      </c>
      <c r="AK90" s="29">
        <f t="shared" si="216"/>
        <v>0</v>
      </c>
      <c r="AL90" s="29"/>
      <c r="AM90" s="29">
        <f t="shared" si="217"/>
        <v>0</v>
      </c>
      <c r="AN90" s="29">
        <f t="shared" si="218"/>
        <v>1</v>
      </c>
      <c r="AO90" s="29">
        <f t="shared" si="219"/>
        <v>0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36"/>
      <c r="BE90" s="36"/>
      <c r="BF90" s="29"/>
      <c r="BG90" s="29">
        <f t="shared" si="220"/>
        <v>0</v>
      </c>
      <c r="BH90" s="29"/>
      <c r="BI90" s="29">
        <f t="shared" si="221"/>
        <v>0</v>
      </c>
      <c r="BJ90" s="29">
        <f t="shared" si="222"/>
        <v>0</v>
      </c>
      <c r="BK90" s="29">
        <f t="shared" si="223"/>
        <v>0</v>
      </c>
      <c r="BL90" s="29">
        <f t="shared" si="224"/>
        <v>0</v>
      </c>
      <c r="BM90" s="29">
        <f t="shared" si="225"/>
        <v>0</v>
      </c>
      <c r="BN90" s="29">
        <f t="shared" si="226"/>
        <v>0</v>
      </c>
      <c r="BO90" s="36"/>
      <c r="BP90" s="29">
        <f t="shared" si="227"/>
        <v>0</v>
      </c>
      <c r="BQ90" s="29">
        <f t="shared" si="228"/>
        <v>0</v>
      </c>
      <c r="BR90" s="29">
        <f t="shared" si="229"/>
        <v>0</v>
      </c>
      <c r="BS90" s="29"/>
      <c r="BT90" s="29"/>
      <c r="BU90" s="29">
        <f t="shared" si="230"/>
        <v>0</v>
      </c>
      <c r="BV90" s="29"/>
      <c r="BW90" s="29">
        <f t="shared" si="231"/>
        <v>0</v>
      </c>
      <c r="BX90" s="29">
        <f t="shared" si="232"/>
        <v>0</v>
      </c>
      <c r="BY90" s="36"/>
      <c r="BZ90" s="29">
        <f t="shared" si="233"/>
        <v>0</v>
      </c>
      <c r="CA90" s="29">
        <f t="shared" si="234"/>
        <v>0</v>
      </c>
      <c r="CB90" s="29">
        <f t="shared" si="235"/>
        <v>0</v>
      </c>
      <c r="CC90" s="29">
        <f t="shared" si="236"/>
        <v>0</v>
      </c>
      <c r="CD90" s="29">
        <f t="shared" si="237"/>
        <v>0</v>
      </c>
      <c r="CE90" s="29">
        <f t="shared" si="238"/>
        <v>0</v>
      </c>
      <c r="CF90" s="29">
        <f t="shared" si="239"/>
        <v>0</v>
      </c>
      <c r="CG90" s="29">
        <f t="shared" si="240"/>
        <v>0</v>
      </c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36"/>
      <c r="CZ90" s="29"/>
      <c r="DA90" s="29">
        <f t="shared" si="241"/>
        <v>0</v>
      </c>
      <c r="DB90" s="29">
        <f t="shared" si="242"/>
        <v>0</v>
      </c>
      <c r="DC90" s="29"/>
      <c r="DD90" s="29">
        <f t="shared" si="243"/>
        <v>0</v>
      </c>
      <c r="DE90" s="29">
        <f t="shared" si="244"/>
        <v>0</v>
      </c>
      <c r="DF90" s="29">
        <f t="shared" si="245"/>
        <v>0</v>
      </c>
      <c r="DG90" s="29">
        <f t="shared" si="246"/>
        <v>0</v>
      </c>
      <c r="DH90" s="29">
        <f t="shared" si="247"/>
        <v>0</v>
      </c>
      <c r="DI90" s="29">
        <f t="shared" si="248"/>
        <v>0</v>
      </c>
      <c r="DJ90" s="29">
        <f t="shared" si="249"/>
        <v>0</v>
      </c>
      <c r="DK90" s="29">
        <f t="shared" si="250"/>
        <v>0</v>
      </c>
      <c r="DL90" s="29">
        <f t="shared" si="251"/>
        <v>0</v>
      </c>
      <c r="DM90" s="29">
        <f t="shared" si="252"/>
        <v>0</v>
      </c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>
        <f t="shared" si="195"/>
        <v>8</v>
      </c>
      <c r="ER90" s="29">
        <f t="shared" si="196"/>
        <v>8</v>
      </c>
      <c r="ES90" s="29">
        <f t="shared" si="197"/>
        <v>8</v>
      </c>
      <c r="ET90" s="29">
        <f t="shared" si="198"/>
        <v>8</v>
      </c>
      <c r="EU90" s="29">
        <f t="shared" si="199"/>
        <v>8</v>
      </c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36"/>
      <c r="FG90" s="36"/>
      <c r="FH90" s="36"/>
      <c r="FI90" s="36"/>
      <c r="FJ90" s="36"/>
      <c r="FK90" s="36"/>
      <c r="FL90" s="36"/>
      <c r="FM90" s="29"/>
      <c r="FN90" s="29"/>
    </row>
    <row r="91" spans="1:170" s="37" customFormat="1" x14ac:dyDescent="0.35">
      <c r="A91" s="29"/>
      <c r="B91" s="36"/>
      <c r="C91" s="29"/>
      <c r="D91" s="29"/>
      <c r="E91" s="29"/>
      <c r="F91" s="29"/>
      <c r="G91" s="29"/>
      <c r="H91" s="29"/>
      <c r="I91" s="29"/>
      <c r="J91" s="29"/>
      <c r="K91" s="29"/>
      <c r="L91" s="29">
        <f t="shared" si="200"/>
        <v>0</v>
      </c>
      <c r="M91" s="29"/>
      <c r="N91" s="29"/>
      <c r="O91" s="29"/>
      <c r="P91" s="29">
        <f t="shared" si="201"/>
        <v>0</v>
      </c>
      <c r="Q91" s="29"/>
      <c r="R91" s="29">
        <f t="shared" si="202"/>
        <v>0</v>
      </c>
      <c r="S91" s="29"/>
      <c r="T91" s="29">
        <f t="shared" si="203"/>
        <v>0</v>
      </c>
      <c r="U91" s="29"/>
      <c r="V91" s="29">
        <f t="shared" si="204"/>
        <v>0</v>
      </c>
      <c r="W91" s="29"/>
      <c r="X91" s="29"/>
      <c r="Y91" s="29">
        <f t="shared" si="205"/>
        <v>0</v>
      </c>
      <c r="Z91" s="29"/>
      <c r="AA91" s="29">
        <f t="shared" si="206"/>
        <v>0</v>
      </c>
      <c r="AB91" s="29">
        <f t="shared" si="207"/>
        <v>0</v>
      </c>
      <c r="AC91" s="29">
        <f t="shared" si="208"/>
        <v>0</v>
      </c>
      <c r="AD91" s="29">
        <f t="shared" si="209"/>
        <v>0</v>
      </c>
      <c r="AE91" s="29">
        <f t="shared" si="210"/>
        <v>0</v>
      </c>
      <c r="AF91" s="29">
        <f t="shared" si="211"/>
        <v>0</v>
      </c>
      <c r="AG91" s="29">
        <f t="shared" si="212"/>
        <v>0</v>
      </c>
      <c r="AH91" s="29">
        <f t="shared" si="213"/>
        <v>0</v>
      </c>
      <c r="AI91" s="29">
        <f t="shared" si="214"/>
        <v>0</v>
      </c>
      <c r="AJ91" s="29">
        <f t="shared" si="215"/>
        <v>0</v>
      </c>
      <c r="AK91" s="29">
        <f t="shared" si="216"/>
        <v>0</v>
      </c>
      <c r="AL91" s="29"/>
      <c r="AM91" s="29">
        <f t="shared" si="217"/>
        <v>0</v>
      </c>
      <c r="AN91" s="29">
        <f t="shared" si="218"/>
        <v>1</v>
      </c>
      <c r="AO91" s="29">
        <f t="shared" si="219"/>
        <v>0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36"/>
      <c r="BE91" s="36"/>
      <c r="BF91" s="29"/>
      <c r="BG91" s="29">
        <f t="shared" si="220"/>
        <v>0</v>
      </c>
      <c r="BH91" s="29"/>
      <c r="BI91" s="29">
        <f t="shared" si="221"/>
        <v>0</v>
      </c>
      <c r="BJ91" s="29">
        <f t="shared" si="222"/>
        <v>0</v>
      </c>
      <c r="BK91" s="29">
        <f t="shared" si="223"/>
        <v>0</v>
      </c>
      <c r="BL91" s="29">
        <f t="shared" si="224"/>
        <v>0</v>
      </c>
      <c r="BM91" s="29">
        <f t="shared" si="225"/>
        <v>0</v>
      </c>
      <c r="BN91" s="29">
        <f t="shared" si="226"/>
        <v>0</v>
      </c>
      <c r="BO91" s="36"/>
      <c r="BP91" s="29">
        <f t="shared" si="227"/>
        <v>0</v>
      </c>
      <c r="BQ91" s="29">
        <f t="shared" si="228"/>
        <v>0</v>
      </c>
      <c r="BR91" s="29">
        <f t="shared" si="229"/>
        <v>0</v>
      </c>
      <c r="BS91" s="29"/>
      <c r="BT91" s="29"/>
      <c r="BU91" s="29">
        <f t="shared" si="230"/>
        <v>0</v>
      </c>
      <c r="BV91" s="29"/>
      <c r="BW91" s="29">
        <f t="shared" si="231"/>
        <v>0</v>
      </c>
      <c r="BX91" s="29">
        <f t="shared" si="232"/>
        <v>0</v>
      </c>
      <c r="BY91" s="36"/>
      <c r="BZ91" s="29">
        <f t="shared" si="233"/>
        <v>0</v>
      </c>
      <c r="CA91" s="29">
        <f t="shared" si="234"/>
        <v>0</v>
      </c>
      <c r="CB91" s="29">
        <f t="shared" si="235"/>
        <v>0</v>
      </c>
      <c r="CC91" s="29">
        <f t="shared" si="236"/>
        <v>0</v>
      </c>
      <c r="CD91" s="29">
        <f t="shared" si="237"/>
        <v>0</v>
      </c>
      <c r="CE91" s="29">
        <f t="shared" si="238"/>
        <v>0</v>
      </c>
      <c r="CF91" s="29">
        <f t="shared" si="239"/>
        <v>0</v>
      </c>
      <c r="CG91" s="29">
        <f t="shared" si="240"/>
        <v>0</v>
      </c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36"/>
      <c r="CZ91" s="29"/>
      <c r="DA91" s="29">
        <f t="shared" si="241"/>
        <v>0</v>
      </c>
      <c r="DB91" s="29">
        <f t="shared" si="242"/>
        <v>0</v>
      </c>
      <c r="DC91" s="29"/>
      <c r="DD91" s="29">
        <f t="shared" si="243"/>
        <v>0</v>
      </c>
      <c r="DE91" s="29">
        <f t="shared" si="244"/>
        <v>0</v>
      </c>
      <c r="DF91" s="29">
        <f t="shared" si="245"/>
        <v>0</v>
      </c>
      <c r="DG91" s="29">
        <f t="shared" si="246"/>
        <v>0</v>
      </c>
      <c r="DH91" s="29">
        <f t="shared" si="247"/>
        <v>0</v>
      </c>
      <c r="DI91" s="29">
        <f t="shared" si="248"/>
        <v>0</v>
      </c>
      <c r="DJ91" s="29">
        <f t="shared" si="249"/>
        <v>0</v>
      </c>
      <c r="DK91" s="29">
        <f t="shared" si="250"/>
        <v>0</v>
      </c>
      <c r="DL91" s="29">
        <f t="shared" si="251"/>
        <v>0</v>
      </c>
      <c r="DM91" s="29">
        <f t="shared" si="252"/>
        <v>0</v>
      </c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>
        <f t="shared" si="195"/>
        <v>8</v>
      </c>
      <c r="ER91" s="29">
        <f t="shared" si="196"/>
        <v>8</v>
      </c>
      <c r="ES91" s="29">
        <f t="shared" si="197"/>
        <v>8</v>
      </c>
      <c r="ET91" s="29">
        <f t="shared" si="198"/>
        <v>8</v>
      </c>
      <c r="EU91" s="29">
        <f t="shared" si="199"/>
        <v>8</v>
      </c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36"/>
      <c r="FG91" s="36"/>
      <c r="FH91" s="36"/>
      <c r="FI91" s="36"/>
      <c r="FJ91" s="36"/>
      <c r="FK91" s="36"/>
      <c r="FL91" s="36"/>
      <c r="FM91" s="29"/>
      <c r="FN91" s="29"/>
    </row>
    <row r="92" spans="1:170" s="37" customForma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8"/>
      <c r="BE92" s="38"/>
      <c r="BF92" s="30"/>
      <c r="BG92" s="30"/>
      <c r="BH92" s="30"/>
      <c r="BI92" s="30"/>
      <c r="BJ92" s="30"/>
      <c r="BK92" s="30"/>
      <c r="BL92" s="30"/>
      <c r="BM92" s="30"/>
      <c r="BN92" s="30"/>
      <c r="BO92" s="38"/>
      <c r="BP92" s="30"/>
      <c r="BQ92" s="30"/>
      <c r="BR92" s="30"/>
      <c r="BS92" s="30"/>
      <c r="BT92" s="30"/>
      <c r="BU92" s="30"/>
      <c r="BV92" s="30"/>
      <c r="BW92" s="30"/>
      <c r="BX92" s="30"/>
      <c r="BY92" s="38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8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8"/>
      <c r="FG92" s="38"/>
      <c r="FH92" s="38"/>
      <c r="FI92" s="38"/>
      <c r="FJ92" s="38"/>
      <c r="FK92" s="38"/>
      <c r="FL92" s="38"/>
      <c r="FM92" s="30"/>
      <c r="FN92" s="30"/>
    </row>
    <row r="93" spans="1:170" s="37" customForma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8"/>
      <c r="BE93" s="38"/>
      <c r="BF93" s="30"/>
      <c r="BG93" s="30"/>
      <c r="BH93" s="30"/>
      <c r="BI93" s="30"/>
      <c r="BJ93" s="30"/>
      <c r="BK93" s="30"/>
      <c r="BL93" s="30"/>
      <c r="BM93" s="30"/>
      <c r="BN93" s="30"/>
      <c r="BO93" s="38"/>
      <c r="BP93" s="30"/>
      <c r="BQ93" s="30"/>
      <c r="BR93" s="30"/>
      <c r="BS93" s="30"/>
      <c r="BT93" s="30"/>
      <c r="BU93" s="30"/>
      <c r="BV93" s="30"/>
      <c r="BW93" s="30"/>
      <c r="BX93" s="30"/>
      <c r="BY93" s="38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8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8"/>
      <c r="FG93" s="38"/>
      <c r="FH93" s="38"/>
      <c r="FI93" s="38"/>
      <c r="FJ93" s="38"/>
      <c r="FK93" s="38"/>
      <c r="FL93" s="38"/>
      <c r="FM93" s="30"/>
      <c r="FN93" s="30"/>
    </row>
    <row r="94" spans="1:170" s="37" customForma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8"/>
      <c r="BE94" s="38"/>
      <c r="BF94" s="30"/>
      <c r="BG94" s="30"/>
      <c r="BH94" s="30"/>
      <c r="BI94" s="30"/>
      <c r="BJ94" s="30"/>
      <c r="BK94" s="30"/>
      <c r="BL94" s="30"/>
      <c r="BM94" s="30"/>
      <c r="BN94" s="30"/>
      <c r="BO94" s="38"/>
      <c r="BP94" s="30"/>
      <c r="BQ94" s="30"/>
      <c r="BR94" s="30"/>
      <c r="BS94" s="30"/>
      <c r="BT94" s="30"/>
      <c r="BU94" s="30"/>
      <c r="BV94" s="30"/>
      <c r="BW94" s="30"/>
      <c r="BX94" s="30"/>
      <c r="BY94" s="38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8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8"/>
      <c r="FG94" s="38"/>
      <c r="FH94" s="38"/>
      <c r="FI94" s="38"/>
      <c r="FJ94" s="38"/>
      <c r="FK94" s="38"/>
      <c r="FL94" s="38"/>
      <c r="FM94" s="30"/>
      <c r="FN94" s="30"/>
    </row>
    <row r="95" spans="1:170" s="37" customForma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8"/>
      <c r="BE95" s="38"/>
      <c r="BF95" s="30"/>
      <c r="BG95" s="30"/>
      <c r="BH95" s="30"/>
      <c r="BI95" s="30"/>
      <c r="BJ95" s="30"/>
      <c r="BK95" s="30"/>
      <c r="BL95" s="30"/>
      <c r="BM95" s="30"/>
      <c r="BN95" s="30"/>
      <c r="BO95" s="38"/>
      <c r="BP95" s="30"/>
      <c r="BQ95" s="30"/>
      <c r="BR95" s="30"/>
      <c r="BS95" s="30"/>
      <c r="BT95" s="30"/>
      <c r="BU95" s="30"/>
      <c r="BV95" s="30"/>
      <c r="BW95" s="30"/>
      <c r="BX95" s="30"/>
      <c r="BY95" s="38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8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8"/>
      <c r="FG95" s="38"/>
      <c r="FH95" s="38"/>
      <c r="FI95" s="38"/>
      <c r="FJ95" s="38"/>
      <c r="FK95" s="38"/>
      <c r="FL95" s="38"/>
      <c r="FM95" s="30"/>
      <c r="FN95" s="30"/>
    </row>
    <row r="96" spans="1:170" s="37" customForma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8"/>
      <c r="BE96" s="38"/>
      <c r="BF96" s="30"/>
      <c r="BG96" s="30"/>
      <c r="BH96" s="30"/>
      <c r="BI96" s="30"/>
      <c r="BJ96" s="30"/>
      <c r="BK96" s="30"/>
      <c r="BL96" s="30"/>
      <c r="BM96" s="30"/>
      <c r="BN96" s="30"/>
      <c r="BO96" s="38"/>
      <c r="BP96" s="30"/>
      <c r="BQ96" s="30"/>
      <c r="BR96" s="30"/>
      <c r="BS96" s="30"/>
      <c r="BT96" s="30"/>
      <c r="BU96" s="30"/>
      <c r="BV96" s="30"/>
      <c r="BW96" s="30"/>
      <c r="BX96" s="30"/>
      <c r="BY96" s="38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8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8"/>
      <c r="FG96" s="38"/>
      <c r="FH96" s="38"/>
      <c r="FI96" s="38"/>
      <c r="FJ96" s="38"/>
      <c r="FK96" s="38"/>
      <c r="FL96" s="38"/>
      <c r="FM96" s="30"/>
      <c r="FN96" s="30"/>
    </row>
    <row r="97" spans="1:170" s="37" customForma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8"/>
      <c r="BE97" s="38"/>
      <c r="BF97" s="30"/>
      <c r="BG97" s="30"/>
      <c r="BH97" s="30"/>
      <c r="BI97" s="30"/>
      <c r="BJ97" s="30"/>
      <c r="BK97" s="30"/>
      <c r="BL97" s="30"/>
      <c r="BM97" s="30"/>
      <c r="BN97" s="30"/>
      <c r="BO97" s="38"/>
      <c r="BP97" s="30"/>
      <c r="BQ97" s="30"/>
      <c r="BR97" s="30"/>
      <c r="BS97" s="30"/>
      <c r="BT97" s="30"/>
      <c r="BU97" s="30"/>
      <c r="BV97" s="30"/>
      <c r="BW97" s="30"/>
      <c r="BX97" s="30"/>
      <c r="BY97" s="38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8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8"/>
      <c r="FG97" s="38"/>
      <c r="FH97" s="38"/>
      <c r="FI97" s="38"/>
      <c r="FJ97" s="38"/>
      <c r="FK97" s="38"/>
      <c r="FL97" s="38"/>
      <c r="FM97" s="30"/>
      <c r="FN97" s="30"/>
    </row>
    <row r="98" spans="1:170" s="37" customForma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8"/>
      <c r="BE98" s="38"/>
      <c r="BF98" s="30"/>
      <c r="BG98" s="30"/>
      <c r="BH98" s="30"/>
      <c r="BI98" s="30"/>
      <c r="BJ98" s="30"/>
      <c r="BK98" s="30"/>
      <c r="BL98" s="30"/>
      <c r="BM98" s="30"/>
      <c r="BN98" s="30"/>
      <c r="BO98" s="38"/>
      <c r="BP98" s="30"/>
      <c r="BQ98" s="30"/>
      <c r="BR98" s="30"/>
      <c r="BS98" s="30"/>
      <c r="BT98" s="30"/>
      <c r="BU98" s="30"/>
      <c r="BV98" s="30"/>
      <c r="BW98" s="30"/>
      <c r="BX98" s="30"/>
      <c r="BY98" s="38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8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8"/>
      <c r="FG98" s="38"/>
      <c r="FH98" s="38"/>
      <c r="FI98" s="38"/>
      <c r="FJ98" s="38"/>
      <c r="FK98" s="38"/>
      <c r="FL98" s="38"/>
      <c r="FM98" s="30"/>
      <c r="FN98" s="30"/>
    </row>
    <row r="99" spans="1:170" s="37" customForma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8"/>
      <c r="BE99" s="38"/>
      <c r="BF99" s="30"/>
      <c r="BG99" s="30"/>
      <c r="BH99" s="30"/>
      <c r="BI99" s="30"/>
      <c r="BJ99" s="30"/>
      <c r="BK99" s="30"/>
      <c r="BL99" s="30"/>
      <c r="BM99" s="30"/>
      <c r="BN99" s="30"/>
      <c r="BO99" s="38"/>
      <c r="BP99" s="30"/>
      <c r="BQ99" s="30"/>
      <c r="BR99" s="30"/>
      <c r="BS99" s="30"/>
      <c r="BT99" s="30"/>
      <c r="BU99" s="30"/>
      <c r="BV99" s="30"/>
      <c r="BW99" s="30"/>
      <c r="BX99" s="30"/>
      <c r="BY99" s="38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8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8"/>
      <c r="FG99" s="38"/>
      <c r="FH99" s="38"/>
      <c r="FI99" s="38"/>
      <c r="FJ99" s="38"/>
      <c r="FK99" s="38"/>
      <c r="FL99" s="38"/>
      <c r="FM99" s="30"/>
      <c r="FN99" s="30"/>
    </row>
    <row r="100" spans="1:170" s="37" customForma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8"/>
      <c r="BE100" s="38"/>
      <c r="BF100" s="30"/>
      <c r="BG100" s="30"/>
      <c r="BH100" s="30"/>
      <c r="BI100" s="30"/>
      <c r="BJ100" s="30"/>
      <c r="BK100" s="30"/>
      <c r="BL100" s="30"/>
      <c r="BM100" s="30"/>
      <c r="BN100" s="30"/>
      <c r="BO100" s="38"/>
      <c r="BP100" s="30"/>
      <c r="BQ100" s="30"/>
      <c r="BR100" s="30"/>
      <c r="BS100" s="30"/>
      <c r="BT100" s="30"/>
      <c r="BU100" s="30"/>
      <c r="BV100" s="30"/>
      <c r="BW100" s="30"/>
      <c r="BX100" s="30"/>
      <c r="BY100" s="38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8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8"/>
      <c r="FG100" s="38"/>
      <c r="FH100" s="38"/>
      <c r="FI100" s="38"/>
      <c r="FJ100" s="38"/>
      <c r="FK100" s="38"/>
      <c r="FL100" s="38"/>
      <c r="FM100" s="30"/>
      <c r="FN100" s="30"/>
    </row>
    <row r="101" spans="1:170" s="37" customForma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8"/>
      <c r="BE101" s="38"/>
      <c r="BF101" s="30"/>
      <c r="BG101" s="30"/>
      <c r="BH101" s="30"/>
      <c r="BI101" s="30"/>
      <c r="BJ101" s="30"/>
      <c r="BK101" s="30"/>
      <c r="BL101" s="30"/>
      <c r="BM101" s="30"/>
      <c r="BN101" s="30"/>
      <c r="BO101" s="38"/>
      <c r="BP101" s="30"/>
      <c r="BQ101" s="30"/>
      <c r="BR101" s="30"/>
      <c r="BS101" s="30"/>
      <c r="BT101" s="30"/>
      <c r="BU101" s="30"/>
      <c r="BV101" s="30"/>
      <c r="BW101" s="30"/>
      <c r="BX101" s="30"/>
      <c r="BY101" s="38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8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8"/>
      <c r="FG101" s="38"/>
      <c r="FH101" s="38"/>
      <c r="FI101" s="38"/>
      <c r="FJ101" s="38"/>
      <c r="FK101" s="38"/>
      <c r="FL101" s="38"/>
      <c r="FM101" s="30"/>
      <c r="FN101" s="30"/>
    </row>
    <row r="102" spans="1:170" s="37" customForma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8"/>
      <c r="BE102" s="38"/>
      <c r="BF102" s="30"/>
      <c r="BG102" s="30"/>
      <c r="BH102" s="30"/>
      <c r="BI102" s="30"/>
      <c r="BJ102" s="30"/>
      <c r="BK102" s="30"/>
      <c r="BL102" s="30"/>
      <c r="BM102" s="30"/>
      <c r="BN102" s="30"/>
      <c r="BO102" s="38"/>
      <c r="BP102" s="30"/>
      <c r="BQ102" s="30"/>
      <c r="BR102" s="30"/>
      <c r="BS102" s="30"/>
      <c r="BT102" s="30"/>
      <c r="BU102" s="30"/>
      <c r="BV102" s="30"/>
      <c r="BW102" s="30"/>
      <c r="BX102" s="30"/>
      <c r="BY102" s="38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8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8"/>
      <c r="FG102" s="38"/>
      <c r="FH102" s="38"/>
      <c r="FI102" s="38"/>
      <c r="FJ102" s="38"/>
      <c r="FK102" s="38"/>
      <c r="FL102" s="38"/>
      <c r="FM102" s="30"/>
      <c r="FN102" s="30"/>
    </row>
    <row r="103" spans="1:170" s="37" customForma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8"/>
      <c r="BE103" s="38"/>
      <c r="BF103" s="30"/>
      <c r="BG103" s="30"/>
      <c r="BH103" s="30"/>
      <c r="BI103" s="30"/>
      <c r="BJ103" s="30"/>
      <c r="BK103" s="30"/>
      <c r="BL103" s="30"/>
      <c r="BM103" s="30"/>
      <c r="BN103" s="30"/>
      <c r="BO103" s="38"/>
      <c r="BP103" s="30"/>
      <c r="BQ103" s="30"/>
      <c r="BR103" s="30"/>
      <c r="BS103" s="30"/>
      <c r="BT103" s="30"/>
      <c r="BU103" s="30"/>
      <c r="BV103" s="30"/>
      <c r="BW103" s="30"/>
      <c r="BX103" s="30"/>
      <c r="BY103" s="38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8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8"/>
      <c r="FG103" s="38"/>
      <c r="FH103" s="38"/>
      <c r="FI103" s="38"/>
      <c r="FJ103" s="38"/>
      <c r="FK103" s="38"/>
      <c r="FL103" s="38"/>
      <c r="FM103" s="30"/>
      <c r="FN103" s="30"/>
    </row>
    <row r="104" spans="1:170" s="37" customForma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8"/>
      <c r="BE104" s="38"/>
      <c r="BF104" s="30"/>
      <c r="BG104" s="30"/>
      <c r="BH104" s="30"/>
      <c r="BI104" s="30"/>
      <c r="BJ104" s="30"/>
      <c r="BK104" s="30"/>
      <c r="BL104" s="30"/>
      <c r="BM104" s="30"/>
      <c r="BN104" s="30"/>
      <c r="BO104" s="38"/>
      <c r="BP104" s="30"/>
      <c r="BQ104" s="30"/>
      <c r="BR104" s="30"/>
      <c r="BS104" s="30"/>
      <c r="BT104" s="30"/>
      <c r="BU104" s="30"/>
      <c r="BV104" s="30"/>
      <c r="BW104" s="30"/>
      <c r="BX104" s="30"/>
      <c r="BY104" s="38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8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8"/>
      <c r="FG104" s="38"/>
      <c r="FH104" s="38"/>
      <c r="FI104" s="38"/>
      <c r="FJ104" s="38"/>
      <c r="FK104" s="38"/>
      <c r="FL104" s="38"/>
      <c r="FM104" s="30"/>
      <c r="FN104" s="30"/>
    </row>
    <row r="105" spans="1:170" s="37" customForma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8"/>
      <c r="BE105" s="38"/>
      <c r="BF105" s="30"/>
      <c r="BG105" s="30"/>
      <c r="BH105" s="30"/>
      <c r="BI105" s="30"/>
      <c r="BJ105" s="30"/>
      <c r="BK105" s="30"/>
      <c r="BL105" s="30"/>
      <c r="BM105" s="30"/>
      <c r="BN105" s="30"/>
      <c r="BO105" s="38"/>
      <c r="BP105" s="30"/>
      <c r="BQ105" s="30"/>
      <c r="BR105" s="30"/>
      <c r="BS105" s="30"/>
      <c r="BT105" s="30"/>
      <c r="BU105" s="30"/>
      <c r="BV105" s="30"/>
      <c r="BW105" s="30"/>
      <c r="BX105" s="30"/>
      <c r="BY105" s="38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8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8"/>
      <c r="FG105" s="38"/>
      <c r="FH105" s="38"/>
      <c r="FI105" s="38"/>
      <c r="FJ105" s="38"/>
      <c r="FK105" s="38"/>
      <c r="FL105" s="38"/>
      <c r="FM105" s="30"/>
      <c r="FN105" s="30"/>
    </row>
    <row r="106" spans="1:170" s="37" customForma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8"/>
      <c r="BE106" s="38"/>
      <c r="BF106" s="30"/>
      <c r="BG106" s="30"/>
      <c r="BH106" s="30"/>
      <c r="BI106" s="30"/>
      <c r="BJ106" s="30"/>
      <c r="BK106" s="30"/>
      <c r="BL106" s="30"/>
      <c r="BM106" s="30"/>
      <c r="BN106" s="30"/>
      <c r="BO106" s="38"/>
      <c r="BP106" s="30"/>
      <c r="BQ106" s="30"/>
      <c r="BR106" s="30"/>
      <c r="BS106" s="30"/>
      <c r="BT106" s="30"/>
      <c r="BU106" s="30"/>
      <c r="BV106" s="30"/>
      <c r="BW106" s="30"/>
      <c r="BX106" s="30"/>
      <c r="BY106" s="38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8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8"/>
      <c r="FG106" s="38"/>
      <c r="FH106" s="38"/>
      <c r="FI106" s="38"/>
      <c r="FJ106" s="38"/>
      <c r="FK106" s="38"/>
      <c r="FL106" s="38"/>
      <c r="FM106" s="30"/>
      <c r="FN106" s="30"/>
    </row>
    <row r="107" spans="1:170" s="37" customForma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8"/>
      <c r="BE107" s="38"/>
      <c r="BF107" s="30"/>
      <c r="BG107" s="30"/>
      <c r="BH107" s="30"/>
      <c r="BI107" s="30"/>
      <c r="BJ107" s="30"/>
      <c r="BK107" s="30"/>
      <c r="BL107" s="30"/>
      <c r="BM107" s="30"/>
      <c r="BN107" s="30"/>
      <c r="BO107" s="38"/>
      <c r="BP107" s="30"/>
      <c r="BQ107" s="30"/>
      <c r="BR107" s="30"/>
      <c r="BS107" s="30"/>
      <c r="BT107" s="30"/>
      <c r="BU107" s="30"/>
      <c r="BV107" s="30"/>
      <c r="BW107" s="30"/>
      <c r="BX107" s="30"/>
      <c r="BY107" s="38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8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8"/>
      <c r="FG107" s="38"/>
      <c r="FH107" s="38"/>
      <c r="FI107" s="38"/>
      <c r="FJ107" s="38"/>
      <c r="FK107" s="38"/>
      <c r="FL107" s="38"/>
      <c r="FM107" s="30"/>
      <c r="FN107" s="30"/>
    </row>
    <row r="108" spans="1:170" s="37" customForma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8"/>
      <c r="BE108" s="38"/>
      <c r="BF108" s="30"/>
      <c r="BG108" s="30"/>
      <c r="BH108" s="30"/>
      <c r="BI108" s="30"/>
      <c r="BJ108" s="30"/>
      <c r="BK108" s="30"/>
      <c r="BL108" s="30"/>
      <c r="BM108" s="30"/>
      <c r="BN108" s="30"/>
      <c r="BO108" s="38"/>
      <c r="BP108" s="30"/>
      <c r="BQ108" s="30"/>
      <c r="BR108" s="30"/>
      <c r="BS108" s="30"/>
      <c r="BT108" s="30"/>
      <c r="BU108" s="30"/>
      <c r="BV108" s="30"/>
      <c r="BW108" s="30"/>
      <c r="BX108" s="30"/>
      <c r="BY108" s="38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8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8"/>
      <c r="FG108" s="38"/>
      <c r="FH108" s="38"/>
      <c r="FI108" s="38"/>
      <c r="FJ108" s="38"/>
      <c r="FK108" s="38"/>
      <c r="FL108" s="38"/>
      <c r="FM108" s="30"/>
      <c r="FN108" s="30"/>
    </row>
    <row r="109" spans="1:170" s="37" customForma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8"/>
      <c r="BE109" s="38"/>
      <c r="BF109" s="30"/>
      <c r="BG109" s="30"/>
      <c r="BH109" s="30"/>
      <c r="BI109" s="30"/>
      <c r="BJ109" s="30"/>
      <c r="BK109" s="30"/>
      <c r="BL109" s="30"/>
      <c r="BM109" s="30"/>
      <c r="BN109" s="30"/>
      <c r="BO109" s="38"/>
      <c r="BP109" s="30"/>
      <c r="BQ109" s="30"/>
      <c r="BR109" s="30"/>
      <c r="BS109" s="30"/>
      <c r="BT109" s="30"/>
      <c r="BU109" s="30"/>
      <c r="BV109" s="30"/>
      <c r="BW109" s="30"/>
      <c r="BX109" s="30"/>
      <c r="BY109" s="38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8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8"/>
      <c r="FG109" s="38"/>
      <c r="FH109" s="38"/>
      <c r="FI109" s="38"/>
      <c r="FJ109" s="38"/>
      <c r="FK109" s="38"/>
      <c r="FL109" s="38"/>
      <c r="FM109" s="30"/>
      <c r="FN109" s="30"/>
    </row>
    <row r="110" spans="1:170" s="37" customForma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8"/>
      <c r="BE110" s="38"/>
      <c r="BF110" s="30"/>
      <c r="BG110" s="30"/>
      <c r="BH110" s="30"/>
      <c r="BI110" s="30"/>
      <c r="BJ110" s="30"/>
      <c r="BK110" s="30"/>
      <c r="BL110" s="30"/>
      <c r="BM110" s="30"/>
      <c r="BN110" s="30"/>
      <c r="BO110" s="38"/>
      <c r="BP110" s="30"/>
      <c r="BQ110" s="30"/>
      <c r="BR110" s="30"/>
      <c r="BS110" s="30"/>
      <c r="BT110" s="30"/>
      <c r="BU110" s="30"/>
      <c r="BV110" s="30"/>
      <c r="BW110" s="30"/>
      <c r="BX110" s="30"/>
      <c r="BY110" s="38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8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8"/>
      <c r="FG110" s="38"/>
      <c r="FH110" s="38"/>
      <c r="FI110" s="38"/>
      <c r="FJ110" s="38"/>
      <c r="FK110" s="38"/>
      <c r="FL110" s="38"/>
      <c r="FM110" s="30"/>
      <c r="FN110" s="30"/>
    </row>
    <row r="111" spans="1:170" s="37" customForma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8"/>
      <c r="BE111" s="38"/>
      <c r="BF111" s="30"/>
      <c r="BG111" s="30"/>
      <c r="BH111" s="30"/>
      <c r="BI111" s="30"/>
      <c r="BJ111" s="30"/>
      <c r="BK111" s="30"/>
      <c r="BL111" s="30"/>
      <c r="BM111" s="30"/>
      <c r="BN111" s="30"/>
      <c r="BO111" s="38"/>
      <c r="BP111" s="30"/>
      <c r="BQ111" s="30"/>
      <c r="BR111" s="30"/>
      <c r="BS111" s="30"/>
      <c r="BT111" s="30"/>
      <c r="BU111" s="30"/>
      <c r="BV111" s="30"/>
      <c r="BW111" s="30"/>
      <c r="BX111" s="30"/>
      <c r="BY111" s="38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8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8"/>
      <c r="FG111" s="38"/>
      <c r="FH111" s="38"/>
      <c r="FI111" s="38"/>
      <c r="FJ111" s="38"/>
      <c r="FK111" s="38"/>
      <c r="FL111" s="38"/>
      <c r="FM111" s="30"/>
      <c r="FN111" s="30"/>
    </row>
    <row r="112" spans="1:170" s="37" customForma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8"/>
      <c r="BE112" s="38"/>
      <c r="BF112" s="30"/>
      <c r="BG112" s="30"/>
      <c r="BH112" s="30"/>
      <c r="BI112" s="30"/>
      <c r="BJ112" s="30"/>
      <c r="BK112" s="30"/>
      <c r="BL112" s="30"/>
      <c r="BM112" s="30"/>
      <c r="BN112" s="30"/>
      <c r="BO112" s="38"/>
      <c r="BP112" s="30"/>
      <c r="BQ112" s="30"/>
      <c r="BR112" s="30"/>
      <c r="BS112" s="30"/>
      <c r="BT112" s="30"/>
      <c r="BU112" s="30"/>
      <c r="BV112" s="30"/>
      <c r="BW112" s="30"/>
      <c r="BX112" s="30"/>
      <c r="BY112" s="38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8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8"/>
      <c r="FG112" s="38"/>
      <c r="FH112" s="38"/>
      <c r="FI112" s="38"/>
      <c r="FJ112" s="38"/>
      <c r="FK112" s="38"/>
      <c r="FL112" s="38"/>
      <c r="FM112" s="30"/>
      <c r="FN112" s="30"/>
    </row>
    <row r="113" spans="1:170" s="37" customForma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8"/>
      <c r="BE113" s="38"/>
      <c r="BF113" s="30"/>
      <c r="BG113" s="30"/>
      <c r="BH113" s="30"/>
      <c r="BI113" s="30"/>
      <c r="BJ113" s="30"/>
      <c r="BK113" s="30"/>
      <c r="BL113" s="30"/>
      <c r="BM113" s="30"/>
      <c r="BN113" s="30"/>
      <c r="BO113" s="38"/>
      <c r="BP113" s="30"/>
      <c r="BQ113" s="30"/>
      <c r="BR113" s="30"/>
      <c r="BS113" s="30"/>
      <c r="BT113" s="30"/>
      <c r="BU113" s="30"/>
      <c r="BV113" s="30"/>
      <c r="BW113" s="30"/>
      <c r="BX113" s="30"/>
      <c r="BY113" s="38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8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8"/>
      <c r="FG113" s="38"/>
      <c r="FH113" s="38"/>
      <c r="FI113" s="38"/>
      <c r="FJ113" s="38"/>
      <c r="FK113" s="38"/>
      <c r="FL113" s="38"/>
      <c r="FM113" s="30"/>
      <c r="FN113" s="30"/>
    </row>
    <row r="114" spans="1:170" s="37" customForma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8"/>
      <c r="BE114" s="38"/>
      <c r="BF114" s="30"/>
      <c r="BG114" s="30"/>
      <c r="BH114" s="30"/>
      <c r="BI114" s="30"/>
      <c r="BJ114" s="30"/>
      <c r="BK114" s="30"/>
      <c r="BL114" s="30"/>
      <c r="BM114" s="30"/>
      <c r="BN114" s="30"/>
      <c r="BO114" s="38"/>
      <c r="BP114" s="30"/>
      <c r="BQ114" s="30"/>
      <c r="BR114" s="30"/>
      <c r="BS114" s="30"/>
      <c r="BT114" s="30"/>
      <c r="BU114" s="30"/>
      <c r="BV114" s="30"/>
      <c r="BW114" s="30"/>
      <c r="BX114" s="30"/>
      <c r="BY114" s="38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8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8"/>
      <c r="FG114" s="38"/>
      <c r="FH114" s="38"/>
      <c r="FI114" s="38"/>
      <c r="FJ114" s="38"/>
      <c r="FK114" s="38"/>
      <c r="FL114" s="38"/>
      <c r="FM114" s="30"/>
      <c r="FN114" s="30"/>
    </row>
    <row r="115" spans="1:170" s="37" customForma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8"/>
      <c r="BE115" s="38"/>
      <c r="BF115" s="30"/>
      <c r="BG115" s="30"/>
      <c r="BH115" s="30"/>
      <c r="BI115" s="30"/>
      <c r="BJ115" s="30"/>
      <c r="BK115" s="30"/>
      <c r="BL115" s="30"/>
      <c r="BM115" s="30"/>
      <c r="BN115" s="30"/>
      <c r="BO115" s="38"/>
      <c r="BP115" s="30"/>
      <c r="BQ115" s="30"/>
      <c r="BR115" s="30"/>
      <c r="BS115" s="30"/>
      <c r="BT115" s="30"/>
      <c r="BU115" s="30"/>
      <c r="BV115" s="30"/>
      <c r="BW115" s="30"/>
      <c r="BX115" s="30"/>
      <c r="BY115" s="38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8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8"/>
      <c r="FG115" s="38"/>
      <c r="FH115" s="38"/>
      <c r="FI115" s="38"/>
      <c r="FJ115" s="38"/>
      <c r="FK115" s="38"/>
      <c r="FL115" s="38"/>
      <c r="FM115" s="30"/>
      <c r="FN115" s="30"/>
    </row>
    <row r="116" spans="1:170" s="37" customForma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8"/>
      <c r="BE116" s="38"/>
      <c r="BF116" s="30"/>
      <c r="BG116" s="30"/>
      <c r="BH116" s="30"/>
      <c r="BI116" s="30"/>
      <c r="BJ116" s="30"/>
      <c r="BK116" s="30"/>
      <c r="BL116" s="30"/>
      <c r="BM116" s="30"/>
      <c r="BN116" s="30"/>
      <c r="BO116" s="38"/>
      <c r="BP116" s="30"/>
      <c r="BQ116" s="30"/>
      <c r="BR116" s="30"/>
      <c r="BS116" s="30"/>
      <c r="BT116" s="30"/>
      <c r="BU116" s="30"/>
      <c r="BV116" s="30"/>
      <c r="BW116" s="30"/>
      <c r="BX116" s="30"/>
      <c r="BY116" s="38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8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8"/>
      <c r="FG116" s="38"/>
      <c r="FH116" s="38"/>
      <c r="FI116" s="38"/>
      <c r="FJ116" s="38"/>
      <c r="FK116" s="38"/>
      <c r="FL116" s="38"/>
      <c r="FM116" s="30"/>
      <c r="FN116" s="30"/>
    </row>
    <row r="117" spans="1:170" s="37" customForma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8"/>
      <c r="BE117" s="38"/>
      <c r="BF117" s="30"/>
      <c r="BG117" s="30"/>
      <c r="BH117" s="30"/>
      <c r="BI117" s="30"/>
      <c r="BJ117" s="30"/>
      <c r="BK117" s="30"/>
      <c r="BL117" s="30"/>
      <c r="BM117" s="30"/>
      <c r="BN117" s="30"/>
      <c r="BO117" s="38"/>
      <c r="BP117" s="30"/>
      <c r="BQ117" s="30"/>
      <c r="BR117" s="30"/>
      <c r="BS117" s="30"/>
      <c r="BT117" s="30"/>
      <c r="BU117" s="30"/>
      <c r="BV117" s="30"/>
      <c r="BW117" s="30"/>
      <c r="BX117" s="30"/>
      <c r="BY117" s="38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8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8"/>
      <c r="FG117" s="38"/>
      <c r="FH117" s="38"/>
      <c r="FI117" s="38"/>
      <c r="FJ117" s="38"/>
      <c r="FK117" s="38"/>
      <c r="FL117" s="38"/>
      <c r="FM117" s="30"/>
      <c r="FN117" s="30"/>
    </row>
    <row r="118" spans="1:170" s="37" customForma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8"/>
      <c r="BE118" s="38"/>
      <c r="BF118" s="30"/>
      <c r="BG118" s="30"/>
      <c r="BH118" s="30"/>
      <c r="BI118" s="30"/>
      <c r="BJ118" s="30"/>
      <c r="BK118" s="30"/>
      <c r="BL118" s="30"/>
      <c r="BM118" s="30"/>
      <c r="BN118" s="30"/>
      <c r="BO118" s="38"/>
      <c r="BP118" s="30"/>
      <c r="BQ118" s="30"/>
      <c r="BR118" s="30"/>
      <c r="BS118" s="30"/>
      <c r="BT118" s="30"/>
      <c r="BU118" s="30"/>
      <c r="BV118" s="30"/>
      <c r="BW118" s="30"/>
      <c r="BX118" s="30"/>
      <c r="BY118" s="38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8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8"/>
      <c r="FG118" s="38"/>
      <c r="FH118" s="38"/>
      <c r="FI118" s="38"/>
      <c r="FJ118" s="38"/>
      <c r="FK118" s="38"/>
      <c r="FL118" s="38"/>
      <c r="FM118" s="30"/>
      <c r="FN118" s="30"/>
    </row>
    <row r="119" spans="1:170" s="37" customForma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8"/>
      <c r="BE119" s="38"/>
      <c r="BF119" s="30"/>
      <c r="BG119" s="30"/>
      <c r="BH119" s="30"/>
      <c r="BI119" s="30"/>
      <c r="BJ119" s="30"/>
      <c r="BK119" s="30"/>
      <c r="BL119" s="30"/>
      <c r="BM119" s="30"/>
      <c r="BN119" s="30"/>
      <c r="BO119" s="38"/>
      <c r="BP119" s="30"/>
      <c r="BQ119" s="30"/>
      <c r="BR119" s="30"/>
      <c r="BS119" s="30"/>
      <c r="BT119" s="30"/>
      <c r="BU119" s="30"/>
      <c r="BV119" s="30"/>
      <c r="BW119" s="30"/>
      <c r="BX119" s="30"/>
      <c r="BY119" s="38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8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8"/>
      <c r="FG119" s="38"/>
      <c r="FH119" s="38"/>
      <c r="FI119" s="38"/>
      <c r="FJ119" s="38"/>
      <c r="FK119" s="38"/>
      <c r="FL119" s="38"/>
      <c r="FM119" s="30"/>
      <c r="FN119" s="30"/>
    </row>
    <row r="120" spans="1:170" s="37" customForma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8"/>
      <c r="BE120" s="38"/>
      <c r="BF120" s="30"/>
      <c r="BG120" s="30"/>
      <c r="BH120" s="30"/>
      <c r="BI120" s="30"/>
      <c r="BJ120" s="30"/>
      <c r="BK120" s="30"/>
      <c r="BL120" s="30"/>
      <c r="BM120" s="30"/>
      <c r="BN120" s="30"/>
      <c r="BO120" s="38"/>
      <c r="BP120" s="30"/>
      <c r="BQ120" s="30"/>
      <c r="BR120" s="30"/>
      <c r="BS120" s="30"/>
      <c r="BT120" s="30"/>
      <c r="BU120" s="30"/>
      <c r="BV120" s="30"/>
      <c r="BW120" s="30"/>
      <c r="BX120" s="30"/>
      <c r="BY120" s="38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8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8"/>
      <c r="FG120" s="38"/>
      <c r="FH120" s="38"/>
      <c r="FI120" s="38"/>
      <c r="FJ120" s="38"/>
      <c r="FK120" s="38"/>
      <c r="FL120" s="38"/>
      <c r="FM120" s="30"/>
      <c r="FN120" s="30"/>
    </row>
    <row r="121" spans="1:170" s="37" customForma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8"/>
      <c r="BE121" s="38"/>
      <c r="BF121" s="30"/>
      <c r="BG121" s="30"/>
      <c r="BH121" s="30"/>
      <c r="BI121" s="30"/>
      <c r="BJ121" s="30"/>
      <c r="BK121" s="30"/>
      <c r="BL121" s="30"/>
      <c r="BM121" s="30"/>
      <c r="BN121" s="30"/>
      <c r="BO121" s="38"/>
      <c r="BP121" s="30"/>
      <c r="BQ121" s="30"/>
      <c r="BR121" s="30"/>
      <c r="BS121" s="30"/>
      <c r="BT121" s="30"/>
      <c r="BU121" s="30"/>
      <c r="BV121" s="30"/>
      <c r="BW121" s="30"/>
      <c r="BX121" s="30"/>
      <c r="BY121" s="38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8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8"/>
      <c r="FG121" s="38"/>
      <c r="FH121" s="38"/>
      <c r="FI121" s="38"/>
      <c r="FJ121" s="38"/>
      <c r="FK121" s="38"/>
      <c r="FL121" s="38"/>
      <c r="FM121" s="30"/>
      <c r="FN121" s="30"/>
    </row>
    <row r="122" spans="1:170" s="37" customForma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8"/>
      <c r="BE122" s="38"/>
      <c r="BF122" s="30"/>
      <c r="BG122" s="30"/>
      <c r="BH122" s="30"/>
      <c r="BI122" s="30"/>
      <c r="BJ122" s="30"/>
      <c r="BK122" s="30"/>
      <c r="BL122" s="30"/>
      <c r="BM122" s="30"/>
      <c r="BN122" s="30"/>
      <c r="BO122" s="38"/>
      <c r="BP122" s="30"/>
      <c r="BQ122" s="30"/>
      <c r="BR122" s="30"/>
      <c r="BS122" s="30"/>
      <c r="BT122" s="30"/>
      <c r="BU122" s="30"/>
      <c r="BV122" s="30"/>
      <c r="BW122" s="30"/>
      <c r="BX122" s="30"/>
      <c r="BY122" s="38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8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8"/>
      <c r="FG122" s="38"/>
      <c r="FH122" s="38"/>
      <c r="FI122" s="38"/>
      <c r="FJ122" s="38"/>
      <c r="FK122" s="38"/>
      <c r="FL122" s="38"/>
      <c r="FM122" s="30"/>
      <c r="FN122" s="30"/>
    </row>
    <row r="123" spans="1:170" s="37" customForma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8"/>
      <c r="BE123" s="38"/>
      <c r="BF123" s="30"/>
      <c r="BG123" s="30"/>
      <c r="BH123" s="30"/>
      <c r="BI123" s="30"/>
      <c r="BJ123" s="30"/>
      <c r="BK123" s="30"/>
      <c r="BL123" s="30"/>
      <c r="BM123" s="30"/>
      <c r="BN123" s="30"/>
      <c r="BO123" s="38"/>
      <c r="BP123" s="30"/>
      <c r="BQ123" s="30"/>
      <c r="BR123" s="30"/>
      <c r="BS123" s="30"/>
      <c r="BT123" s="30"/>
      <c r="BU123" s="30"/>
      <c r="BV123" s="30"/>
      <c r="BW123" s="30"/>
      <c r="BX123" s="30"/>
      <c r="BY123" s="38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8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8"/>
      <c r="FG123" s="38"/>
      <c r="FH123" s="38"/>
      <c r="FI123" s="38"/>
      <c r="FJ123" s="38"/>
      <c r="FK123" s="38"/>
      <c r="FL123" s="38"/>
      <c r="FM123" s="30"/>
      <c r="FN123" s="30"/>
    </row>
    <row r="124" spans="1:170" s="37" customForma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8"/>
      <c r="BE124" s="38"/>
      <c r="BF124" s="30"/>
      <c r="BG124" s="30"/>
      <c r="BH124" s="30"/>
      <c r="BI124" s="30"/>
      <c r="BJ124" s="30"/>
      <c r="BK124" s="30"/>
      <c r="BL124" s="30"/>
      <c r="BM124" s="30"/>
      <c r="BN124" s="30"/>
      <c r="BO124" s="38"/>
      <c r="BP124" s="30"/>
      <c r="BQ124" s="30"/>
      <c r="BR124" s="30"/>
      <c r="BS124" s="30"/>
      <c r="BT124" s="30"/>
      <c r="BU124" s="30"/>
      <c r="BV124" s="30"/>
      <c r="BW124" s="30"/>
      <c r="BX124" s="30"/>
      <c r="BY124" s="38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8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8"/>
      <c r="FG124" s="38"/>
      <c r="FH124" s="38"/>
      <c r="FI124" s="38"/>
      <c r="FJ124" s="38"/>
      <c r="FK124" s="38"/>
      <c r="FL124" s="38"/>
      <c r="FM124" s="30"/>
      <c r="FN124" s="30"/>
    </row>
    <row r="125" spans="1:170" s="37" customForma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8"/>
      <c r="BE125" s="38"/>
      <c r="BF125" s="30"/>
      <c r="BG125" s="30"/>
      <c r="BH125" s="30"/>
      <c r="BI125" s="30"/>
      <c r="BJ125" s="30"/>
      <c r="BK125" s="30"/>
      <c r="BL125" s="30"/>
      <c r="BM125" s="30"/>
      <c r="BN125" s="30"/>
      <c r="BO125" s="38"/>
      <c r="BP125" s="30"/>
      <c r="BQ125" s="30"/>
      <c r="BR125" s="30"/>
      <c r="BS125" s="30"/>
      <c r="BT125" s="30"/>
      <c r="BU125" s="30"/>
      <c r="BV125" s="30"/>
      <c r="BW125" s="30"/>
      <c r="BX125" s="30"/>
      <c r="BY125" s="38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8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8"/>
      <c r="FG125" s="38"/>
      <c r="FH125" s="38"/>
      <c r="FI125" s="38"/>
      <c r="FJ125" s="38"/>
      <c r="FK125" s="38"/>
      <c r="FL125" s="38"/>
      <c r="FM125" s="30"/>
      <c r="FN125" s="30"/>
    </row>
    <row r="126" spans="1:170" s="37" customForma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8"/>
      <c r="BE126" s="38"/>
      <c r="BF126" s="30"/>
      <c r="BG126" s="30"/>
      <c r="BH126" s="30"/>
      <c r="BI126" s="30"/>
      <c r="BJ126" s="30"/>
      <c r="BK126" s="30"/>
      <c r="BL126" s="30"/>
      <c r="BM126" s="30"/>
      <c r="BN126" s="30"/>
      <c r="BO126" s="38"/>
      <c r="BP126" s="30"/>
      <c r="BQ126" s="30"/>
      <c r="BR126" s="30"/>
      <c r="BS126" s="30"/>
      <c r="BT126" s="30"/>
      <c r="BU126" s="30"/>
      <c r="BV126" s="30"/>
      <c r="BW126" s="30"/>
      <c r="BX126" s="30"/>
      <c r="BY126" s="38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8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8"/>
      <c r="FG126" s="38"/>
      <c r="FH126" s="38"/>
      <c r="FI126" s="38"/>
      <c r="FJ126" s="38"/>
      <c r="FK126" s="38"/>
      <c r="FL126" s="38"/>
      <c r="FM126" s="30"/>
      <c r="FN126" s="30"/>
    </row>
    <row r="127" spans="1:170" s="37" customForma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8"/>
      <c r="BE127" s="38"/>
      <c r="BF127" s="30"/>
      <c r="BG127" s="30"/>
      <c r="BH127" s="30"/>
      <c r="BI127" s="30"/>
      <c r="BJ127" s="30"/>
      <c r="BK127" s="30"/>
      <c r="BL127" s="30"/>
      <c r="BM127" s="30"/>
      <c r="BN127" s="30"/>
      <c r="BO127" s="38"/>
      <c r="BP127" s="30"/>
      <c r="BQ127" s="30"/>
      <c r="BR127" s="30"/>
      <c r="BS127" s="30"/>
      <c r="BT127" s="30"/>
      <c r="BU127" s="30"/>
      <c r="BV127" s="30"/>
      <c r="BW127" s="30"/>
      <c r="BX127" s="30"/>
      <c r="BY127" s="38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8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8"/>
      <c r="FG127" s="38"/>
      <c r="FH127" s="38"/>
      <c r="FI127" s="38"/>
      <c r="FJ127" s="38"/>
      <c r="FK127" s="38"/>
      <c r="FL127" s="38"/>
      <c r="FM127" s="30"/>
      <c r="FN127" s="30"/>
    </row>
    <row r="128" spans="1:170" s="37" customForma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8"/>
      <c r="BE128" s="38"/>
      <c r="BF128" s="30"/>
      <c r="BG128" s="30"/>
      <c r="BH128" s="30"/>
      <c r="BI128" s="30"/>
      <c r="BJ128" s="30"/>
      <c r="BK128" s="30"/>
      <c r="BL128" s="30"/>
      <c r="BM128" s="30"/>
      <c r="BN128" s="30"/>
      <c r="BO128" s="38"/>
      <c r="BP128" s="30"/>
      <c r="BQ128" s="30"/>
      <c r="BR128" s="30"/>
      <c r="BS128" s="30"/>
      <c r="BT128" s="30"/>
      <c r="BU128" s="30"/>
      <c r="BV128" s="30"/>
      <c r="BW128" s="30"/>
      <c r="BX128" s="30"/>
      <c r="BY128" s="38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8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8"/>
      <c r="FG128" s="38"/>
      <c r="FH128" s="38"/>
      <c r="FI128" s="38"/>
      <c r="FJ128" s="38"/>
      <c r="FK128" s="38"/>
      <c r="FL128" s="38"/>
      <c r="FM128" s="30"/>
      <c r="FN128" s="30"/>
    </row>
    <row r="129" spans="1:170" s="37" customForma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8"/>
      <c r="BE129" s="38"/>
      <c r="BF129" s="30"/>
      <c r="BG129" s="30"/>
      <c r="BH129" s="30"/>
      <c r="BI129" s="30"/>
      <c r="BJ129" s="30"/>
      <c r="BK129" s="30"/>
      <c r="BL129" s="30"/>
      <c r="BM129" s="30"/>
      <c r="BN129" s="30"/>
      <c r="BO129" s="38"/>
      <c r="BP129" s="30"/>
      <c r="BQ129" s="30"/>
      <c r="BR129" s="30"/>
      <c r="BS129" s="30"/>
      <c r="BT129" s="30"/>
      <c r="BU129" s="30"/>
      <c r="BV129" s="30"/>
      <c r="BW129" s="30"/>
      <c r="BX129" s="30"/>
      <c r="BY129" s="38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8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8"/>
      <c r="FG129" s="38"/>
      <c r="FH129" s="38"/>
      <c r="FI129" s="38"/>
      <c r="FJ129" s="38"/>
      <c r="FK129" s="38"/>
      <c r="FL129" s="38"/>
      <c r="FM129" s="30"/>
      <c r="FN129" s="30"/>
    </row>
    <row r="130" spans="1:170" s="37" customForma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8"/>
      <c r="BE130" s="38"/>
      <c r="BF130" s="30"/>
      <c r="BG130" s="30"/>
      <c r="BH130" s="30"/>
      <c r="BI130" s="30"/>
      <c r="BJ130" s="30"/>
      <c r="BK130" s="30"/>
      <c r="BL130" s="30"/>
      <c r="BM130" s="30"/>
      <c r="BN130" s="30"/>
      <c r="BO130" s="38"/>
      <c r="BP130" s="30"/>
      <c r="BQ130" s="30"/>
      <c r="BR130" s="30"/>
      <c r="BS130" s="30"/>
      <c r="BT130" s="30"/>
      <c r="BU130" s="30"/>
      <c r="BV130" s="30"/>
      <c r="BW130" s="30"/>
      <c r="BX130" s="30"/>
      <c r="BY130" s="38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8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8"/>
      <c r="FG130" s="38"/>
      <c r="FH130" s="38"/>
      <c r="FI130" s="38"/>
      <c r="FJ130" s="38"/>
      <c r="FK130" s="38"/>
      <c r="FL130" s="38"/>
      <c r="FM130" s="30"/>
      <c r="FN130" s="30"/>
    </row>
    <row r="131" spans="1:170" s="37" customForma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8"/>
      <c r="BE131" s="38"/>
      <c r="BF131" s="30"/>
      <c r="BG131" s="30"/>
      <c r="BH131" s="30"/>
      <c r="BI131" s="30"/>
      <c r="BJ131" s="30"/>
      <c r="BK131" s="30"/>
      <c r="BL131" s="30"/>
      <c r="BM131" s="30"/>
      <c r="BN131" s="30"/>
      <c r="BO131" s="38"/>
      <c r="BP131" s="30"/>
      <c r="BQ131" s="30"/>
      <c r="BR131" s="30"/>
      <c r="BS131" s="30"/>
      <c r="BT131" s="30"/>
      <c r="BU131" s="30"/>
      <c r="BV131" s="30"/>
      <c r="BW131" s="30"/>
      <c r="BX131" s="30"/>
      <c r="BY131" s="38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8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8"/>
      <c r="FG131" s="38"/>
      <c r="FH131" s="38"/>
      <c r="FI131" s="38"/>
      <c r="FJ131" s="38"/>
      <c r="FK131" s="38"/>
      <c r="FL131" s="38"/>
      <c r="FM131" s="30"/>
      <c r="FN131" s="30"/>
    </row>
    <row r="132" spans="1:170" s="37" customForma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8"/>
      <c r="BE132" s="38"/>
      <c r="BF132" s="30"/>
      <c r="BG132" s="30"/>
      <c r="BH132" s="30"/>
      <c r="BI132" s="30"/>
      <c r="BJ132" s="30"/>
      <c r="BK132" s="30"/>
      <c r="BL132" s="30"/>
      <c r="BM132" s="30"/>
      <c r="BN132" s="30"/>
      <c r="BO132" s="38"/>
      <c r="BP132" s="30"/>
      <c r="BQ132" s="30"/>
      <c r="BR132" s="30"/>
      <c r="BS132" s="30"/>
      <c r="BT132" s="30"/>
      <c r="BU132" s="30"/>
      <c r="BV132" s="30"/>
      <c r="BW132" s="30"/>
      <c r="BX132" s="30"/>
      <c r="BY132" s="38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8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8"/>
      <c r="FG132" s="38"/>
      <c r="FH132" s="38"/>
      <c r="FI132" s="38"/>
      <c r="FJ132" s="38"/>
      <c r="FK132" s="38"/>
      <c r="FL132" s="38"/>
      <c r="FM132" s="30"/>
      <c r="FN132" s="30"/>
    </row>
    <row r="133" spans="1:170" s="37" customForma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8"/>
      <c r="BE133" s="38"/>
      <c r="BF133" s="30"/>
      <c r="BG133" s="30"/>
      <c r="BH133" s="30"/>
      <c r="BI133" s="30"/>
      <c r="BJ133" s="30"/>
      <c r="BK133" s="30"/>
      <c r="BL133" s="30"/>
      <c r="BM133" s="30"/>
      <c r="BN133" s="30"/>
      <c r="BO133" s="38"/>
      <c r="BP133" s="30"/>
      <c r="BQ133" s="30"/>
      <c r="BR133" s="30"/>
      <c r="BS133" s="30"/>
      <c r="BT133" s="30"/>
      <c r="BU133" s="30"/>
      <c r="BV133" s="30"/>
      <c r="BW133" s="30"/>
      <c r="BX133" s="30"/>
      <c r="BY133" s="38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8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8"/>
      <c r="FG133" s="38"/>
      <c r="FH133" s="38"/>
      <c r="FI133" s="38"/>
      <c r="FJ133" s="38"/>
      <c r="FK133" s="38"/>
      <c r="FL133" s="38"/>
      <c r="FM133" s="30"/>
      <c r="FN133" s="30"/>
    </row>
    <row r="134" spans="1:170" s="37" customForma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8"/>
      <c r="BE134" s="38"/>
      <c r="BF134" s="30"/>
      <c r="BG134" s="30"/>
      <c r="BH134" s="30"/>
      <c r="BI134" s="30"/>
      <c r="BJ134" s="30"/>
      <c r="BK134" s="30"/>
      <c r="BL134" s="30"/>
      <c r="BM134" s="30"/>
      <c r="BN134" s="30"/>
      <c r="BO134" s="38"/>
      <c r="BP134" s="30"/>
      <c r="BQ134" s="30"/>
      <c r="BR134" s="30"/>
      <c r="BS134" s="30"/>
      <c r="BT134" s="30"/>
      <c r="BU134" s="30"/>
      <c r="BV134" s="30"/>
      <c r="BW134" s="30"/>
      <c r="BX134" s="30"/>
      <c r="BY134" s="38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8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8"/>
      <c r="FG134" s="38"/>
      <c r="FH134" s="38"/>
      <c r="FI134" s="38"/>
      <c r="FJ134" s="38"/>
      <c r="FK134" s="38"/>
      <c r="FL134" s="38"/>
      <c r="FM134" s="30"/>
      <c r="FN134" s="30"/>
    </row>
    <row r="135" spans="1:170" s="37" customForma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8"/>
      <c r="BE135" s="38"/>
      <c r="BF135" s="30"/>
      <c r="BG135" s="30"/>
      <c r="BH135" s="30"/>
      <c r="BI135" s="30"/>
      <c r="BJ135" s="30"/>
      <c r="BK135" s="30"/>
      <c r="BL135" s="30"/>
      <c r="BM135" s="30"/>
      <c r="BN135" s="30"/>
      <c r="BO135" s="38"/>
      <c r="BP135" s="30"/>
      <c r="BQ135" s="30"/>
      <c r="BR135" s="30"/>
      <c r="BS135" s="30"/>
      <c r="BT135" s="30"/>
      <c r="BU135" s="30"/>
      <c r="BV135" s="30"/>
      <c r="BW135" s="30"/>
      <c r="BX135" s="30"/>
      <c r="BY135" s="38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8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8"/>
      <c r="FG135" s="38"/>
      <c r="FH135" s="38"/>
      <c r="FI135" s="38"/>
      <c r="FJ135" s="38"/>
      <c r="FK135" s="38"/>
      <c r="FL135" s="38"/>
      <c r="FM135" s="30"/>
      <c r="FN135" s="30"/>
    </row>
    <row r="136" spans="1:170" s="37" customForma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8"/>
      <c r="BE136" s="38"/>
      <c r="BF136" s="30"/>
      <c r="BG136" s="30"/>
      <c r="BH136" s="30"/>
      <c r="BI136" s="30"/>
      <c r="BJ136" s="30"/>
      <c r="BK136" s="30"/>
      <c r="BL136" s="30"/>
      <c r="BM136" s="30"/>
      <c r="BN136" s="30"/>
      <c r="BO136" s="38"/>
      <c r="BP136" s="30"/>
      <c r="BQ136" s="30"/>
      <c r="BR136" s="30"/>
      <c r="BS136" s="30"/>
      <c r="BT136" s="30"/>
      <c r="BU136" s="30"/>
      <c r="BV136" s="30"/>
      <c r="BW136" s="30"/>
      <c r="BX136" s="30"/>
      <c r="BY136" s="38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8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8"/>
      <c r="FG136" s="38"/>
      <c r="FH136" s="38"/>
      <c r="FI136" s="38"/>
      <c r="FJ136" s="38"/>
      <c r="FK136" s="38"/>
      <c r="FL136" s="38"/>
      <c r="FM136" s="30"/>
      <c r="FN136" s="30"/>
    </row>
    <row r="137" spans="1:170" s="37" customForma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8"/>
      <c r="BE137" s="38"/>
      <c r="BF137" s="30"/>
      <c r="BG137" s="30"/>
      <c r="BH137" s="30"/>
      <c r="BI137" s="30"/>
      <c r="BJ137" s="30"/>
      <c r="BK137" s="30"/>
      <c r="BL137" s="30"/>
      <c r="BM137" s="30"/>
      <c r="BN137" s="30"/>
      <c r="BO137" s="38"/>
      <c r="BP137" s="30"/>
      <c r="BQ137" s="30"/>
      <c r="BR137" s="30"/>
      <c r="BS137" s="30"/>
      <c r="BT137" s="30"/>
      <c r="BU137" s="30"/>
      <c r="BV137" s="30"/>
      <c r="BW137" s="30"/>
      <c r="BX137" s="30"/>
      <c r="BY137" s="38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8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8"/>
      <c r="FG137" s="38"/>
      <c r="FH137" s="38"/>
      <c r="FI137" s="38"/>
      <c r="FJ137" s="38"/>
      <c r="FK137" s="38"/>
      <c r="FL137" s="38"/>
      <c r="FM137" s="30"/>
      <c r="FN137" s="30"/>
    </row>
    <row r="138" spans="1:170" s="37" customForma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8"/>
      <c r="BE138" s="38"/>
      <c r="BF138" s="30"/>
      <c r="BG138" s="30"/>
      <c r="BH138" s="30"/>
      <c r="BI138" s="30"/>
      <c r="BJ138" s="30"/>
      <c r="BK138" s="30"/>
      <c r="BL138" s="30"/>
      <c r="BM138" s="30"/>
      <c r="BN138" s="30"/>
      <c r="BO138" s="38"/>
      <c r="BP138" s="30"/>
      <c r="BQ138" s="30"/>
      <c r="BR138" s="30"/>
      <c r="BS138" s="30"/>
      <c r="BT138" s="30"/>
      <c r="BU138" s="30"/>
      <c r="BV138" s="30"/>
      <c r="BW138" s="30"/>
      <c r="BX138" s="30"/>
      <c r="BY138" s="38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8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8"/>
      <c r="FG138" s="38"/>
      <c r="FH138" s="38"/>
      <c r="FI138" s="38"/>
      <c r="FJ138" s="38"/>
      <c r="FK138" s="38"/>
      <c r="FL138" s="38"/>
      <c r="FM138" s="30"/>
      <c r="FN138" s="30"/>
    </row>
    <row r="139" spans="1:170" s="37" customForma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8"/>
      <c r="BE139" s="38"/>
      <c r="BF139" s="30"/>
      <c r="BG139" s="30"/>
      <c r="BH139" s="30"/>
      <c r="BI139" s="30"/>
      <c r="BJ139" s="30"/>
      <c r="BK139" s="30"/>
      <c r="BL139" s="30"/>
      <c r="BM139" s="30"/>
      <c r="BN139" s="30"/>
      <c r="BO139" s="38"/>
      <c r="BP139" s="30"/>
      <c r="BQ139" s="30"/>
      <c r="BR139" s="30"/>
      <c r="BS139" s="30"/>
      <c r="BT139" s="30"/>
      <c r="BU139" s="30"/>
      <c r="BV139" s="30"/>
      <c r="BW139" s="30"/>
      <c r="BX139" s="30"/>
      <c r="BY139" s="38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8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8"/>
      <c r="FG139" s="38"/>
      <c r="FH139" s="38"/>
      <c r="FI139" s="38"/>
      <c r="FJ139" s="38"/>
      <c r="FK139" s="38"/>
      <c r="FL139" s="38"/>
      <c r="FM139" s="30"/>
      <c r="FN139" s="30"/>
    </row>
    <row r="140" spans="1:170" s="37" customForma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8"/>
      <c r="BE140" s="38"/>
      <c r="BF140" s="30"/>
      <c r="BG140" s="30"/>
      <c r="BH140" s="30"/>
      <c r="BI140" s="30"/>
      <c r="BJ140" s="30"/>
      <c r="BK140" s="30"/>
      <c r="BL140" s="30"/>
      <c r="BM140" s="30"/>
      <c r="BN140" s="30"/>
      <c r="BO140" s="38"/>
      <c r="BP140" s="30"/>
      <c r="BQ140" s="30"/>
      <c r="BR140" s="30"/>
      <c r="BS140" s="30"/>
      <c r="BT140" s="30"/>
      <c r="BU140" s="30"/>
      <c r="BV140" s="30"/>
      <c r="BW140" s="30"/>
      <c r="BX140" s="30"/>
      <c r="BY140" s="38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8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8"/>
      <c r="FG140" s="38"/>
      <c r="FH140" s="38"/>
      <c r="FI140" s="38"/>
      <c r="FJ140" s="38"/>
      <c r="FK140" s="38"/>
      <c r="FL140" s="38"/>
      <c r="FM140" s="30"/>
      <c r="FN140" s="30"/>
    </row>
    <row r="141" spans="1:170" s="37" customForma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8"/>
      <c r="BE141" s="38"/>
      <c r="BF141" s="30"/>
      <c r="BG141" s="30"/>
      <c r="BH141" s="30"/>
      <c r="BI141" s="30"/>
      <c r="BJ141" s="30"/>
      <c r="BK141" s="30"/>
      <c r="BL141" s="30"/>
      <c r="BM141" s="30"/>
      <c r="BN141" s="30"/>
      <c r="BO141" s="38"/>
      <c r="BP141" s="30"/>
      <c r="BQ141" s="30"/>
      <c r="BR141" s="30"/>
      <c r="BS141" s="30"/>
      <c r="BT141" s="30"/>
      <c r="BU141" s="30"/>
      <c r="BV141" s="30"/>
      <c r="BW141" s="30"/>
      <c r="BX141" s="30"/>
      <c r="BY141" s="38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8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8"/>
      <c r="FG141" s="38"/>
      <c r="FH141" s="38"/>
      <c r="FI141" s="38"/>
      <c r="FJ141" s="38"/>
      <c r="FK141" s="38"/>
      <c r="FL141" s="38"/>
      <c r="FM141" s="30"/>
      <c r="FN141" s="30"/>
    </row>
    <row r="142" spans="1:170" s="37" customForma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8"/>
      <c r="BE142" s="38"/>
      <c r="BF142" s="30"/>
      <c r="BG142" s="30"/>
      <c r="BH142" s="30"/>
      <c r="BI142" s="30"/>
      <c r="BJ142" s="30"/>
      <c r="BK142" s="30"/>
      <c r="BL142" s="30"/>
      <c r="BM142" s="30"/>
      <c r="BN142" s="30"/>
      <c r="BO142" s="38"/>
      <c r="BP142" s="30"/>
      <c r="BQ142" s="30"/>
      <c r="BR142" s="30"/>
      <c r="BS142" s="30"/>
      <c r="BT142" s="30"/>
      <c r="BU142" s="30"/>
      <c r="BV142" s="30"/>
      <c r="BW142" s="30"/>
      <c r="BX142" s="30"/>
      <c r="BY142" s="38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8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8"/>
      <c r="FG142" s="38"/>
      <c r="FH142" s="38"/>
      <c r="FI142" s="38"/>
      <c r="FJ142" s="38"/>
      <c r="FK142" s="38"/>
      <c r="FL142" s="38"/>
      <c r="FM142" s="30"/>
      <c r="FN142" s="30"/>
    </row>
    <row r="143" spans="1:170" s="37" customForma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8"/>
      <c r="BE143" s="38"/>
      <c r="BF143" s="30"/>
      <c r="BG143" s="30"/>
      <c r="BH143" s="30"/>
      <c r="BI143" s="30"/>
      <c r="BJ143" s="30"/>
      <c r="BK143" s="30"/>
      <c r="BL143" s="30"/>
      <c r="BM143" s="30"/>
      <c r="BN143" s="30"/>
      <c r="BO143" s="38"/>
      <c r="BP143" s="30"/>
      <c r="BQ143" s="30"/>
      <c r="BR143" s="30"/>
      <c r="BS143" s="30"/>
      <c r="BT143" s="30"/>
      <c r="BU143" s="30"/>
      <c r="BV143" s="30"/>
      <c r="BW143" s="30"/>
      <c r="BX143" s="30"/>
      <c r="BY143" s="38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8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8"/>
      <c r="FG143" s="38"/>
      <c r="FH143" s="38"/>
      <c r="FI143" s="38"/>
      <c r="FJ143" s="38"/>
      <c r="FK143" s="38"/>
      <c r="FL143" s="38"/>
      <c r="FM143" s="30"/>
      <c r="FN143" s="30"/>
    </row>
    <row r="144" spans="1:170" s="37" customForma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8"/>
      <c r="BE144" s="38"/>
      <c r="BF144" s="30"/>
      <c r="BG144" s="30"/>
      <c r="BH144" s="30"/>
      <c r="BI144" s="30"/>
      <c r="BJ144" s="30"/>
      <c r="BK144" s="30"/>
      <c r="BL144" s="30"/>
      <c r="BM144" s="30"/>
      <c r="BN144" s="30"/>
      <c r="BO144" s="38"/>
      <c r="BP144" s="30"/>
      <c r="BQ144" s="30"/>
      <c r="BR144" s="30"/>
      <c r="BS144" s="30"/>
      <c r="BT144" s="30"/>
      <c r="BU144" s="30"/>
      <c r="BV144" s="30"/>
      <c r="BW144" s="30"/>
      <c r="BX144" s="30"/>
      <c r="BY144" s="38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8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8"/>
      <c r="FG144" s="38"/>
      <c r="FH144" s="38"/>
      <c r="FI144" s="38"/>
      <c r="FJ144" s="38"/>
      <c r="FK144" s="38"/>
      <c r="FL144" s="38"/>
      <c r="FM144" s="30"/>
      <c r="FN144" s="30"/>
    </row>
    <row r="145" spans="1:170" s="37" customForma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8"/>
      <c r="BE145" s="38"/>
      <c r="BF145" s="30"/>
      <c r="BG145" s="30"/>
      <c r="BH145" s="30"/>
      <c r="BI145" s="30"/>
      <c r="BJ145" s="30"/>
      <c r="BK145" s="30"/>
      <c r="BL145" s="30"/>
      <c r="BM145" s="30"/>
      <c r="BN145" s="30"/>
      <c r="BO145" s="38"/>
      <c r="BP145" s="30"/>
      <c r="BQ145" s="30"/>
      <c r="BR145" s="30"/>
      <c r="BS145" s="30"/>
      <c r="BT145" s="30"/>
      <c r="BU145" s="30"/>
      <c r="BV145" s="30"/>
      <c r="BW145" s="30"/>
      <c r="BX145" s="30"/>
      <c r="BY145" s="38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8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8"/>
      <c r="FG145" s="38"/>
      <c r="FH145" s="38"/>
      <c r="FI145" s="38"/>
      <c r="FJ145" s="38"/>
      <c r="FK145" s="38"/>
      <c r="FL145" s="38"/>
      <c r="FM145" s="30"/>
      <c r="FN145" s="30"/>
    </row>
    <row r="146" spans="1:170" s="37" customForma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8"/>
      <c r="BE146" s="38"/>
      <c r="BF146" s="30"/>
      <c r="BG146" s="30"/>
      <c r="BH146" s="30"/>
      <c r="BI146" s="30"/>
      <c r="BJ146" s="30"/>
      <c r="BK146" s="30"/>
      <c r="BL146" s="30"/>
      <c r="BM146" s="30"/>
      <c r="BN146" s="30"/>
      <c r="BO146" s="38"/>
      <c r="BP146" s="30"/>
      <c r="BQ146" s="30"/>
      <c r="BR146" s="30"/>
      <c r="BS146" s="30"/>
      <c r="BT146" s="30"/>
      <c r="BU146" s="30"/>
      <c r="BV146" s="30"/>
      <c r="BW146" s="30"/>
      <c r="BX146" s="30"/>
      <c r="BY146" s="38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8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8"/>
      <c r="FG146" s="38"/>
      <c r="FH146" s="38"/>
      <c r="FI146" s="38"/>
      <c r="FJ146" s="38"/>
      <c r="FK146" s="38"/>
      <c r="FL146" s="38"/>
      <c r="FM146" s="30"/>
      <c r="FN146" s="30"/>
    </row>
    <row r="147" spans="1:170" s="37" customForma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8"/>
      <c r="BE147" s="38"/>
      <c r="BF147" s="30"/>
      <c r="BG147" s="30"/>
      <c r="BH147" s="30"/>
      <c r="BI147" s="30"/>
      <c r="BJ147" s="30"/>
      <c r="BK147" s="30"/>
      <c r="BL147" s="30"/>
      <c r="BM147" s="30"/>
      <c r="BN147" s="30"/>
      <c r="BO147" s="38"/>
      <c r="BP147" s="30"/>
      <c r="BQ147" s="30"/>
      <c r="BR147" s="30"/>
      <c r="BS147" s="30"/>
      <c r="BT147" s="30"/>
      <c r="BU147" s="30"/>
      <c r="BV147" s="30"/>
      <c r="BW147" s="30"/>
      <c r="BX147" s="30"/>
      <c r="BY147" s="38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8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8"/>
      <c r="FG147" s="38"/>
      <c r="FH147" s="38"/>
      <c r="FI147" s="38"/>
      <c r="FJ147" s="38"/>
      <c r="FK147" s="38"/>
      <c r="FL147" s="38"/>
      <c r="FM147" s="30"/>
      <c r="FN147" s="30"/>
    </row>
    <row r="148" spans="1:170" s="37" customForma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8"/>
      <c r="BE148" s="38"/>
      <c r="BF148" s="30"/>
      <c r="BG148" s="30"/>
      <c r="BH148" s="30"/>
      <c r="BI148" s="30"/>
      <c r="BJ148" s="30"/>
      <c r="BK148" s="30"/>
      <c r="BL148" s="30"/>
      <c r="BM148" s="30"/>
      <c r="BN148" s="30"/>
      <c r="BO148" s="38"/>
      <c r="BP148" s="30"/>
      <c r="BQ148" s="30"/>
      <c r="BR148" s="30"/>
      <c r="BS148" s="30"/>
      <c r="BT148" s="30"/>
      <c r="BU148" s="30"/>
      <c r="BV148" s="30"/>
      <c r="BW148" s="30"/>
      <c r="BX148" s="30"/>
      <c r="BY148" s="38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8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8"/>
      <c r="FG148" s="38"/>
      <c r="FH148" s="38"/>
      <c r="FI148" s="38"/>
      <c r="FJ148" s="38"/>
      <c r="FK148" s="38"/>
      <c r="FL148" s="38"/>
      <c r="FM148" s="30"/>
      <c r="FN148" s="30"/>
    </row>
    <row r="149" spans="1:170" s="37" customForma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8"/>
      <c r="BE149" s="38"/>
      <c r="BF149" s="30"/>
      <c r="BG149" s="30"/>
      <c r="BH149" s="30"/>
      <c r="BI149" s="30"/>
      <c r="BJ149" s="30"/>
      <c r="BK149" s="30"/>
      <c r="BL149" s="30"/>
      <c r="BM149" s="30"/>
      <c r="BN149" s="30"/>
      <c r="BO149" s="38"/>
      <c r="BP149" s="30"/>
      <c r="BQ149" s="30"/>
      <c r="BR149" s="30"/>
      <c r="BS149" s="30"/>
      <c r="BT149" s="30"/>
      <c r="BU149" s="30"/>
      <c r="BV149" s="30"/>
      <c r="BW149" s="30"/>
      <c r="BX149" s="30"/>
      <c r="BY149" s="38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8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8"/>
      <c r="FG149" s="38"/>
      <c r="FH149" s="38"/>
      <c r="FI149" s="38"/>
      <c r="FJ149" s="38"/>
      <c r="FK149" s="38"/>
      <c r="FL149" s="38"/>
      <c r="FM149" s="30"/>
      <c r="FN149" s="30"/>
    </row>
    <row r="150" spans="1:170" s="37" customForma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8"/>
      <c r="BE150" s="38"/>
      <c r="BF150" s="30"/>
      <c r="BG150" s="30"/>
      <c r="BH150" s="30"/>
      <c r="BI150" s="30"/>
      <c r="BJ150" s="30"/>
      <c r="BK150" s="30"/>
      <c r="BL150" s="30"/>
      <c r="BM150" s="30"/>
      <c r="BN150" s="30"/>
      <c r="BO150" s="38"/>
      <c r="BP150" s="30"/>
      <c r="BQ150" s="30"/>
      <c r="BR150" s="30"/>
      <c r="BS150" s="30"/>
      <c r="BT150" s="30"/>
      <c r="BU150" s="30"/>
      <c r="BV150" s="30"/>
      <c r="BW150" s="30"/>
      <c r="BX150" s="30"/>
      <c r="BY150" s="38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8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8"/>
      <c r="FG150" s="38"/>
      <c r="FH150" s="38"/>
      <c r="FI150" s="38"/>
      <c r="FJ150" s="38"/>
      <c r="FK150" s="38"/>
      <c r="FL150" s="38"/>
      <c r="FM150" s="30"/>
      <c r="FN150" s="30"/>
    </row>
    <row r="151" spans="1:170" s="37" customForma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8"/>
      <c r="BE151" s="38"/>
      <c r="BF151" s="30"/>
      <c r="BG151" s="30"/>
      <c r="BH151" s="30"/>
      <c r="BI151" s="30"/>
      <c r="BJ151" s="30"/>
      <c r="BK151" s="30"/>
      <c r="BL151" s="30"/>
      <c r="BM151" s="30"/>
      <c r="BN151" s="30"/>
      <c r="BO151" s="38"/>
      <c r="BP151" s="30"/>
      <c r="BQ151" s="30"/>
      <c r="BR151" s="30"/>
      <c r="BS151" s="30"/>
      <c r="BT151" s="30"/>
      <c r="BU151" s="30"/>
      <c r="BV151" s="30"/>
      <c r="BW151" s="30"/>
      <c r="BX151" s="30"/>
      <c r="BY151" s="38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8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8"/>
      <c r="FG151" s="38"/>
      <c r="FH151" s="38"/>
      <c r="FI151" s="38"/>
      <c r="FJ151" s="38"/>
      <c r="FK151" s="38"/>
      <c r="FL151" s="38"/>
      <c r="FM151" s="30"/>
      <c r="FN151" s="30"/>
    </row>
    <row r="152" spans="1:170" s="37" customForma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8"/>
      <c r="BE152" s="38"/>
      <c r="BF152" s="30"/>
      <c r="BG152" s="30"/>
      <c r="BH152" s="30"/>
      <c r="BI152" s="30"/>
      <c r="BJ152" s="30"/>
      <c r="BK152" s="30"/>
      <c r="BL152" s="30"/>
      <c r="BM152" s="30"/>
      <c r="BN152" s="30"/>
      <c r="BO152" s="38"/>
      <c r="BP152" s="30"/>
      <c r="BQ152" s="30"/>
      <c r="BR152" s="30"/>
      <c r="BS152" s="30"/>
      <c r="BT152" s="30"/>
      <c r="BU152" s="30"/>
      <c r="BV152" s="30"/>
      <c r="BW152" s="30"/>
      <c r="BX152" s="30"/>
      <c r="BY152" s="38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8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8"/>
      <c r="FG152" s="38"/>
      <c r="FH152" s="38"/>
      <c r="FI152" s="38"/>
      <c r="FJ152" s="38"/>
      <c r="FK152" s="38"/>
      <c r="FL152" s="38"/>
      <c r="FM152" s="30"/>
      <c r="FN152" s="30"/>
    </row>
    <row r="153" spans="1:170" s="37" customForma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8"/>
      <c r="BE153" s="38"/>
      <c r="BF153" s="30"/>
      <c r="BG153" s="30"/>
      <c r="BH153" s="30"/>
      <c r="BI153" s="30"/>
      <c r="BJ153" s="30"/>
      <c r="BK153" s="30"/>
      <c r="BL153" s="30"/>
      <c r="BM153" s="30"/>
      <c r="BN153" s="30"/>
      <c r="BO153" s="38"/>
      <c r="BP153" s="30"/>
      <c r="BQ153" s="30"/>
      <c r="BR153" s="30"/>
      <c r="BS153" s="30"/>
      <c r="BT153" s="30"/>
      <c r="BU153" s="30"/>
      <c r="BV153" s="30"/>
      <c r="BW153" s="30"/>
      <c r="BX153" s="30"/>
      <c r="BY153" s="38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8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8"/>
      <c r="FG153" s="38"/>
      <c r="FH153" s="38"/>
      <c r="FI153" s="38"/>
      <c r="FJ153" s="38"/>
      <c r="FK153" s="38"/>
      <c r="FL153" s="38"/>
      <c r="FM153" s="30"/>
      <c r="FN153" s="30"/>
    </row>
    <row r="154" spans="1:170" s="37" customForma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8"/>
      <c r="BE154" s="38"/>
      <c r="BF154" s="30"/>
      <c r="BG154" s="30"/>
      <c r="BH154" s="30"/>
      <c r="BI154" s="30"/>
      <c r="BJ154" s="30"/>
      <c r="BK154" s="30"/>
      <c r="BL154" s="30"/>
      <c r="BM154" s="30"/>
      <c r="BN154" s="30"/>
      <c r="BO154" s="38"/>
      <c r="BP154" s="30"/>
      <c r="BQ154" s="30"/>
      <c r="BR154" s="30"/>
      <c r="BS154" s="30"/>
      <c r="BT154" s="30"/>
      <c r="BU154" s="30"/>
      <c r="BV154" s="30"/>
      <c r="BW154" s="30"/>
      <c r="BX154" s="30"/>
      <c r="BY154" s="38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8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8"/>
      <c r="FG154" s="38"/>
      <c r="FH154" s="38"/>
      <c r="FI154" s="38"/>
      <c r="FJ154" s="38"/>
      <c r="FK154" s="38"/>
      <c r="FL154" s="38"/>
      <c r="FM154" s="30"/>
      <c r="FN154" s="30"/>
    </row>
    <row r="155" spans="1:170" s="37" customForma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8"/>
      <c r="BE155" s="38"/>
      <c r="BF155" s="30"/>
      <c r="BG155" s="30"/>
      <c r="BH155" s="30"/>
      <c r="BI155" s="30"/>
      <c r="BJ155" s="30"/>
      <c r="BK155" s="30"/>
      <c r="BL155" s="30"/>
      <c r="BM155" s="30"/>
      <c r="BN155" s="30"/>
      <c r="BO155" s="38"/>
      <c r="BP155" s="30"/>
      <c r="BQ155" s="30"/>
      <c r="BR155" s="30"/>
      <c r="BS155" s="30"/>
      <c r="BT155" s="30"/>
      <c r="BU155" s="30"/>
      <c r="BV155" s="30"/>
      <c r="BW155" s="30"/>
      <c r="BX155" s="30"/>
      <c r="BY155" s="38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8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8"/>
      <c r="FG155" s="38"/>
      <c r="FH155" s="38"/>
      <c r="FI155" s="38"/>
      <c r="FJ155" s="38"/>
      <c r="FK155" s="38"/>
      <c r="FL155" s="38"/>
      <c r="FM155" s="30"/>
      <c r="FN155" s="30"/>
    </row>
    <row r="156" spans="1:170" s="37" customForma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8"/>
      <c r="BE156" s="38"/>
      <c r="BF156" s="30"/>
      <c r="BG156" s="30"/>
      <c r="BH156" s="30"/>
      <c r="BI156" s="30"/>
      <c r="BJ156" s="30"/>
      <c r="BK156" s="30"/>
      <c r="BL156" s="30"/>
      <c r="BM156" s="30"/>
      <c r="BN156" s="30"/>
      <c r="BO156" s="38"/>
      <c r="BP156" s="30"/>
      <c r="BQ156" s="30"/>
      <c r="BR156" s="30"/>
      <c r="BS156" s="30"/>
      <c r="BT156" s="30"/>
      <c r="BU156" s="30"/>
      <c r="BV156" s="30"/>
      <c r="BW156" s="30"/>
      <c r="BX156" s="30"/>
      <c r="BY156" s="38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8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8"/>
      <c r="FG156" s="38"/>
      <c r="FH156" s="38"/>
      <c r="FI156" s="38"/>
      <c r="FJ156" s="38"/>
      <c r="FK156" s="38"/>
      <c r="FL156" s="38"/>
      <c r="FM156" s="30"/>
      <c r="FN156" s="30"/>
    </row>
    <row r="157" spans="1:170" s="37" customForma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8"/>
      <c r="BE157" s="38"/>
      <c r="BF157" s="30"/>
      <c r="BG157" s="30"/>
      <c r="BH157" s="30"/>
      <c r="BI157" s="30"/>
      <c r="BJ157" s="30"/>
      <c r="BK157" s="30"/>
      <c r="BL157" s="30"/>
      <c r="BM157" s="30"/>
      <c r="BN157" s="30"/>
      <c r="BO157" s="38"/>
      <c r="BP157" s="30"/>
      <c r="BQ157" s="30"/>
      <c r="BR157" s="30"/>
      <c r="BS157" s="30"/>
      <c r="BT157" s="30"/>
      <c r="BU157" s="30"/>
      <c r="BV157" s="30"/>
      <c r="BW157" s="30"/>
      <c r="BX157" s="30"/>
      <c r="BY157" s="38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8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8"/>
      <c r="FG157" s="38"/>
      <c r="FH157" s="38"/>
      <c r="FI157" s="38"/>
      <c r="FJ157" s="38"/>
      <c r="FK157" s="38"/>
      <c r="FL157" s="38"/>
      <c r="FM157" s="30"/>
      <c r="FN157" s="30"/>
    </row>
    <row r="158" spans="1:170" s="37" customForma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8"/>
      <c r="BE158" s="38"/>
      <c r="BF158" s="30"/>
      <c r="BG158" s="30"/>
      <c r="BH158" s="30"/>
      <c r="BI158" s="30"/>
      <c r="BJ158" s="30"/>
      <c r="BK158" s="30"/>
      <c r="BL158" s="30"/>
      <c r="BM158" s="30"/>
      <c r="BN158" s="30"/>
      <c r="BO158" s="38"/>
      <c r="BP158" s="30"/>
      <c r="BQ158" s="30"/>
      <c r="BR158" s="30"/>
      <c r="BS158" s="30"/>
      <c r="BT158" s="30"/>
      <c r="BU158" s="30"/>
      <c r="BV158" s="30"/>
      <c r="BW158" s="30"/>
      <c r="BX158" s="30"/>
      <c r="BY158" s="38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8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8"/>
      <c r="FG158" s="38"/>
      <c r="FH158" s="38"/>
      <c r="FI158" s="38"/>
      <c r="FJ158" s="38"/>
      <c r="FK158" s="38"/>
      <c r="FL158" s="38"/>
      <c r="FM158" s="30"/>
      <c r="FN158" s="30"/>
    </row>
    <row r="159" spans="1:170" s="37" customForma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8"/>
      <c r="BE159" s="38"/>
      <c r="BF159" s="30"/>
      <c r="BG159" s="30"/>
      <c r="BH159" s="30"/>
      <c r="BI159" s="30"/>
      <c r="BJ159" s="30"/>
      <c r="BK159" s="30"/>
      <c r="BL159" s="30"/>
      <c r="BM159" s="30"/>
      <c r="BN159" s="30"/>
      <c r="BO159" s="38"/>
      <c r="BP159" s="30"/>
      <c r="BQ159" s="30"/>
      <c r="BR159" s="30"/>
      <c r="BS159" s="30"/>
      <c r="BT159" s="30"/>
      <c r="BU159" s="30"/>
      <c r="BV159" s="30"/>
      <c r="BW159" s="30"/>
      <c r="BX159" s="30"/>
      <c r="BY159" s="38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8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8"/>
      <c r="FG159" s="38"/>
      <c r="FH159" s="38"/>
      <c r="FI159" s="38"/>
      <c r="FJ159" s="38"/>
      <c r="FK159" s="38"/>
      <c r="FL159" s="38"/>
      <c r="FM159" s="30"/>
      <c r="FN159" s="30"/>
    </row>
    <row r="160" spans="1:170" s="37" customForma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8"/>
      <c r="BE160" s="38"/>
      <c r="BF160" s="30"/>
      <c r="BG160" s="30"/>
      <c r="BH160" s="30"/>
      <c r="BI160" s="30"/>
      <c r="BJ160" s="30"/>
      <c r="BK160" s="30"/>
      <c r="BL160" s="30"/>
      <c r="BM160" s="30"/>
      <c r="BN160" s="30"/>
      <c r="BO160" s="38"/>
      <c r="BP160" s="30"/>
      <c r="BQ160" s="30"/>
      <c r="BR160" s="30"/>
      <c r="BS160" s="30"/>
      <c r="BT160" s="30"/>
      <c r="BU160" s="30"/>
      <c r="BV160" s="30"/>
      <c r="BW160" s="30"/>
      <c r="BX160" s="30"/>
      <c r="BY160" s="38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8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8"/>
      <c r="FG160" s="38"/>
      <c r="FH160" s="38"/>
      <c r="FI160" s="38"/>
      <c r="FJ160" s="38"/>
      <c r="FK160" s="38"/>
      <c r="FL160" s="38"/>
      <c r="FM160" s="30"/>
      <c r="FN160" s="30"/>
    </row>
    <row r="161" spans="1:170" s="37" customForma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8"/>
      <c r="BE161" s="38"/>
      <c r="BF161" s="30"/>
      <c r="BG161" s="30"/>
      <c r="BH161" s="30"/>
      <c r="BI161" s="30"/>
      <c r="BJ161" s="30"/>
      <c r="BK161" s="30"/>
      <c r="BL161" s="30"/>
      <c r="BM161" s="30"/>
      <c r="BN161" s="30"/>
      <c r="BO161" s="38"/>
      <c r="BP161" s="30"/>
      <c r="BQ161" s="30"/>
      <c r="BR161" s="30"/>
      <c r="BS161" s="30"/>
      <c r="BT161" s="30"/>
      <c r="BU161" s="30"/>
      <c r="BV161" s="30"/>
      <c r="BW161" s="30"/>
      <c r="BX161" s="30"/>
      <c r="BY161" s="38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8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8"/>
      <c r="FG161" s="38"/>
      <c r="FH161" s="38"/>
      <c r="FI161" s="38"/>
      <c r="FJ161" s="38"/>
      <c r="FK161" s="38"/>
      <c r="FL161" s="38"/>
      <c r="FM161" s="30"/>
      <c r="FN161" s="30"/>
    </row>
    <row r="162" spans="1:170" s="37" customForma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8"/>
      <c r="BE162" s="38"/>
      <c r="BF162" s="30"/>
      <c r="BG162" s="30"/>
      <c r="BH162" s="30"/>
      <c r="BI162" s="30"/>
      <c r="BJ162" s="30"/>
      <c r="BK162" s="30"/>
      <c r="BL162" s="30"/>
      <c r="BM162" s="30"/>
      <c r="BN162" s="30"/>
      <c r="BO162" s="38"/>
      <c r="BP162" s="30"/>
      <c r="BQ162" s="30"/>
      <c r="BR162" s="30"/>
      <c r="BS162" s="30"/>
      <c r="BT162" s="30"/>
      <c r="BU162" s="30"/>
      <c r="BV162" s="30"/>
      <c r="BW162" s="30"/>
      <c r="BX162" s="30"/>
      <c r="BY162" s="38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8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8"/>
      <c r="FG162" s="38"/>
      <c r="FH162" s="38"/>
      <c r="FI162" s="38"/>
      <c r="FJ162" s="38"/>
      <c r="FK162" s="38"/>
      <c r="FL162" s="38"/>
      <c r="FM162" s="30"/>
      <c r="FN162" s="30"/>
    </row>
    <row r="163" spans="1:170" s="37" customForma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8"/>
      <c r="BE163" s="38"/>
      <c r="BF163" s="30"/>
      <c r="BG163" s="30"/>
      <c r="BH163" s="30"/>
      <c r="BI163" s="30"/>
      <c r="BJ163" s="30"/>
      <c r="BK163" s="30"/>
      <c r="BL163" s="30"/>
      <c r="BM163" s="30"/>
      <c r="BN163" s="30"/>
      <c r="BO163" s="38"/>
      <c r="BP163" s="30"/>
      <c r="BQ163" s="30"/>
      <c r="BR163" s="30"/>
      <c r="BS163" s="30"/>
      <c r="BT163" s="30"/>
      <c r="BU163" s="30"/>
      <c r="BV163" s="30"/>
      <c r="BW163" s="30"/>
      <c r="BX163" s="30"/>
      <c r="BY163" s="38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8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8"/>
      <c r="FG163" s="38"/>
      <c r="FH163" s="38"/>
      <c r="FI163" s="38"/>
      <c r="FJ163" s="38"/>
      <c r="FK163" s="38"/>
      <c r="FL163" s="38"/>
      <c r="FM163" s="30"/>
      <c r="FN163" s="30"/>
    </row>
    <row r="164" spans="1:170" s="37" customForma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8"/>
      <c r="BE164" s="38"/>
      <c r="BF164" s="30"/>
      <c r="BG164" s="30"/>
      <c r="BH164" s="30"/>
      <c r="BI164" s="30"/>
      <c r="BJ164" s="30"/>
      <c r="BK164" s="30"/>
      <c r="BL164" s="30"/>
      <c r="BM164" s="30"/>
      <c r="BN164" s="30"/>
      <c r="BO164" s="38"/>
      <c r="BP164" s="30"/>
      <c r="BQ164" s="30"/>
      <c r="BR164" s="30"/>
      <c r="BS164" s="30"/>
      <c r="BT164" s="30"/>
      <c r="BU164" s="30"/>
      <c r="BV164" s="30"/>
      <c r="BW164" s="30"/>
      <c r="BX164" s="30"/>
      <c r="BY164" s="38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8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8"/>
      <c r="FG164" s="38"/>
      <c r="FH164" s="38"/>
      <c r="FI164" s="38"/>
      <c r="FJ164" s="38"/>
      <c r="FK164" s="38"/>
      <c r="FL164" s="38"/>
      <c r="FM164" s="30"/>
      <c r="FN164" s="30"/>
    </row>
    <row r="165" spans="1:170" s="37" customForma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8"/>
      <c r="BE165" s="38"/>
      <c r="BF165" s="30"/>
      <c r="BG165" s="30"/>
      <c r="BH165" s="30"/>
      <c r="BI165" s="30"/>
      <c r="BJ165" s="30"/>
      <c r="BK165" s="30"/>
      <c r="BL165" s="30"/>
      <c r="BM165" s="30"/>
      <c r="BN165" s="30"/>
      <c r="BO165" s="38"/>
      <c r="BP165" s="30"/>
      <c r="BQ165" s="30"/>
      <c r="BR165" s="30"/>
      <c r="BS165" s="30"/>
      <c r="BT165" s="30"/>
      <c r="BU165" s="30"/>
      <c r="BV165" s="30"/>
      <c r="BW165" s="30"/>
      <c r="BX165" s="30"/>
      <c r="BY165" s="38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8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8"/>
      <c r="FG165" s="38"/>
      <c r="FH165" s="38"/>
      <c r="FI165" s="38"/>
      <c r="FJ165" s="38"/>
      <c r="FK165" s="38"/>
      <c r="FL165" s="38"/>
      <c r="FM165" s="30"/>
      <c r="FN165" s="30"/>
    </row>
    <row r="166" spans="1:170" s="37" customForma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8"/>
      <c r="BE166" s="38"/>
      <c r="BF166" s="30"/>
      <c r="BG166" s="30"/>
      <c r="BH166" s="30"/>
      <c r="BI166" s="30"/>
      <c r="BJ166" s="30"/>
      <c r="BK166" s="30"/>
      <c r="BL166" s="30"/>
      <c r="BM166" s="30"/>
      <c r="BN166" s="30"/>
      <c r="BO166" s="38"/>
      <c r="BP166" s="30"/>
      <c r="BQ166" s="30"/>
      <c r="BR166" s="30"/>
      <c r="BS166" s="30"/>
      <c r="BT166" s="30"/>
      <c r="BU166" s="30"/>
      <c r="BV166" s="30"/>
      <c r="BW166" s="30"/>
      <c r="BX166" s="30"/>
      <c r="BY166" s="38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8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8"/>
      <c r="FG166" s="38"/>
      <c r="FH166" s="38"/>
      <c r="FI166" s="38"/>
      <c r="FJ166" s="38"/>
      <c r="FK166" s="38"/>
      <c r="FL166" s="38"/>
      <c r="FM166" s="30"/>
      <c r="FN166" s="30"/>
    </row>
    <row r="167" spans="1:170" s="37" customForma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8"/>
      <c r="BE167" s="38"/>
      <c r="BF167" s="30"/>
      <c r="BG167" s="30"/>
      <c r="BH167" s="30"/>
      <c r="BI167" s="30"/>
      <c r="BJ167" s="30"/>
      <c r="BK167" s="30"/>
      <c r="BL167" s="30"/>
      <c r="BM167" s="30"/>
      <c r="BN167" s="30"/>
      <c r="BO167" s="38"/>
      <c r="BP167" s="30"/>
      <c r="BQ167" s="30"/>
      <c r="BR167" s="30"/>
      <c r="BS167" s="30"/>
      <c r="BT167" s="30"/>
      <c r="BU167" s="30"/>
      <c r="BV167" s="30"/>
      <c r="BW167" s="30"/>
      <c r="BX167" s="30"/>
      <c r="BY167" s="38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8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8"/>
      <c r="FG167" s="38"/>
      <c r="FH167" s="38"/>
      <c r="FI167" s="38"/>
      <c r="FJ167" s="38"/>
      <c r="FK167" s="38"/>
      <c r="FL167" s="38"/>
      <c r="FM167" s="30"/>
      <c r="FN167" s="30"/>
    </row>
    <row r="168" spans="1:170" s="37" customForma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8"/>
      <c r="BE168" s="38"/>
      <c r="BF168" s="30"/>
      <c r="BG168" s="30"/>
      <c r="BH168" s="30"/>
      <c r="BI168" s="30"/>
      <c r="BJ168" s="30"/>
      <c r="BK168" s="30"/>
      <c r="BL168" s="30"/>
      <c r="BM168" s="30"/>
      <c r="BN168" s="30"/>
      <c r="BO168" s="38"/>
      <c r="BP168" s="30"/>
      <c r="BQ168" s="30"/>
      <c r="BR168" s="30"/>
      <c r="BS168" s="30"/>
      <c r="BT168" s="30"/>
      <c r="BU168" s="30"/>
      <c r="BV168" s="30"/>
      <c r="BW168" s="30"/>
      <c r="BX168" s="30"/>
      <c r="BY168" s="38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8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8"/>
      <c r="FG168" s="38"/>
      <c r="FH168" s="38"/>
      <c r="FI168" s="38"/>
      <c r="FJ168" s="38"/>
      <c r="FK168" s="38"/>
      <c r="FL168" s="38"/>
      <c r="FM168" s="30"/>
      <c r="FN168" s="30"/>
    </row>
    <row r="169" spans="1:170" s="37" customForma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8"/>
      <c r="BE169" s="38"/>
      <c r="BF169" s="30"/>
      <c r="BG169" s="30"/>
      <c r="BH169" s="30"/>
      <c r="BI169" s="30"/>
      <c r="BJ169" s="30"/>
      <c r="BK169" s="30"/>
      <c r="BL169" s="30"/>
      <c r="BM169" s="30"/>
      <c r="BN169" s="30"/>
      <c r="BO169" s="38"/>
      <c r="BP169" s="30"/>
      <c r="BQ169" s="30"/>
      <c r="BR169" s="30"/>
      <c r="BS169" s="30"/>
      <c r="BT169" s="30"/>
      <c r="BU169" s="30"/>
      <c r="BV169" s="30"/>
      <c r="BW169" s="30"/>
      <c r="BX169" s="30"/>
      <c r="BY169" s="38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8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8"/>
      <c r="FG169" s="38"/>
      <c r="FH169" s="38"/>
      <c r="FI169" s="38"/>
      <c r="FJ169" s="38"/>
      <c r="FK169" s="38"/>
      <c r="FL169" s="38"/>
      <c r="FM169" s="30"/>
      <c r="FN169" s="30"/>
    </row>
    <row r="170" spans="1:170" s="37" customForma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8"/>
      <c r="BE170" s="38"/>
      <c r="BF170" s="30"/>
      <c r="BG170" s="30"/>
      <c r="BH170" s="30"/>
      <c r="BI170" s="30"/>
      <c r="BJ170" s="30"/>
      <c r="BK170" s="30"/>
      <c r="BL170" s="30"/>
      <c r="BM170" s="30"/>
      <c r="BN170" s="30"/>
      <c r="BO170" s="38"/>
      <c r="BP170" s="30"/>
      <c r="BQ170" s="30"/>
      <c r="BR170" s="30"/>
      <c r="BS170" s="30"/>
      <c r="BT170" s="30"/>
      <c r="BU170" s="30"/>
      <c r="BV170" s="30"/>
      <c r="BW170" s="30"/>
      <c r="BX170" s="30"/>
      <c r="BY170" s="38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8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8"/>
      <c r="FG170" s="38"/>
      <c r="FH170" s="38"/>
      <c r="FI170" s="38"/>
      <c r="FJ170" s="38"/>
      <c r="FK170" s="38"/>
      <c r="FL170" s="38"/>
      <c r="FM170" s="30"/>
      <c r="FN170" s="30"/>
    </row>
    <row r="171" spans="1:170" s="37" customForma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8"/>
      <c r="BE171" s="38"/>
      <c r="BF171" s="30"/>
      <c r="BG171" s="30"/>
      <c r="BH171" s="30"/>
      <c r="BI171" s="30"/>
      <c r="BJ171" s="30"/>
      <c r="BK171" s="30"/>
      <c r="BL171" s="30"/>
      <c r="BM171" s="30"/>
      <c r="BN171" s="30"/>
      <c r="BO171" s="38"/>
      <c r="BP171" s="30"/>
      <c r="BQ171" s="30"/>
      <c r="BR171" s="30"/>
      <c r="BS171" s="30"/>
      <c r="BT171" s="30"/>
      <c r="BU171" s="30"/>
      <c r="BV171" s="30"/>
      <c r="BW171" s="30"/>
      <c r="BX171" s="30"/>
      <c r="BY171" s="38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8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8"/>
      <c r="FG171" s="38"/>
      <c r="FH171" s="38"/>
      <c r="FI171" s="38"/>
      <c r="FJ171" s="38"/>
      <c r="FK171" s="38"/>
      <c r="FL171" s="38"/>
      <c r="FM171" s="30"/>
      <c r="FN171" s="30"/>
    </row>
    <row r="172" spans="1:170" s="37" customForma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8"/>
      <c r="BE172" s="38"/>
      <c r="BF172" s="30"/>
      <c r="BG172" s="30"/>
      <c r="BH172" s="30"/>
      <c r="BI172" s="30"/>
      <c r="BJ172" s="30"/>
      <c r="BK172" s="30"/>
      <c r="BL172" s="30"/>
      <c r="BM172" s="30"/>
      <c r="BN172" s="30"/>
      <c r="BO172" s="38"/>
      <c r="BP172" s="30"/>
      <c r="BQ172" s="30"/>
      <c r="BR172" s="30"/>
      <c r="BS172" s="30"/>
      <c r="BT172" s="30"/>
      <c r="BU172" s="30"/>
      <c r="BV172" s="30"/>
      <c r="BW172" s="30"/>
      <c r="BX172" s="30"/>
      <c r="BY172" s="38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8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8"/>
      <c r="FG172" s="38"/>
      <c r="FH172" s="38"/>
      <c r="FI172" s="38"/>
      <c r="FJ172" s="38"/>
      <c r="FK172" s="38"/>
      <c r="FL172" s="38"/>
      <c r="FM172" s="30"/>
      <c r="FN172" s="30"/>
    </row>
    <row r="173" spans="1:170" s="37" customForma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8"/>
      <c r="BE173" s="38"/>
      <c r="BF173" s="30"/>
      <c r="BG173" s="30"/>
      <c r="BH173" s="30"/>
      <c r="BI173" s="30"/>
      <c r="BJ173" s="30"/>
      <c r="BK173" s="30"/>
      <c r="BL173" s="30"/>
      <c r="BM173" s="30"/>
      <c r="BN173" s="30"/>
      <c r="BO173" s="38"/>
      <c r="BP173" s="30"/>
      <c r="BQ173" s="30"/>
      <c r="BR173" s="30"/>
      <c r="BS173" s="30"/>
      <c r="BT173" s="30"/>
      <c r="BU173" s="30"/>
      <c r="BV173" s="30"/>
      <c r="BW173" s="30"/>
      <c r="BX173" s="30"/>
      <c r="BY173" s="38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8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8"/>
      <c r="FG173" s="38"/>
      <c r="FH173" s="38"/>
      <c r="FI173" s="38"/>
      <c r="FJ173" s="38"/>
      <c r="FK173" s="38"/>
      <c r="FL173" s="38"/>
      <c r="FM173" s="30"/>
      <c r="FN173" s="30"/>
    </row>
    <row r="174" spans="1:170" s="37" customForma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8"/>
      <c r="BE174" s="38"/>
      <c r="BF174" s="30"/>
      <c r="BG174" s="30"/>
      <c r="BH174" s="30"/>
      <c r="BI174" s="30"/>
      <c r="BJ174" s="30"/>
      <c r="BK174" s="30"/>
      <c r="BL174" s="30"/>
      <c r="BM174" s="30"/>
      <c r="BN174" s="30"/>
      <c r="BO174" s="38"/>
      <c r="BP174" s="30"/>
      <c r="BQ174" s="30"/>
      <c r="BR174" s="30"/>
      <c r="BS174" s="30"/>
      <c r="BT174" s="30"/>
      <c r="BU174" s="30"/>
      <c r="BV174" s="30"/>
      <c r="BW174" s="30"/>
      <c r="BX174" s="30"/>
      <c r="BY174" s="38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8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8"/>
      <c r="FG174" s="38"/>
      <c r="FH174" s="38"/>
      <c r="FI174" s="38"/>
      <c r="FJ174" s="38"/>
      <c r="FK174" s="38"/>
      <c r="FL174" s="38"/>
      <c r="FM174" s="30"/>
      <c r="FN174" s="30"/>
    </row>
    <row r="175" spans="1:170" s="37" customForma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8"/>
      <c r="BE175" s="38"/>
      <c r="BF175" s="30"/>
      <c r="BG175" s="30"/>
      <c r="BH175" s="30"/>
      <c r="BI175" s="30"/>
      <c r="BJ175" s="30"/>
      <c r="BK175" s="30"/>
      <c r="BL175" s="30"/>
      <c r="BM175" s="30"/>
      <c r="BN175" s="30"/>
      <c r="BO175" s="38"/>
      <c r="BP175" s="30"/>
      <c r="BQ175" s="30"/>
      <c r="BR175" s="30"/>
      <c r="BS175" s="30"/>
      <c r="BT175" s="30"/>
      <c r="BU175" s="30"/>
      <c r="BV175" s="30"/>
      <c r="BW175" s="30"/>
      <c r="BX175" s="30"/>
      <c r="BY175" s="38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8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8"/>
      <c r="FG175" s="38"/>
      <c r="FH175" s="38"/>
      <c r="FI175" s="38"/>
      <c r="FJ175" s="38"/>
      <c r="FK175" s="38"/>
      <c r="FL175" s="38"/>
      <c r="FM175" s="30"/>
      <c r="FN175" s="30"/>
    </row>
    <row r="176" spans="1:170" s="37" customForma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8"/>
      <c r="BE176" s="38"/>
      <c r="BF176" s="30"/>
      <c r="BG176" s="30"/>
      <c r="BH176" s="30"/>
      <c r="BI176" s="30"/>
      <c r="BJ176" s="30"/>
      <c r="BK176" s="30"/>
      <c r="BL176" s="30"/>
      <c r="BM176" s="30"/>
      <c r="BN176" s="30"/>
      <c r="BO176" s="38"/>
      <c r="BP176" s="30"/>
      <c r="BQ176" s="30"/>
      <c r="BR176" s="30"/>
      <c r="BS176" s="30"/>
      <c r="BT176" s="30"/>
      <c r="BU176" s="30"/>
      <c r="BV176" s="30"/>
      <c r="BW176" s="30"/>
      <c r="BX176" s="30"/>
      <c r="BY176" s="38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8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8"/>
      <c r="FG176" s="38"/>
      <c r="FH176" s="38"/>
      <c r="FI176" s="38"/>
      <c r="FJ176" s="38"/>
      <c r="FK176" s="38"/>
      <c r="FL176" s="38"/>
      <c r="FM176" s="30"/>
      <c r="FN176" s="30"/>
    </row>
    <row r="177" spans="1:170" s="37" customForma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8"/>
      <c r="BE177" s="38"/>
      <c r="BF177" s="30"/>
      <c r="BG177" s="30"/>
      <c r="BH177" s="30"/>
      <c r="BI177" s="30"/>
      <c r="BJ177" s="30"/>
      <c r="BK177" s="30"/>
      <c r="BL177" s="30"/>
      <c r="BM177" s="30"/>
      <c r="BN177" s="30"/>
      <c r="BO177" s="38"/>
      <c r="BP177" s="30"/>
      <c r="BQ177" s="30"/>
      <c r="BR177" s="30"/>
      <c r="BS177" s="30"/>
      <c r="BT177" s="30"/>
      <c r="BU177" s="30"/>
      <c r="BV177" s="30"/>
      <c r="BW177" s="30"/>
      <c r="BX177" s="30"/>
      <c r="BY177" s="38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8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8"/>
      <c r="FG177" s="38"/>
      <c r="FH177" s="38"/>
      <c r="FI177" s="38"/>
      <c r="FJ177" s="38"/>
      <c r="FK177" s="38"/>
      <c r="FL177" s="38"/>
      <c r="FM177" s="30"/>
      <c r="FN177" s="30"/>
    </row>
    <row r="178" spans="1:170" s="37" customForma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8"/>
      <c r="BE178" s="38"/>
      <c r="BF178" s="30"/>
      <c r="BG178" s="30"/>
      <c r="BH178" s="30"/>
      <c r="BI178" s="30"/>
      <c r="BJ178" s="30"/>
      <c r="BK178" s="30"/>
      <c r="BL178" s="30"/>
      <c r="BM178" s="30"/>
      <c r="BN178" s="30"/>
      <c r="BO178" s="38"/>
      <c r="BP178" s="30"/>
      <c r="BQ178" s="30"/>
      <c r="BR178" s="30"/>
      <c r="BS178" s="30"/>
      <c r="BT178" s="30"/>
      <c r="BU178" s="30"/>
      <c r="BV178" s="30"/>
      <c r="BW178" s="30"/>
      <c r="BX178" s="30"/>
      <c r="BY178" s="38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8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8"/>
      <c r="FG178" s="38"/>
      <c r="FH178" s="38"/>
      <c r="FI178" s="38"/>
      <c r="FJ178" s="38"/>
      <c r="FK178" s="38"/>
      <c r="FL178" s="38"/>
      <c r="FM178" s="30"/>
      <c r="FN178" s="30"/>
    </row>
    <row r="179" spans="1:170" s="37" customForma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8"/>
      <c r="BE179" s="38"/>
      <c r="BF179" s="30"/>
      <c r="BG179" s="30"/>
      <c r="BH179" s="30"/>
      <c r="BI179" s="30"/>
      <c r="BJ179" s="30"/>
      <c r="BK179" s="30"/>
      <c r="BL179" s="30"/>
      <c r="BM179" s="30"/>
      <c r="BN179" s="30"/>
      <c r="BO179" s="38"/>
      <c r="BP179" s="30"/>
      <c r="BQ179" s="30"/>
      <c r="BR179" s="30"/>
      <c r="BS179" s="30"/>
      <c r="BT179" s="30"/>
      <c r="BU179" s="30"/>
      <c r="BV179" s="30"/>
      <c r="BW179" s="30"/>
      <c r="BX179" s="30"/>
      <c r="BY179" s="38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8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8"/>
      <c r="FG179" s="38"/>
      <c r="FH179" s="38"/>
      <c r="FI179" s="38"/>
      <c r="FJ179" s="38"/>
      <c r="FK179" s="38"/>
      <c r="FL179" s="38"/>
      <c r="FM179" s="30"/>
      <c r="FN179" s="30"/>
    </row>
    <row r="180" spans="1:170" s="37" customForma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8"/>
      <c r="BE180" s="38"/>
      <c r="BF180" s="30"/>
      <c r="BG180" s="30"/>
      <c r="BH180" s="30"/>
      <c r="BI180" s="30"/>
      <c r="BJ180" s="30"/>
      <c r="BK180" s="30"/>
      <c r="BL180" s="30"/>
      <c r="BM180" s="30"/>
      <c r="BN180" s="30"/>
      <c r="BO180" s="38"/>
      <c r="BP180" s="30"/>
      <c r="BQ180" s="30"/>
      <c r="BR180" s="30"/>
      <c r="BS180" s="30"/>
      <c r="BT180" s="30"/>
      <c r="BU180" s="30"/>
      <c r="BV180" s="30"/>
      <c r="BW180" s="30"/>
      <c r="BX180" s="30"/>
      <c r="BY180" s="38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8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8"/>
      <c r="FG180" s="38"/>
      <c r="FH180" s="38"/>
      <c r="FI180" s="38"/>
      <c r="FJ180" s="38"/>
      <c r="FK180" s="38"/>
      <c r="FL180" s="38"/>
      <c r="FM180" s="30"/>
      <c r="FN180" s="30"/>
    </row>
    <row r="181" spans="1:170" s="37" customForma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8"/>
      <c r="BE181" s="38"/>
      <c r="BF181" s="30"/>
      <c r="BG181" s="30"/>
      <c r="BH181" s="30"/>
      <c r="BI181" s="30"/>
      <c r="BJ181" s="30"/>
      <c r="BK181" s="30"/>
      <c r="BL181" s="30"/>
      <c r="BM181" s="30"/>
      <c r="BN181" s="30"/>
      <c r="BO181" s="38"/>
      <c r="BP181" s="30"/>
      <c r="BQ181" s="30"/>
      <c r="BR181" s="30"/>
      <c r="BS181" s="30"/>
      <c r="BT181" s="30"/>
      <c r="BU181" s="30"/>
      <c r="BV181" s="30"/>
      <c r="BW181" s="30"/>
      <c r="BX181" s="30"/>
      <c r="BY181" s="38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8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8"/>
      <c r="FG181" s="38"/>
      <c r="FH181" s="38"/>
      <c r="FI181" s="38"/>
      <c r="FJ181" s="38"/>
      <c r="FK181" s="38"/>
      <c r="FL181" s="38"/>
      <c r="FM181" s="30"/>
      <c r="FN181" s="30"/>
    </row>
    <row r="182" spans="1:170" s="37" customForma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8"/>
      <c r="BE182" s="38"/>
      <c r="BF182" s="30"/>
      <c r="BG182" s="30"/>
      <c r="BH182" s="30"/>
      <c r="BI182" s="30"/>
      <c r="BJ182" s="30"/>
      <c r="BK182" s="30"/>
      <c r="BL182" s="30"/>
      <c r="BM182" s="30"/>
      <c r="BN182" s="30"/>
      <c r="BO182" s="38"/>
      <c r="BP182" s="30"/>
      <c r="BQ182" s="30"/>
      <c r="BR182" s="30"/>
      <c r="BS182" s="30"/>
      <c r="BT182" s="30"/>
      <c r="BU182" s="30"/>
      <c r="BV182" s="30"/>
      <c r="BW182" s="30"/>
      <c r="BX182" s="30"/>
      <c r="BY182" s="38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8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8"/>
      <c r="FG182" s="38"/>
      <c r="FH182" s="38"/>
      <c r="FI182" s="38"/>
      <c r="FJ182" s="38"/>
      <c r="FK182" s="38"/>
      <c r="FL182" s="38"/>
      <c r="FM182" s="30"/>
      <c r="FN182" s="30"/>
    </row>
    <row r="183" spans="1:170" s="37" customForma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8"/>
      <c r="BE183" s="38"/>
      <c r="BF183" s="30"/>
      <c r="BG183" s="30"/>
      <c r="BH183" s="30"/>
      <c r="BI183" s="30"/>
      <c r="BJ183" s="30"/>
      <c r="BK183" s="30"/>
      <c r="BL183" s="30"/>
      <c r="BM183" s="30"/>
      <c r="BN183" s="30"/>
      <c r="BO183" s="38"/>
      <c r="BP183" s="30"/>
      <c r="BQ183" s="30"/>
      <c r="BR183" s="30"/>
      <c r="BS183" s="30"/>
      <c r="BT183" s="30"/>
      <c r="BU183" s="30"/>
      <c r="BV183" s="30"/>
      <c r="BW183" s="30"/>
      <c r="BX183" s="30"/>
      <c r="BY183" s="38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8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8"/>
      <c r="FG183" s="38"/>
      <c r="FH183" s="38"/>
      <c r="FI183" s="38"/>
      <c r="FJ183" s="38"/>
      <c r="FK183" s="38"/>
      <c r="FL183" s="38"/>
      <c r="FM183" s="30"/>
      <c r="FN183" s="30"/>
    </row>
    <row r="184" spans="1:170" s="37" customForma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8"/>
      <c r="BE184" s="38"/>
      <c r="BF184" s="30"/>
      <c r="BG184" s="30"/>
      <c r="BH184" s="30"/>
      <c r="BI184" s="30"/>
      <c r="BJ184" s="30"/>
      <c r="BK184" s="30"/>
      <c r="BL184" s="30"/>
      <c r="BM184" s="30"/>
      <c r="BN184" s="30"/>
      <c r="BO184" s="38"/>
      <c r="BP184" s="30"/>
      <c r="BQ184" s="30"/>
      <c r="BR184" s="30"/>
      <c r="BS184" s="30"/>
      <c r="BT184" s="30"/>
      <c r="BU184" s="30"/>
      <c r="BV184" s="30"/>
      <c r="BW184" s="30"/>
      <c r="BX184" s="30"/>
      <c r="BY184" s="38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8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8"/>
      <c r="FG184" s="38"/>
      <c r="FH184" s="38"/>
      <c r="FI184" s="38"/>
      <c r="FJ184" s="38"/>
      <c r="FK184" s="38"/>
      <c r="FL184" s="38"/>
      <c r="FM184" s="30"/>
      <c r="FN184" s="30"/>
    </row>
    <row r="185" spans="1:170" s="37" customForma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8"/>
      <c r="BE185" s="38"/>
      <c r="BF185" s="30"/>
      <c r="BG185" s="30"/>
      <c r="BH185" s="30"/>
      <c r="BI185" s="30"/>
      <c r="BJ185" s="30"/>
      <c r="BK185" s="30"/>
      <c r="BL185" s="30"/>
      <c r="BM185" s="30"/>
      <c r="BN185" s="30"/>
      <c r="BO185" s="38"/>
      <c r="BP185" s="30"/>
      <c r="BQ185" s="30"/>
      <c r="BR185" s="30"/>
      <c r="BS185" s="30"/>
      <c r="BT185" s="30"/>
      <c r="BU185" s="30"/>
      <c r="BV185" s="30"/>
      <c r="BW185" s="30"/>
      <c r="BX185" s="30"/>
      <c r="BY185" s="38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8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8"/>
      <c r="FG185" s="38"/>
      <c r="FH185" s="38"/>
      <c r="FI185" s="38"/>
      <c r="FJ185" s="38"/>
      <c r="FK185" s="38"/>
      <c r="FL185" s="38"/>
      <c r="FM185" s="30"/>
      <c r="FN185" s="30"/>
    </row>
    <row r="186" spans="1:170" s="37" customForma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8"/>
      <c r="BE186" s="38"/>
      <c r="BF186" s="30"/>
      <c r="BG186" s="30"/>
      <c r="BH186" s="30"/>
      <c r="BI186" s="30"/>
      <c r="BJ186" s="30"/>
      <c r="BK186" s="30"/>
      <c r="BL186" s="30"/>
      <c r="BM186" s="30"/>
      <c r="BN186" s="30"/>
      <c r="BO186" s="38"/>
      <c r="BP186" s="30"/>
      <c r="BQ186" s="30"/>
      <c r="BR186" s="30"/>
      <c r="BS186" s="30"/>
      <c r="BT186" s="30"/>
      <c r="BU186" s="30"/>
      <c r="BV186" s="30"/>
      <c r="BW186" s="30"/>
      <c r="BX186" s="30"/>
      <c r="BY186" s="38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8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8"/>
      <c r="FG186" s="38"/>
      <c r="FH186" s="38"/>
      <c r="FI186" s="38"/>
      <c r="FJ186" s="38"/>
      <c r="FK186" s="38"/>
      <c r="FL186" s="38"/>
      <c r="FM186" s="30"/>
      <c r="FN186" s="30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Baza 2_calość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Kupczyk Teresa</dc:creator>
  <cp:lastModifiedBy>Kupczyk Teresa</cp:lastModifiedBy>
  <dcterms:created xsi:type="dcterms:W3CDTF">2019-12-24T08:29:48Z</dcterms:created>
  <dcterms:modified xsi:type="dcterms:W3CDTF">2020-05-13T14:52:34Z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