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A 2023.03.04\A\Łobżenica\2024\2024 GAZ Łobżenica\Załączniki edytowalne\"/>
    </mc:Choice>
  </mc:AlternateContent>
  <xr:revisionPtr revIDLastSave="0" documentId="8_{3C35303A-1EDF-4C46-AE72-4F83AB1A001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g - kalkulator " sheetId="2" r:id="rId1"/>
    <sheet name="Ceny" sheetId="3" r:id="rId2"/>
    <sheet name="wykaz ppe " sheetId="4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23" i="2" l="1"/>
  <c r="BJ22" i="2"/>
  <c r="BJ21" i="2"/>
  <c r="BJ20" i="2"/>
  <c r="BJ19" i="2"/>
  <c r="BH23" i="2"/>
  <c r="BH22" i="2"/>
  <c r="BH21" i="2"/>
  <c r="BH20" i="2"/>
  <c r="BH19" i="2"/>
  <c r="BJ18" i="2"/>
  <c r="BJ16" i="2"/>
  <c r="BH16" i="2"/>
  <c r="BP16" i="2"/>
  <c r="BN16" i="2"/>
  <c r="BL16" i="2"/>
  <c r="BR22" i="2"/>
  <c r="BR21" i="2"/>
  <c r="BP22" i="2"/>
  <c r="BP21" i="2"/>
  <c r="BN22" i="2"/>
  <c r="BN21" i="2"/>
  <c r="BL22" i="2"/>
  <c r="BL21" i="2"/>
  <c r="AU22" i="2"/>
  <c r="AU21" i="2"/>
  <c r="BH18" i="2"/>
  <c r="BD23" i="2" l="1"/>
  <c r="BF23" i="2" s="1"/>
  <c r="BD22" i="2"/>
  <c r="BF22" i="2" s="1"/>
  <c r="BD21" i="2"/>
  <c r="BF21" i="2" s="1"/>
  <c r="BD20" i="2"/>
  <c r="BD19" i="2"/>
  <c r="BF19" i="2" s="1"/>
  <c r="BD18" i="2"/>
  <c r="BF18" i="2" s="1"/>
  <c r="BD17" i="2"/>
  <c r="BD16" i="2"/>
  <c r="BD15" i="2"/>
  <c r="BD14" i="2"/>
  <c r="BC23" i="2"/>
  <c r="BC22" i="2"/>
  <c r="BE22" i="2" s="1"/>
  <c r="BC21" i="2"/>
  <c r="BE21" i="2" s="1"/>
  <c r="BC20" i="2"/>
  <c r="BE20" i="2" s="1"/>
  <c r="BC19" i="2"/>
  <c r="BE19" i="2" s="1"/>
  <c r="BC18" i="2"/>
  <c r="BE18" i="2" s="1"/>
  <c r="BC17" i="2"/>
  <c r="BC16" i="2"/>
  <c r="BC15" i="2"/>
  <c r="BC14" i="2"/>
  <c r="A4" i="4"/>
  <c r="A5" i="4" s="1"/>
  <c r="A6" i="4" s="1"/>
  <c r="A7" i="4" s="1"/>
  <c r="A8" i="4" s="1"/>
  <c r="A9" i="4" s="1"/>
  <c r="A10" i="4" s="1"/>
  <c r="A11" i="4" s="1"/>
  <c r="A3" i="4"/>
  <c r="AT25" i="2"/>
  <c r="AT24" i="2"/>
  <c r="J11" i="4"/>
  <c r="I11" i="4"/>
  <c r="H11" i="4"/>
  <c r="G11" i="4"/>
  <c r="F11" i="4"/>
  <c r="E11" i="4"/>
  <c r="D11" i="4"/>
  <c r="C11" i="4"/>
  <c r="B11" i="4"/>
  <c r="I10" i="4"/>
  <c r="H10" i="4"/>
  <c r="G10" i="4"/>
  <c r="F10" i="4"/>
  <c r="E10" i="4"/>
  <c r="D10" i="4"/>
  <c r="C10" i="4"/>
  <c r="B10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J4" i="4"/>
  <c r="I4" i="4"/>
  <c r="H4" i="4"/>
  <c r="G4" i="4"/>
  <c r="F4" i="4"/>
  <c r="E4" i="4"/>
  <c r="D4" i="4"/>
  <c r="C4" i="4"/>
  <c r="B4" i="4"/>
  <c r="K3" i="4"/>
  <c r="J3" i="4"/>
  <c r="I3" i="4"/>
  <c r="H3" i="4"/>
  <c r="G3" i="4"/>
  <c r="F3" i="4"/>
  <c r="E3" i="4"/>
  <c r="D3" i="4"/>
  <c r="C3" i="4"/>
  <c r="B3" i="4"/>
  <c r="BS23" i="2"/>
  <c r="BS22" i="2"/>
  <c r="BS21" i="2"/>
  <c r="BS20" i="2"/>
  <c r="BS19" i="2"/>
  <c r="BS18" i="2"/>
  <c r="BS17" i="2"/>
  <c r="BS16" i="2"/>
  <c r="BS15" i="2"/>
  <c r="BR15" i="2"/>
  <c r="BR17" i="2" s="1"/>
  <c r="BR14" i="2"/>
  <c r="BR19" i="2" s="1"/>
  <c r="BQ23" i="2"/>
  <c r="BQ22" i="2"/>
  <c r="BQ21" i="2"/>
  <c r="BQ20" i="2"/>
  <c r="BQ19" i="2"/>
  <c r="BQ18" i="2"/>
  <c r="BQ17" i="2"/>
  <c r="BQ16" i="2"/>
  <c r="BQ15" i="2"/>
  <c r="BP15" i="2"/>
  <c r="BP14" i="2"/>
  <c r="BP19" i="2" s="1"/>
  <c r="BP17" i="2"/>
  <c r="BO23" i="2"/>
  <c r="BO22" i="2"/>
  <c r="BO21" i="2"/>
  <c r="BO20" i="2"/>
  <c r="BO19" i="2"/>
  <c r="BO18" i="2"/>
  <c r="BO16" i="2"/>
  <c r="BO15" i="2"/>
  <c r="BN15" i="2"/>
  <c r="BN14" i="2"/>
  <c r="BM23" i="2"/>
  <c r="BM22" i="2"/>
  <c r="BM21" i="2"/>
  <c r="BM20" i="2"/>
  <c r="BM19" i="2"/>
  <c r="BM18" i="2"/>
  <c r="BM16" i="2"/>
  <c r="BM17" i="2"/>
  <c r="BM15" i="2"/>
  <c r="BL15" i="2"/>
  <c r="BL14" i="2"/>
  <c r="BL23" i="2" s="1"/>
  <c r="BK16" i="2"/>
  <c r="BI21" i="2"/>
  <c r="BK22" i="2"/>
  <c r="BJ15" i="2"/>
  <c r="BJ17" i="2" s="1"/>
  <c r="BK17" i="2" s="1"/>
  <c r="BJ14" i="2"/>
  <c r="BK14" i="2" s="1"/>
  <c r="BH15" i="2"/>
  <c r="BH17" i="2" s="1"/>
  <c r="BI17" i="2" s="1"/>
  <c r="BH14" i="2"/>
  <c r="BI20" i="2" s="1"/>
  <c r="BE23" i="2"/>
  <c r="BF20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N23" i="2"/>
  <c r="BN20" i="2"/>
  <c r="BN19" i="2"/>
  <c r="BL17" i="2"/>
  <c r="AU23" i="2"/>
  <c r="AT23" i="2"/>
  <c r="AS23" i="2"/>
  <c r="J10" i="4"/>
  <c r="AS22" i="2"/>
  <c r="AT22" i="2" s="1"/>
  <c r="J9" i="4"/>
  <c r="AT21" i="2"/>
  <c r="AS21" i="2"/>
  <c r="AU20" i="2"/>
  <c r="AS20" i="2"/>
  <c r="AT20" i="2" s="1"/>
  <c r="AU19" i="2"/>
  <c r="AT19" i="2"/>
  <c r="AS19" i="2"/>
  <c r="J6" i="4"/>
  <c r="AS18" i="2"/>
  <c r="AT18" i="2" s="1"/>
  <c r="AU17" i="2"/>
  <c r="AS17" i="2"/>
  <c r="AT17" i="2" s="1"/>
  <c r="AT16" i="2"/>
  <c r="AS16" i="2"/>
  <c r="AT15" i="2"/>
  <c r="AS15" i="2"/>
  <c r="AT14" i="2"/>
  <c r="AS14" i="2"/>
  <c r="J2" i="4"/>
  <c r="I2" i="4"/>
  <c r="H2" i="4"/>
  <c r="G2" i="4"/>
  <c r="F2" i="4"/>
  <c r="E2" i="4"/>
  <c r="D2" i="4"/>
  <c r="C2" i="4"/>
  <c r="B2" i="4"/>
  <c r="BK18" i="2" l="1"/>
  <c r="BK15" i="2"/>
  <c r="BI15" i="2"/>
  <c r="BI16" i="2"/>
  <c r="BG18" i="2"/>
  <c r="BR23" i="2"/>
  <c r="BR20" i="2"/>
  <c r="BP20" i="2"/>
  <c r="BP23" i="2"/>
  <c r="BN17" i="2"/>
  <c r="BO17" i="2" s="1"/>
  <c r="BL19" i="2"/>
  <c r="BL20" i="2"/>
  <c r="BK21" i="2"/>
  <c r="BK20" i="2"/>
  <c r="BK19" i="2"/>
  <c r="BK23" i="2"/>
  <c r="BI18" i="2"/>
  <c r="BI22" i="2"/>
  <c r="BI19" i="2"/>
  <c r="BI23" i="2"/>
  <c r="BG19" i="2"/>
  <c r="BG23" i="2"/>
  <c r="BG22" i="2"/>
  <c r="BG20" i="2"/>
  <c r="BG21" i="2"/>
  <c r="BO14" i="2"/>
  <c r="BF17" i="2"/>
  <c r="BE17" i="2"/>
  <c r="BF16" i="2"/>
  <c r="BE16" i="2"/>
  <c r="BF15" i="2"/>
  <c r="BE15" i="2"/>
  <c r="BM14" i="2"/>
  <c r="BT23" i="2" l="1"/>
  <c r="BU23" i="2" s="1"/>
  <c r="BV23" i="2" s="1"/>
  <c r="BT22" i="2"/>
  <c r="BU22" i="2" s="1"/>
  <c r="BV22" i="2" s="1"/>
  <c r="BG15" i="2"/>
  <c r="BT15" i="2" s="1"/>
  <c r="BU15" i="2" s="1"/>
  <c r="BV15" i="2" s="1"/>
  <c r="BT19" i="2"/>
  <c r="BU19" i="2" s="1"/>
  <c r="BV19" i="2" s="1"/>
  <c r="BT20" i="2"/>
  <c r="BU20" i="2" s="1"/>
  <c r="BV20" i="2" s="1"/>
  <c r="BT21" i="2"/>
  <c r="BU21" i="2" s="1"/>
  <c r="BV21" i="2" s="1"/>
  <c r="BT18" i="2"/>
  <c r="BU18" i="2" s="1"/>
  <c r="BV18" i="2" s="1"/>
  <c r="BG17" i="2"/>
  <c r="BT17" i="2" s="1"/>
  <c r="BU17" i="2" s="1"/>
  <c r="BV17" i="2" s="1"/>
  <c r="BG16" i="2"/>
  <c r="BT16" i="2" s="1"/>
  <c r="BU16" i="2" s="1"/>
  <c r="BV16" i="2" s="1"/>
  <c r="BI14" i="2"/>
  <c r="BS14" i="2" l="1"/>
  <c r="BQ14" i="2"/>
  <c r="BA14" i="2" l="1"/>
  <c r="BE14" i="2" s="1"/>
  <c r="BB14" i="2"/>
  <c r="BF14" i="2" s="1"/>
  <c r="BG14" i="2" l="1"/>
  <c r="BT14" i="2" s="1"/>
  <c r="BT24" i="2" s="1"/>
  <c r="C7" i="2" s="1"/>
  <c r="BU14" i="2" l="1"/>
  <c r="BU24" i="2" s="1"/>
  <c r="C8" i="2" s="1"/>
  <c r="BV14" i="2" l="1"/>
  <c r="BV24" i="2" s="1"/>
  <c r="C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R14" authorId="0" shapeId="0" xr:uid="{0F9B7874-34C8-48A3-9669-59C086424BF8}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2 opcje</t>
        </r>
      </text>
    </comment>
    <comment ref="AG16" authorId="0" shapeId="0" xr:uid="{42545D6D-75F7-471A-B704-49619FF50183}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2 opcje</t>
        </r>
      </text>
    </comment>
    <comment ref="AQ16" authorId="0" shapeId="0" xr:uid="{F741DF90-3FE6-4CF2-8B7B-102CC3EB2E00}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brak danych</t>
        </r>
      </text>
    </comment>
    <comment ref="AG20" authorId="0" shapeId="0" xr:uid="{B8DD4BAF-423E-423B-B45F-20AE67331794}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2 opcje</t>
        </r>
      </text>
    </comment>
    <comment ref="AR21" authorId="0" shapeId="0" xr:uid="{6A8F7047-8C0E-4C2F-95B1-8F3B0202CB9F}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wpisany przedział grudzień/styczeń</t>
        </r>
      </text>
    </comment>
    <comment ref="AR22" authorId="0" shapeId="0" xr:uid="{FA01B0FF-C0B6-4D42-B602-899D786AC180}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wpisany przedział grudzień/styczeń</t>
        </r>
      </text>
    </comment>
  </commentList>
</comments>
</file>

<file path=xl/sharedStrings.xml><?xml version="1.0" encoding="utf-8"?>
<sst xmlns="http://schemas.openxmlformats.org/spreadsheetml/2006/main" count="386" uniqueCount="143">
  <si>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</si>
  <si>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</si>
  <si>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</si>
  <si>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</si>
  <si>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</si>
  <si>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</si>
  <si>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</si>
  <si>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</si>
  <si>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</si>
  <si>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</si>
  <si>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</si>
  <si>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</si>
  <si>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</si>
  <si>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</si>
  <si>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</si>
  <si>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</si>
  <si>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</si>
  <si>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</si>
  <si>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</si>
  <si>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</si>
  <si>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</si>
  <si>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</si>
  <si>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</si>
  <si>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</si>
  <si>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</si>
  <si>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</si>
  <si>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</si>
  <si>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</si>
  <si>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</si>
  <si>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</si>
  <si>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</si>
  <si>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</si>
  <si>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</si>
  <si>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</si>
  <si>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</si>
  <si>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</si>
  <si>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</si>
  <si>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</si>
  <si>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</si>
  <si>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</si>
  <si>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</si>
  <si>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</si>
  <si>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</si>
  <si>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</si>
  <si>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</si>
  <si>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</si>
  <si>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</si>
  <si>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</si>
  <si>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</si>
  <si>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</si>
  <si>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Znak sprawy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</si>
  <si>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</si>
  <si>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</si>
  <si>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</si>
  <si>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</si>
  <si>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</si>
  <si>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</si>
  <si>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</si>
  <si>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</si>
  <si>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</si>
  <si>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</si>
  <si>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</si>
  <si>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</si>
  <si>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</si>
  <si>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</si>
  <si>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</si>
  <si>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</si>
  <si>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</si>
  <si>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</si>
  <si>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>PSG</t>
  </si>
  <si>
    <t>W-3.6</t>
  </si>
  <si>
    <t>W-5.1</t>
  </si>
  <si>
    <t>dla obiektów niechronionych w zł/mc</t>
  </si>
  <si>
    <t>Dla odbiorcy chronionego wg 17.3.6. Dla obszaru taryfowego zabrzańskiego w taryfie 11 PSG</t>
  </si>
  <si>
    <t>Dla odbiorcy niechronionego wg 6.1.6. Dla obszaru taryfowego zabrzańskiego w taryfie 11 PSG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</si>
  <si>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</si>
  <si>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</si>
  <si>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</si>
  <si>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</si>
  <si>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Cena jednostkowa opłaty dystrybucyjnej zmiennej netto w obiekcie niechronionym[zł/kWh]</t>
  </si>
  <si>
    <t>Wartość opłaty dystrybucyjnej zmiennej w obiekcie niechronionym</t>
  </si>
  <si>
    <t>Cena jednostkowa opłaty dystrybucyjnej zmiennej netto w obiekcie chronionym[zł/kWh]</t>
  </si>
  <si>
    <t>Wartość opłaty dystrybucyjnej zmiennej w obiekcie chronionym</t>
  </si>
  <si>
    <t>VAT [23 %]</t>
  </si>
  <si>
    <t>Szacowane zuzycie 2024 r. na podatawie danych z 2022 r.</t>
  </si>
  <si>
    <t xml:space="preserve">PGNIG  Obrót Detaliczny sp. z o.o. </t>
  </si>
  <si>
    <t>01.01.2023</t>
  </si>
  <si>
    <t>dla obiektów chronionych w zł/mc</t>
  </si>
  <si>
    <t>≤110</t>
  </si>
  <si>
    <t>Gmina Łobżenica</t>
  </si>
  <si>
    <t>89-310</t>
  </si>
  <si>
    <t>Łobżenica</t>
  </si>
  <si>
    <t>ul. Sikorskiego</t>
  </si>
  <si>
    <t>Sikorskiego</t>
  </si>
  <si>
    <t xml:space="preserve">89-310 </t>
  </si>
  <si>
    <t xml:space="preserve">ul. Sikorskiego
</t>
  </si>
  <si>
    <t>8018590365500030963387</t>
  </si>
  <si>
    <t>PL181001839582</t>
  </si>
  <si>
    <t>W-4_PO</t>
  </si>
  <si>
    <t>Szkoła Podstawowa im. Komisji Edukacji Narodowej</t>
  </si>
  <si>
    <t xml:space="preserve"> Łobżenica</t>
  </si>
  <si>
    <t>ul. Adama Mickiewicza</t>
  </si>
  <si>
    <t>20a</t>
  </si>
  <si>
    <t>8018590365500019102431</t>
  </si>
  <si>
    <t>W-5.1_PO</t>
  </si>
  <si>
    <t xml:space="preserve">Przedszkole Publiczne
</t>
  </si>
  <si>
    <t>ul. Stefana Batorego</t>
  </si>
  <si>
    <t>8018590365500044250206</t>
  </si>
  <si>
    <t>XM2002963295</t>
  </si>
  <si>
    <t>W-3.6_PO</t>
  </si>
  <si>
    <t>8018590365500019103575</t>
  </si>
  <si>
    <t>ul. Ks. L. Raczkowskiego</t>
  </si>
  <si>
    <t>8018590365500044297096</t>
  </si>
  <si>
    <t>XA1827911809</t>
  </si>
  <si>
    <t>Centrum Profilaktyki i Aktywności Społecznej</t>
  </si>
  <si>
    <t xml:space="preserve">ul. Złotowska </t>
  </si>
  <si>
    <t>16A</t>
  </si>
  <si>
    <t>8018590365500089477446</t>
  </si>
  <si>
    <t>XM2103467307</t>
  </si>
  <si>
    <t>Zakład Gospodarki Komunalnej i Mieszkaniowej w Łobżenicy Sp. Z o. o.</t>
  </si>
  <si>
    <t>ul. Wyrzyska</t>
  </si>
  <si>
    <t>27a</t>
  </si>
  <si>
    <t>764 265 05 59</t>
  </si>
  <si>
    <t xml:space="preserve">Zakład Gospodarki Komunalnej i Mieszkaniowej w Łobżenicy </t>
  </si>
  <si>
    <t>11a</t>
  </si>
  <si>
    <t>8018590365500044249743</t>
  </si>
  <si>
    <t>XK1330174088</t>
  </si>
  <si>
    <t xml:space="preserve">ul. Wyrzyska </t>
  </si>
  <si>
    <t>8018590365500044249927</t>
  </si>
  <si>
    <t>XM0900144226</t>
  </si>
  <si>
    <t>ul. 600-lecia</t>
  </si>
  <si>
    <t>8018590365500044250015</t>
  </si>
  <si>
    <t>XM2103903291</t>
  </si>
  <si>
    <t>Złotowska</t>
  </si>
  <si>
    <t>23b</t>
  </si>
  <si>
    <t>8018590365500044250732</t>
  </si>
  <si>
    <t>XA1305640718</t>
  </si>
  <si>
    <t>W-4</t>
  </si>
  <si>
    <r>
      <rPr>
        <b/>
        <u/>
        <sz val="10"/>
        <rFont val="Arial Narrow"/>
        <family val="2"/>
        <charset val="238"/>
      </rPr>
      <t>Instrukcja dla Wykonawcy</t>
    </r>
    <r>
      <rPr>
        <b/>
        <sz val="10"/>
        <rFont val="Arial Narrow"/>
        <family val="2"/>
        <charset val="238"/>
      </rPr>
      <t>:
W komórkach B4, B5 należy wpisać cenę jednostkową w zł za 1  MWh.
W komórkach E5, F5, G5 i H5, I5 należy wpisać cenę abonamentu w zł/mc dla obiektów chronionych.                                                                                                                                                                                                                                   W komórkach E6, F6, G6, H6, I6  należy wpisać cenę abonamentu w zł/mc dla obiektów niechronionych.</t>
    </r>
  </si>
  <si>
    <t>W-2.1</t>
  </si>
  <si>
    <t>W-2.1_PO</t>
  </si>
  <si>
    <t>Cena jednostkowa paliwa gazowego dla obiektów niechronionych [zł/MWh]</t>
  </si>
  <si>
    <t>Cena jednostkowa paliwa gazowego dla obiektów objętych ochroną [zł/MWh]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</si>
</sst>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5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9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justify" vertical="center"/>
    </xf>
    <xf numFmtId="0" fontId="4" fillId="9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8" borderId="1" xfId="0" applyFont="1" applyFill="1" applyBorder="1" applyAlignment="1">
      <alignment wrapText="1"/>
    </xf>
    <xf numFmtId="44" fontId="6" fillId="6" borderId="1" xfId="5" applyFont="1" applyFill="1" applyBorder="1" applyAlignment="1">
      <alignment horizontal="center" wrapText="1"/>
    </xf>
    <xf numFmtId="44" fontId="6" fillId="0" borderId="1" xfId="5" applyFont="1" applyBorder="1" applyAlignment="1">
      <alignment horizontal="center"/>
    </xf>
    <xf numFmtId="44" fontId="6" fillId="0" borderId="0" xfId="5" applyFont="1" applyFill="1" applyBorder="1" applyAlignment="1">
      <alignment horizontal="center"/>
    </xf>
    <xf numFmtId="0" fontId="6" fillId="7" borderId="1" xfId="0" applyFont="1" applyFill="1" applyBorder="1" applyAlignment="1">
      <alignment wrapText="1"/>
    </xf>
    <xf numFmtId="44" fontId="6" fillId="6" borderId="1" xfId="5" applyFont="1" applyFill="1" applyBorder="1"/>
    <xf numFmtId="44" fontId="6" fillId="7" borderId="1" xfId="5" applyFont="1" applyFill="1" applyBorder="1" applyAlignment="1">
      <alignment horizontal="center" wrapText="1"/>
    </xf>
    <xf numFmtId="0" fontId="6" fillId="0" borderId="2" xfId="0" applyFont="1" applyBorder="1"/>
    <xf numFmtId="44" fontId="6" fillId="0" borderId="10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10" fillId="0" borderId="1" xfId="5" applyFont="1" applyFill="1" applyBorder="1"/>
    <xf numFmtId="44" fontId="6" fillId="0" borderId="1" xfId="5" applyFont="1" applyFill="1" applyBorder="1"/>
    <xf numFmtId="44" fontId="6" fillId="0" borderId="0" xfId="5" applyFont="1" applyFill="1" applyBorder="1"/>
    <xf numFmtId="44" fontId="6" fillId="8" borderId="1" xfId="5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/>
    <xf numFmtId="0" fontId="10" fillId="0" borderId="1" xfId="0" applyFont="1" applyBorder="1"/>
    <xf numFmtId="165" fontId="6" fillId="0" borderId="1" xfId="0" applyNumberFormat="1" applyFont="1" applyBorder="1"/>
    <xf numFmtId="44" fontId="6" fillId="0" borderId="1" xfId="0" applyNumberFormat="1" applyFont="1" applyBorder="1"/>
    <xf numFmtId="2" fontId="6" fillId="0" borderId="1" xfId="0" applyNumberFormat="1" applyFont="1" applyBorder="1"/>
    <xf numFmtId="0" fontId="6" fillId="11" borderId="13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0" xfId="0" applyFont="1" applyFill="1"/>
    <xf numFmtId="0" fontId="6" fillId="0" borderId="9" xfId="0" applyFont="1" applyBorder="1"/>
    <xf numFmtId="0" fontId="4" fillId="0" borderId="1" xfId="0" applyFont="1" applyBorder="1"/>
    <xf numFmtId="44" fontId="6" fillId="0" borderId="0" xfId="5" applyFont="1"/>
    <xf numFmtId="14" fontId="7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4" fillId="1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9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11" fillId="6" borderId="1" xfId="0" applyFont="1" applyFill="1" applyBorder="1" applyAlignment="1">
      <alignment horizontal="right" vertical="center"/>
    </xf>
    <xf numFmtId="44" fontId="11" fillId="6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right" vertical="center"/>
    </xf>
    <xf numFmtId="44" fontId="14" fillId="6" borderId="1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44" fontId="11" fillId="0" borderId="1" xfId="5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44" fontId="14" fillId="0" borderId="11" xfId="5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4" fontId="6" fillId="8" borderId="1" xfId="5" applyFont="1" applyFill="1" applyBorder="1" applyAlignment="1">
      <alignment horizontal="right"/>
    </xf>
    <xf numFmtId="44" fontId="6" fillId="7" borderId="1" xfId="5" applyFont="1" applyFill="1" applyBorder="1"/>
    <xf numFmtId="44" fontId="14" fillId="6" borderId="11" xfId="5" applyFont="1" applyFill="1" applyBorder="1" applyAlignment="1">
      <alignment horizontal="right" vertical="center"/>
    </xf>
    <xf numFmtId="44" fontId="6" fillId="0" borderId="1" xfId="5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V31"/>
  <sheetViews>
    <sheetView tabSelected="1" zoomScale="70" zoomScaleNormal="70" workbookViewId="0">
      <selection activeCell="C5" sqref="C5"/>
    </sheetView>
  </sheetViews>
  <sheetFormatPr defaultColWidth="9" defaultRowHeight="13"/>
  <cols>
    <col min="1" max="1" width="3" style="10" customWidth="1"/>
    <col min="2" max="2" width="54.08203125" style="10" customWidth="1"/>
    <col min="3" max="3" width="12.83203125" style="10" customWidth="1"/>
    <col min="4" max="4" width="12.33203125" style="10" customWidth="1"/>
    <col min="5" max="6" width="9.9140625" style="10" customWidth="1"/>
    <col min="7" max="7" width="9.9140625" style="12" customWidth="1"/>
    <col min="8" max="9" width="9.9140625" style="10" customWidth="1"/>
    <col min="10" max="10" width="55" style="10" customWidth="1"/>
    <col min="11" max="13" width="9" style="10"/>
    <col min="14" max="14" width="12.25" style="10" customWidth="1"/>
    <col min="15" max="15" width="5.25" style="12" customWidth="1"/>
    <col min="16" max="16" width="4.58203125" style="10" customWidth="1"/>
    <col min="17" max="17" width="33.75" style="10" customWidth="1"/>
    <col min="18" max="18" width="21.33203125" style="10" customWidth="1"/>
    <col min="19" max="20" width="7.83203125" style="10" customWidth="1"/>
    <col min="21" max="21" width="15.75" style="10" customWidth="1"/>
    <col min="22" max="23" width="11" style="10" customWidth="1"/>
    <col min="24" max="24" width="55.58203125" style="10" customWidth="1"/>
    <col min="25" max="25" width="6" style="10" customWidth="1"/>
    <col min="26" max="27" width="9" style="10"/>
    <col min="28" max="28" width="12.58203125" style="10" customWidth="1"/>
    <col min="29" max="29" width="5.33203125" style="12" customWidth="1"/>
    <col min="30" max="30" width="5.75" style="10" customWidth="1"/>
    <col min="31" max="31" width="23.75" style="10" customWidth="1"/>
    <col min="32" max="32" width="14.08203125" style="10" customWidth="1"/>
    <col min="33" max="41" width="9" style="10"/>
    <col min="42" max="42" width="11" style="10" customWidth="1"/>
    <col min="43" max="46" width="9" style="10"/>
    <col min="47" max="47" width="7.58203125" style="10" customWidth="1"/>
    <col min="48" max="48" width="9" style="12"/>
    <col min="49" max="50" width="9" style="10"/>
    <col min="51" max="51" width="12.33203125" style="10" customWidth="1"/>
    <col min="52" max="52" width="12.5" style="10" customWidth="1"/>
    <col min="53" max="54" width="9" style="10"/>
    <col min="55" max="55" width="12.08203125" style="10" customWidth="1"/>
    <col min="56" max="56" width="11.75" style="10" customWidth="1"/>
    <col min="57" max="57" width="12.25" style="10" customWidth="1"/>
    <col min="58" max="58" width="12.5" style="10" customWidth="1"/>
    <col min="59" max="59" width="13.83203125" style="10" customWidth="1"/>
    <col min="60" max="60" width="12.75" style="10" customWidth="1"/>
    <col min="61" max="61" width="12" style="10" customWidth="1"/>
    <col min="62" max="62" width="12.83203125" style="10" customWidth="1"/>
    <col min="63" max="63" width="13.5" style="10" customWidth="1"/>
    <col min="64" max="64" width="12.33203125" style="10" customWidth="1"/>
    <col min="65" max="65" width="10.9140625" style="10" customWidth="1"/>
    <col min="66" max="66" width="12.08203125" style="10" customWidth="1"/>
    <col min="67" max="67" width="11.33203125" style="10" customWidth="1"/>
    <col min="68" max="68" width="14.08203125" style="10" customWidth="1"/>
    <col min="69" max="69" width="12.58203125" style="10" customWidth="1"/>
    <col min="70" max="70" width="12.5" style="10" customWidth="1"/>
    <col min="71" max="71" width="10.75" style="10" customWidth="1"/>
    <col min="72" max="72" width="11.1640625" style="10" customWidth="1"/>
    <col min="73" max="73" width="11.4140625" style="10" customWidth="1"/>
    <col min="74" max="74" width="12" style="10" customWidth="1"/>
    <col min="75" max="16384" width="9" style="10"/>
  </cols>
  <sheetData>
    <row r="2" spans="1:74">
      <c r="B2" s="11" t="s">
        <v>48</v>
      </c>
      <c r="C2" s="11" t="s">
        <v>49</v>
      </c>
      <c r="D2" s="11" t="s">
        <v>50</v>
      </c>
      <c r="G2" s="10"/>
    </row>
    <row r="3" spans="1:74">
      <c r="B3" s="13" t="s">
        <v>91</v>
      </c>
      <c r="C3" s="65">
        <v>45188</v>
      </c>
      <c r="D3" s="14"/>
      <c r="G3" s="10"/>
    </row>
    <row r="4" spans="1:74" ht="36" customHeight="1">
      <c r="B4" s="15" t="s">
        <v>141</v>
      </c>
      <c r="C4" s="86">
        <v>0</v>
      </c>
      <c r="D4" s="16" t="s">
        <v>68</v>
      </c>
      <c r="E4" s="17" t="s">
        <v>70</v>
      </c>
      <c r="F4" s="17" t="s">
        <v>137</v>
      </c>
      <c r="G4" s="17" t="s">
        <v>71</v>
      </c>
      <c r="H4" s="89" t="s">
        <v>139</v>
      </c>
      <c r="I4" s="18"/>
      <c r="J4" s="18"/>
      <c r="K4" s="18"/>
      <c r="L4" s="18"/>
      <c r="M4" s="18"/>
      <c r="N4" s="18"/>
    </row>
    <row r="5" spans="1:74" ht="40.5" customHeight="1">
      <c r="B5" s="19" t="s">
        <v>142</v>
      </c>
      <c r="C5" s="87">
        <v>0</v>
      </c>
      <c r="D5" s="51" t="s">
        <v>72</v>
      </c>
      <c r="E5" s="20">
        <v>0</v>
      </c>
      <c r="F5" s="20">
        <v>0</v>
      </c>
      <c r="G5" s="20">
        <v>0</v>
      </c>
      <c r="H5" s="20">
        <v>0</v>
      </c>
      <c r="I5" s="50"/>
    </row>
    <row r="6" spans="1:74" ht="40.5" customHeight="1">
      <c r="B6" s="90"/>
      <c r="C6" s="90"/>
      <c r="D6" s="21" t="s">
        <v>87</v>
      </c>
      <c r="E6" s="20">
        <v>0</v>
      </c>
      <c r="F6" s="20">
        <v>0</v>
      </c>
      <c r="G6" s="20">
        <v>0</v>
      </c>
      <c r="H6" s="20">
        <v>0</v>
      </c>
      <c r="I6" s="50"/>
    </row>
    <row r="7" spans="1:74">
      <c r="B7" s="22" t="s">
        <v>51</v>
      </c>
      <c r="C7" s="23">
        <f>BT24</f>
        <v>93613.655349999986</v>
      </c>
      <c r="G7" s="10"/>
    </row>
    <row r="8" spans="1:74">
      <c r="B8" s="24" t="s">
        <v>31</v>
      </c>
      <c r="C8" s="25">
        <f>BU24</f>
        <v>21531.140730499999</v>
      </c>
      <c r="G8" s="10"/>
    </row>
    <row r="9" spans="1:74" ht="13.5" thickBot="1">
      <c r="B9" s="26" t="s">
        <v>52</v>
      </c>
      <c r="C9" s="27">
        <f>BV24</f>
        <v>115144.79608049999</v>
      </c>
      <c r="G9" s="10"/>
    </row>
    <row r="10" spans="1:74" ht="78" customHeight="1">
      <c r="B10" s="94" t="s">
        <v>138</v>
      </c>
      <c r="C10" s="95"/>
      <c r="D10" s="95"/>
      <c r="E10" s="95"/>
      <c r="F10" s="95"/>
      <c r="G10" s="95"/>
      <c r="H10" s="95"/>
      <c r="I10" s="95"/>
    </row>
    <row r="12" spans="1:74">
      <c r="A12" s="28"/>
      <c r="B12" s="97" t="s">
        <v>0</v>
      </c>
      <c r="C12" s="97"/>
      <c r="D12" s="97"/>
      <c r="E12" s="97"/>
      <c r="F12" s="97"/>
      <c r="G12" s="97"/>
      <c r="H12" s="97"/>
      <c r="I12" s="97"/>
      <c r="J12" s="96" t="s">
        <v>42</v>
      </c>
      <c r="K12" s="96"/>
      <c r="L12" s="96"/>
      <c r="M12" s="96"/>
      <c r="N12" s="96"/>
      <c r="O12" s="96"/>
      <c r="P12" s="96"/>
      <c r="Q12" s="97" t="s">
        <v>45</v>
      </c>
      <c r="R12" s="97"/>
      <c r="S12" s="97"/>
      <c r="T12" s="97"/>
      <c r="U12" s="97"/>
      <c r="V12" s="97"/>
      <c r="W12" s="97"/>
      <c r="X12" s="96" t="s">
        <v>46</v>
      </c>
      <c r="Y12" s="96"/>
      <c r="Z12" s="96"/>
      <c r="AA12" s="96"/>
      <c r="AB12" s="96"/>
      <c r="AC12" s="96"/>
      <c r="AD12" s="96"/>
      <c r="AE12" s="96"/>
      <c r="AF12" s="96"/>
      <c r="AG12" s="96" t="s">
        <v>84</v>
      </c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1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3"/>
    </row>
    <row r="13" spans="1:74" ht="130">
      <c r="A13" s="28" t="s">
        <v>28</v>
      </c>
      <c r="B13" s="28" t="s">
        <v>0</v>
      </c>
      <c r="C13" s="28" t="s">
        <v>1</v>
      </c>
      <c r="D13" s="28" t="s">
        <v>2</v>
      </c>
      <c r="E13" s="28" t="s">
        <v>3</v>
      </c>
      <c r="F13" s="28" t="s">
        <v>4</v>
      </c>
      <c r="G13" s="29" t="s">
        <v>5</v>
      </c>
      <c r="H13" s="30" t="s">
        <v>6</v>
      </c>
      <c r="I13" s="30" t="s">
        <v>25</v>
      </c>
      <c r="J13" s="31" t="s">
        <v>41</v>
      </c>
      <c r="K13" s="31" t="s">
        <v>1</v>
      </c>
      <c r="L13" s="31" t="s">
        <v>2</v>
      </c>
      <c r="M13" s="31" t="s">
        <v>3</v>
      </c>
      <c r="N13" s="31" t="s">
        <v>4</v>
      </c>
      <c r="O13" s="32" t="s">
        <v>5</v>
      </c>
      <c r="P13" s="33" t="s">
        <v>6</v>
      </c>
      <c r="Q13" s="34" t="s">
        <v>22</v>
      </c>
      <c r="R13" s="35" t="s">
        <v>23</v>
      </c>
      <c r="S13" s="35" t="s">
        <v>40</v>
      </c>
      <c r="T13" s="35" t="s">
        <v>43</v>
      </c>
      <c r="U13" s="34" t="s">
        <v>24</v>
      </c>
      <c r="V13" s="34" t="s">
        <v>34</v>
      </c>
      <c r="W13" s="34" t="s">
        <v>35</v>
      </c>
      <c r="X13" s="36" t="s">
        <v>7</v>
      </c>
      <c r="Y13" s="36" t="s">
        <v>1</v>
      </c>
      <c r="Z13" s="36" t="s">
        <v>2</v>
      </c>
      <c r="AA13" s="36" t="s">
        <v>3</v>
      </c>
      <c r="AB13" s="36" t="s">
        <v>4</v>
      </c>
      <c r="AC13" s="37" t="s">
        <v>5</v>
      </c>
      <c r="AD13" s="38" t="s">
        <v>6</v>
      </c>
      <c r="AE13" s="36" t="s">
        <v>26</v>
      </c>
      <c r="AF13" s="36" t="s">
        <v>36</v>
      </c>
      <c r="AG13" s="39" t="s">
        <v>10</v>
      </c>
      <c r="AH13" s="39" t="s">
        <v>11</v>
      </c>
      <c r="AI13" s="39" t="s">
        <v>21</v>
      </c>
      <c r="AJ13" s="39" t="s">
        <v>12</v>
      </c>
      <c r="AK13" s="39" t="s">
        <v>13</v>
      </c>
      <c r="AL13" s="39" t="s">
        <v>14</v>
      </c>
      <c r="AM13" s="39" t="s">
        <v>15</v>
      </c>
      <c r="AN13" s="39" t="s">
        <v>16</v>
      </c>
      <c r="AO13" s="39" t="s">
        <v>17</v>
      </c>
      <c r="AP13" s="39" t="s">
        <v>18</v>
      </c>
      <c r="AQ13" s="39" t="s">
        <v>19</v>
      </c>
      <c r="AR13" s="39" t="s">
        <v>20</v>
      </c>
      <c r="AS13" s="39" t="s">
        <v>37</v>
      </c>
      <c r="AT13" s="39" t="s">
        <v>60</v>
      </c>
      <c r="AU13" s="38" t="s">
        <v>8</v>
      </c>
      <c r="AV13" s="40" t="s">
        <v>9</v>
      </c>
      <c r="AW13" s="41" t="s">
        <v>38</v>
      </c>
      <c r="AX13" s="41" t="s">
        <v>47</v>
      </c>
      <c r="AY13" s="41" t="s">
        <v>53</v>
      </c>
      <c r="AZ13" s="41" t="s">
        <v>54</v>
      </c>
      <c r="BA13" s="42" t="s">
        <v>55</v>
      </c>
      <c r="BB13" s="42" t="s">
        <v>56</v>
      </c>
      <c r="BC13" s="41" t="s">
        <v>57</v>
      </c>
      <c r="BD13" s="41" t="s">
        <v>58</v>
      </c>
      <c r="BE13" s="43" t="s">
        <v>65</v>
      </c>
      <c r="BF13" s="43" t="s">
        <v>66</v>
      </c>
      <c r="BG13" s="43" t="s">
        <v>67</v>
      </c>
      <c r="BH13" s="41" t="s">
        <v>62</v>
      </c>
      <c r="BI13" s="43" t="s">
        <v>63</v>
      </c>
      <c r="BJ13" s="41" t="s">
        <v>61</v>
      </c>
      <c r="BK13" s="43" t="s">
        <v>64</v>
      </c>
      <c r="BL13" s="41" t="s">
        <v>75</v>
      </c>
      <c r="BM13" s="44" t="s">
        <v>76</v>
      </c>
      <c r="BN13" s="41" t="s">
        <v>77</v>
      </c>
      <c r="BO13" s="44" t="s">
        <v>78</v>
      </c>
      <c r="BP13" s="41" t="s">
        <v>79</v>
      </c>
      <c r="BQ13" s="44" t="s">
        <v>80</v>
      </c>
      <c r="BR13" s="41" t="s">
        <v>81</v>
      </c>
      <c r="BS13" s="45" t="s">
        <v>82</v>
      </c>
      <c r="BT13" s="41" t="s">
        <v>29</v>
      </c>
      <c r="BU13" s="46" t="s">
        <v>83</v>
      </c>
      <c r="BV13" s="47" t="s">
        <v>30</v>
      </c>
    </row>
    <row r="14" spans="1:74" ht="17" customHeight="1">
      <c r="A14" s="28">
        <v>1</v>
      </c>
      <c r="B14" s="66" t="s">
        <v>89</v>
      </c>
      <c r="C14" s="66" t="s">
        <v>90</v>
      </c>
      <c r="D14" s="66" t="s">
        <v>91</v>
      </c>
      <c r="E14" s="66" t="s">
        <v>91</v>
      </c>
      <c r="F14" s="66" t="s">
        <v>92</v>
      </c>
      <c r="G14" s="66">
        <v>7</v>
      </c>
      <c r="H14" s="67"/>
      <c r="I14" s="67">
        <v>7642630261</v>
      </c>
      <c r="J14" s="68" t="s">
        <v>89</v>
      </c>
      <c r="K14" s="68" t="s">
        <v>90</v>
      </c>
      <c r="L14" s="68" t="s">
        <v>91</v>
      </c>
      <c r="M14" s="68" t="s">
        <v>91</v>
      </c>
      <c r="N14" s="68" t="s">
        <v>93</v>
      </c>
      <c r="O14" s="68">
        <v>7</v>
      </c>
      <c r="P14" s="28"/>
      <c r="Q14" s="28" t="s">
        <v>85</v>
      </c>
      <c r="R14" s="28" t="s">
        <v>69</v>
      </c>
      <c r="S14" s="28" t="s">
        <v>27</v>
      </c>
      <c r="T14" s="28" t="s">
        <v>59</v>
      </c>
      <c r="U14" s="28" t="s">
        <v>86</v>
      </c>
      <c r="V14" s="28" t="s">
        <v>39</v>
      </c>
      <c r="W14" s="28" t="s">
        <v>44</v>
      </c>
      <c r="X14" s="66" t="s">
        <v>89</v>
      </c>
      <c r="Y14" s="69" t="s">
        <v>94</v>
      </c>
      <c r="Z14" s="69" t="s">
        <v>91</v>
      </c>
      <c r="AA14" s="69" t="s">
        <v>91</v>
      </c>
      <c r="AB14" s="69" t="s">
        <v>95</v>
      </c>
      <c r="AC14" s="70">
        <v>7</v>
      </c>
      <c r="AD14" s="28">
        <v>0</v>
      </c>
      <c r="AE14" s="71" t="s">
        <v>96</v>
      </c>
      <c r="AF14" s="71" t="s">
        <v>97</v>
      </c>
      <c r="AG14" s="69">
        <v>34997</v>
      </c>
      <c r="AH14" s="69">
        <v>33046</v>
      </c>
      <c r="AI14" s="69">
        <v>35762</v>
      </c>
      <c r="AJ14" s="69">
        <v>23674</v>
      </c>
      <c r="AK14" s="69">
        <v>12625</v>
      </c>
      <c r="AL14" s="69">
        <v>0</v>
      </c>
      <c r="AM14" s="72">
        <v>0</v>
      </c>
      <c r="AN14" s="72">
        <v>0</v>
      </c>
      <c r="AO14" s="72">
        <v>1695</v>
      </c>
      <c r="AP14" s="69">
        <v>18747</v>
      </c>
      <c r="AQ14" s="69">
        <v>33620</v>
      </c>
      <c r="AR14" s="69">
        <v>41153</v>
      </c>
      <c r="AS14" s="28">
        <f t="shared" ref="AS14:AS23" si="0">SUM(AG14:AR14)</f>
        <v>235319</v>
      </c>
      <c r="AT14" s="28">
        <f>AS14</f>
        <v>235319</v>
      </c>
      <c r="AU14" s="73" t="s">
        <v>98</v>
      </c>
      <c r="AV14" s="72"/>
      <c r="AW14" s="55">
        <v>8784</v>
      </c>
      <c r="AX14" s="28">
        <v>12</v>
      </c>
      <c r="AY14" s="58">
        <v>100</v>
      </c>
      <c r="AZ14" s="58">
        <v>0</v>
      </c>
      <c r="BA14" s="62">
        <f>AY14*AT14/100</f>
        <v>235319</v>
      </c>
      <c r="BB14" s="28">
        <f>AT14*AZ14/100</f>
        <v>0</v>
      </c>
      <c r="BC14" s="56">
        <f>C$4/1000</f>
        <v>0</v>
      </c>
      <c r="BD14" s="56">
        <f>C$5/1000</f>
        <v>0</v>
      </c>
      <c r="BE14" s="49">
        <f>BC14*BA14</f>
        <v>0</v>
      </c>
      <c r="BF14" s="49">
        <f>BD14*BB14</f>
        <v>0</v>
      </c>
      <c r="BG14" s="48">
        <f>SUM(BE14:BF14)</f>
        <v>0</v>
      </c>
      <c r="BH14" s="74">
        <f>F5</f>
        <v>0</v>
      </c>
      <c r="BI14" s="49">
        <f>BH14*AX14*AY14/100</f>
        <v>0</v>
      </c>
      <c r="BJ14" s="74">
        <f>F6</f>
        <v>0</v>
      </c>
      <c r="BK14" s="49">
        <f>BJ14*AX14*AZ14/100</f>
        <v>0</v>
      </c>
      <c r="BL14" s="73">
        <f>Ceny!B4</f>
        <v>211.47</v>
      </c>
      <c r="BM14" s="49">
        <f>BL14*AX14*AY14/100</f>
        <v>2537.64</v>
      </c>
      <c r="BN14" s="73">
        <f>Ceny!D4</f>
        <v>174.27</v>
      </c>
      <c r="BO14" s="49">
        <f>BN14*AX14*AZ14/100</f>
        <v>0</v>
      </c>
      <c r="BP14" s="73">
        <f>Ceny!C4</f>
        <v>4.0640000000000003E-2</v>
      </c>
      <c r="BQ14" s="49">
        <f>BP14*AT14*AY14/100</f>
        <v>9563.364160000001</v>
      </c>
      <c r="BR14" s="73">
        <f>Ceny!E4</f>
        <v>3.3489999999999999E-2</v>
      </c>
      <c r="BS14" s="49">
        <f>BR14*AT14*AZ14/100</f>
        <v>0</v>
      </c>
      <c r="BT14" s="57">
        <f>BG14+BI14+BK14+BM14+BQ14+BS14+BO14</f>
        <v>12101.00416</v>
      </c>
      <c r="BU14" s="57">
        <f>BT14*0.23</f>
        <v>2783.2309568000001</v>
      </c>
      <c r="BV14" s="57">
        <f>BU14+BT14</f>
        <v>14884.2351168</v>
      </c>
    </row>
    <row r="15" spans="1:74" ht="17" customHeight="1">
      <c r="A15" s="28">
        <v>2</v>
      </c>
      <c r="B15" s="66" t="s">
        <v>89</v>
      </c>
      <c r="C15" s="66" t="s">
        <v>90</v>
      </c>
      <c r="D15" s="66" t="s">
        <v>91</v>
      </c>
      <c r="E15" s="66" t="s">
        <v>91</v>
      </c>
      <c r="F15" s="66" t="s">
        <v>92</v>
      </c>
      <c r="G15" s="66">
        <v>7</v>
      </c>
      <c r="H15" s="67"/>
      <c r="I15" s="67">
        <v>7642630261</v>
      </c>
      <c r="J15" s="75" t="s">
        <v>99</v>
      </c>
      <c r="K15" s="66" t="s">
        <v>90</v>
      </c>
      <c r="L15" s="66" t="s">
        <v>100</v>
      </c>
      <c r="M15" s="66" t="s">
        <v>100</v>
      </c>
      <c r="N15" s="66" t="s">
        <v>93</v>
      </c>
      <c r="O15" s="66">
        <v>3</v>
      </c>
      <c r="P15" s="28"/>
      <c r="Q15" s="28" t="s">
        <v>85</v>
      </c>
      <c r="R15" s="28" t="s">
        <v>69</v>
      </c>
      <c r="S15" s="28" t="s">
        <v>27</v>
      </c>
      <c r="T15" s="28" t="s">
        <v>59</v>
      </c>
      <c r="U15" s="28" t="s">
        <v>86</v>
      </c>
      <c r="V15" s="28" t="s">
        <v>39</v>
      </c>
      <c r="W15" s="28" t="s">
        <v>44</v>
      </c>
      <c r="X15" s="75" t="s">
        <v>99</v>
      </c>
      <c r="Y15" s="69" t="s">
        <v>90</v>
      </c>
      <c r="Z15" s="69" t="s">
        <v>91</v>
      </c>
      <c r="AA15" s="69" t="s">
        <v>91</v>
      </c>
      <c r="AB15" s="69" t="s">
        <v>101</v>
      </c>
      <c r="AC15" s="76" t="s">
        <v>102</v>
      </c>
      <c r="AD15" s="28">
        <v>0</v>
      </c>
      <c r="AE15" s="71" t="s">
        <v>103</v>
      </c>
      <c r="AF15" s="28"/>
      <c r="AG15" s="69">
        <v>156440</v>
      </c>
      <c r="AH15" s="69">
        <v>128675</v>
      </c>
      <c r="AI15" s="69">
        <v>94089</v>
      </c>
      <c r="AJ15" s="69">
        <v>74431</v>
      </c>
      <c r="AK15" s="69">
        <v>29438</v>
      </c>
      <c r="AL15" s="72">
        <v>3139</v>
      </c>
      <c r="AM15" s="72">
        <v>2382</v>
      </c>
      <c r="AN15" s="72">
        <v>3253</v>
      </c>
      <c r="AO15" s="69">
        <v>28931</v>
      </c>
      <c r="AP15" s="69">
        <v>67353</v>
      </c>
      <c r="AQ15" s="69">
        <v>107765</v>
      </c>
      <c r="AR15" s="69">
        <v>107207</v>
      </c>
      <c r="AS15" s="28">
        <f t="shared" si="0"/>
        <v>803103</v>
      </c>
      <c r="AT15" s="28">
        <f t="shared" ref="AT15:AT23" si="1">AS15</f>
        <v>803103</v>
      </c>
      <c r="AU15" s="73" t="s">
        <v>104</v>
      </c>
      <c r="AV15" s="72">
        <v>439</v>
      </c>
      <c r="AW15" s="55">
        <v>8784</v>
      </c>
      <c r="AX15" s="28">
        <v>12</v>
      </c>
      <c r="AY15" s="58">
        <v>0</v>
      </c>
      <c r="AZ15" s="58">
        <v>100</v>
      </c>
      <c r="BA15" s="62">
        <f t="shared" ref="BA15:BA23" si="2">AY15*AT15/100</f>
        <v>0</v>
      </c>
      <c r="BB15" s="28">
        <f t="shared" ref="BB15:BB23" si="3">AT15*AZ15/100</f>
        <v>803103</v>
      </c>
      <c r="BC15" s="56">
        <f t="shared" ref="BC15:BC23" si="4">C$4/1000</f>
        <v>0</v>
      </c>
      <c r="BD15" s="56">
        <f t="shared" ref="BD15:BD23" si="5">C$5/1000</f>
        <v>0</v>
      </c>
      <c r="BE15" s="49">
        <f t="shared" ref="BE15:BE23" si="6">BC15*BA15</f>
        <v>0</v>
      </c>
      <c r="BF15" s="49">
        <f t="shared" ref="BF15:BF23" si="7">BD15*BB15</f>
        <v>0</v>
      </c>
      <c r="BG15" s="48">
        <f t="shared" ref="BG15:BG23" si="8">SUM(BE15:BF15)</f>
        <v>0</v>
      </c>
      <c r="BH15" s="74">
        <f>G5</f>
        <v>0</v>
      </c>
      <c r="BI15" s="49">
        <f t="shared" ref="BI15:BI23" si="9">BH15*AX15*AY15/100</f>
        <v>0</v>
      </c>
      <c r="BJ15" s="74">
        <f>G6</f>
        <v>0</v>
      </c>
      <c r="BK15" s="49">
        <f t="shared" ref="BK15:BK23" si="10">BJ15*AX15*AZ15/100</f>
        <v>0</v>
      </c>
      <c r="BL15" s="73">
        <f>Ceny!B5</f>
        <v>6.0299999999999998E-3</v>
      </c>
      <c r="BM15" s="49">
        <f>BL15*AV15*AW15*AY15/100</f>
        <v>0</v>
      </c>
      <c r="BN15" s="73">
        <f>Ceny!D5</f>
        <v>4.9699999999999996E-3</v>
      </c>
      <c r="BO15" s="49">
        <f>BN15*AV15*AW15*AZ15/100</f>
        <v>19165.194719999996</v>
      </c>
      <c r="BP15" s="73">
        <f>Ceny!C5</f>
        <v>2.4709999999999999E-2</v>
      </c>
      <c r="BQ15" s="49">
        <f t="shared" ref="BQ15:BQ23" si="11">BP15*AT15*AY15/100</f>
        <v>0</v>
      </c>
      <c r="BR15" s="73">
        <f>Ceny!E5</f>
        <v>2.036E-2</v>
      </c>
      <c r="BS15" s="49">
        <f t="shared" ref="BS15:BS23" si="12">BR15*AT15*AZ15/100</f>
        <v>16351.177079999999</v>
      </c>
      <c r="BT15" s="57">
        <f t="shared" ref="BT15:BT23" si="13">BG15+BI15+BK15+BM15+BQ15+BS15+BO15</f>
        <v>35516.371799999994</v>
      </c>
      <c r="BU15" s="57">
        <f t="shared" ref="BU15:BU23" si="14">BT15*0.23</f>
        <v>8168.7655139999988</v>
      </c>
      <c r="BV15" s="57">
        <f t="shared" ref="BV15:BV23" si="15">BU15+BT15</f>
        <v>43685.137313999992</v>
      </c>
    </row>
    <row r="16" spans="1:74" ht="17" customHeight="1">
      <c r="A16" s="28">
        <v>3</v>
      </c>
      <c r="B16" s="66" t="s">
        <v>89</v>
      </c>
      <c r="C16" s="66" t="s">
        <v>90</v>
      </c>
      <c r="D16" s="66" t="s">
        <v>91</v>
      </c>
      <c r="E16" s="66" t="s">
        <v>91</v>
      </c>
      <c r="F16" s="66" t="s">
        <v>92</v>
      </c>
      <c r="G16" s="66">
        <v>7</v>
      </c>
      <c r="H16" s="67"/>
      <c r="I16" s="67">
        <v>7642630261</v>
      </c>
      <c r="J16" s="66" t="s">
        <v>105</v>
      </c>
      <c r="K16" s="66" t="s">
        <v>90</v>
      </c>
      <c r="L16" s="66" t="s">
        <v>91</v>
      </c>
      <c r="M16" s="66" t="s">
        <v>91</v>
      </c>
      <c r="N16" s="75" t="s">
        <v>106</v>
      </c>
      <c r="O16" s="66">
        <v>5</v>
      </c>
      <c r="P16" s="28"/>
      <c r="Q16" s="28" t="s">
        <v>85</v>
      </c>
      <c r="R16" s="28" t="s">
        <v>69</v>
      </c>
      <c r="S16" s="28" t="s">
        <v>27</v>
      </c>
      <c r="T16" s="28" t="s">
        <v>59</v>
      </c>
      <c r="U16" s="28" t="s">
        <v>86</v>
      </c>
      <c r="V16" s="28" t="s">
        <v>39</v>
      </c>
      <c r="W16" s="28" t="s">
        <v>44</v>
      </c>
      <c r="X16" s="66" t="s">
        <v>105</v>
      </c>
      <c r="Y16" s="69" t="s">
        <v>90</v>
      </c>
      <c r="Z16" s="69" t="s">
        <v>91</v>
      </c>
      <c r="AA16" s="69" t="s">
        <v>91</v>
      </c>
      <c r="AB16" s="69" t="s">
        <v>106</v>
      </c>
      <c r="AC16" s="70">
        <v>5</v>
      </c>
      <c r="AD16" s="28">
        <v>0</v>
      </c>
      <c r="AE16" s="71" t="s">
        <v>107</v>
      </c>
      <c r="AF16" s="28" t="s">
        <v>108</v>
      </c>
      <c r="AG16" s="69">
        <v>3765</v>
      </c>
      <c r="AH16" s="69">
        <v>1936</v>
      </c>
      <c r="AI16" s="69">
        <v>1081</v>
      </c>
      <c r="AJ16" s="69">
        <v>2321</v>
      </c>
      <c r="AK16" s="69">
        <v>3700</v>
      </c>
      <c r="AL16" s="72">
        <v>2800</v>
      </c>
      <c r="AM16" s="72">
        <v>3500</v>
      </c>
      <c r="AN16" s="72"/>
      <c r="AO16" s="72">
        <v>962</v>
      </c>
      <c r="AP16" s="69">
        <v>2896</v>
      </c>
      <c r="AQ16" s="69">
        <v>3883</v>
      </c>
      <c r="AR16" s="69">
        <v>3841</v>
      </c>
      <c r="AS16" s="28">
        <f t="shared" si="0"/>
        <v>30685</v>
      </c>
      <c r="AT16" s="28">
        <f t="shared" si="1"/>
        <v>30685</v>
      </c>
      <c r="AU16" s="77" t="s">
        <v>140</v>
      </c>
      <c r="AV16" s="72"/>
      <c r="AW16" s="55">
        <v>8784</v>
      </c>
      <c r="AX16" s="28">
        <v>12</v>
      </c>
      <c r="AY16" s="58">
        <v>0</v>
      </c>
      <c r="AZ16" s="58">
        <v>100</v>
      </c>
      <c r="BA16" s="62">
        <f t="shared" si="2"/>
        <v>0</v>
      </c>
      <c r="BB16" s="28">
        <f t="shared" si="3"/>
        <v>30685</v>
      </c>
      <c r="BC16" s="56">
        <f t="shared" si="4"/>
        <v>0</v>
      </c>
      <c r="BD16" s="56">
        <f t="shared" si="5"/>
        <v>0</v>
      </c>
      <c r="BE16" s="49">
        <f t="shared" si="6"/>
        <v>0</v>
      </c>
      <c r="BF16" s="49">
        <f t="shared" si="7"/>
        <v>0</v>
      </c>
      <c r="BG16" s="48">
        <f t="shared" si="8"/>
        <v>0</v>
      </c>
      <c r="BH16" s="78">
        <f>H5</f>
        <v>0</v>
      </c>
      <c r="BI16" s="49">
        <f t="shared" si="9"/>
        <v>0</v>
      </c>
      <c r="BJ16" s="78">
        <f>H6</f>
        <v>0</v>
      </c>
      <c r="BK16" s="49">
        <f t="shared" si="10"/>
        <v>0</v>
      </c>
      <c r="BL16" s="77">
        <f>Ceny!B6</f>
        <v>11.64</v>
      </c>
      <c r="BM16" s="49">
        <f>BL16*AX16*AY16/100</f>
        <v>0</v>
      </c>
      <c r="BN16" s="77">
        <f>Ceny!D6</f>
        <v>9.59</v>
      </c>
      <c r="BO16" s="49">
        <f>BN16*AX16*AZ16/100</f>
        <v>115.08</v>
      </c>
      <c r="BP16" s="77">
        <f>Ceny!C6</f>
        <v>4.3929999999999997E-2</v>
      </c>
      <c r="BQ16" s="49">
        <f t="shared" si="11"/>
        <v>0</v>
      </c>
      <c r="BR16" s="77">
        <v>3.6200000000000003E-2</v>
      </c>
      <c r="BS16" s="49">
        <f t="shared" si="12"/>
        <v>1110.797</v>
      </c>
      <c r="BT16" s="57">
        <f t="shared" si="13"/>
        <v>1225.877</v>
      </c>
      <c r="BU16" s="57">
        <f t="shared" si="14"/>
        <v>281.95170999999999</v>
      </c>
      <c r="BV16" s="57">
        <f t="shared" si="15"/>
        <v>1507.82871</v>
      </c>
    </row>
    <row r="17" spans="1:74" ht="17" customHeight="1">
      <c r="A17" s="28">
        <v>4</v>
      </c>
      <c r="B17" s="66" t="s">
        <v>89</v>
      </c>
      <c r="C17" s="66" t="s">
        <v>90</v>
      </c>
      <c r="D17" s="66" t="s">
        <v>91</v>
      </c>
      <c r="E17" s="66" t="s">
        <v>91</v>
      </c>
      <c r="F17" s="66" t="s">
        <v>92</v>
      </c>
      <c r="G17" s="66">
        <v>7</v>
      </c>
      <c r="H17" s="67"/>
      <c r="I17" s="67">
        <v>7642630261</v>
      </c>
      <c r="J17" s="75" t="s">
        <v>99</v>
      </c>
      <c r="K17" s="66" t="s">
        <v>90</v>
      </c>
      <c r="L17" s="66" t="s">
        <v>100</v>
      </c>
      <c r="M17" s="66" t="s">
        <v>100</v>
      </c>
      <c r="N17" s="66" t="s">
        <v>93</v>
      </c>
      <c r="O17" s="66">
        <v>3</v>
      </c>
      <c r="P17" s="28"/>
      <c r="Q17" s="28" t="s">
        <v>85</v>
      </c>
      <c r="R17" s="28" t="s">
        <v>69</v>
      </c>
      <c r="S17" s="28" t="s">
        <v>27</v>
      </c>
      <c r="T17" s="28" t="s">
        <v>59</v>
      </c>
      <c r="U17" s="28" t="s">
        <v>86</v>
      </c>
      <c r="V17" s="28" t="s">
        <v>39</v>
      </c>
      <c r="W17" s="28" t="s">
        <v>44</v>
      </c>
      <c r="X17" s="75" t="s">
        <v>99</v>
      </c>
      <c r="Y17" s="69" t="s">
        <v>90</v>
      </c>
      <c r="Z17" s="69" t="s">
        <v>91</v>
      </c>
      <c r="AA17" s="69" t="s">
        <v>91</v>
      </c>
      <c r="AB17" s="69" t="s">
        <v>92</v>
      </c>
      <c r="AC17" s="70">
        <v>3</v>
      </c>
      <c r="AD17" s="28">
        <v>0</v>
      </c>
      <c r="AE17" s="71" t="s">
        <v>110</v>
      </c>
      <c r="AF17" s="28"/>
      <c r="AG17" s="69">
        <v>56361</v>
      </c>
      <c r="AH17" s="69">
        <v>37966</v>
      </c>
      <c r="AI17" s="69">
        <v>35357</v>
      </c>
      <c r="AJ17" s="69">
        <v>24864</v>
      </c>
      <c r="AK17" s="69">
        <v>5711</v>
      </c>
      <c r="AL17" s="69">
        <v>103</v>
      </c>
      <c r="AM17" s="69">
        <v>11</v>
      </c>
      <c r="AN17" s="69">
        <v>23</v>
      </c>
      <c r="AO17" s="69">
        <v>5699</v>
      </c>
      <c r="AP17" s="69">
        <v>25265</v>
      </c>
      <c r="AQ17" s="69">
        <v>39079</v>
      </c>
      <c r="AR17" s="69">
        <v>4853</v>
      </c>
      <c r="AS17" s="28">
        <f t="shared" si="0"/>
        <v>235292</v>
      </c>
      <c r="AT17" s="28">
        <f t="shared" si="1"/>
        <v>235292</v>
      </c>
      <c r="AU17" s="79" t="str">
        <f>AU15</f>
        <v>W-5.1_PO</v>
      </c>
      <c r="AV17" s="72">
        <v>296</v>
      </c>
      <c r="AW17" s="55">
        <v>8784</v>
      </c>
      <c r="AX17" s="28">
        <v>12</v>
      </c>
      <c r="AY17" s="58">
        <v>0</v>
      </c>
      <c r="AZ17" s="58">
        <v>100</v>
      </c>
      <c r="BA17" s="62">
        <f t="shared" si="2"/>
        <v>0</v>
      </c>
      <c r="BB17" s="28">
        <f t="shared" si="3"/>
        <v>235292</v>
      </c>
      <c r="BC17" s="56">
        <f t="shared" si="4"/>
        <v>0</v>
      </c>
      <c r="BD17" s="56">
        <f t="shared" si="5"/>
        <v>0</v>
      </c>
      <c r="BE17" s="49">
        <f t="shared" si="6"/>
        <v>0</v>
      </c>
      <c r="BF17" s="49">
        <f t="shared" si="7"/>
        <v>0</v>
      </c>
      <c r="BG17" s="48">
        <f t="shared" si="8"/>
        <v>0</v>
      </c>
      <c r="BH17" s="80">
        <f>BH15</f>
        <v>0</v>
      </c>
      <c r="BI17" s="49">
        <f t="shared" si="9"/>
        <v>0</v>
      </c>
      <c r="BJ17" s="80">
        <f>BJ15</f>
        <v>0</v>
      </c>
      <c r="BK17" s="49">
        <f t="shared" si="10"/>
        <v>0</v>
      </c>
      <c r="BL17" s="79">
        <f>BL15</f>
        <v>6.0299999999999998E-3</v>
      </c>
      <c r="BM17" s="49">
        <f>BL17*AV17*AW17*AY17/100</f>
        <v>0</v>
      </c>
      <c r="BN17" s="79">
        <f>BN15</f>
        <v>4.9699999999999996E-3</v>
      </c>
      <c r="BO17" s="49">
        <f>BN17*AV17*AW17*AZ17/100</f>
        <v>12922.318079999999</v>
      </c>
      <c r="BP17" s="79">
        <f>BP15</f>
        <v>2.4709999999999999E-2</v>
      </c>
      <c r="BQ17" s="49">
        <f t="shared" si="11"/>
        <v>0</v>
      </c>
      <c r="BR17" s="79">
        <f>BR15</f>
        <v>2.036E-2</v>
      </c>
      <c r="BS17" s="49">
        <f t="shared" si="12"/>
        <v>4790.5451199999998</v>
      </c>
      <c r="BT17" s="57">
        <f t="shared" si="13"/>
        <v>17712.8632</v>
      </c>
      <c r="BU17" s="57">
        <f t="shared" si="14"/>
        <v>4073.9585360000001</v>
      </c>
      <c r="BV17" s="57">
        <f t="shared" si="15"/>
        <v>21786.821735999998</v>
      </c>
    </row>
    <row r="18" spans="1:74" ht="17" customHeight="1">
      <c r="A18" s="28">
        <v>5</v>
      </c>
      <c r="B18" s="66" t="s">
        <v>89</v>
      </c>
      <c r="C18" s="66" t="s">
        <v>90</v>
      </c>
      <c r="D18" s="66" t="s">
        <v>91</v>
      </c>
      <c r="E18" s="66" t="s">
        <v>91</v>
      </c>
      <c r="F18" s="66" t="s">
        <v>92</v>
      </c>
      <c r="G18" s="66">
        <v>7</v>
      </c>
      <c r="H18" s="67"/>
      <c r="I18" s="67">
        <v>7642630261</v>
      </c>
      <c r="J18" s="66" t="s">
        <v>89</v>
      </c>
      <c r="K18" s="66" t="s">
        <v>90</v>
      </c>
      <c r="L18" s="66" t="s">
        <v>91</v>
      </c>
      <c r="M18" s="66" t="s">
        <v>91</v>
      </c>
      <c r="N18" s="66" t="s">
        <v>93</v>
      </c>
      <c r="O18" s="66">
        <v>7</v>
      </c>
      <c r="P18" s="28"/>
      <c r="Q18" s="28" t="s">
        <v>85</v>
      </c>
      <c r="R18" s="28" t="s">
        <v>69</v>
      </c>
      <c r="S18" s="28" t="s">
        <v>27</v>
      </c>
      <c r="T18" s="28" t="s">
        <v>59</v>
      </c>
      <c r="U18" s="28" t="s">
        <v>86</v>
      </c>
      <c r="V18" s="28" t="s">
        <v>39</v>
      </c>
      <c r="W18" s="28" t="s">
        <v>44</v>
      </c>
      <c r="X18" s="66" t="s">
        <v>89</v>
      </c>
      <c r="Y18" s="69" t="s">
        <v>94</v>
      </c>
      <c r="Z18" s="69" t="s">
        <v>91</v>
      </c>
      <c r="AA18" s="69" t="s">
        <v>91</v>
      </c>
      <c r="AB18" s="69" t="s">
        <v>111</v>
      </c>
      <c r="AC18" s="70">
        <v>2</v>
      </c>
      <c r="AD18" s="28">
        <v>0</v>
      </c>
      <c r="AE18" s="71" t="s">
        <v>112</v>
      </c>
      <c r="AF18" s="28" t="s">
        <v>113</v>
      </c>
      <c r="AG18" s="69">
        <v>3000</v>
      </c>
      <c r="AH18" s="69">
        <v>2000</v>
      </c>
      <c r="AI18" s="69">
        <v>1904</v>
      </c>
      <c r="AJ18" s="69">
        <v>1792</v>
      </c>
      <c r="AK18" s="69">
        <v>1120</v>
      </c>
      <c r="AL18" s="69">
        <v>896</v>
      </c>
      <c r="AM18" s="69">
        <v>896</v>
      </c>
      <c r="AN18" s="69">
        <v>1120</v>
      </c>
      <c r="AO18" s="69">
        <v>1904</v>
      </c>
      <c r="AP18" s="69">
        <v>2128</v>
      </c>
      <c r="AQ18" s="69">
        <v>2000</v>
      </c>
      <c r="AR18" s="69">
        <v>3467</v>
      </c>
      <c r="AS18" s="28">
        <f t="shared" si="0"/>
        <v>22227</v>
      </c>
      <c r="AT18" s="28">
        <f t="shared" si="1"/>
        <v>22227</v>
      </c>
      <c r="AU18" s="77" t="s">
        <v>109</v>
      </c>
      <c r="AV18" s="72"/>
      <c r="AW18" s="55">
        <v>8784</v>
      </c>
      <c r="AX18" s="28">
        <v>12</v>
      </c>
      <c r="AY18" s="58">
        <v>0</v>
      </c>
      <c r="AZ18" s="58">
        <v>100</v>
      </c>
      <c r="BA18" s="62">
        <f t="shared" si="2"/>
        <v>0</v>
      </c>
      <c r="BB18" s="28">
        <f t="shared" si="3"/>
        <v>22227</v>
      </c>
      <c r="BC18" s="56">
        <f t="shared" si="4"/>
        <v>0</v>
      </c>
      <c r="BD18" s="56">
        <f t="shared" si="5"/>
        <v>0</v>
      </c>
      <c r="BE18" s="49">
        <f t="shared" si="6"/>
        <v>0</v>
      </c>
      <c r="BF18" s="49">
        <f t="shared" si="7"/>
        <v>0</v>
      </c>
      <c r="BG18" s="48">
        <f t="shared" si="8"/>
        <v>0</v>
      </c>
      <c r="BH18" s="88">
        <f>E5</f>
        <v>0</v>
      </c>
      <c r="BI18" s="49">
        <f t="shared" si="9"/>
        <v>0</v>
      </c>
      <c r="BJ18" s="88">
        <f>E6</f>
        <v>0</v>
      </c>
      <c r="BK18" s="49">
        <f t="shared" si="10"/>
        <v>0</v>
      </c>
      <c r="BL18" s="77">
        <v>38.19</v>
      </c>
      <c r="BM18" s="49">
        <f t="shared" ref="BM18:BM23" si="16">BL18*AX18*AY18/100</f>
        <v>0</v>
      </c>
      <c r="BN18" s="77">
        <v>31.47</v>
      </c>
      <c r="BO18" s="49">
        <f t="shared" ref="BO18:BO23" si="17">BN18*AX18*AZ18/100</f>
        <v>377.64</v>
      </c>
      <c r="BP18" s="77">
        <v>4.2540000000000001E-2</v>
      </c>
      <c r="BQ18" s="49">
        <f t="shared" si="11"/>
        <v>0</v>
      </c>
      <c r="BR18" s="77">
        <v>3.5060000000000001E-2</v>
      </c>
      <c r="BS18" s="49">
        <f t="shared" si="12"/>
        <v>779.27862000000005</v>
      </c>
      <c r="BT18" s="57">
        <f t="shared" si="13"/>
        <v>1156.9186199999999</v>
      </c>
      <c r="BU18" s="57">
        <f t="shared" si="14"/>
        <v>266.0912826</v>
      </c>
      <c r="BV18" s="57">
        <f t="shared" si="15"/>
        <v>1423.0099025999998</v>
      </c>
    </row>
    <row r="19" spans="1:74" ht="17" customHeight="1">
      <c r="A19" s="28">
        <v>6</v>
      </c>
      <c r="B19" s="66" t="s">
        <v>89</v>
      </c>
      <c r="C19" s="66" t="s">
        <v>90</v>
      </c>
      <c r="D19" s="66" t="s">
        <v>91</v>
      </c>
      <c r="E19" s="66" t="s">
        <v>91</v>
      </c>
      <c r="F19" s="66" t="s">
        <v>92</v>
      </c>
      <c r="G19" s="66">
        <v>7</v>
      </c>
      <c r="H19" s="67"/>
      <c r="I19" s="67">
        <v>7642630261</v>
      </c>
      <c r="J19" s="66" t="s">
        <v>89</v>
      </c>
      <c r="K19" s="66" t="s">
        <v>90</v>
      </c>
      <c r="L19" s="66" t="s">
        <v>91</v>
      </c>
      <c r="M19" s="66" t="s">
        <v>91</v>
      </c>
      <c r="N19" s="66" t="s">
        <v>93</v>
      </c>
      <c r="O19" s="66">
        <v>7</v>
      </c>
      <c r="P19" s="28"/>
      <c r="Q19" s="28" t="s">
        <v>85</v>
      </c>
      <c r="R19" s="28" t="s">
        <v>69</v>
      </c>
      <c r="S19" s="28" t="s">
        <v>27</v>
      </c>
      <c r="T19" s="28" t="s">
        <v>59</v>
      </c>
      <c r="U19" s="28" t="s">
        <v>86</v>
      </c>
      <c r="V19" s="28" t="s">
        <v>39</v>
      </c>
      <c r="W19" s="28" t="s">
        <v>44</v>
      </c>
      <c r="X19" s="66" t="s">
        <v>114</v>
      </c>
      <c r="Y19" s="66" t="s">
        <v>90</v>
      </c>
      <c r="Z19" s="66" t="s">
        <v>91</v>
      </c>
      <c r="AA19" s="66" t="s">
        <v>91</v>
      </c>
      <c r="AB19" s="69" t="s">
        <v>115</v>
      </c>
      <c r="AC19" s="70" t="s">
        <v>116</v>
      </c>
      <c r="AD19" s="28">
        <v>0</v>
      </c>
      <c r="AE19" s="71" t="s">
        <v>117</v>
      </c>
      <c r="AF19" s="28" t="s">
        <v>118</v>
      </c>
      <c r="AG19" s="69">
        <v>12000</v>
      </c>
      <c r="AH19" s="69">
        <v>10000</v>
      </c>
      <c r="AI19" s="69">
        <v>7000</v>
      </c>
      <c r="AJ19" s="69">
        <v>5000</v>
      </c>
      <c r="AK19" s="69">
        <v>2000</v>
      </c>
      <c r="AL19" s="69">
        <v>159</v>
      </c>
      <c r="AM19" s="69">
        <v>159</v>
      </c>
      <c r="AN19" s="69">
        <v>1000</v>
      </c>
      <c r="AO19" s="69">
        <v>1246</v>
      </c>
      <c r="AP19" s="69">
        <v>7000</v>
      </c>
      <c r="AQ19" s="69">
        <v>10000</v>
      </c>
      <c r="AR19" s="69">
        <v>11000</v>
      </c>
      <c r="AS19" s="28">
        <f t="shared" si="0"/>
        <v>66564</v>
      </c>
      <c r="AT19" s="28">
        <f t="shared" si="1"/>
        <v>66564</v>
      </c>
      <c r="AU19" s="81" t="str">
        <f>AU14</f>
        <v>W-4_PO</v>
      </c>
      <c r="AV19" s="72"/>
      <c r="AW19" s="55">
        <v>8784</v>
      </c>
      <c r="AX19" s="28">
        <v>12</v>
      </c>
      <c r="AY19" s="58">
        <v>0</v>
      </c>
      <c r="AZ19" s="58">
        <v>100</v>
      </c>
      <c r="BA19" s="62">
        <f t="shared" si="2"/>
        <v>0</v>
      </c>
      <c r="BB19" s="28">
        <f t="shared" si="3"/>
        <v>66564</v>
      </c>
      <c r="BC19" s="56">
        <f t="shared" si="4"/>
        <v>0</v>
      </c>
      <c r="BD19" s="56">
        <f t="shared" si="5"/>
        <v>0</v>
      </c>
      <c r="BE19" s="49">
        <f t="shared" si="6"/>
        <v>0</v>
      </c>
      <c r="BF19" s="49">
        <f t="shared" si="7"/>
        <v>0</v>
      </c>
      <c r="BG19" s="48">
        <f t="shared" si="8"/>
        <v>0</v>
      </c>
      <c r="BH19" s="82">
        <f>BH14</f>
        <v>0</v>
      </c>
      <c r="BI19" s="49">
        <f t="shared" si="9"/>
        <v>0</v>
      </c>
      <c r="BJ19" s="82">
        <f>BJ14</f>
        <v>0</v>
      </c>
      <c r="BK19" s="49">
        <f t="shared" si="10"/>
        <v>0</v>
      </c>
      <c r="BL19" s="81">
        <f>BL14</f>
        <v>211.47</v>
      </c>
      <c r="BM19" s="49">
        <f t="shared" si="16"/>
        <v>0</v>
      </c>
      <c r="BN19" s="81">
        <f>BN14</f>
        <v>174.27</v>
      </c>
      <c r="BO19" s="49">
        <f t="shared" si="17"/>
        <v>2091.2400000000002</v>
      </c>
      <c r="BP19" s="81">
        <f>BP14</f>
        <v>4.0640000000000003E-2</v>
      </c>
      <c r="BQ19" s="49">
        <f t="shared" si="11"/>
        <v>0</v>
      </c>
      <c r="BR19" s="81">
        <f>BR14</f>
        <v>3.3489999999999999E-2</v>
      </c>
      <c r="BS19" s="49">
        <f t="shared" si="12"/>
        <v>2229.2283600000001</v>
      </c>
      <c r="BT19" s="57">
        <f t="shared" si="13"/>
        <v>4320.4683600000008</v>
      </c>
      <c r="BU19" s="57">
        <f t="shared" si="14"/>
        <v>993.70772280000017</v>
      </c>
      <c r="BV19" s="57">
        <f t="shared" si="15"/>
        <v>5314.1760828000006</v>
      </c>
    </row>
    <row r="20" spans="1:74" ht="17" customHeight="1">
      <c r="A20" s="28">
        <v>7</v>
      </c>
      <c r="B20" s="83" t="s">
        <v>119</v>
      </c>
      <c r="C20" s="69" t="s">
        <v>90</v>
      </c>
      <c r="D20" s="69" t="s">
        <v>91</v>
      </c>
      <c r="E20" s="69" t="s">
        <v>91</v>
      </c>
      <c r="F20" s="69" t="s">
        <v>120</v>
      </c>
      <c r="G20" s="69" t="s">
        <v>121</v>
      </c>
      <c r="H20" s="72"/>
      <c r="I20" s="72" t="s">
        <v>122</v>
      </c>
      <c r="J20" s="83" t="s">
        <v>119</v>
      </c>
      <c r="K20" s="69" t="s">
        <v>90</v>
      </c>
      <c r="L20" s="69" t="s">
        <v>100</v>
      </c>
      <c r="M20" s="69" t="s">
        <v>100</v>
      </c>
      <c r="N20" s="69" t="s">
        <v>120</v>
      </c>
      <c r="O20" s="69" t="s">
        <v>121</v>
      </c>
      <c r="P20" s="28"/>
      <c r="Q20" s="28" t="s">
        <v>85</v>
      </c>
      <c r="R20" s="28" t="s">
        <v>69</v>
      </c>
      <c r="S20" s="28" t="s">
        <v>27</v>
      </c>
      <c r="T20" s="28" t="s">
        <v>59</v>
      </c>
      <c r="U20" s="28" t="s">
        <v>86</v>
      </c>
      <c r="V20" s="28" t="s">
        <v>39</v>
      </c>
      <c r="W20" s="28" t="s">
        <v>44</v>
      </c>
      <c r="X20" s="83" t="s">
        <v>123</v>
      </c>
      <c r="Y20" s="69" t="s">
        <v>90</v>
      </c>
      <c r="Z20" s="69" t="s">
        <v>91</v>
      </c>
      <c r="AA20" s="69" t="s">
        <v>91</v>
      </c>
      <c r="AB20" s="69" t="s">
        <v>115</v>
      </c>
      <c r="AC20" s="70" t="s">
        <v>124</v>
      </c>
      <c r="AD20" s="28">
        <v>0</v>
      </c>
      <c r="AE20" s="71" t="s">
        <v>125</v>
      </c>
      <c r="AF20" s="28" t="s">
        <v>126</v>
      </c>
      <c r="AG20" s="69">
        <v>35683</v>
      </c>
      <c r="AH20" s="69">
        <v>22287</v>
      </c>
      <c r="AI20" s="69">
        <v>22213</v>
      </c>
      <c r="AJ20" s="69">
        <v>12052</v>
      </c>
      <c r="AK20" s="69">
        <v>5942</v>
      </c>
      <c r="AL20" s="69">
        <v>2223</v>
      </c>
      <c r="AM20" s="69">
        <v>0</v>
      </c>
      <c r="AN20" s="69">
        <v>412</v>
      </c>
      <c r="AO20" s="69">
        <v>3151</v>
      </c>
      <c r="AP20" s="69">
        <v>17157</v>
      </c>
      <c r="AQ20" s="69">
        <v>21805</v>
      </c>
      <c r="AR20" s="69">
        <v>31572</v>
      </c>
      <c r="AS20" s="28">
        <f t="shared" si="0"/>
        <v>174497</v>
      </c>
      <c r="AT20" s="28">
        <f t="shared" si="1"/>
        <v>174497</v>
      </c>
      <c r="AU20" s="79" t="str">
        <f>AU14</f>
        <v>W-4_PO</v>
      </c>
      <c r="AV20" s="72"/>
      <c r="AW20" s="55">
        <v>8784</v>
      </c>
      <c r="AX20" s="28">
        <v>12</v>
      </c>
      <c r="AY20" s="58">
        <v>0</v>
      </c>
      <c r="AZ20" s="58">
        <v>100</v>
      </c>
      <c r="BA20" s="62">
        <f t="shared" si="2"/>
        <v>0</v>
      </c>
      <c r="BB20" s="28">
        <f t="shared" si="3"/>
        <v>174497</v>
      </c>
      <c r="BC20" s="56">
        <f t="shared" si="4"/>
        <v>0</v>
      </c>
      <c r="BD20" s="56">
        <f t="shared" si="5"/>
        <v>0</v>
      </c>
      <c r="BE20" s="49">
        <f t="shared" si="6"/>
        <v>0</v>
      </c>
      <c r="BF20" s="49">
        <f t="shared" si="7"/>
        <v>0</v>
      </c>
      <c r="BG20" s="48">
        <f t="shared" si="8"/>
        <v>0</v>
      </c>
      <c r="BH20" s="80">
        <f>BH14</f>
        <v>0</v>
      </c>
      <c r="BI20" s="49">
        <f t="shared" si="9"/>
        <v>0</v>
      </c>
      <c r="BJ20" s="80">
        <f>BJ14</f>
        <v>0</v>
      </c>
      <c r="BK20" s="49">
        <f t="shared" si="10"/>
        <v>0</v>
      </c>
      <c r="BL20" s="79">
        <f>BL14</f>
        <v>211.47</v>
      </c>
      <c r="BM20" s="49">
        <f t="shared" si="16"/>
        <v>0</v>
      </c>
      <c r="BN20" s="79">
        <f>BN14</f>
        <v>174.27</v>
      </c>
      <c r="BO20" s="49">
        <f t="shared" si="17"/>
        <v>2091.2400000000002</v>
      </c>
      <c r="BP20" s="79">
        <f>BP14</f>
        <v>4.0640000000000003E-2</v>
      </c>
      <c r="BQ20" s="49">
        <f t="shared" si="11"/>
        <v>0</v>
      </c>
      <c r="BR20" s="79">
        <f>BR14</f>
        <v>3.3489999999999999E-2</v>
      </c>
      <c r="BS20" s="49">
        <f t="shared" si="12"/>
        <v>5843.9045299999998</v>
      </c>
      <c r="BT20" s="57">
        <f t="shared" si="13"/>
        <v>7935.1445299999996</v>
      </c>
      <c r="BU20" s="57">
        <f t="shared" si="14"/>
        <v>1825.0832419000001</v>
      </c>
      <c r="BV20" s="57">
        <f t="shared" si="15"/>
        <v>9760.2277718999994</v>
      </c>
    </row>
    <row r="21" spans="1:74" ht="17" customHeight="1">
      <c r="A21" s="28">
        <v>8</v>
      </c>
      <c r="B21" s="83" t="s">
        <v>119</v>
      </c>
      <c r="C21" s="69" t="s">
        <v>90</v>
      </c>
      <c r="D21" s="69" t="s">
        <v>91</v>
      </c>
      <c r="E21" s="69" t="s">
        <v>91</v>
      </c>
      <c r="F21" s="69" t="s">
        <v>120</v>
      </c>
      <c r="G21" s="69" t="s">
        <v>121</v>
      </c>
      <c r="H21" s="72"/>
      <c r="I21" s="72" t="s">
        <v>122</v>
      </c>
      <c r="J21" s="83" t="s">
        <v>119</v>
      </c>
      <c r="K21" s="69" t="s">
        <v>90</v>
      </c>
      <c r="L21" s="69" t="s">
        <v>100</v>
      </c>
      <c r="M21" s="69" t="s">
        <v>100</v>
      </c>
      <c r="N21" s="69" t="s">
        <v>120</v>
      </c>
      <c r="O21" s="69" t="s">
        <v>121</v>
      </c>
      <c r="P21" s="28"/>
      <c r="Q21" s="28" t="s">
        <v>85</v>
      </c>
      <c r="R21" s="28" t="s">
        <v>69</v>
      </c>
      <c r="S21" s="28" t="s">
        <v>27</v>
      </c>
      <c r="T21" s="28" t="s">
        <v>59</v>
      </c>
      <c r="U21" s="28" t="s">
        <v>86</v>
      </c>
      <c r="V21" s="28" t="s">
        <v>39</v>
      </c>
      <c r="W21" s="28" t="s">
        <v>44</v>
      </c>
      <c r="X21" s="83" t="s">
        <v>123</v>
      </c>
      <c r="Y21" s="69" t="s">
        <v>90</v>
      </c>
      <c r="Z21" s="69" t="s">
        <v>91</v>
      </c>
      <c r="AA21" s="69" t="s">
        <v>91</v>
      </c>
      <c r="AB21" s="69" t="s">
        <v>127</v>
      </c>
      <c r="AC21" s="70" t="s">
        <v>121</v>
      </c>
      <c r="AD21" s="28">
        <v>0</v>
      </c>
      <c r="AE21" s="71" t="s">
        <v>128</v>
      </c>
      <c r="AF21" s="28" t="s">
        <v>129</v>
      </c>
      <c r="AG21" s="69">
        <v>17118</v>
      </c>
      <c r="AH21" s="69">
        <v>13121</v>
      </c>
      <c r="AI21" s="69">
        <v>10772</v>
      </c>
      <c r="AJ21" s="69">
        <v>7667</v>
      </c>
      <c r="AK21" s="69">
        <v>4857</v>
      </c>
      <c r="AL21" s="69">
        <v>108</v>
      </c>
      <c r="AM21" s="72">
        <v>161</v>
      </c>
      <c r="AN21" s="72">
        <v>136</v>
      </c>
      <c r="AO21" s="69">
        <v>611</v>
      </c>
      <c r="AP21" s="69">
        <v>7586</v>
      </c>
      <c r="AQ21" s="69">
        <v>10121</v>
      </c>
      <c r="AR21" s="69">
        <v>19072</v>
      </c>
      <c r="AS21" s="28">
        <f t="shared" si="0"/>
        <v>91330</v>
      </c>
      <c r="AT21" s="28">
        <f t="shared" si="1"/>
        <v>91330</v>
      </c>
      <c r="AU21" s="81" t="str">
        <f>AU18</f>
        <v>W-3.6_PO</v>
      </c>
      <c r="AV21" s="72"/>
      <c r="AW21" s="55">
        <v>8784</v>
      </c>
      <c r="AX21" s="28">
        <v>12</v>
      </c>
      <c r="AY21" s="58">
        <v>100</v>
      </c>
      <c r="AZ21" s="58">
        <v>0</v>
      </c>
      <c r="BA21" s="62">
        <f t="shared" si="2"/>
        <v>91330</v>
      </c>
      <c r="BB21" s="28">
        <f t="shared" si="3"/>
        <v>0</v>
      </c>
      <c r="BC21" s="56">
        <f t="shared" si="4"/>
        <v>0</v>
      </c>
      <c r="BD21" s="56">
        <f t="shared" si="5"/>
        <v>0</v>
      </c>
      <c r="BE21" s="49">
        <f t="shared" si="6"/>
        <v>0</v>
      </c>
      <c r="BF21" s="49">
        <f t="shared" si="7"/>
        <v>0</v>
      </c>
      <c r="BG21" s="48">
        <f t="shared" si="8"/>
        <v>0</v>
      </c>
      <c r="BH21" s="82">
        <f>BH18</f>
        <v>0</v>
      </c>
      <c r="BI21" s="49">
        <f t="shared" si="9"/>
        <v>0</v>
      </c>
      <c r="BJ21" s="82">
        <f>BJ18</f>
        <v>0</v>
      </c>
      <c r="BK21" s="49">
        <f t="shared" si="10"/>
        <v>0</v>
      </c>
      <c r="BL21" s="81">
        <f>BL18</f>
        <v>38.19</v>
      </c>
      <c r="BM21" s="49">
        <f t="shared" si="16"/>
        <v>458.28</v>
      </c>
      <c r="BN21" s="81">
        <f>BN18</f>
        <v>31.47</v>
      </c>
      <c r="BO21" s="49">
        <f t="shared" si="17"/>
        <v>0</v>
      </c>
      <c r="BP21" s="81">
        <f>BP18</f>
        <v>4.2540000000000001E-2</v>
      </c>
      <c r="BQ21" s="49">
        <f t="shared" si="11"/>
        <v>3885.1782000000003</v>
      </c>
      <c r="BR21" s="81">
        <f>BR18</f>
        <v>3.5060000000000001E-2</v>
      </c>
      <c r="BS21" s="49">
        <f t="shared" si="12"/>
        <v>0</v>
      </c>
      <c r="BT21" s="57">
        <f t="shared" si="13"/>
        <v>4343.4582</v>
      </c>
      <c r="BU21" s="57">
        <f t="shared" si="14"/>
        <v>998.99538600000005</v>
      </c>
      <c r="BV21" s="57">
        <f t="shared" si="15"/>
        <v>5342.4535859999996</v>
      </c>
    </row>
    <row r="22" spans="1:74" ht="17" customHeight="1">
      <c r="A22" s="28">
        <v>9</v>
      </c>
      <c r="B22" s="83" t="s">
        <v>119</v>
      </c>
      <c r="C22" s="69" t="s">
        <v>90</v>
      </c>
      <c r="D22" s="69" t="s">
        <v>91</v>
      </c>
      <c r="E22" s="69" t="s">
        <v>91</v>
      </c>
      <c r="F22" s="69" t="s">
        <v>120</v>
      </c>
      <c r="G22" s="69" t="s">
        <v>121</v>
      </c>
      <c r="H22" s="72"/>
      <c r="I22" s="72" t="s">
        <v>122</v>
      </c>
      <c r="J22" s="83" t="s">
        <v>119</v>
      </c>
      <c r="K22" s="69" t="s">
        <v>90</v>
      </c>
      <c r="L22" s="69" t="s">
        <v>100</v>
      </c>
      <c r="M22" s="69" t="s">
        <v>100</v>
      </c>
      <c r="N22" s="69" t="s">
        <v>120</v>
      </c>
      <c r="O22" s="69" t="s">
        <v>121</v>
      </c>
      <c r="P22" s="28"/>
      <c r="Q22" s="28" t="s">
        <v>85</v>
      </c>
      <c r="R22" s="28" t="s">
        <v>69</v>
      </c>
      <c r="S22" s="28" t="s">
        <v>27</v>
      </c>
      <c r="T22" s="28" t="s">
        <v>59</v>
      </c>
      <c r="U22" s="28" t="s">
        <v>86</v>
      </c>
      <c r="V22" s="28" t="s">
        <v>39</v>
      </c>
      <c r="W22" s="28" t="s">
        <v>44</v>
      </c>
      <c r="X22" s="83" t="s">
        <v>123</v>
      </c>
      <c r="Y22" s="69" t="s">
        <v>90</v>
      </c>
      <c r="Z22" s="69" t="s">
        <v>91</v>
      </c>
      <c r="AA22" s="69" t="s">
        <v>91</v>
      </c>
      <c r="AB22" s="69" t="s">
        <v>130</v>
      </c>
      <c r="AC22" s="70">
        <v>1</v>
      </c>
      <c r="AD22" s="28">
        <v>0</v>
      </c>
      <c r="AE22" s="71" t="s">
        <v>131</v>
      </c>
      <c r="AF22" s="28" t="s">
        <v>132</v>
      </c>
      <c r="AG22" s="69">
        <v>15276</v>
      </c>
      <c r="AH22" s="69">
        <v>10273</v>
      </c>
      <c r="AI22" s="72">
        <v>6507</v>
      </c>
      <c r="AJ22" s="72">
        <v>6302</v>
      </c>
      <c r="AK22" s="72">
        <v>3777</v>
      </c>
      <c r="AL22" s="72">
        <v>0</v>
      </c>
      <c r="AM22" s="69">
        <v>252</v>
      </c>
      <c r="AN22" s="72">
        <v>619</v>
      </c>
      <c r="AO22" s="72">
        <v>0</v>
      </c>
      <c r="AP22" s="84">
        <v>3640</v>
      </c>
      <c r="AQ22" s="85">
        <v>8222</v>
      </c>
      <c r="AR22" s="69">
        <v>11540</v>
      </c>
      <c r="AS22" s="28">
        <f t="shared" si="0"/>
        <v>66408</v>
      </c>
      <c r="AT22" s="28">
        <f t="shared" si="1"/>
        <v>66408</v>
      </c>
      <c r="AU22" s="81" t="str">
        <f>AU18</f>
        <v>W-3.6_PO</v>
      </c>
      <c r="AV22" s="72"/>
      <c r="AW22" s="55">
        <v>8784</v>
      </c>
      <c r="AX22" s="28">
        <v>12</v>
      </c>
      <c r="AY22" s="58">
        <v>0</v>
      </c>
      <c r="AZ22" s="58">
        <v>100</v>
      </c>
      <c r="BA22" s="62">
        <f t="shared" si="2"/>
        <v>0</v>
      </c>
      <c r="BB22" s="28">
        <f t="shared" si="3"/>
        <v>66408</v>
      </c>
      <c r="BC22" s="56">
        <f t="shared" si="4"/>
        <v>0</v>
      </c>
      <c r="BD22" s="56">
        <f t="shared" si="5"/>
        <v>0</v>
      </c>
      <c r="BE22" s="49">
        <f t="shared" si="6"/>
        <v>0</v>
      </c>
      <c r="BF22" s="49">
        <f t="shared" si="7"/>
        <v>0</v>
      </c>
      <c r="BG22" s="48">
        <f t="shared" si="8"/>
        <v>0</v>
      </c>
      <c r="BH22" s="82">
        <f>BH18</f>
        <v>0</v>
      </c>
      <c r="BI22" s="49">
        <f t="shared" si="9"/>
        <v>0</v>
      </c>
      <c r="BJ22" s="82">
        <f>BJ18</f>
        <v>0</v>
      </c>
      <c r="BK22" s="49">
        <f t="shared" si="10"/>
        <v>0</v>
      </c>
      <c r="BL22" s="81">
        <f>BL18</f>
        <v>38.19</v>
      </c>
      <c r="BM22" s="49">
        <f t="shared" si="16"/>
        <v>0</v>
      </c>
      <c r="BN22" s="81">
        <f>BN18</f>
        <v>31.47</v>
      </c>
      <c r="BO22" s="49">
        <f t="shared" si="17"/>
        <v>377.64</v>
      </c>
      <c r="BP22" s="81">
        <f>BP18</f>
        <v>4.2540000000000001E-2</v>
      </c>
      <c r="BQ22" s="49">
        <f t="shared" si="11"/>
        <v>0</v>
      </c>
      <c r="BR22" s="81">
        <f>BR18</f>
        <v>3.5060000000000001E-2</v>
      </c>
      <c r="BS22" s="49">
        <f t="shared" si="12"/>
        <v>2328.2644800000003</v>
      </c>
      <c r="BT22" s="57">
        <f t="shared" si="13"/>
        <v>2705.9044800000001</v>
      </c>
      <c r="BU22" s="57">
        <f t="shared" si="14"/>
        <v>622.35803040000008</v>
      </c>
      <c r="BV22" s="57">
        <f t="shared" si="15"/>
        <v>3328.2625104000003</v>
      </c>
    </row>
    <row r="23" spans="1:74" ht="17" customHeight="1" thickBot="1">
      <c r="A23" s="28">
        <v>10</v>
      </c>
      <c r="B23" s="83" t="s">
        <v>119</v>
      </c>
      <c r="C23" s="69" t="s">
        <v>90</v>
      </c>
      <c r="D23" s="69" t="s">
        <v>91</v>
      </c>
      <c r="E23" s="69" t="s">
        <v>91</v>
      </c>
      <c r="F23" s="69" t="s">
        <v>120</v>
      </c>
      <c r="G23" s="69" t="s">
        <v>121</v>
      </c>
      <c r="H23" s="72"/>
      <c r="I23" s="72" t="s">
        <v>122</v>
      </c>
      <c r="J23" s="83" t="s">
        <v>119</v>
      </c>
      <c r="K23" s="69" t="s">
        <v>90</v>
      </c>
      <c r="L23" s="69" t="s">
        <v>100</v>
      </c>
      <c r="M23" s="69" t="s">
        <v>100</v>
      </c>
      <c r="N23" s="69" t="s">
        <v>120</v>
      </c>
      <c r="O23" s="69" t="s">
        <v>121</v>
      </c>
      <c r="P23" s="28"/>
      <c r="Q23" s="28" t="s">
        <v>85</v>
      </c>
      <c r="R23" s="28" t="s">
        <v>69</v>
      </c>
      <c r="S23" s="28" t="s">
        <v>27</v>
      </c>
      <c r="T23" s="28" t="s">
        <v>59</v>
      </c>
      <c r="U23" s="28" t="s">
        <v>86</v>
      </c>
      <c r="V23" s="28" t="s">
        <v>39</v>
      </c>
      <c r="W23" s="28" t="s">
        <v>44</v>
      </c>
      <c r="X23" s="83" t="s">
        <v>123</v>
      </c>
      <c r="Y23" s="69" t="s">
        <v>90</v>
      </c>
      <c r="Z23" s="69" t="s">
        <v>91</v>
      </c>
      <c r="AA23" s="69" t="s">
        <v>91</v>
      </c>
      <c r="AB23" s="69" t="s">
        <v>133</v>
      </c>
      <c r="AC23" s="70" t="s">
        <v>134</v>
      </c>
      <c r="AD23" s="28">
        <v>0</v>
      </c>
      <c r="AE23" s="71" t="s">
        <v>135</v>
      </c>
      <c r="AF23" s="28" t="s">
        <v>136</v>
      </c>
      <c r="AG23" s="69">
        <v>34047</v>
      </c>
      <c r="AH23" s="69">
        <v>4994</v>
      </c>
      <c r="AI23" s="69">
        <v>19681</v>
      </c>
      <c r="AJ23" s="69">
        <v>11342</v>
      </c>
      <c r="AK23" s="69">
        <v>4872</v>
      </c>
      <c r="AL23" s="72">
        <v>0</v>
      </c>
      <c r="AM23" s="72">
        <v>0</v>
      </c>
      <c r="AN23" s="69">
        <v>206</v>
      </c>
      <c r="AO23" s="72">
        <v>2448</v>
      </c>
      <c r="AP23" s="69">
        <v>14423</v>
      </c>
      <c r="AQ23" s="72">
        <v>17791</v>
      </c>
      <c r="AR23" s="69">
        <v>24696</v>
      </c>
      <c r="AS23" s="28">
        <f t="shared" si="0"/>
        <v>134500</v>
      </c>
      <c r="AT23" s="28">
        <f t="shared" si="1"/>
        <v>134500</v>
      </c>
      <c r="AU23" s="79" t="str">
        <f>AU14</f>
        <v>W-4_PO</v>
      </c>
      <c r="AV23" s="72"/>
      <c r="AW23" s="55">
        <v>8784</v>
      </c>
      <c r="AX23" s="28">
        <v>12</v>
      </c>
      <c r="AY23" s="58">
        <v>0</v>
      </c>
      <c r="AZ23" s="58">
        <v>100</v>
      </c>
      <c r="BA23" s="62">
        <f t="shared" si="2"/>
        <v>0</v>
      </c>
      <c r="BB23" s="28">
        <f t="shared" si="3"/>
        <v>134500</v>
      </c>
      <c r="BC23" s="56">
        <f t="shared" si="4"/>
        <v>0</v>
      </c>
      <c r="BD23" s="56">
        <f t="shared" si="5"/>
        <v>0</v>
      </c>
      <c r="BE23" s="49">
        <f t="shared" si="6"/>
        <v>0</v>
      </c>
      <c r="BF23" s="49">
        <f t="shared" si="7"/>
        <v>0</v>
      </c>
      <c r="BG23" s="48">
        <f t="shared" si="8"/>
        <v>0</v>
      </c>
      <c r="BH23" s="80">
        <f>BH14</f>
        <v>0</v>
      </c>
      <c r="BI23" s="49">
        <f t="shared" si="9"/>
        <v>0</v>
      </c>
      <c r="BJ23" s="80">
        <f>BJ14</f>
        <v>0</v>
      </c>
      <c r="BK23" s="49">
        <f t="shared" si="10"/>
        <v>0</v>
      </c>
      <c r="BL23" s="79">
        <f>BL14</f>
        <v>211.47</v>
      </c>
      <c r="BM23" s="49">
        <f t="shared" si="16"/>
        <v>0</v>
      </c>
      <c r="BN23" s="79">
        <f>BN14</f>
        <v>174.27</v>
      </c>
      <c r="BO23" s="49">
        <f t="shared" si="17"/>
        <v>2091.2400000000002</v>
      </c>
      <c r="BP23" s="79">
        <f>BP14</f>
        <v>4.0640000000000003E-2</v>
      </c>
      <c r="BQ23" s="49">
        <f t="shared" si="11"/>
        <v>0</v>
      </c>
      <c r="BR23" s="79">
        <f>BR14</f>
        <v>3.3489999999999999E-2</v>
      </c>
      <c r="BS23" s="49">
        <f t="shared" si="12"/>
        <v>4504.4049999999997</v>
      </c>
      <c r="BT23" s="57">
        <f t="shared" si="13"/>
        <v>6595.6450000000004</v>
      </c>
      <c r="BU23" s="57">
        <f t="shared" si="14"/>
        <v>1516.9983500000001</v>
      </c>
      <c r="BV23" s="57">
        <f t="shared" si="15"/>
        <v>8112.6433500000003</v>
      </c>
    </row>
    <row r="24" spans="1:74" ht="13.5" thickBot="1">
      <c r="AG24" s="59"/>
      <c r="AH24" s="59"/>
      <c r="AI24" s="59"/>
      <c r="AT24" s="10">
        <f>SUM(AT14:AT23)</f>
        <v>1859925</v>
      </c>
      <c r="BT24" s="64">
        <f>SUM(BT14:BT23)</f>
        <v>93613.655349999986</v>
      </c>
      <c r="BU24" s="64">
        <f>SUM(BU14:BU23)</f>
        <v>21531.140730499999</v>
      </c>
      <c r="BV24" s="64">
        <f>SUM(BV14:BV23)</f>
        <v>115144.79608049999</v>
      </c>
    </row>
    <row r="25" spans="1:74" ht="13.5" thickBot="1">
      <c r="AG25" s="59"/>
      <c r="AH25" s="59"/>
      <c r="AI25" s="59"/>
      <c r="AT25" s="10">
        <f>AT24/1000</f>
        <v>1859.925</v>
      </c>
    </row>
    <row r="26" spans="1:74" ht="13.5" thickBot="1">
      <c r="AG26" s="59"/>
      <c r="AH26" s="59"/>
      <c r="AI26" s="59"/>
    </row>
    <row r="27" spans="1:74" ht="13.5" thickBot="1">
      <c r="AG27" s="59"/>
      <c r="AH27" s="59"/>
      <c r="AI27" s="59"/>
    </row>
    <row r="28" spans="1:74" ht="13.5" thickBot="1">
      <c r="AG28" s="59"/>
      <c r="AH28" s="59"/>
      <c r="AI28" s="59"/>
    </row>
    <row r="29" spans="1:74" ht="13.5" thickBot="1">
      <c r="AG29" s="59"/>
      <c r="AH29" s="59"/>
      <c r="AI29" s="59"/>
    </row>
    <row r="30" spans="1:74" ht="13.5" thickBot="1">
      <c r="AG30" s="59"/>
      <c r="AH30" s="59"/>
      <c r="AI30" s="59"/>
    </row>
    <row r="31" spans="1:74">
      <c r="AG31" s="60"/>
      <c r="AH31" s="60"/>
      <c r="AI31" s="61"/>
    </row>
  </sheetData>
  <mergeCells count="8">
    <mergeCell ref="B6:C6"/>
    <mergeCell ref="AS12:BR12"/>
    <mergeCell ref="B10:I10"/>
    <mergeCell ref="AG12:AR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D10" sqref="D10"/>
    </sheetView>
  </sheetViews>
  <sheetFormatPr defaultRowHeight="11.5"/>
  <cols>
    <col min="1" max="16384" width="8.6640625" style="7"/>
  </cols>
  <sheetData>
    <row r="1" spans="1:5">
      <c r="A1" s="98" t="s">
        <v>8</v>
      </c>
      <c r="B1" s="98" t="s">
        <v>74</v>
      </c>
      <c r="C1" s="98"/>
      <c r="D1" s="98" t="s">
        <v>73</v>
      </c>
      <c r="E1" s="98"/>
    </row>
    <row r="2" spans="1:5" ht="69">
      <c r="A2" s="98"/>
      <c r="B2" s="8" t="s">
        <v>33</v>
      </c>
      <c r="C2" s="8" t="s">
        <v>32</v>
      </c>
      <c r="D2" s="8" t="s">
        <v>33</v>
      </c>
      <c r="E2" s="8" t="s">
        <v>32</v>
      </c>
    </row>
    <row r="3" spans="1:5">
      <c r="A3" s="9" t="s">
        <v>70</v>
      </c>
      <c r="B3" s="9">
        <v>38.19</v>
      </c>
      <c r="C3" s="9">
        <v>4.2540000000000001E-2</v>
      </c>
      <c r="D3" s="9">
        <v>31.47</v>
      </c>
      <c r="E3" s="9">
        <v>3.5060000000000001E-2</v>
      </c>
    </row>
    <row r="4" spans="1:5">
      <c r="A4" s="9" t="s">
        <v>137</v>
      </c>
      <c r="B4" s="9">
        <v>211.47</v>
      </c>
      <c r="C4" s="9">
        <v>4.0640000000000003E-2</v>
      </c>
      <c r="D4" s="9">
        <v>174.27</v>
      </c>
      <c r="E4" s="9">
        <v>3.3489999999999999E-2</v>
      </c>
    </row>
    <row r="5" spans="1:5">
      <c r="A5" s="9" t="s">
        <v>71</v>
      </c>
      <c r="B5" s="9">
        <v>6.0299999999999998E-3</v>
      </c>
      <c r="C5" s="9">
        <v>2.4709999999999999E-2</v>
      </c>
      <c r="D5" s="9">
        <v>4.9699999999999996E-3</v>
      </c>
      <c r="E5" s="9">
        <v>2.036E-2</v>
      </c>
    </row>
    <row r="6" spans="1:5">
      <c r="A6" s="9" t="s">
        <v>139</v>
      </c>
      <c r="B6" s="9">
        <v>11.64</v>
      </c>
      <c r="C6" s="9">
        <v>4.3929999999999997E-2</v>
      </c>
      <c r="D6" s="9">
        <v>9.59</v>
      </c>
      <c r="E6" s="9">
        <v>3.6200000000000003E-2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topLeftCell="A4" workbookViewId="0">
      <selection activeCell="J4" sqref="J4"/>
    </sheetView>
  </sheetViews>
  <sheetFormatPr defaultRowHeight="14"/>
  <cols>
    <col min="1" max="1" width="3.08203125" customWidth="1"/>
    <col min="2" max="2" width="10.75" customWidth="1"/>
    <col min="3" max="3" width="4.75" customWidth="1"/>
    <col min="4" max="4" width="6.33203125" customWidth="1"/>
    <col min="5" max="5" width="6.5" customWidth="1"/>
    <col min="7" max="7" width="4.08203125" customWidth="1"/>
    <col min="8" max="8" width="15" customWidth="1"/>
  </cols>
  <sheetData>
    <row r="1" spans="1:13" ht="112">
      <c r="A1" s="1" t="s">
        <v>28</v>
      </c>
      <c r="B1" s="2" t="s">
        <v>7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4" t="s">
        <v>26</v>
      </c>
      <c r="I1" s="3" t="s">
        <v>60</v>
      </c>
      <c r="J1" s="4" t="s">
        <v>8</v>
      </c>
      <c r="K1" s="4" t="s">
        <v>9</v>
      </c>
    </row>
    <row r="2" spans="1:13">
      <c r="A2" s="5">
        <v>1</v>
      </c>
      <c r="B2" s="6" t="str">
        <f>'Wykaz ppg - kalkulator '!B14</f>
        <v>Gmina Łobżenica</v>
      </c>
      <c r="C2" s="6" t="str">
        <f>'Wykaz ppg - kalkulator '!C14</f>
        <v>89-310</v>
      </c>
      <c r="D2" s="6" t="str">
        <f>'Wykaz ppg - kalkulator '!D14</f>
        <v>Łobżenica</v>
      </c>
      <c r="E2" s="6" t="str">
        <f>'Wykaz ppg - kalkulator '!E14</f>
        <v>Łobżenica</v>
      </c>
      <c r="F2" s="6" t="str">
        <f>'Wykaz ppg - kalkulator '!F14</f>
        <v>ul. Sikorskiego</v>
      </c>
      <c r="G2" s="52">
        <f>'Wykaz ppg - kalkulator '!G14</f>
        <v>7</v>
      </c>
      <c r="H2" s="53" t="str">
        <f>'Wykaz ppg - kalkulator '!AE14</f>
        <v>8018590365500030963387</v>
      </c>
      <c r="I2" s="6">
        <f>'Wykaz ppg - kalkulator '!AT14</f>
        <v>235319</v>
      </c>
      <c r="J2" s="5" t="str">
        <f>'Wykaz ppg - kalkulator '!AU14</f>
        <v>W-4_PO</v>
      </c>
      <c r="K2" s="54" t="s">
        <v>88</v>
      </c>
    </row>
    <row r="3" spans="1:13">
      <c r="A3" s="5">
        <f>A2+1</f>
        <v>2</v>
      </c>
      <c r="B3" s="6" t="str">
        <f>'Wykaz ppg - kalkulator '!B15</f>
        <v>Gmina Łobżenica</v>
      </c>
      <c r="C3" s="6" t="str">
        <f>'Wykaz ppg - kalkulator '!C15</f>
        <v>89-310</v>
      </c>
      <c r="D3" s="6" t="str">
        <f>'Wykaz ppg - kalkulator '!D15</f>
        <v>Łobżenica</v>
      </c>
      <c r="E3" s="6" t="str">
        <f>'Wykaz ppg - kalkulator '!E15</f>
        <v>Łobżenica</v>
      </c>
      <c r="F3" s="6" t="str">
        <f>'Wykaz ppg - kalkulator '!F15</f>
        <v>ul. Sikorskiego</v>
      </c>
      <c r="G3" s="52">
        <f>'Wykaz ppg - kalkulator '!G15</f>
        <v>7</v>
      </c>
      <c r="H3" s="53" t="str">
        <f>'Wykaz ppg - kalkulator '!AE15</f>
        <v>8018590365500019102431</v>
      </c>
      <c r="I3" s="6">
        <f>'Wykaz ppg - kalkulator '!AT15</f>
        <v>803103</v>
      </c>
      <c r="J3" s="5" t="str">
        <f>'Wykaz ppg - kalkulator '!AU15</f>
        <v>W-5.1_PO</v>
      </c>
      <c r="K3" s="63">
        <f>'Wykaz ppg - kalkulator '!AV15</f>
        <v>439</v>
      </c>
      <c r="M3" s="54" t="s">
        <v>88</v>
      </c>
    </row>
    <row r="4" spans="1:13">
      <c r="A4" s="5">
        <f t="shared" ref="A4:A11" si="0">A3+1</f>
        <v>3</v>
      </c>
      <c r="B4" s="6" t="str">
        <f>'Wykaz ppg - kalkulator '!B16</f>
        <v>Gmina Łobżenica</v>
      </c>
      <c r="C4" s="6" t="str">
        <f>'Wykaz ppg - kalkulator '!C16</f>
        <v>89-310</v>
      </c>
      <c r="D4" s="6" t="str">
        <f>'Wykaz ppg - kalkulator '!D16</f>
        <v>Łobżenica</v>
      </c>
      <c r="E4" s="6" t="str">
        <f>'Wykaz ppg - kalkulator '!E16</f>
        <v>Łobżenica</v>
      </c>
      <c r="F4" s="6" t="str">
        <f>'Wykaz ppg - kalkulator '!F16</f>
        <v>ul. Sikorskiego</v>
      </c>
      <c r="G4" s="52">
        <f>'Wykaz ppg - kalkulator '!G16</f>
        <v>7</v>
      </c>
      <c r="H4" s="53" t="str">
        <f>'Wykaz ppg - kalkulator '!AE16</f>
        <v>8018590365500044250206</v>
      </c>
      <c r="I4" s="6">
        <f>'Wykaz ppg - kalkulator '!AT16</f>
        <v>30685</v>
      </c>
      <c r="J4" s="5" t="str">
        <f>'Wykaz ppg - kalkulator '!AU16</f>
        <v>W-2.1_PO</v>
      </c>
      <c r="K4" s="54" t="s">
        <v>88</v>
      </c>
    </row>
    <row r="5" spans="1:13">
      <c r="A5" s="5">
        <f t="shared" si="0"/>
        <v>4</v>
      </c>
      <c r="B5" s="6" t="str">
        <f>'Wykaz ppg - kalkulator '!B17</f>
        <v>Gmina Łobżenica</v>
      </c>
      <c r="C5" s="6" t="str">
        <f>'Wykaz ppg - kalkulator '!C17</f>
        <v>89-310</v>
      </c>
      <c r="D5" s="6" t="str">
        <f>'Wykaz ppg - kalkulator '!D17</f>
        <v>Łobżenica</v>
      </c>
      <c r="E5" s="6" t="str">
        <f>'Wykaz ppg - kalkulator '!E17</f>
        <v>Łobżenica</v>
      </c>
      <c r="F5" s="6" t="str">
        <f>'Wykaz ppg - kalkulator '!F17</f>
        <v>ul. Sikorskiego</v>
      </c>
      <c r="G5" s="52">
        <f>'Wykaz ppg - kalkulator '!G17</f>
        <v>7</v>
      </c>
      <c r="H5" s="53" t="str">
        <f>'Wykaz ppg - kalkulator '!AE17</f>
        <v>8018590365500019103575</v>
      </c>
      <c r="I5" s="6">
        <f>'Wykaz ppg - kalkulator '!AT17</f>
        <v>235292</v>
      </c>
      <c r="J5" s="5" t="str">
        <f>'Wykaz ppg - kalkulator '!AU17</f>
        <v>W-5.1_PO</v>
      </c>
      <c r="K5" s="63">
        <f>'Wykaz ppg - kalkulator '!AV17</f>
        <v>296</v>
      </c>
    </row>
    <row r="6" spans="1:13">
      <c r="A6" s="5">
        <f t="shared" si="0"/>
        <v>5</v>
      </c>
      <c r="B6" s="6" t="str">
        <f>'Wykaz ppg - kalkulator '!B18</f>
        <v>Gmina Łobżenica</v>
      </c>
      <c r="C6" s="6" t="str">
        <f>'Wykaz ppg - kalkulator '!C18</f>
        <v>89-310</v>
      </c>
      <c r="D6" s="6" t="str">
        <f>'Wykaz ppg - kalkulator '!D18</f>
        <v>Łobżenica</v>
      </c>
      <c r="E6" s="6" t="str">
        <f>'Wykaz ppg - kalkulator '!E18</f>
        <v>Łobżenica</v>
      </c>
      <c r="F6" s="6" t="str">
        <f>'Wykaz ppg - kalkulator '!F18</f>
        <v>ul. Sikorskiego</v>
      </c>
      <c r="G6" s="52">
        <f>'Wykaz ppg - kalkulator '!G18</f>
        <v>7</v>
      </c>
      <c r="H6" s="53" t="str">
        <f>'Wykaz ppg - kalkulator '!AE18</f>
        <v>8018590365500044297096</v>
      </c>
      <c r="I6" s="6">
        <f>'Wykaz ppg - kalkulator '!AT18</f>
        <v>22227</v>
      </c>
      <c r="J6" s="5" t="str">
        <f>'Wykaz ppg - kalkulator '!AU18</f>
        <v>W-3.6_PO</v>
      </c>
      <c r="K6" s="54" t="s">
        <v>88</v>
      </c>
    </row>
    <row r="7" spans="1:13">
      <c r="A7" s="5">
        <f t="shared" si="0"/>
        <v>6</v>
      </c>
      <c r="B7" s="6" t="str">
        <f>'Wykaz ppg - kalkulator '!B19</f>
        <v>Gmina Łobżenica</v>
      </c>
      <c r="C7" s="6" t="str">
        <f>'Wykaz ppg - kalkulator '!C19</f>
        <v>89-310</v>
      </c>
      <c r="D7" s="6" t="str">
        <f>'Wykaz ppg - kalkulator '!D19</f>
        <v>Łobżenica</v>
      </c>
      <c r="E7" s="6" t="str">
        <f>'Wykaz ppg - kalkulator '!E19</f>
        <v>Łobżenica</v>
      </c>
      <c r="F7" s="6" t="str">
        <f>'Wykaz ppg - kalkulator '!F19</f>
        <v>ul. Sikorskiego</v>
      </c>
      <c r="G7" s="52">
        <f>'Wykaz ppg - kalkulator '!G19</f>
        <v>7</v>
      </c>
      <c r="H7" s="53" t="str">
        <f>'Wykaz ppg - kalkulator '!AE19</f>
        <v>8018590365500089477446</v>
      </c>
      <c r="I7" s="6">
        <f>'Wykaz ppg - kalkulator '!AT19</f>
        <v>66564</v>
      </c>
      <c r="J7" s="5" t="str">
        <f>'Wykaz ppg - kalkulator '!AU19</f>
        <v>W-4_PO</v>
      </c>
      <c r="K7" s="54" t="s">
        <v>88</v>
      </c>
    </row>
    <row r="8" spans="1:13">
      <c r="A8" s="5">
        <f t="shared" si="0"/>
        <v>7</v>
      </c>
      <c r="B8" s="6" t="str">
        <f>'Wykaz ppg - kalkulator '!B20</f>
        <v>Zakład Gospodarki Komunalnej i Mieszkaniowej w Łobżenicy Sp. Z o. o.</v>
      </c>
      <c r="C8" s="6" t="str">
        <f>'Wykaz ppg - kalkulator '!C20</f>
        <v>89-310</v>
      </c>
      <c r="D8" s="6" t="str">
        <f>'Wykaz ppg - kalkulator '!D20</f>
        <v>Łobżenica</v>
      </c>
      <c r="E8" s="6" t="str">
        <f>'Wykaz ppg - kalkulator '!E20</f>
        <v>Łobżenica</v>
      </c>
      <c r="F8" s="6" t="str">
        <f>'Wykaz ppg - kalkulator '!F20</f>
        <v>ul. Wyrzyska</v>
      </c>
      <c r="G8" s="52" t="str">
        <f>'Wykaz ppg - kalkulator '!G20</f>
        <v>27a</v>
      </c>
      <c r="H8" s="53" t="str">
        <f>'Wykaz ppg - kalkulator '!AE20</f>
        <v>8018590365500044249743</v>
      </c>
      <c r="I8" s="6">
        <f>'Wykaz ppg - kalkulator '!AT20</f>
        <v>174497</v>
      </c>
      <c r="J8" s="5" t="str">
        <f>'Wykaz ppg - kalkulator '!AU20</f>
        <v>W-4_PO</v>
      </c>
      <c r="K8" s="54" t="s">
        <v>88</v>
      </c>
    </row>
    <row r="9" spans="1:13">
      <c r="A9" s="5">
        <f t="shared" si="0"/>
        <v>8</v>
      </c>
      <c r="B9" s="6" t="str">
        <f>'Wykaz ppg - kalkulator '!B21</f>
        <v>Zakład Gospodarki Komunalnej i Mieszkaniowej w Łobżenicy Sp. Z o. o.</v>
      </c>
      <c r="C9" s="6" t="str">
        <f>'Wykaz ppg - kalkulator '!C21</f>
        <v>89-310</v>
      </c>
      <c r="D9" s="6" t="str">
        <f>'Wykaz ppg - kalkulator '!D21</f>
        <v>Łobżenica</v>
      </c>
      <c r="E9" s="6" t="str">
        <f>'Wykaz ppg - kalkulator '!E21</f>
        <v>Łobżenica</v>
      </c>
      <c r="F9" s="6" t="str">
        <f>'Wykaz ppg - kalkulator '!F21</f>
        <v>ul. Wyrzyska</v>
      </c>
      <c r="G9" s="52" t="str">
        <f>'Wykaz ppg - kalkulator '!G21</f>
        <v>27a</v>
      </c>
      <c r="H9" s="53" t="str">
        <f>'Wykaz ppg - kalkulator '!AE21</f>
        <v>8018590365500044249927</v>
      </c>
      <c r="I9" s="6">
        <f>'Wykaz ppg - kalkulator '!AT21</f>
        <v>91330</v>
      </c>
      <c r="J9" s="5" t="str">
        <f>'Wykaz ppg - kalkulator '!AU21</f>
        <v>W-3.6_PO</v>
      </c>
      <c r="K9" s="54" t="s">
        <v>88</v>
      </c>
    </row>
    <row r="10" spans="1:13">
      <c r="A10" s="5">
        <f t="shared" si="0"/>
        <v>9</v>
      </c>
      <c r="B10" s="6" t="str">
        <f>'Wykaz ppg - kalkulator '!B22</f>
        <v>Zakład Gospodarki Komunalnej i Mieszkaniowej w Łobżenicy Sp. Z o. o.</v>
      </c>
      <c r="C10" s="6" t="str">
        <f>'Wykaz ppg - kalkulator '!C22</f>
        <v>89-310</v>
      </c>
      <c r="D10" s="6" t="str">
        <f>'Wykaz ppg - kalkulator '!D22</f>
        <v>Łobżenica</v>
      </c>
      <c r="E10" s="6" t="str">
        <f>'Wykaz ppg - kalkulator '!E22</f>
        <v>Łobżenica</v>
      </c>
      <c r="F10" s="6" t="str">
        <f>'Wykaz ppg - kalkulator '!F22</f>
        <v>ul. Wyrzyska</v>
      </c>
      <c r="G10" s="52" t="str">
        <f>'Wykaz ppg - kalkulator '!G22</f>
        <v>27a</v>
      </c>
      <c r="H10" s="53" t="str">
        <f>'Wykaz ppg - kalkulator '!AE22</f>
        <v>8018590365500044250015</v>
      </c>
      <c r="I10" s="6">
        <f>'Wykaz ppg - kalkulator '!AT22</f>
        <v>66408</v>
      </c>
      <c r="J10" s="5" t="str">
        <f>'Wykaz ppg - kalkulator '!AU22</f>
        <v>W-3.6_PO</v>
      </c>
      <c r="K10" s="54" t="s">
        <v>88</v>
      </c>
    </row>
    <row r="11" spans="1:13">
      <c r="A11" s="5">
        <f t="shared" si="0"/>
        <v>10</v>
      </c>
      <c r="B11" s="6" t="str">
        <f>'Wykaz ppg - kalkulator '!B23</f>
        <v>Zakład Gospodarki Komunalnej i Mieszkaniowej w Łobżenicy Sp. Z o. o.</v>
      </c>
      <c r="C11" s="6" t="str">
        <f>'Wykaz ppg - kalkulator '!C23</f>
        <v>89-310</v>
      </c>
      <c r="D11" s="6" t="str">
        <f>'Wykaz ppg - kalkulator '!D23</f>
        <v>Łobżenica</v>
      </c>
      <c r="E11" s="6" t="str">
        <f>'Wykaz ppg - kalkulator '!E23</f>
        <v>Łobżenica</v>
      </c>
      <c r="F11" s="6" t="str">
        <f>'Wykaz ppg - kalkulator '!F23</f>
        <v>ul. Wyrzyska</v>
      </c>
      <c r="G11" s="52" t="str">
        <f>'Wykaz ppg - kalkulator '!G23</f>
        <v>27a</v>
      </c>
      <c r="H11" s="53" t="str">
        <f>'Wykaz ppg - kalkulator '!AE23</f>
        <v>8018590365500044250732</v>
      </c>
      <c r="I11" s="6">
        <f>'Wykaz ppg - kalkulator '!AT23</f>
        <v>134500</v>
      </c>
      <c r="J11" s="5" t="str">
        <f>'Wykaz ppg - kalkulator '!AU23</f>
        <v>W-4_PO</v>
      </c>
      <c r="K11" s="54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ppg - kalkulator </vt:lpstr>
      <vt:lpstr>Ceny</vt:lpstr>
      <vt:lpstr>wykaz ppe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2023-09-26T06:13:51Z</dcterms:modified>
</cp:coreProperties>
</file>