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jtek.ZWIKMYSZKOW\Desktop\"/>
    </mc:Choice>
  </mc:AlternateContent>
  <xr:revisionPtr revIDLastSave="0" documentId="13_ncr:1_{F363F145-E854-44F1-B2FE-D714235C24F3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Cały ZWiK" sheetId="9" r:id="rId1"/>
    <sheet name="Obliczenia dla Oczyszczalni " sheetId="10" state="hidden" r:id="rId2"/>
  </sheets>
  <calcPr calcId="181029"/>
</workbook>
</file>

<file path=xl/calcChain.xml><?xml version="1.0" encoding="utf-8"?>
<calcChain xmlns="http://schemas.openxmlformats.org/spreadsheetml/2006/main">
  <c r="A7" i="9" l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Q15" i="9"/>
  <c r="Q14" i="9"/>
  <c r="Q18" i="9"/>
  <c r="T20" i="9"/>
  <c r="Q11" i="9"/>
  <c r="Q16" i="9"/>
  <c r="R21" i="9" l="1"/>
  <c r="B3" i="9"/>
  <c r="C3" i="9"/>
  <c r="D3" i="9"/>
  <c r="E3" i="9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AA3" i="9"/>
  <c r="AB3" i="9" s="1"/>
  <c r="Y20" i="9" l="1"/>
  <c r="D21" i="10"/>
  <c r="D22" i="10"/>
  <c r="D20" i="10"/>
  <c r="T21" i="9"/>
  <c r="E15" i="10"/>
  <c r="E16" i="10"/>
  <c r="B11" i="10"/>
  <c r="B10" i="10"/>
  <c r="B9" i="10"/>
  <c r="F4" i="10"/>
  <c r="E4" i="10"/>
  <c r="D4" i="10"/>
  <c r="C4" i="10"/>
  <c r="B4" i="10"/>
  <c r="E14" i="10" l="1"/>
  <c r="Y7" i="9"/>
  <c r="Y6" i="9"/>
  <c r="Y5" i="9"/>
  <c r="Y4" i="9"/>
  <c r="Y21" i="9" l="1"/>
  <c r="S21" i="9"/>
  <c r="X21" i="9"/>
  <c r="W21" i="9"/>
  <c r="V21" i="9"/>
  <c r="Q21" i="9"/>
  <c r="A5" i="9" l="1"/>
  <c r="A6" i="9" s="1"/>
</calcChain>
</file>

<file path=xl/sharedStrings.xml><?xml version="1.0" encoding="utf-8"?>
<sst xmlns="http://schemas.openxmlformats.org/spreadsheetml/2006/main" count="310" uniqueCount="135">
  <si>
    <t>Numer licznika</t>
  </si>
  <si>
    <t>Nr ewidencyjny punktu odbioru Tauron Dystrybucja S.A.</t>
  </si>
  <si>
    <t>Lokalizacja punktu odbioru</t>
  </si>
  <si>
    <t>Grupa taryfowa</t>
  </si>
  <si>
    <t>Nabywca faktury</t>
  </si>
  <si>
    <t>Płatnik faktury</t>
  </si>
  <si>
    <t>NIP płatnika</t>
  </si>
  <si>
    <t>REGON płatnika</t>
  </si>
  <si>
    <t>L.p.</t>
  </si>
  <si>
    <t>Zakład Wodociągów i Kanalizacji Sp. z o.o. w Myszkowie</t>
  </si>
  <si>
    <t>577-17-76-416</t>
  </si>
  <si>
    <t>Myszków, ul. Piłsudskiego 17</t>
  </si>
  <si>
    <t>Myszków, ul. Wyszyńskiego 45</t>
  </si>
  <si>
    <t>Myszków, ul. Kościuszki 27</t>
  </si>
  <si>
    <t>C11</t>
  </si>
  <si>
    <t>2-miesięczny</t>
  </si>
  <si>
    <t>Myszków, ul. 1 Maja 84</t>
  </si>
  <si>
    <t>Studnia nr 35</t>
  </si>
  <si>
    <t>Studnia nr 7a</t>
  </si>
  <si>
    <t>Studnia nr 1 i 2</t>
  </si>
  <si>
    <t>Studnia nr 16</t>
  </si>
  <si>
    <t>Zbiornik wody pitnej</t>
  </si>
  <si>
    <t>Przepompownia ścieków</t>
  </si>
  <si>
    <t>Myszków, ul. Jedwabna, dz. nr ewid. 1376/8</t>
  </si>
  <si>
    <t>Myszków, ul. Waryńskiego, dz. nr ewid. 1002/1001/2</t>
  </si>
  <si>
    <t>Myszków, ul. Mrzygłodzka, dz. 6672/4</t>
  </si>
  <si>
    <t>Oczyszczalnia ścieków</t>
  </si>
  <si>
    <t>B23</t>
  </si>
  <si>
    <t>PLTAUD282000004977</t>
  </si>
  <si>
    <t>PLTAUD282000004734</t>
  </si>
  <si>
    <t>PLTAUD282000004807</t>
  </si>
  <si>
    <t>Kod URD (uczestnika rynku detalicznego)</t>
  </si>
  <si>
    <t>Okres rozliczeniowy stosowany w rozliczeniach przez OSD [zgodnie z umową]</t>
  </si>
  <si>
    <t>Razem</t>
  </si>
  <si>
    <t>Myszków-Mrzygłódka, ul. Palmowa (na szczycie wzniesienia)</t>
  </si>
  <si>
    <t>Myszków-Mrzygłódka, ul. Palmowa (wśród użytków rolnych)</t>
  </si>
  <si>
    <t>Myszków, ul. Lotnicza, dz. 2717</t>
  </si>
  <si>
    <t>Myszków, ul. Korczaka, dz. 2721/2</t>
  </si>
  <si>
    <t>Myszków, ul. Wojska Polskiego, dz. 2634</t>
  </si>
  <si>
    <t>Myszków, ul. Osińska Góra (w lesie)</t>
  </si>
  <si>
    <t>C22b</t>
  </si>
  <si>
    <t>PLTAUD282001271690</t>
  </si>
  <si>
    <t>PLTAUD282005022697</t>
  </si>
  <si>
    <t>PLTAUD282001605161</t>
  </si>
  <si>
    <t>PLTAUD282002605817</t>
  </si>
  <si>
    <t>PLTAUD282002952756</t>
  </si>
  <si>
    <t>PLTAUD282003299452</t>
  </si>
  <si>
    <t>PLTAUD282000005050, PLTAUD282005828259</t>
  </si>
  <si>
    <t>PLTAUD282001259316</t>
  </si>
  <si>
    <t>PLTAUD282002741471</t>
  </si>
  <si>
    <t>PLTAUD282003766535</t>
  </si>
  <si>
    <t>PLTAUD282001602268</t>
  </si>
  <si>
    <t>ZAKL_ENID_O1_57962</t>
  </si>
  <si>
    <t>Studnia nr 34 bis (i nr 34)</t>
  </si>
  <si>
    <t>PLTAUD282000001063</t>
  </si>
  <si>
    <t>PLTAUD282000000990</t>
  </si>
  <si>
    <t>1-miesięczny</t>
  </si>
  <si>
    <t>Kod PPE lub PLTAUD punktu odbioru</t>
  </si>
  <si>
    <t>Czy przewiduje się powstanie nowych punktów odbioru / Jeżeli tak, podać ilość punktów oraz wolumen zamawianej energii w kWh wynikajacy z prawa opcji</t>
  </si>
  <si>
    <t xml:space="preserve">Punkt odbioru energii elektrycznej - członek grupy zakupowej energii elektrycznej
</t>
  </si>
  <si>
    <t>Moc umowna sezonowa w [kWh]</t>
  </si>
  <si>
    <t>Czy przewiduje się zwiększenie energii elektrycznej do istniejących punktów odbioru / Jeżeli tak, podać wolumen zamawianej energii w kWh wynikający z prawa opcji</t>
  </si>
  <si>
    <t>Myszków, ul. Osińska Góra (na szczycie wzniesienia)</t>
  </si>
  <si>
    <t>Moc umowna obniżona w [kWh]</t>
  </si>
  <si>
    <t>Okres obniżki mocy [m-c]</t>
  </si>
  <si>
    <t>-</t>
  </si>
  <si>
    <t>nie</t>
  </si>
  <si>
    <t>Myszków, ul. Gruchla, dz. 120/8</t>
  </si>
  <si>
    <t>PLTAUD282001291941</t>
  </si>
  <si>
    <t>Wartość zamówienia ze zwiększonym wolumenem energii elektrycznej wynikającym z kolumny nr 23 i 24 obliczona zgodnie z przepisami PZP (netto)</t>
  </si>
  <si>
    <t>Myszków, ul. Okrzei 140 (przyłącze 2)</t>
  </si>
  <si>
    <t>Myszków, ul. Okrzei 140 (przyłącze 1)</t>
  </si>
  <si>
    <t>590322428200000074</t>
  </si>
  <si>
    <t>94946837</t>
  </si>
  <si>
    <t>590322428200000081</t>
  </si>
  <si>
    <t>94946838</t>
  </si>
  <si>
    <t>590322428200000098</t>
  </si>
  <si>
    <t>96323978</t>
  </si>
  <si>
    <t>590322428200000104</t>
  </si>
  <si>
    <t>96076103</t>
  </si>
  <si>
    <t>590322428200000524</t>
  </si>
  <si>
    <t>590322428200000531</t>
  </si>
  <si>
    <t>590322428200107629</t>
  </si>
  <si>
    <t>70884859</t>
  </si>
  <si>
    <t>590322428200136001</t>
  </si>
  <si>
    <t>47676716</t>
  </si>
  <si>
    <t>590322428200170685</t>
  </si>
  <si>
    <t>71750235</t>
  </si>
  <si>
    <t>590322428200300006</t>
  </si>
  <si>
    <t>94141363</t>
  </si>
  <si>
    <t>590322428200103225</t>
  </si>
  <si>
    <t>96358989</t>
  </si>
  <si>
    <t>590322428200194704</t>
  </si>
  <si>
    <t>96290170</t>
  </si>
  <si>
    <t>590322428200118472</t>
  </si>
  <si>
    <t>02028898</t>
  </si>
  <si>
    <t>590322428200535804</t>
  </si>
  <si>
    <t>94090131</t>
  </si>
  <si>
    <t>590322428200279661</t>
  </si>
  <si>
    <t>96408300</t>
  </si>
  <si>
    <t>590322428200204809</t>
  </si>
  <si>
    <t>96455152</t>
  </si>
  <si>
    <t>590322428200290536</t>
  </si>
  <si>
    <t>96290152</t>
  </si>
  <si>
    <t xml:space="preserve">Klakulacja zużycia energii elektrycznej dla Oczyszczalni Scieków na 2024 r. (bez Sokpolu) </t>
  </si>
  <si>
    <t xml:space="preserve">Styczeń </t>
  </si>
  <si>
    <t xml:space="preserve">Luty </t>
  </si>
  <si>
    <t xml:space="preserve">Marzec </t>
  </si>
  <si>
    <t>Kwiecień</t>
  </si>
  <si>
    <t>Maj</t>
  </si>
  <si>
    <t>Suma</t>
  </si>
  <si>
    <t xml:space="preserve">Tor 1 </t>
  </si>
  <si>
    <t xml:space="preserve">Tor 2 </t>
  </si>
  <si>
    <t xml:space="preserve">dla Toru 1 </t>
  </si>
  <si>
    <t xml:space="preserve">dla Toru 2 </t>
  </si>
  <si>
    <t>Wyliczenie średniej miesięcznej z ostatnich 5 miesięcy</t>
  </si>
  <si>
    <t xml:space="preserve"> dzielone na 5 miesięcy</t>
  </si>
  <si>
    <t>Oba Tory</t>
  </si>
  <si>
    <t>Kalkulacja rocznego zapotrzebowania na energie</t>
  </si>
  <si>
    <t>na 12 miesięcy</t>
  </si>
  <si>
    <t xml:space="preserve">Rzeczywiste zużycie energii elektrycznej w strefie poza-szczyt w okresie od </t>
  </si>
  <si>
    <t xml:space="preserve">Rzeczywiste zużycie energii elektrycznej trójstrefowej w strefie szczyt przedpołudniowy w okresie </t>
  </si>
  <si>
    <t xml:space="preserve">Rzeczywiste zużycie energii elektrycznej trójstrefowej w strefie szczyt popołudniowy w okresie od </t>
  </si>
  <si>
    <t xml:space="preserve">Rzeczywiste zużycie energii elektrycznej trójstrefowej w strefie pozostałe godziny doby w okresie </t>
  </si>
  <si>
    <t>Opracowanie: K. Trepka</t>
  </si>
  <si>
    <t xml:space="preserve">10% zapas dla Oczyszczalni Ścieków </t>
  </si>
  <si>
    <t>doliczyć 10%</t>
  </si>
  <si>
    <t>56524530</t>
  </si>
  <si>
    <t>56524529</t>
  </si>
  <si>
    <t>Zakładane zużycie energii elektrycznej na 2025 r.</t>
  </si>
  <si>
    <t>Szacunkowe zużycie energii elektrycznej w strefie całodobowej jednostrefowej w 2025 r.</t>
  </si>
  <si>
    <t>Szacunkowe zużycie energii elektrycznej w strefie dziennej w 2025 r.</t>
  </si>
  <si>
    <t>Szacunkowe zużycie energii elektrycznej w strefie nocnej w 2025 r.</t>
  </si>
  <si>
    <t>Szacunkowe zużycie energii elektrycznej  w 2025r. z 10% zapasem</t>
  </si>
  <si>
    <t>Suma szacunkowego zużycia energii elektrycznej w 2025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</si>
</sst>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5" x14ac:knownFonts="1">
    <font>
      <sz val="11"/>
      <color theme="1"/>
      <name val="Calibri"/>
      <family val="2"/>
      <charset val="238"/>
      <scheme val="minor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sz val="16"/>
      <name val="Arial Narrow"/>
      <family val="2"/>
      <charset val="238"/>
    </font>
    <font>
      <b/>
      <sz val="16"/>
      <name val="Arial Narrow"/>
      <family val="2"/>
      <charset val="238"/>
    </font>
    <font>
      <sz val="16"/>
      <name val="Arial"/>
      <family val="2"/>
      <charset val="238"/>
    </font>
    <font>
      <sz val="8"/>
      <color rgb="FFCC00CC"/>
      <name val="Arial Narrow"/>
      <family val="2"/>
      <charset val="238"/>
    </font>
    <font>
      <b/>
      <i/>
      <sz val="12"/>
      <name val="Arial Narrow"/>
      <family val="2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</font>
    <font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3" fontId="5" fillId="2" borderId="0" xfId="0" applyNumberFormat="1" applyFont="1" applyFill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right" vertical="center" wrapText="1"/>
    </xf>
    <xf numFmtId="164" fontId="6" fillId="5" borderId="1" xfId="0" applyNumberFormat="1" applyFont="1" applyFill="1" applyBorder="1" applyAlignment="1">
      <alignment horizontal="right" vertical="center" wrapText="1"/>
    </xf>
    <xf numFmtId="4" fontId="6" fillId="5" borderId="1" xfId="0" applyNumberFormat="1" applyFont="1" applyFill="1" applyBorder="1" applyAlignment="1">
      <alignment horizontal="right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right" vertical="center" wrapText="1"/>
    </xf>
    <xf numFmtId="3" fontId="8" fillId="5" borderId="1" xfId="0" applyNumberFormat="1" applyFont="1" applyFill="1" applyBorder="1" applyAlignment="1">
      <alignment horizontal="righ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9" fillId="4" borderId="0" xfId="0" applyFont="1" applyFill="1" applyAlignment="1">
      <alignment horizontal="center" vertical="center" wrapText="1"/>
    </xf>
    <xf numFmtId="4" fontId="11" fillId="6" borderId="1" xfId="0" applyNumberFormat="1" applyFont="1" applyFill="1" applyBorder="1"/>
    <xf numFmtId="3" fontId="12" fillId="0" borderId="1" xfId="0" applyNumberFormat="1" applyFont="1" applyBorder="1"/>
    <xf numFmtId="3" fontId="13" fillId="0" borderId="1" xfId="0" applyNumberFormat="1" applyFont="1" applyBorder="1"/>
    <xf numFmtId="4" fontId="14" fillId="0" borderId="1" xfId="0" applyNumberFormat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3" fontId="0" fillId="0" borderId="0" xfId="0" applyNumberFormat="1"/>
    <xf numFmtId="2" fontId="0" fillId="0" borderId="0" xfId="0" applyNumberFormat="1"/>
    <xf numFmtId="0" fontId="0" fillId="0" borderId="14" xfId="0" applyBorder="1"/>
    <xf numFmtId="4" fontId="0" fillId="0" borderId="0" xfId="0" applyNumberFormat="1"/>
    <xf numFmtId="0" fontId="0" fillId="0" borderId="7" xfId="0" applyBorder="1"/>
    <xf numFmtId="0" fontId="0" fillId="0" borderId="9" xfId="0" applyBorder="1"/>
    <xf numFmtId="2" fontId="0" fillId="0" borderId="9" xfId="0" applyNumberFormat="1" applyBorder="1"/>
    <xf numFmtId="0" fontId="0" fillId="0" borderId="8" xfId="0" applyBorder="1"/>
    <xf numFmtId="0" fontId="0" fillId="0" borderId="1" xfId="0" applyBorder="1"/>
    <xf numFmtId="3" fontId="1" fillId="2" borderId="0" xfId="0" applyNumberFormat="1" applyFont="1" applyFill="1" applyAlignment="1">
      <alignment vertical="center" wrapText="1"/>
    </xf>
    <xf numFmtId="3" fontId="9" fillId="4" borderId="0" xfId="0" applyNumberFormat="1" applyFont="1" applyFill="1" applyAlignment="1">
      <alignment horizontal="center" vertical="center" wrapText="1"/>
    </xf>
    <xf numFmtId="3" fontId="9" fillId="5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CC00CC"/>
      <color rgb="FFFFCCCC"/>
      <color rgb="FFCCFFCC"/>
      <color rgb="FFFFCC00"/>
      <color rgb="FFFF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7"/>
  <sheetViews>
    <sheetView tabSelected="1" zoomScale="115" zoomScaleNormal="115" workbookViewId="0">
      <pane ySplit="2" topLeftCell="A3" activePane="bottomLeft" state="frozen"/>
      <selection activeCell="K1" sqref="K1"/>
      <selection pane="bottomLeft" activeCell="T24" sqref="S24:T24"/>
    </sheetView>
  </sheetViews>
  <sheetFormatPr defaultRowHeight="12.75" x14ac:dyDescent="0.25"/>
  <cols>
    <col min="1" max="1" width="4.140625" style="1" customWidth="1"/>
    <col min="2" max="2" width="12.140625" style="1" customWidth="1"/>
    <col min="3" max="3" width="11.140625" style="1" customWidth="1"/>
    <col min="4" max="4" width="17.7109375" style="2" customWidth="1"/>
    <col min="5" max="5" width="20.28515625" style="2" customWidth="1"/>
    <col min="6" max="6" width="10.140625" style="2" bestFit="1" customWidth="1"/>
    <col min="7" max="7" width="10.140625" style="2" customWidth="1"/>
    <col min="8" max="8" width="9.28515625" style="1" bestFit="1" customWidth="1"/>
    <col min="9" max="9" width="9.42578125" style="1" bestFit="1" customWidth="1"/>
    <col min="10" max="11" width="9.42578125" style="1" customWidth="1"/>
    <col min="12" max="12" width="9.28515625" style="1" bestFit="1" customWidth="1"/>
    <col min="13" max="14" width="9.28515625" style="1" customWidth="1"/>
    <col min="15" max="16" width="10.7109375" style="1" customWidth="1"/>
    <col min="17" max="17" width="14" style="5" customWidth="1"/>
    <col min="18" max="18" width="12.42578125" style="1" customWidth="1"/>
    <col min="19" max="25" width="12.7109375" style="1" customWidth="1"/>
    <col min="26" max="26" width="16" style="1" customWidth="1"/>
    <col min="27" max="27" width="15.7109375" style="1" customWidth="1"/>
    <col min="28" max="28" width="15.140625" style="1" customWidth="1"/>
    <col min="29" max="29" width="12.28515625" style="1" customWidth="1"/>
    <col min="30" max="30" width="6.42578125" style="1" customWidth="1"/>
    <col min="31" max="16384" width="9.140625" style="1"/>
  </cols>
  <sheetData>
    <row r="1" spans="1:28" ht="18" customHeight="1" x14ac:dyDescent="0.25">
      <c r="A1" s="68" t="s">
        <v>8</v>
      </c>
      <c r="B1" s="68" t="s">
        <v>59</v>
      </c>
      <c r="C1" s="68" t="s">
        <v>2</v>
      </c>
      <c r="D1" s="68" t="s">
        <v>1</v>
      </c>
      <c r="E1" s="61" t="s">
        <v>57</v>
      </c>
      <c r="F1" s="68" t="s">
        <v>0</v>
      </c>
      <c r="G1" s="61" t="s">
        <v>31</v>
      </c>
      <c r="H1" s="63"/>
      <c r="I1" s="64"/>
      <c r="J1" s="64"/>
      <c r="K1" s="64"/>
      <c r="L1" s="64"/>
      <c r="M1" s="64"/>
      <c r="N1" s="64"/>
      <c r="O1" s="64"/>
      <c r="P1" s="65"/>
      <c r="Q1" s="69" t="s">
        <v>129</v>
      </c>
      <c r="R1" s="70"/>
      <c r="S1" s="70"/>
      <c r="T1" s="70"/>
      <c r="U1" s="70"/>
      <c r="V1" s="70"/>
      <c r="W1" s="70"/>
      <c r="X1" s="70"/>
      <c r="Y1" s="70"/>
      <c r="Z1" s="70"/>
      <c r="AA1" s="70"/>
      <c r="AB1" s="71"/>
    </row>
    <row r="2" spans="1:28" s="2" customFormat="1" ht="117.75" customHeight="1" x14ac:dyDescent="0.25">
      <c r="A2" s="68"/>
      <c r="B2" s="68"/>
      <c r="C2" s="68"/>
      <c r="D2" s="68"/>
      <c r="E2" s="62"/>
      <c r="F2" s="68"/>
      <c r="G2" s="62"/>
      <c r="H2" s="34" t="s">
        <v>3</v>
      </c>
      <c r="I2" s="34" t="s">
        <v>60</v>
      </c>
      <c r="J2" s="34" t="s">
        <v>63</v>
      </c>
      <c r="K2" s="34" t="s">
        <v>64</v>
      </c>
      <c r="L2" s="34" t="s">
        <v>32</v>
      </c>
      <c r="M2" s="34" t="s">
        <v>6</v>
      </c>
      <c r="N2" s="34" t="s">
        <v>7</v>
      </c>
      <c r="O2" s="34" t="s">
        <v>4</v>
      </c>
      <c r="P2" s="34" t="s">
        <v>5</v>
      </c>
      <c r="Q2" s="4" t="s">
        <v>130</v>
      </c>
      <c r="R2" s="34" t="s">
        <v>131</v>
      </c>
      <c r="S2" s="34" t="s">
        <v>132</v>
      </c>
      <c r="T2" s="34" t="s">
        <v>133</v>
      </c>
      <c r="U2" s="34" t="s">
        <v>120</v>
      </c>
      <c r="V2" s="34" t="s">
        <v>121</v>
      </c>
      <c r="W2" s="34" t="s">
        <v>122</v>
      </c>
      <c r="X2" s="34" t="s">
        <v>123</v>
      </c>
      <c r="Y2" s="34" t="s">
        <v>134</v>
      </c>
      <c r="Z2" s="34" t="s">
        <v>61</v>
      </c>
      <c r="AA2" s="34" t="s">
        <v>58</v>
      </c>
      <c r="AB2" s="34" t="s">
        <v>69</v>
      </c>
    </row>
    <row r="3" spans="1:28" s="2" customFormat="1" x14ac:dyDescent="0.25">
      <c r="A3" s="34">
        <v>1</v>
      </c>
      <c r="B3" s="34">
        <f>A3+1</f>
        <v>2</v>
      </c>
      <c r="C3" s="34">
        <f t="shared" ref="C3:S3" si="0">B3+1</f>
        <v>3</v>
      </c>
      <c r="D3" s="34">
        <f t="shared" si="0"/>
        <v>4</v>
      </c>
      <c r="E3" s="34">
        <f t="shared" si="0"/>
        <v>5</v>
      </c>
      <c r="F3" s="34">
        <f t="shared" si="0"/>
        <v>6</v>
      </c>
      <c r="G3" s="34">
        <f t="shared" si="0"/>
        <v>7</v>
      </c>
      <c r="H3" s="34">
        <f t="shared" si="0"/>
        <v>8</v>
      </c>
      <c r="I3" s="34">
        <f t="shared" si="0"/>
        <v>9</v>
      </c>
      <c r="J3" s="34">
        <f t="shared" si="0"/>
        <v>10</v>
      </c>
      <c r="K3" s="34">
        <f t="shared" si="0"/>
        <v>11</v>
      </c>
      <c r="L3" s="34">
        <f t="shared" si="0"/>
        <v>12</v>
      </c>
      <c r="M3" s="34">
        <f t="shared" si="0"/>
        <v>13</v>
      </c>
      <c r="N3" s="34">
        <f t="shared" si="0"/>
        <v>14</v>
      </c>
      <c r="O3" s="34">
        <f t="shared" si="0"/>
        <v>15</v>
      </c>
      <c r="P3" s="34">
        <f t="shared" si="0"/>
        <v>16</v>
      </c>
      <c r="Q3" s="34">
        <f t="shared" si="0"/>
        <v>17</v>
      </c>
      <c r="R3" s="34">
        <f t="shared" si="0"/>
        <v>18</v>
      </c>
      <c r="S3" s="34">
        <f t="shared" si="0"/>
        <v>19</v>
      </c>
      <c r="T3" s="34">
        <f t="shared" ref="T3" si="1">S3+1</f>
        <v>20</v>
      </c>
      <c r="U3" s="34">
        <f t="shared" ref="U3" si="2">T3+1</f>
        <v>21</v>
      </c>
      <c r="V3" s="34">
        <f t="shared" ref="V3" si="3">U3+1</f>
        <v>22</v>
      </c>
      <c r="W3" s="34">
        <f t="shared" ref="W3" si="4">V3+1</f>
        <v>23</v>
      </c>
      <c r="X3" s="34">
        <f t="shared" ref="X3" si="5">W3+1</f>
        <v>24</v>
      </c>
      <c r="Y3" s="34">
        <f t="shared" ref="Y3" si="6">X3+1</f>
        <v>25</v>
      </c>
      <c r="Z3" s="34">
        <v>26</v>
      </c>
      <c r="AA3" s="34">
        <f t="shared" ref="AA3" si="7">Z3+1</f>
        <v>27</v>
      </c>
      <c r="AB3" s="34">
        <f t="shared" ref="AB3" si="8">AA3+1</f>
        <v>28</v>
      </c>
    </row>
    <row r="4" spans="1:28" s="36" customFormat="1" ht="63.75" x14ac:dyDescent="0.25">
      <c r="A4" s="8">
        <v>1</v>
      </c>
      <c r="B4" s="9" t="s">
        <v>17</v>
      </c>
      <c r="C4" s="9" t="s">
        <v>39</v>
      </c>
      <c r="D4" s="30" t="s">
        <v>76</v>
      </c>
      <c r="E4" s="8" t="s">
        <v>28</v>
      </c>
      <c r="F4" s="30" t="s">
        <v>77</v>
      </c>
      <c r="G4" s="8" t="s">
        <v>52</v>
      </c>
      <c r="H4" s="10" t="s">
        <v>40</v>
      </c>
      <c r="I4" s="10">
        <v>50</v>
      </c>
      <c r="J4" s="10" t="s">
        <v>65</v>
      </c>
      <c r="K4" s="10" t="s">
        <v>65</v>
      </c>
      <c r="L4" s="8" t="s">
        <v>56</v>
      </c>
      <c r="M4" s="8" t="s">
        <v>10</v>
      </c>
      <c r="N4" s="8">
        <v>151514584</v>
      </c>
      <c r="O4" s="8" t="s">
        <v>9</v>
      </c>
      <c r="P4" s="8" t="s">
        <v>9</v>
      </c>
      <c r="Q4" s="17"/>
      <c r="R4" s="17">
        <v>28374</v>
      </c>
      <c r="S4" s="17">
        <v>9493</v>
      </c>
      <c r="T4" s="17"/>
      <c r="U4" s="17"/>
      <c r="V4" s="17"/>
      <c r="W4" s="17"/>
      <c r="X4" s="17"/>
      <c r="Y4" s="17">
        <f>R4+S4</f>
        <v>37867</v>
      </c>
      <c r="Z4" s="19" t="s">
        <v>66</v>
      </c>
      <c r="AA4" s="19" t="s">
        <v>66</v>
      </c>
      <c r="AB4" s="18"/>
    </row>
    <row r="5" spans="1:28" s="37" customFormat="1" ht="63.75" x14ac:dyDescent="0.25">
      <c r="A5" s="8">
        <f>A4+1</f>
        <v>2</v>
      </c>
      <c r="B5" s="9" t="s">
        <v>18</v>
      </c>
      <c r="C5" s="9" t="s">
        <v>11</v>
      </c>
      <c r="D5" s="30" t="s">
        <v>72</v>
      </c>
      <c r="E5" s="8" t="s">
        <v>29</v>
      </c>
      <c r="F5" s="30" t="s">
        <v>73</v>
      </c>
      <c r="G5" s="8" t="s">
        <v>52</v>
      </c>
      <c r="H5" s="10" t="s">
        <v>40</v>
      </c>
      <c r="I5" s="10">
        <v>62</v>
      </c>
      <c r="J5" s="10" t="s">
        <v>65</v>
      </c>
      <c r="K5" s="10" t="s">
        <v>65</v>
      </c>
      <c r="L5" s="8" t="s">
        <v>56</v>
      </c>
      <c r="M5" s="8" t="s">
        <v>10</v>
      </c>
      <c r="N5" s="8">
        <v>151514584</v>
      </c>
      <c r="O5" s="8" t="s">
        <v>9</v>
      </c>
      <c r="P5" s="8" t="s">
        <v>9</v>
      </c>
      <c r="Q5" s="17"/>
      <c r="R5" s="17">
        <v>90688</v>
      </c>
      <c r="S5" s="17">
        <v>45344</v>
      </c>
      <c r="T5" s="17"/>
      <c r="U5" s="17"/>
      <c r="V5" s="17"/>
      <c r="W5" s="17"/>
      <c r="X5" s="17"/>
      <c r="Y5" s="17">
        <f>R5+S5</f>
        <v>136032</v>
      </c>
      <c r="Z5" s="19" t="s">
        <v>66</v>
      </c>
      <c r="AA5" s="19" t="s">
        <v>66</v>
      </c>
      <c r="AB5" s="18"/>
    </row>
    <row r="6" spans="1:28" s="37" customFormat="1" ht="80.25" customHeight="1" x14ac:dyDescent="0.25">
      <c r="A6" s="8">
        <f t="shared" ref="A6:A17" si="9">A5+1</f>
        <v>3</v>
      </c>
      <c r="B6" s="9" t="s">
        <v>19</v>
      </c>
      <c r="C6" s="9" t="s">
        <v>35</v>
      </c>
      <c r="D6" s="30" t="s">
        <v>74</v>
      </c>
      <c r="E6" s="8" t="s">
        <v>30</v>
      </c>
      <c r="F6" s="30" t="s">
        <v>75</v>
      </c>
      <c r="G6" s="8" t="s">
        <v>52</v>
      </c>
      <c r="H6" s="10" t="s">
        <v>40</v>
      </c>
      <c r="I6" s="10">
        <v>50</v>
      </c>
      <c r="J6" s="10" t="s">
        <v>65</v>
      </c>
      <c r="K6" s="10" t="s">
        <v>65</v>
      </c>
      <c r="L6" s="8" t="s">
        <v>56</v>
      </c>
      <c r="M6" s="8" t="s">
        <v>10</v>
      </c>
      <c r="N6" s="8">
        <v>151514584</v>
      </c>
      <c r="O6" s="8" t="s">
        <v>9</v>
      </c>
      <c r="P6" s="8" t="s">
        <v>9</v>
      </c>
      <c r="Q6" s="17"/>
      <c r="R6" s="17">
        <v>45160</v>
      </c>
      <c r="S6" s="17">
        <v>22580</v>
      </c>
      <c r="T6" s="17"/>
      <c r="U6" s="17"/>
      <c r="V6" s="17"/>
      <c r="W6" s="17"/>
      <c r="X6" s="17"/>
      <c r="Y6" s="17">
        <f>R6+S6</f>
        <v>67740</v>
      </c>
      <c r="Z6" s="19" t="s">
        <v>66</v>
      </c>
      <c r="AA6" s="19" t="s">
        <v>66</v>
      </c>
      <c r="AB6" s="18"/>
    </row>
    <row r="7" spans="1:28" s="37" customFormat="1" ht="63.75" x14ac:dyDescent="0.25">
      <c r="A7" s="8">
        <f t="shared" si="9"/>
        <v>4</v>
      </c>
      <c r="B7" s="9" t="s">
        <v>53</v>
      </c>
      <c r="C7" s="9" t="s">
        <v>12</v>
      </c>
      <c r="D7" s="30" t="s">
        <v>78</v>
      </c>
      <c r="E7" s="8" t="s">
        <v>47</v>
      </c>
      <c r="F7" s="30" t="s">
        <v>79</v>
      </c>
      <c r="G7" s="8" t="s">
        <v>52</v>
      </c>
      <c r="H7" s="10" t="s">
        <v>40</v>
      </c>
      <c r="I7" s="10">
        <v>75</v>
      </c>
      <c r="J7" s="10" t="s">
        <v>65</v>
      </c>
      <c r="K7" s="10" t="s">
        <v>65</v>
      </c>
      <c r="L7" s="8" t="s">
        <v>56</v>
      </c>
      <c r="M7" s="8" t="s">
        <v>10</v>
      </c>
      <c r="N7" s="8">
        <v>151514584</v>
      </c>
      <c r="O7" s="8" t="s">
        <v>9</v>
      </c>
      <c r="P7" s="8" t="s">
        <v>9</v>
      </c>
      <c r="Q7" s="17"/>
      <c r="R7" s="17">
        <v>239314</v>
      </c>
      <c r="S7" s="17">
        <v>129178</v>
      </c>
      <c r="T7" s="17"/>
      <c r="U7" s="17"/>
      <c r="V7" s="17"/>
      <c r="W7" s="17"/>
      <c r="X7" s="17"/>
      <c r="Y7" s="17">
        <f>R7+S7</f>
        <v>368492</v>
      </c>
      <c r="Z7" s="19" t="s">
        <v>66</v>
      </c>
      <c r="AA7" s="19" t="s">
        <v>66</v>
      </c>
      <c r="AB7" s="18"/>
    </row>
    <row r="8" spans="1:28" s="35" customFormat="1" ht="63.75" x14ac:dyDescent="0.25">
      <c r="A8" s="14">
        <f t="shared" si="9"/>
        <v>5</v>
      </c>
      <c r="B8" s="15" t="s">
        <v>20</v>
      </c>
      <c r="C8" s="15" t="s">
        <v>13</v>
      </c>
      <c r="D8" s="31" t="s">
        <v>90</v>
      </c>
      <c r="E8" s="14" t="s">
        <v>51</v>
      </c>
      <c r="F8" s="31" t="s">
        <v>91</v>
      </c>
      <c r="G8" s="14" t="s">
        <v>52</v>
      </c>
      <c r="H8" s="16" t="s">
        <v>14</v>
      </c>
      <c r="I8" s="16">
        <v>10</v>
      </c>
      <c r="J8" s="16" t="s">
        <v>65</v>
      </c>
      <c r="K8" s="16" t="s">
        <v>65</v>
      </c>
      <c r="L8" s="14" t="s">
        <v>15</v>
      </c>
      <c r="M8" s="14" t="s">
        <v>10</v>
      </c>
      <c r="N8" s="14">
        <v>151514584</v>
      </c>
      <c r="O8" s="14" t="s">
        <v>9</v>
      </c>
      <c r="P8" s="14" t="s">
        <v>9</v>
      </c>
      <c r="Q8" s="20">
        <v>7450</v>
      </c>
      <c r="R8" s="21"/>
      <c r="S8" s="20"/>
      <c r="T8" s="20"/>
      <c r="U8" s="20"/>
      <c r="V8" s="20"/>
      <c r="W8" s="20"/>
      <c r="X8" s="20"/>
      <c r="Y8" s="20">
        <v>7450</v>
      </c>
      <c r="Z8" s="23" t="s">
        <v>66</v>
      </c>
      <c r="AA8" s="23" t="s">
        <v>66</v>
      </c>
      <c r="AB8" s="22"/>
    </row>
    <row r="9" spans="1:28" s="35" customFormat="1" ht="63.75" x14ac:dyDescent="0.25">
      <c r="A9" s="14">
        <f t="shared" si="9"/>
        <v>6</v>
      </c>
      <c r="B9" s="15" t="s">
        <v>21</v>
      </c>
      <c r="C9" s="15" t="s">
        <v>62</v>
      </c>
      <c r="D9" s="31" t="s">
        <v>92</v>
      </c>
      <c r="E9" s="14" t="s">
        <v>50</v>
      </c>
      <c r="F9" s="31" t="s">
        <v>93</v>
      </c>
      <c r="G9" s="14" t="s">
        <v>52</v>
      </c>
      <c r="H9" s="16" t="s">
        <v>14</v>
      </c>
      <c r="I9" s="16">
        <v>16</v>
      </c>
      <c r="J9" s="16" t="s">
        <v>65</v>
      </c>
      <c r="K9" s="16" t="s">
        <v>65</v>
      </c>
      <c r="L9" s="14" t="s">
        <v>15</v>
      </c>
      <c r="M9" s="14" t="s">
        <v>10</v>
      </c>
      <c r="N9" s="14">
        <v>151514584</v>
      </c>
      <c r="O9" s="14" t="s">
        <v>9</v>
      </c>
      <c r="P9" s="14" t="s">
        <v>9</v>
      </c>
      <c r="Q9" s="28">
        <v>140</v>
      </c>
      <c r="R9" s="20"/>
      <c r="S9" s="20"/>
      <c r="T9" s="20"/>
      <c r="U9" s="20"/>
      <c r="V9" s="20"/>
      <c r="W9" s="20"/>
      <c r="X9" s="20"/>
      <c r="Y9" s="28">
        <v>140</v>
      </c>
      <c r="Z9" s="23" t="s">
        <v>66</v>
      </c>
      <c r="AA9" s="23" t="s">
        <v>66</v>
      </c>
      <c r="AB9" s="22"/>
    </row>
    <row r="10" spans="1:28" s="35" customFormat="1" ht="74.25" customHeight="1" x14ac:dyDescent="0.25">
      <c r="A10" s="14">
        <f t="shared" si="9"/>
        <v>7</v>
      </c>
      <c r="B10" s="15" t="s">
        <v>21</v>
      </c>
      <c r="C10" s="15" t="s">
        <v>34</v>
      </c>
      <c r="D10" s="31" t="s">
        <v>94</v>
      </c>
      <c r="E10" s="14" t="s">
        <v>48</v>
      </c>
      <c r="F10" s="31" t="s">
        <v>95</v>
      </c>
      <c r="G10" s="14" t="s">
        <v>52</v>
      </c>
      <c r="H10" s="16" t="s">
        <v>14</v>
      </c>
      <c r="I10" s="16">
        <v>4</v>
      </c>
      <c r="J10" s="16" t="s">
        <v>65</v>
      </c>
      <c r="K10" s="16" t="s">
        <v>65</v>
      </c>
      <c r="L10" s="14" t="s">
        <v>15</v>
      </c>
      <c r="M10" s="14" t="s">
        <v>10</v>
      </c>
      <c r="N10" s="14">
        <v>151514584</v>
      </c>
      <c r="O10" s="14" t="s">
        <v>9</v>
      </c>
      <c r="P10" s="14" t="s">
        <v>9</v>
      </c>
      <c r="Q10" s="28">
        <v>301</v>
      </c>
      <c r="R10" s="20"/>
      <c r="S10" s="20"/>
      <c r="T10" s="20"/>
      <c r="U10" s="20"/>
      <c r="V10" s="20"/>
      <c r="W10" s="20"/>
      <c r="X10" s="20"/>
      <c r="Y10" s="28">
        <v>301</v>
      </c>
      <c r="Z10" s="23" t="s">
        <v>66</v>
      </c>
      <c r="AA10" s="23" t="s">
        <v>66</v>
      </c>
      <c r="AB10" s="22"/>
    </row>
    <row r="11" spans="1:28" s="35" customFormat="1" ht="63.75" x14ac:dyDescent="0.25">
      <c r="A11" s="14">
        <f t="shared" si="9"/>
        <v>8</v>
      </c>
      <c r="B11" s="15" t="s">
        <v>22</v>
      </c>
      <c r="C11" s="15" t="s">
        <v>16</v>
      </c>
      <c r="D11" s="31" t="s">
        <v>88</v>
      </c>
      <c r="E11" s="14" t="s">
        <v>49</v>
      </c>
      <c r="F11" s="31" t="s">
        <v>89</v>
      </c>
      <c r="G11" s="14" t="s">
        <v>52</v>
      </c>
      <c r="H11" s="16" t="s">
        <v>14</v>
      </c>
      <c r="I11" s="16">
        <v>40</v>
      </c>
      <c r="J11" s="16" t="s">
        <v>65</v>
      </c>
      <c r="K11" s="16" t="s">
        <v>65</v>
      </c>
      <c r="L11" s="14" t="s">
        <v>15</v>
      </c>
      <c r="M11" s="14" t="s">
        <v>10</v>
      </c>
      <c r="N11" s="14">
        <v>151514584</v>
      </c>
      <c r="O11" s="14" t="s">
        <v>9</v>
      </c>
      <c r="P11" s="14" t="s">
        <v>9</v>
      </c>
      <c r="Q11" s="20">
        <f>Y11</f>
        <v>12989</v>
      </c>
      <c r="R11" s="20"/>
      <c r="S11" s="20"/>
      <c r="T11" s="20"/>
      <c r="U11" s="20"/>
      <c r="V11" s="20"/>
      <c r="W11" s="20"/>
      <c r="X11" s="20"/>
      <c r="Y11" s="20">
        <v>12989</v>
      </c>
      <c r="Z11" s="23" t="s">
        <v>66</v>
      </c>
      <c r="AA11" s="23" t="s">
        <v>66</v>
      </c>
      <c r="AB11" s="22"/>
    </row>
    <row r="12" spans="1:28" s="35" customFormat="1" ht="63.75" x14ac:dyDescent="0.25">
      <c r="A12" s="14">
        <f t="shared" si="9"/>
        <v>9</v>
      </c>
      <c r="B12" s="15" t="s">
        <v>22</v>
      </c>
      <c r="C12" s="15" t="s">
        <v>23</v>
      </c>
      <c r="D12" s="31" t="s">
        <v>96</v>
      </c>
      <c r="E12" s="14" t="s">
        <v>42</v>
      </c>
      <c r="F12" s="31" t="s">
        <v>97</v>
      </c>
      <c r="G12" s="14" t="s">
        <v>52</v>
      </c>
      <c r="H12" s="16" t="s">
        <v>14</v>
      </c>
      <c r="I12" s="16">
        <v>14</v>
      </c>
      <c r="J12" s="16" t="s">
        <v>65</v>
      </c>
      <c r="K12" s="16" t="s">
        <v>65</v>
      </c>
      <c r="L12" s="14" t="s">
        <v>15</v>
      </c>
      <c r="M12" s="14" t="s">
        <v>10</v>
      </c>
      <c r="N12" s="14">
        <v>151514584</v>
      </c>
      <c r="O12" s="14" t="s">
        <v>9</v>
      </c>
      <c r="P12" s="14" t="s">
        <v>9</v>
      </c>
      <c r="Q12" s="28">
        <v>355</v>
      </c>
      <c r="R12" s="20"/>
      <c r="S12" s="20"/>
      <c r="T12" s="20"/>
      <c r="U12" s="20"/>
      <c r="V12" s="20"/>
      <c r="W12" s="20"/>
      <c r="X12" s="20"/>
      <c r="Y12" s="28">
        <v>355</v>
      </c>
      <c r="Z12" s="23" t="s">
        <v>66</v>
      </c>
      <c r="AA12" s="23" t="s">
        <v>66</v>
      </c>
      <c r="AB12" s="22"/>
    </row>
    <row r="13" spans="1:28" s="35" customFormat="1" ht="63.75" x14ac:dyDescent="0.25">
      <c r="A13" s="14">
        <f t="shared" si="9"/>
        <v>10</v>
      </c>
      <c r="B13" s="15" t="s">
        <v>22</v>
      </c>
      <c r="C13" s="15" t="s">
        <v>24</v>
      </c>
      <c r="D13" s="31" t="s">
        <v>82</v>
      </c>
      <c r="E13" s="14" t="s">
        <v>43</v>
      </c>
      <c r="F13" s="31" t="s">
        <v>83</v>
      </c>
      <c r="G13" s="14" t="s">
        <v>52</v>
      </c>
      <c r="H13" s="16" t="s">
        <v>14</v>
      </c>
      <c r="I13" s="16">
        <v>21</v>
      </c>
      <c r="J13" s="16" t="s">
        <v>65</v>
      </c>
      <c r="K13" s="16" t="s">
        <v>65</v>
      </c>
      <c r="L13" s="14" t="s">
        <v>15</v>
      </c>
      <c r="M13" s="14" t="s">
        <v>10</v>
      </c>
      <c r="N13" s="14">
        <v>151514584</v>
      </c>
      <c r="O13" s="14" t="s">
        <v>9</v>
      </c>
      <c r="P13" s="14" t="s">
        <v>9</v>
      </c>
      <c r="Q13" s="20">
        <v>3015</v>
      </c>
      <c r="R13" s="20"/>
      <c r="S13" s="20"/>
      <c r="T13" s="20"/>
      <c r="U13" s="20"/>
      <c r="V13" s="20"/>
      <c r="W13" s="20"/>
      <c r="X13" s="20"/>
      <c r="Y13" s="20">
        <v>3015</v>
      </c>
      <c r="Z13" s="23" t="s">
        <v>66</v>
      </c>
      <c r="AA13" s="23" t="s">
        <v>66</v>
      </c>
      <c r="AB13" s="22"/>
    </row>
    <row r="14" spans="1:28" s="35" customFormat="1" ht="63.75" x14ac:dyDescent="0.25">
      <c r="A14" s="14">
        <f t="shared" si="9"/>
        <v>11</v>
      </c>
      <c r="B14" s="15" t="s">
        <v>22</v>
      </c>
      <c r="C14" s="15" t="s">
        <v>25</v>
      </c>
      <c r="D14" s="31" t="s">
        <v>84</v>
      </c>
      <c r="E14" s="14" t="s">
        <v>41</v>
      </c>
      <c r="F14" s="31" t="s">
        <v>85</v>
      </c>
      <c r="G14" s="14" t="s">
        <v>52</v>
      </c>
      <c r="H14" s="16" t="s">
        <v>14</v>
      </c>
      <c r="I14" s="16">
        <v>17</v>
      </c>
      <c r="J14" s="16" t="s">
        <v>65</v>
      </c>
      <c r="K14" s="16" t="s">
        <v>65</v>
      </c>
      <c r="L14" s="14" t="s">
        <v>15</v>
      </c>
      <c r="M14" s="14" t="s">
        <v>10</v>
      </c>
      <c r="N14" s="14">
        <v>151514584</v>
      </c>
      <c r="O14" s="14" t="s">
        <v>9</v>
      </c>
      <c r="P14" s="14" t="s">
        <v>9</v>
      </c>
      <c r="Q14" s="20">
        <f>Y14</f>
        <v>1424</v>
      </c>
      <c r="R14" s="20"/>
      <c r="S14" s="20"/>
      <c r="T14" s="20"/>
      <c r="U14" s="20"/>
      <c r="V14" s="20"/>
      <c r="W14" s="20"/>
      <c r="X14" s="20"/>
      <c r="Y14" s="20">
        <v>1424</v>
      </c>
      <c r="Z14" s="23" t="s">
        <v>66</v>
      </c>
      <c r="AA14" s="23" t="s">
        <v>66</v>
      </c>
      <c r="AB14" s="22"/>
    </row>
    <row r="15" spans="1:28" s="35" customFormat="1" ht="63.75" x14ac:dyDescent="0.25">
      <c r="A15" s="14">
        <f t="shared" si="9"/>
        <v>12</v>
      </c>
      <c r="B15" s="15" t="s">
        <v>22</v>
      </c>
      <c r="C15" s="15" t="s">
        <v>37</v>
      </c>
      <c r="D15" s="31" t="s">
        <v>98</v>
      </c>
      <c r="E15" s="14" t="s">
        <v>45</v>
      </c>
      <c r="F15" s="31" t="s">
        <v>99</v>
      </c>
      <c r="G15" s="14" t="s">
        <v>52</v>
      </c>
      <c r="H15" s="16" t="s">
        <v>14</v>
      </c>
      <c r="I15" s="16">
        <v>11</v>
      </c>
      <c r="J15" s="16" t="s">
        <v>65</v>
      </c>
      <c r="K15" s="16" t="s">
        <v>65</v>
      </c>
      <c r="L15" s="14" t="s">
        <v>15</v>
      </c>
      <c r="M15" s="14" t="s">
        <v>10</v>
      </c>
      <c r="N15" s="14">
        <v>151514584</v>
      </c>
      <c r="O15" s="14" t="s">
        <v>9</v>
      </c>
      <c r="P15" s="14" t="s">
        <v>9</v>
      </c>
      <c r="Q15" s="20">
        <f>Y15</f>
        <v>419</v>
      </c>
      <c r="R15" s="20"/>
      <c r="S15" s="20"/>
      <c r="T15" s="20"/>
      <c r="U15" s="20"/>
      <c r="V15" s="20"/>
      <c r="W15" s="20"/>
      <c r="X15" s="20"/>
      <c r="Y15" s="20">
        <v>419</v>
      </c>
      <c r="Z15" s="23" t="s">
        <v>66</v>
      </c>
      <c r="AA15" s="23" t="s">
        <v>66</v>
      </c>
      <c r="AB15" s="22"/>
    </row>
    <row r="16" spans="1:28" s="35" customFormat="1" ht="63.75" x14ac:dyDescent="0.25">
      <c r="A16" s="14">
        <f t="shared" si="9"/>
        <v>13</v>
      </c>
      <c r="B16" s="15" t="s">
        <v>22</v>
      </c>
      <c r="C16" s="15" t="s">
        <v>36</v>
      </c>
      <c r="D16" s="31" t="s">
        <v>100</v>
      </c>
      <c r="E16" s="14" t="s">
        <v>46</v>
      </c>
      <c r="F16" s="31" t="s">
        <v>101</v>
      </c>
      <c r="G16" s="14" t="s">
        <v>52</v>
      </c>
      <c r="H16" s="16" t="s">
        <v>14</v>
      </c>
      <c r="I16" s="16">
        <v>11</v>
      </c>
      <c r="J16" s="16" t="s">
        <v>65</v>
      </c>
      <c r="K16" s="16" t="s">
        <v>65</v>
      </c>
      <c r="L16" s="14" t="s">
        <v>15</v>
      </c>
      <c r="M16" s="14" t="s">
        <v>10</v>
      </c>
      <c r="N16" s="14">
        <v>151514584</v>
      </c>
      <c r="O16" s="14" t="s">
        <v>9</v>
      </c>
      <c r="P16" s="14" t="s">
        <v>9</v>
      </c>
      <c r="Q16" s="29">
        <f>Y16</f>
        <v>684</v>
      </c>
      <c r="R16" s="20"/>
      <c r="S16" s="20"/>
      <c r="T16" s="20"/>
      <c r="U16" s="20"/>
      <c r="V16" s="20"/>
      <c r="W16" s="20"/>
      <c r="X16" s="20"/>
      <c r="Y16" s="29">
        <v>684</v>
      </c>
      <c r="Z16" s="23" t="s">
        <v>66</v>
      </c>
      <c r="AA16" s="23" t="s">
        <v>66</v>
      </c>
      <c r="AB16" s="22"/>
    </row>
    <row r="17" spans="1:32" s="35" customFormat="1" ht="63.75" x14ac:dyDescent="0.25">
      <c r="A17" s="14">
        <f t="shared" si="9"/>
        <v>14</v>
      </c>
      <c r="B17" s="15" t="s">
        <v>22</v>
      </c>
      <c r="C17" s="15" t="s">
        <v>38</v>
      </c>
      <c r="D17" s="31" t="s">
        <v>102</v>
      </c>
      <c r="E17" s="14" t="s">
        <v>44</v>
      </c>
      <c r="F17" s="31" t="s">
        <v>103</v>
      </c>
      <c r="G17" s="14" t="s">
        <v>52</v>
      </c>
      <c r="H17" s="16" t="s">
        <v>14</v>
      </c>
      <c r="I17" s="16">
        <v>11</v>
      </c>
      <c r="J17" s="16" t="s">
        <v>65</v>
      </c>
      <c r="K17" s="16" t="s">
        <v>65</v>
      </c>
      <c r="L17" s="14" t="s">
        <v>15</v>
      </c>
      <c r="M17" s="14" t="s">
        <v>10</v>
      </c>
      <c r="N17" s="14">
        <v>151514584</v>
      </c>
      <c r="O17" s="14" t="s">
        <v>9</v>
      </c>
      <c r="P17" s="14" t="s">
        <v>9</v>
      </c>
      <c r="Q17" s="20">
        <v>341</v>
      </c>
      <c r="R17" s="20"/>
      <c r="S17" s="20"/>
      <c r="T17" s="20"/>
      <c r="U17" s="20"/>
      <c r="V17" s="20"/>
      <c r="W17" s="20"/>
      <c r="X17" s="20"/>
      <c r="Y17" s="20">
        <v>341</v>
      </c>
      <c r="Z17" s="23" t="s">
        <v>66</v>
      </c>
      <c r="AA17" s="23" t="s">
        <v>66</v>
      </c>
      <c r="AB17" s="22"/>
    </row>
    <row r="18" spans="1:32" s="35" customFormat="1" ht="63.75" x14ac:dyDescent="0.25">
      <c r="A18" s="14">
        <f>A17+1</f>
        <v>15</v>
      </c>
      <c r="B18" s="15" t="s">
        <v>22</v>
      </c>
      <c r="C18" s="15" t="s">
        <v>67</v>
      </c>
      <c r="D18" s="31" t="s">
        <v>86</v>
      </c>
      <c r="E18" s="14" t="s">
        <v>68</v>
      </c>
      <c r="F18" s="31" t="s">
        <v>87</v>
      </c>
      <c r="G18" s="14" t="s">
        <v>52</v>
      </c>
      <c r="H18" s="16" t="s">
        <v>14</v>
      </c>
      <c r="I18" s="16">
        <v>18</v>
      </c>
      <c r="J18" s="16" t="s">
        <v>65</v>
      </c>
      <c r="K18" s="16" t="s">
        <v>65</v>
      </c>
      <c r="L18" s="14" t="s">
        <v>15</v>
      </c>
      <c r="M18" s="14" t="s">
        <v>10</v>
      </c>
      <c r="N18" s="14">
        <v>151514584</v>
      </c>
      <c r="O18" s="14" t="s">
        <v>9</v>
      </c>
      <c r="P18" s="14" t="s">
        <v>9</v>
      </c>
      <c r="Q18" s="20">
        <f>Y18</f>
        <v>1342</v>
      </c>
      <c r="R18" s="20"/>
      <c r="S18" s="20"/>
      <c r="T18" s="20"/>
      <c r="U18" s="20"/>
      <c r="V18" s="20"/>
      <c r="W18" s="20"/>
      <c r="X18" s="20"/>
      <c r="Y18" s="20">
        <v>1342</v>
      </c>
      <c r="Z18" s="23" t="s">
        <v>66</v>
      </c>
      <c r="AA18" s="23" t="s">
        <v>66</v>
      </c>
      <c r="AB18" s="22"/>
      <c r="AD18" s="58"/>
    </row>
    <row r="19" spans="1:32" s="38" customFormat="1" ht="63.75" x14ac:dyDescent="0.25">
      <c r="A19" s="11">
        <v>16</v>
      </c>
      <c r="B19" s="12" t="s">
        <v>26</v>
      </c>
      <c r="C19" s="12" t="s">
        <v>70</v>
      </c>
      <c r="D19" s="32" t="s">
        <v>80</v>
      </c>
      <c r="E19" s="11" t="s">
        <v>55</v>
      </c>
      <c r="F19" s="32" t="s">
        <v>127</v>
      </c>
      <c r="G19" s="11" t="s">
        <v>52</v>
      </c>
      <c r="H19" s="13" t="s">
        <v>27</v>
      </c>
      <c r="I19" s="13">
        <v>250</v>
      </c>
      <c r="J19" s="13" t="s">
        <v>65</v>
      </c>
      <c r="K19" s="13" t="s">
        <v>65</v>
      </c>
      <c r="L19" s="11" t="s">
        <v>56</v>
      </c>
      <c r="M19" s="11" t="s">
        <v>10</v>
      </c>
      <c r="N19" s="11">
        <v>151514584</v>
      </c>
      <c r="O19" s="11" t="s">
        <v>9</v>
      </c>
      <c r="P19" s="11" t="s">
        <v>9</v>
      </c>
      <c r="Q19" s="24"/>
      <c r="R19" s="24"/>
      <c r="S19" s="24"/>
      <c r="T19" s="24">
        <v>557551</v>
      </c>
      <c r="U19" s="24"/>
      <c r="V19" s="24"/>
      <c r="W19" s="24"/>
      <c r="X19" s="24"/>
      <c r="Y19" s="24">
        <v>557551</v>
      </c>
      <c r="Z19" s="26" t="s">
        <v>66</v>
      </c>
      <c r="AA19" s="26" t="s">
        <v>66</v>
      </c>
      <c r="AB19" s="25"/>
    </row>
    <row r="20" spans="1:32" s="38" customFormat="1" ht="63.75" x14ac:dyDescent="0.25">
      <c r="A20" s="11">
        <v>17</v>
      </c>
      <c r="B20" s="12" t="s">
        <v>26</v>
      </c>
      <c r="C20" s="12" t="s">
        <v>71</v>
      </c>
      <c r="D20" s="32" t="s">
        <v>81</v>
      </c>
      <c r="E20" s="11" t="s">
        <v>54</v>
      </c>
      <c r="F20" s="32" t="s">
        <v>128</v>
      </c>
      <c r="G20" s="11" t="s">
        <v>52</v>
      </c>
      <c r="H20" s="13" t="s">
        <v>27</v>
      </c>
      <c r="I20" s="13">
        <v>250</v>
      </c>
      <c r="J20" s="13" t="s">
        <v>65</v>
      </c>
      <c r="K20" s="13" t="s">
        <v>65</v>
      </c>
      <c r="L20" s="11" t="s">
        <v>56</v>
      </c>
      <c r="M20" s="11" t="s">
        <v>10</v>
      </c>
      <c r="N20" s="11">
        <v>151514584</v>
      </c>
      <c r="O20" s="11" t="s">
        <v>9</v>
      </c>
      <c r="P20" s="11" t="s">
        <v>9</v>
      </c>
      <c r="Q20" s="24"/>
      <c r="R20" s="24"/>
      <c r="S20" s="24"/>
      <c r="T20" s="24">
        <f>Y20</f>
        <v>1103858</v>
      </c>
      <c r="U20" s="24"/>
      <c r="V20" s="24"/>
      <c r="W20" s="24"/>
      <c r="X20" s="24"/>
      <c r="Y20" s="24">
        <f>1153486-49628</f>
        <v>1103858</v>
      </c>
      <c r="Z20" s="26" t="s">
        <v>66</v>
      </c>
      <c r="AA20" s="26" t="s">
        <v>66</v>
      </c>
      <c r="AB20" s="25"/>
      <c r="AF20" s="57"/>
    </row>
    <row r="21" spans="1:32" s="3" customFormat="1" ht="20.25" x14ac:dyDescent="0.25">
      <c r="A21" s="66" t="s">
        <v>33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27">
        <f>SUM(Q4:Q20)</f>
        <v>28460</v>
      </c>
      <c r="R21" s="27">
        <f>SUM(R4:R20)</f>
        <v>403536</v>
      </c>
      <c r="S21" s="27">
        <f>SUM(S4:S20)</f>
        <v>206595</v>
      </c>
      <c r="T21" s="27">
        <f>SUM(T19:T20)</f>
        <v>1661409</v>
      </c>
      <c r="U21" s="27"/>
      <c r="V21" s="27">
        <f t="shared" ref="V21:Y21" si="10">SUM(V4:V20)</f>
        <v>0</v>
      </c>
      <c r="W21" s="27">
        <f t="shared" si="10"/>
        <v>0</v>
      </c>
      <c r="X21" s="27">
        <f t="shared" si="10"/>
        <v>0</v>
      </c>
      <c r="Y21" s="27">
        <f t="shared" si="10"/>
        <v>2300000</v>
      </c>
      <c r="Z21" s="33" t="s">
        <v>65</v>
      </c>
      <c r="AA21" s="33" t="s">
        <v>65</v>
      </c>
      <c r="AB21" s="33" t="s">
        <v>65</v>
      </c>
      <c r="AC21" s="7"/>
      <c r="AD21" s="6"/>
    </row>
    <row r="22" spans="1:32" x14ac:dyDescent="0.25">
      <c r="T22" s="56"/>
    </row>
    <row r="23" spans="1:32" x14ac:dyDescent="0.25">
      <c r="R23" s="56"/>
      <c r="S23" s="56"/>
      <c r="Y23" s="56"/>
    </row>
    <row r="24" spans="1:32" x14ac:dyDescent="0.25">
      <c r="S24" s="56"/>
    </row>
    <row r="25" spans="1:32" ht="15.75" x14ac:dyDescent="0.25">
      <c r="Z25" s="60"/>
      <c r="AA25" s="60"/>
      <c r="AB25" s="60"/>
    </row>
    <row r="26" spans="1:32" ht="15.75" x14ac:dyDescent="0.25">
      <c r="Z26" s="60"/>
      <c r="AA26" s="60"/>
      <c r="AB26" s="60"/>
    </row>
    <row r="27" spans="1:32" ht="31.5" customHeight="1" x14ac:dyDescent="0.25">
      <c r="Z27" s="59" t="s">
        <v>124</v>
      </c>
      <c r="AA27" s="59"/>
    </row>
  </sheetData>
  <mergeCells count="13">
    <mergeCell ref="Z27:AA27"/>
    <mergeCell ref="Z25:AB25"/>
    <mergeCell ref="Z26:AB26"/>
    <mergeCell ref="G1:G2"/>
    <mergeCell ref="H1:P1"/>
    <mergeCell ref="A21:P21"/>
    <mergeCell ref="A1:A2"/>
    <mergeCell ref="B1:B2"/>
    <mergeCell ref="C1:C2"/>
    <mergeCell ref="D1:D2"/>
    <mergeCell ref="E1:E2"/>
    <mergeCell ref="F1:F2"/>
    <mergeCell ref="Q1:AB1"/>
  </mergeCells>
  <pageMargins left="0" right="0" top="0" bottom="0" header="0" footer="0"/>
  <pageSetup paperSize="8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1AD08-B49A-4963-82BE-DAF6E3A567DC}">
  <dimension ref="A1:F22"/>
  <sheetViews>
    <sheetView workbookViewId="0">
      <selection activeCell="F37" sqref="F37"/>
    </sheetView>
  </sheetViews>
  <sheetFormatPr defaultRowHeight="15" x14ac:dyDescent="0.25"/>
  <cols>
    <col min="1" max="1" width="13" customWidth="1"/>
    <col min="2" max="2" width="12.85546875" customWidth="1"/>
    <col min="5" max="5" width="10.5703125" bestFit="1" customWidth="1"/>
  </cols>
  <sheetData>
    <row r="1" spans="1:6" x14ac:dyDescent="0.25">
      <c r="A1" t="s">
        <v>104</v>
      </c>
    </row>
    <row r="3" spans="1:6" x14ac:dyDescent="0.25">
      <c r="B3" t="s">
        <v>105</v>
      </c>
      <c r="C3" t="s">
        <v>106</v>
      </c>
      <c r="D3" t="s">
        <v>107</v>
      </c>
      <c r="E3" t="s">
        <v>108</v>
      </c>
      <c r="F3" t="s">
        <v>109</v>
      </c>
    </row>
    <row r="4" spans="1:6" x14ac:dyDescent="0.25">
      <c r="A4" s="55" t="s">
        <v>110</v>
      </c>
      <c r="B4" s="39">
        <f>SUM(B5:B6)</f>
        <v>141395</v>
      </c>
      <c r="C4" s="39">
        <f t="shared" ref="C4:F4" si="0">SUM(C5:C6)</f>
        <v>129773</v>
      </c>
      <c r="D4" s="39">
        <f t="shared" si="0"/>
        <v>135445</v>
      </c>
      <c r="E4" s="39">
        <f t="shared" si="0"/>
        <v>122453</v>
      </c>
      <c r="F4" s="39">
        <f t="shared" si="0"/>
        <v>119055</v>
      </c>
    </row>
    <row r="5" spans="1:6" x14ac:dyDescent="0.25">
      <c r="A5" s="55" t="s">
        <v>111</v>
      </c>
      <c r="B5" s="40">
        <v>91581</v>
      </c>
      <c r="C5" s="40">
        <v>83272</v>
      </c>
      <c r="D5" s="41">
        <v>88234</v>
      </c>
      <c r="E5" s="40">
        <v>84035</v>
      </c>
      <c r="F5" s="42">
        <v>89805</v>
      </c>
    </row>
    <row r="6" spans="1:6" x14ac:dyDescent="0.25">
      <c r="A6" s="55" t="s">
        <v>112</v>
      </c>
      <c r="B6" s="40">
        <v>49814</v>
      </c>
      <c r="C6" s="40">
        <v>46501</v>
      </c>
      <c r="D6" s="41">
        <v>47211</v>
      </c>
      <c r="E6" s="40">
        <v>38418</v>
      </c>
      <c r="F6" s="42">
        <v>29250</v>
      </c>
    </row>
    <row r="8" spans="1:6" x14ac:dyDescent="0.25">
      <c r="A8" s="43"/>
      <c r="B8" s="44" t="s">
        <v>115</v>
      </c>
      <c r="C8" s="44"/>
      <c r="D8" s="44"/>
      <c r="E8" s="44"/>
      <c r="F8" s="45"/>
    </row>
    <row r="9" spans="1:6" ht="15" customHeight="1" x14ac:dyDescent="0.25">
      <c r="A9" s="46" t="s">
        <v>113</v>
      </c>
      <c r="B9" s="47">
        <f>SUM(B5:F5)</f>
        <v>436927</v>
      </c>
      <c r="C9" s="72" t="s">
        <v>116</v>
      </c>
      <c r="D9" s="72"/>
      <c r="E9" s="48">
        <v>87385.4</v>
      </c>
      <c r="F9" s="49"/>
    </row>
    <row r="10" spans="1:6" x14ac:dyDescent="0.25">
      <c r="A10" s="46" t="s">
        <v>114</v>
      </c>
      <c r="B10" s="47">
        <f>SUM(B6:F6)</f>
        <v>211194</v>
      </c>
      <c r="C10" s="72"/>
      <c r="D10" s="72"/>
      <c r="E10" s="48">
        <v>42238.8</v>
      </c>
      <c r="F10" s="49"/>
    </row>
    <row r="11" spans="1:6" x14ac:dyDescent="0.25">
      <c r="A11" s="46" t="s">
        <v>117</v>
      </c>
      <c r="B11" s="50">
        <f>SUM(B4:F4)</f>
        <v>648121</v>
      </c>
      <c r="C11" s="72"/>
      <c r="D11" s="72"/>
      <c r="E11" s="48">
        <v>129624.2</v>
      </c>
      <c r="F11" s="49"/>
    </row>
    <row r="12" spans="1:6" x14ac:dyDescent="0.25">
      <c r="A12" s="46"/>
      <c r="F12" s="49"/>
    </row>
    <row r="13" spans="1:6" x14ac:dyDescent="0.25">
      <c r="A13" s="46"/>
      <c r="B13" s="50" t="s">
        <v>118</v>
      </c>
      <c r="F13" s="49"/>
    </row>
    <row r="14" spans="1:6" x14ac:dyDescent="0.25">
      <c r="A14" s="46" t="s">
        <v>113</v>
      </c>
      <c r="B14">
        <v>87385.4</v>
      </c>
      <c r="C14" s="72" t="s">
        <v>119</v>
      </c>
      <c r="D14" s="72"/>
      <c r="E14" s="48">
        <f>B14*12</f>
        <v>1048624.7999999998</v>
      </c>
      <c r="F14" s="49"/>
    </row>
    <row r="15" spans="1:6" x14ac:dyDescent="0.25">
      <c r="A15" s="46" t="s">
        <v>114</v>
      </c>
      <c r="B15">
        <v>42238.8</v>
      </c>
      <c r="C15" s="72"/>
      <c r="D15" s="72"/>
      <c r="E15" s="48">
        <f>B15*12</f>
        <v>506865.60000000003</v>
      </c>
      <c r="F15" s="49"/>
    </row>
    <row r="16" spans="1:6" x14ac:dyDescent="0.25">
      <c r="A16" s="51" t="s">
        <v>117</v>
      </c>
      <c r="B16" s="52">
        <v>129624.2</v>
      </c>
      <c r="C16" s="73"/>
      <c r="D16" s="73"/>
      <c r="E16" s="53">
        <f>B16*12</f>
        <v>1555490.4</v>
      </c>
      <c r="F16" s="54"/>
    </row>
    <row r="18" spans="2:4" x14ac:dyDescent="0.25">
      <c r="B18" t="s">
        <v>125</v>
      </c>
    </row>
    <row r="20" spans="2:4" x14ac:dyDescent="0.25">
      <c r="B20">
        <v>1048624.7999999998</v>
      </c>
      <c r="C20" s="74" t="s">
        <v>126</v>
      </c>
      <c r="D20">
        <f>B20*1.1</f>
        <v>1153487.2799999998</v>
      </c>
    </row>
    <row r="21" spans="2:4" x14ac:dyDescent="0.25">
      <c r="B21">
        <v>506865.60000000003</v>
      </c>
      <c r="C21" s="72"/>
      <c r="D21">
        <f t="shared" ref="D21:D22" si="1">B21*1.1</f>
        <v>557552.16</v>
      </c>
    </row>
    <row r="22" spans="2:4" x14ac:dyDescent="0.25">
      <c r="B22">
        <v>1555490.4</v>
      </c>
      <c r="C22" s="72"/>
      <c r="D22">
        <f t="shared" si="1"/>
        <v>1711039.44</v>
      </c>
    </row>
  </sheetData>
  <mergeCells count="3">
    <mergeCell ref="C9:D11"/>
    <mergeCell ref="C14:D16"/>
    <mergeCell ref="C20:C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Cały ZWiK</vt:lpstr>
      <vt:lpstr>Obliczenia dla Oczyszczalni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Wojciech Wierdak</cp:lastModifiedBy>
  <cp:lastPrinted>2024-05-17T10:21:16Z</cp:lastPrinted>
  <dcterms:created xsi:type="dcterms:W3CDTF">2015-03-02T13:36:33Z</dcterms:created>
  <dcterms:modified xsi:type="dcterms:W3CDTF">2024-05-20T09:43:47Z</dcterms:modified>
</cp:coreProperties>
</file>