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Niemodlin\2023\"/>
    </mc:Choice>
  </mc:AlternateContent>
  <bookViews>
    <workbookView xWindow="0" yWindow="600" windowWidth="28800" windowHeight="12465"/>
  </bookViews>
  <sheets>
    <sheet name="Wykaz ppg" sheetId="2" r:id="rId1"/>
  </sheets>
  <calcPr calcId="152511"/>
</workbook>
</file>

<file path=xl/calcChain.xml><?xml version="1.0" encoding="utf-8"?>
<calcChain xmlns="http://schemas.openxmlformats.org/spreadsheetml/2006/main">
  <c r="BX23" i="2" l="1"/>
  <c r="BX22" i="2"/>
  <c r="BX21" i="2"/>
  <c r="BX20" i="2"/>
  <c r="BX19" i="2"/>
  <c r="BX18" i="2"/>
  <c r="BX17" i="2"/>
  <c r="BX16" i="2"/>
  <c r="BX15" i="2"/>
  <c r="BX14" i="2"/>
  <c r="BX12" i="2"/>
  <c r="BV23" i="2"/>
  <c r="BV22" i="2"/>
  <c r="BV21" i="2"/>
  <c r="BV20" i="2"/>
  <c r="BV19" i="2"/>
  <c r="BV18" i="2"/>
  <c r="BV17" i="2"/>
  <c r="BV16" i="2"/>
  <c r="BV15" i="2"/>
  <c r="BV14" i="2"/>
  <c r="BV12" i="2"/>
  <c r="BX13" i="2"/>
  <c r="BV13" i="2"/>
  <c r="BZ23" i="2"/>
  <c r="BZ22" i="2"/>
  <c r="BZ21" i="2"/>
  <c r="BZ18" i="2"/>
  <c r="BZ15" i="2"/>
  <c r="BZ14" i="2"/>
  <c r="BZ13" i="2"/>
  <c r="BQ21" i="2"/>
  <c r="BQ20" i="2"/>
  <c r="BQ17" i="2"/>
  <c r="BQ13" i="2"/>
  <c r="BF25" i="2" l="1"/>
  <c r="BE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CB22" i="2" l="1"/>
  <c r="BZ12" i="2"/>
  <c r="BG23" i="2"/>
  <c r="BG22" i="2"/>
  <c r="BG18" i="2"/>
  <c r="BG15" i="2"/>
  <c r="BG14" i="2"/>
  <c r="BG13" i="2"/>
  <c r="BZ20" i="2"/>
  <c r="BZ19" i="2"/>
  <c r="BZ17" i="2"/>
  <c r="BZ16" i="2"/>
  <c r="BQ23" i="2"/>
  <c r="BQ22" i="2"/>
  <c r="BQ19" i="2"/>
  <c r="BQ18" i="2"/>
  <c r="BQ16" i="2"/>
  <c r="BQ15" i="2"/>
  <c r="BQ14" i="2"/>
  <c r="BQ12" i="2"/>
  <c r="BP23" i="2"/>
  <c r="BP22" i="2"/>
  <c r="BP21" i="2"/>
  <c r="BP20" i="2"/>
  <c r="BP19" i="2"/>
  <c r="BP18" i="2"/>
  <c r="BP17" i="2"/>
  <c r="BP16" i="2"/>
  <c r="BP15" i="2"/>
  <c r="BP14" i="2"/>
  <c r="BP13" i="2"/>
  <c r="BP12" i="2"/>
  <c r="BE23" i="2"/>
  <c r="CB23" i="2" s="1"/>
  <c r="BE22" i="2"/>
  <c r="BE21" i="2"/>
  <c r="CB21" i="2" s="1"/>
  <c r="BE20" i="2"/>
  <c r="CB20" i="2" s="1"/>
  <c r="BE19" i="2"/>
  <c r="CB19" i="2" s="1"/>
  <c r="BE18" i="2"/>
  <c r="CB18" i="2" s="1"/>
  <c r="BE17" i="2"/>
  <c r="CB17" i="2" s="1"/>
  <c r="BE16" i="2"/>
  <c r="CB16" i="2" s="1"/>
  <c r="BE15" i="2"/>
  <c r="CB15" i="2" s="1"/>
  <c r="BE14" i="2"/>
  <c r="BE13" i="2"/>
  <c r="BE12" i="2"/>
  <c r="BO16" i="2" l="1"/>
  <c r="BS16" i="2" s="1"/>
  <c r="BN16" i="2"/>
  <c r="BR16" i="2" s="1"/>
  <c r="BO20" i="2"/>
  <c r="BS20" i="2" s="1"/>
  <c r="BN20" i="2"/>
  <c r="BR20" i="2" s="1"/>
  <c r="BO13" i="2"/>
  <c r="BS13" i="2" s="1"/>
  <c r="BN13" i="2"/>
  <c r="BR13" i="2" s="1"/>
  <c r="BO17" i="2"/>
  <c r="BS17" i="2" s="1"/>
  <c r="BN17" i="2"/>
  <c r="BR17" i="2" s="1"/>
  <c r="BO21" i="2"/>
  <c r="BS21" i="2" s="1"/>
  <c r="BN21" i="2"/>
  <c r="BR21" i="2" s="1"/>
  <c r="BO14" i="2"/>
  <c r="BS14" i="2" s="1"/>
  <c r="BN14" i="2"/>
  <c r="BR14" i="2" s="1"/>
  <c r="BT14" i="2" s="1"/>
  <c r="BO18" i="2"/>
  <c r="BS18" i="2" s="1"/>
  <c r="BN18" i="2"/>
  <c r="BR18" i="2" s="1"/>
  <c r="BO22" i="2"/>
  <c r="BS22" i="2" s="1"/>
  <c r="BN22" i="2"/>
  <c r="BR22" i="2" s="1"/>
  <c r="BT22" i="2" s="1"/>
  <c r="CC22" i="2" s="1"/>
  <c r="CD22" i="2" s="1"/>
  <c r="CE22" i="2" s="1"/>
  <c r="BO15" i="2"/>
  <c r="BS15" i="2" s="1"/>
  <c r="BN15" i="2"/>
  <c r="BR15" i="2" s="1"/>
  <c r="BO19" i="2"/>
  <c r="BS19" i="2" s="1"/>
  <c r="BN19" i="2"/>
  <c r="BR19" i="2" s="1"/>
  <c r="BO23" i="2"/>
  <c r="BS23" i="2" s="1"/>
  <c r="BN23" i="2"/>
  <c r="BR23" i="2" s="1"/>
  <c r="BE24" i="2"/>
  <c r="BT20" i="2" l="1"/>
  <c r="CC20" i="2" s="1"/>
  <c r="CD20" i="2" s="1"/>
  <c r="CE20" i="2" s="1"/>
  <c r="BT19" i="2"/>
  <c r="CC19" i="2" s="1"/>
  <c r="CD19" i="2" s="1"/>
  <c r="CE19" i="2" s="1"/>
  <c r="BT17" i="2"/>
  <c r="CC17" i="2" s="1"/>
  <c r="CD17" i="2" s="1"/>
  <c r="CE17" i="2" s="1"/>
  <c r="BT23" i="2"/>
  <c r="CC23" i="2" s="1"/>
  <c r="CD23" i="2" s="1"/>
  <c r="CE23" i="2" s="1"/>
  <c r="BT15" i="2"/>
  <c r="CC15" i="2" s="1"/>
  <c r="CD15" i="2" s="1"/>
  <c r="CE15" i="2" s="1"/>
  <c r="BT18" i="2"/>
  <c r="CC18" i="2" s="1"/>
  <c r="CD18" i="2" s="1"/>
  <c r="CE18" i="2" s="1"/>
  <c r="BT21" i="2"/>
  <c r="CC21" i="2" s="1"/>
  <c r="CD21" i="2" s="1"/>
  <c r="CE21" i="2" s="1"/>
  <c r="BT13" i="2"/>
  <c r="BT16" i="2"/>
  <c r="CC16" i="2" s="1"/>
  <c r="CD16" i="2" s="1"/>
  <c r="CE16" i="2" s="1"/>
  <c r="CB14" i="2"/>
  <c r="CC14" i="2" s="1"/>
  <c r="CD14" i="2" s="1"/>
  <c r="CE14" i="2" s="1"/>
  <c r="CB13" i="2"/>
  <c r="CB12" i="2"/>
  <c r="BO12" i="2" l="1"/>
  <c r="BO24" i="2" s="1"/>
  <c r="BO25" i="2" s="1"/>
  <c r="BN12" i="2"/>
  <c r="BN24" i="2" s="1"/>
  <c r="BN25" i="2" s="1"/>
  <c r="BS12" i="2" l="1"/>
  <c r="CC13" i="2"/>
  <c r="CD13" i="2" s="1"/>
  <c r="CE13" i="2" s="1"/>
  <c r="BR12" i="2"/>
  <c r="BT12" i="2" l="1"/>
  <c r="CC12" i="2" s="1"/>
  <c r="CC24" i="2" s="1"/>
  <c r="CD24" i="2" l="1"/>
  <c r="C5" i="2"/>
  <c r="CD12" i="2"/>
  <c r="CE12" i="2" s="1"/>
  <c r="CE24" i="2" l="1"/>
  <c r="C7" i="2" s="1"/>
  <c r="C6" i="2"/>
</calcChain>
</file>

<file path=xl/sharedStrings.xml><?xml version="1.0" encoding="utf-8"?>
<sst xmlns="http://schemas.openxmlformats.org/spreadsheetml/2006/main" count="415" uniqueCount="123">
  <si>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</si>
  <si>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</si>
  <si>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</si>
  <si>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</si>
  <si>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</si>
  <si>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</si>
  <si>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</si>
  <si>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</si>
  <si>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</si>
  <si>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</si>
  <si>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</si>
  <si>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</si>
  <si>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</si>
  <si>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</si>
  <si>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</si>
  <si>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</si>
  <si>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</si>
  <si>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</si>
  <si>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</si>
  <si>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</si>
  <si>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</si>
  <si>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</si>
  <si>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</si>
  <si>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</si>
  <si>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</si>
  <si>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</si>
  <si>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</si>
  <si>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</si>
  <si>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</si>
  <si>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</si>
  <si>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</si>
  <si>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</si>
  <si>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Wartość opłaty dystrybucyjnej stałej</t>
  </si>
  <si>
    <t>Cena jednostkowa opłaty dystrybucyjnej zmiennej netto [zł/kWh]</t>
  </si>
  <si>
    <t>Cena jednostkowa opłaty dystrybucyjnej stałej netto [zł/mc]</t>
  </si>
  <si>
    <t>Wartość opłaty dystrybucyjnej zmiennej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</si>
  <si>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</si>
  <si>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</si>
  <si>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</si>
  <si>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</si>
  <si>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</si>
  <si>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</si>
  <si>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</si>
  <si>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</si>
  <si>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</si>
  <si>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</si>
  <si>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</si>
  <si>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</si>
  <si>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</si>
  <si>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</si>
  <si>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</si>
  <si>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</si>
  <si>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</si>
  <si>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</si>
  <si>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</si>
  <si>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</si>
  <si>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</si>
  <si>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</si>
  <si>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</si>
  <si>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</si>
  <si>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Szacowane zuzycie 2022 r. na podatawie danych z 2021 r.</t>
  </si>
  <si>
    <t>Cena jednostkowa paliwa gazowego dla obiektów niechronionych [zł/kWh]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</si>
  <si>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</si>
  <si>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</si>
  <si>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</si>
  <si>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</si>
  <si>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</si>
  <si>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</si>
  <si>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</si>
  <si>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PSG</t>
  </si>
  <si>
    <t>01.01.2023</t>
  </si>
  <si>
    <t>VAT 0 %</t>
  </si>
  <si>
    <t>W-3.6</t>
  </si>
  <si>
    <t>W-5.1</t>
  </si>
  <si>
    <t>Zamkowa</t>
  </si>
  <si>
    <t xml:space="preserve">PGNIG  Obrót Detaliczny sp. z o.o. </t>
  </si>
  <si>
    <t>Gmina Niemodlin</t>
  </si>
  <si>
    <t>49-100</t>
  </si>
  <si>
    <t>Niemodlin</t>
  </si>
  <si>
    <t>Bohaterów Powstań Śląskich</t>
  </si>
  <si>
    <t>37</t>
  </si>
  <si>
    <t>Samorządowy Zakład Opieki Zdrowotnej w Niemodlinie</t>
  </si>
  <si>
    <t>Ośrodek Kultury w Niemodlinie im. Agnieszki Osieckiej</t>
  </si>
  <si>
    <t>Mikołaja  Reja</t>
  </si>
  <si>
    <t>991 03 16 271</t>
  </si>
  <si>
    <t>Zakład Gospodarki Komunalnej i Mieszkaniowej w Niemodlinie</t>
  </si>
  <si>
    <t xml:space="preserve">Wojska Polskiego </t>
  </si>
  <si>
    <t>3</t>
  </si>
  <si>
    <t>Przedszkole Publiczne Nr 2 w Niemodlinie</t>
  </si>
  <si>
    <t>Opolska</t>
  </si>
  <si>
    <t>30a</t>
  </si>
  <si>
    <t>Przedszkole Publiczne Nr 1 im. Bajka w Niemodlinie</t>
  </si>
  <si>
    <t>Kilińskiego</t>
  </si>
  <si>
    <t>Szkoła Podstawowa nr 1 im. Janusza Korczaka w Niemodlinie</t>
  </si>
  <si>
    <t>Reymonta</t>
  </si>
  <si>
    <t>Szkolna</t>
  </si>
  <si>
    <t>Ośrodek Sportu i Rekreacji w Niemodlinie</t>
  </si>
  <si>
    <t>991 02 27 426</t>
  </si>
  <si>
    <t>754 164 03 12</t>
  </si>
  <si>
    <t>8018590365500000054046</t>
  </si>
  <si>
    <t xml:space="preserve">Bohaterów Powstań Śląskich </t>
  </si>
  <si>
    <t>34</t>
  </si>
  <si>
    <t>8018590365500003409621</t>
  </si>
  <si>
    <t>5</t>
  </si>
  <si>
    <t>8018590365500003327406</t>
  </si>
  <si>
    <t>Sportowa</t>
  </si>
  <si>
    <t>8018590365500000038817</t>
  </si>
  <si>
    <t>8018590365500003230768</t>
  </si>
  <si>
    <t>8018590365500002778223</t>
  </si>
  <si>
    <t>8018590365500000054169</t>
  </si>
  <si>
    <t>8018590365500003003126</t>
  </si>
  <si>
    <t>8018590365500013864014</t>
  </si>
  <si>
    <t>8018590365500000038862</t>
  </si>
  <si>
    <t>8018590365500000038541</t>
  </si>
  <si>
    <t>8018590365500020258684</t>
  </si>
  <si>
    <t>W-2.1</t>
  </si>
  <si>
    <t>_ZA</t>
  </si>
  <si>
    <t>W-4</t>
  </si>
  <si>
    <t>W-3.9</t>
  </si>
  <si>
    <t>Obszar dystrybucyjny</t>
  </si>
  <si>
    <t>Cena jednostkowa paliwa gazowego dla obiektów objętych ochroną w grupach taryfowych W-1.1 do W-4 [zł/kWh]</t>
  </si>
  <si>
    <t>Cena jednostkowa paliwa gazowego dla obiektów objętych ochroną w grupach taryfowych W-5.1  i wyżej [zł/kWh]</t>
  </si>
  <si>
    <r>
      <rPr>
        <b/>
        <u/>
        <sz val="10"/>
        <rFont val="Calibri"/>
        <family val="2"/>
        <charset val="238"/>
        <scheme val="minor"/>
      </rPr>
      <t>Instrukcja dla Wykonawcy</t>
    </r>
    <r>
      <rPr>
        <b/>
        <sz val="10"/>
        <rFont val="Calibri"/>
        <family val="2"/>
        <charset val="238"/>
        <scheme val="minor"/>
      </rPr>
      <t>:
W komórkach C4, C5 i C6  należy wpisać cenę jednostkową za 1 kWh zachowując format ceny.
W kolumnie BU należy wpisać cenę abonamentu w zł/mc dla obiektów niechronionych.                                                                                                                                                                                                                                   W kolumnie BW  należy wpisać cenę abonamentu w zł/mc dla obiektów chronionych i chronionych częściowo.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</si>
</sst>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9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165" fontId="6" fillId="8" borderId="1" xfId="0" applyNumberFormat="1" applyFont="1" applyFill="1" applyBorder="1"/>
    <xf numFmtId="0" fontId="6" fillId="7" borderId="1" xfId="0" applyFont="1" applyFill="1" applyBorder="1" applyAlignment="1">
      <alignment wrapText="1"/>
    </xf>
    <xf numFmtId="165" fontId="6" fillId="7" borderId="1" xfId="0" applyNumberFormat="1" applyFont="1" applyFill="1" applyBorder="1"/>
    <xf numFmtId="44" fontId="6" fillId="0" borderId="0" xfId="5" applyFont="1" applyFill="1" applyBorder="1" applyAlignment="1">
      <alignment horizontal="center" wrapText="1"/>
    </xf>
    <xf numFmtId="44" fontId="6" fillId="0" borderId="0" xfId="5" applyFont="1" applyFill="1" applyBorder="1"/>
    <xf numFmtId="0" fontId="6" fillId="0" borderId="2" xfId="0" applyFont="1" applyBorder="1"/>
    <xf numFmtId="44" fontId="6" fillId="0" borderId="9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44" fontId="6" fillId="0" borderId="0" xfId="0" applyNumberFormat="1" applyFont="1"/>
    <xf numFmtId="165" fontId="6" fillId="9" borderId="1" xfId="0" applyNumberFormat="1" applyFont="1" applyFill="1" applyBorder="1"/>
    <xf numFmtId="0" fontId="6" fillId="9" borderId="1" xfId="0" applyFont="1" applyFill="1" applyBorder="1" applyAlignment="1">
      <alignment wrapText="1"/>
    </xf>
    <xf numFmtId="44" fontId="6" fillId="0" borderId="0" xfId="5" applyFont="1" applyFill="1" applyBorder="1" applyAlignment="1">
      <alignment horizontal="center"/>
    </xf>
    <xf numFmtId="0" fontId="6" fillId="8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NumberFormat="1" applyFont="1"/>
    <xf numFmtId="0" fontId="6" fillId="0" borderId="0" xfId="0" applyNumberFormat="1" applyFont="1" applyFill="1"/>
    <xf numFmtId="44" fontId="6" fillId="0" borderId="0" xfId="5" applyFont="1"/>
    <xf numFmtId="49" fontId="6" fillId="0" borderId="1" xfId="0" applyNumberFormat="1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/>
    <xf numFmtId="0" fontId="7" fillId="0" borderId="1" xfId="0" applyFont="1" applyFill="1" applyBorder="1"/>
    <xf numFmtId="2" fontId="6" fillId="0" borderId="1" xfId="0" applyNumberFormat="1" applyFont="1" applyFill="1" applyBorder="1"/>
    <xf numFmtId="165" fontId="6" fillId="0" borderId="1" xfId="0" applyNumberFormat="1" applyFont="1" applyFill="1" applyBorder="1"/>
    <xf numFmtId="0" fontId="6" fillId="0" borderId="1" xfId="5" applyNumberFormat="1" applyFont="1" applyFill="1" applyBorder="1"/>
    <xf numFmtId="44" fontId="6" fillId="0" borderId="1" xfId="5" applyFont="1" applyFill="1" applyBorder="1"/>
    <xf numFmtId="44" fontId="7" fillId="0" borderId="1" xfId="5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5" applyNumberFormat="1" applyFont="1"/>
    <xf numFmtId="49" fontId="6" fillId="0" borderId="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7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  <cellStyle name="Walutowy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34"/>
  <sheetViews>
    <sheetView tabSelected="1" topLeftCell="X7" zoomScale="85" zoomScaleNormal="85" workbookViewId="0">
      <selection activeCell="Y12" sqref="Y12:AC12"/>
    </sheetView>
  </sheetViews>
  <sheetFormatPr defaultColWidth="9" defaultRowHeight="12.75"/>
  <cols>
    <col min="1" max="1" width="3" style="1" customWidth="1"/>
    <col min="2" max="2" width="50.25" style="1" customWidth="1"/>
    <col min="3" max="3" width="12.875" style="1" customWidth="1"/>
    <col min="4" max="4" width="12.375" style="1" customWidth="1"/>
    <col min="5" max="5" width="9" style="1"/>
    <col min="6" max="6" width="12.625" style="1" customWidth="1"/>
    <col min="7" max="7" width="10.75" style="2" customWidth="1"/>
    <col min="8" max="8" width="9.125" style="1" customWidth="1"/>
    <col min="9" max="9" width="9.5" style="1" customWidth="1"/>
    <col min="10" max="10" width="23.5" style="1" customWidth="1"/>
    <col min="11" max="13" width="9" style="1"/>
    <col min="14" max="14" width="12.25" style="1" customWidth="1"/>
    <col min="15" max="15" width="5.25" style="2" customWidth="1"/>
    <col min="16" max="16" width="4.625" style="1" customWidth="1"/>
    <col min="17" max="17" width="33.75" style="1" customWidth="1"/>
    <col min="18" max="18" width="21.375" style="1" customWidth="1"/>
    <col min="19" max="20" width="7.875" style="1" customWidth="1"/>
    <col min="21" max="21" width="15.75" style="1" customWidth="1"/>
    <col min="22" max="23" width="11" style="1" customWidth="1"/>
    <col min="24" max="24" width="22.625" style="1" customWidth="1"/>
    <col min="25" max="25" width="6" style="1" customWidth="1"/>
    <col min="26" max="28" width="9" style="1"/>
    <col min="29" max="29" width="5.375" style="2" customWidth="1"/>
    <col min="30" max="30" width="5.75" style="1" customWidth="1"/>
    <col min="31" max="31" width="25.375" style="1" customWidth="1"/>
    <col min="32" max="32" width="14.125" style="1" customWidth="1"/>
    <col min="33" max="41" width="9" style="1"/>
    <col min="42" max="42" width="11" style="1" customWidth="1"/>
    <col min="43" max="53" width="9" style="1"/>
    <col min="54" max="54" width="11" style="1" customWidth="1"/>
    <col min="55" max="58" width="9" style="1"/>
    <col min="59" max="60" width="7.625" style="1" customWidth="1"/>
    <col min="61" max="63" width="9" style="1"/>
    <col min="64" max="64" width="12.375" style="1" customWidth="1"/>
    <col min="65" max="65" width="9" style="1"/>
    <col min="66" max="67" width="11" style="1" bestFit="1" customWidth="1"/>
    <col min="68" max="68" width="12.125" style="1" customWidth="1"/>
    <col min="69" max="69" width="11.75" style="1" customWidth="1"/>
    <col min="70" max="70" width="12.25" style="1" customWidth="1"/>
    <col min="71" max="71" width="12.5" style="1" customWidth="1"/>
    <col min="72" max="72" width="11.875" style="1" customWidth="1"/>
    <col min="73" max="73" width="12.75" style="1" customWidth="1"/>
    <col min="74" max="74" width="12" style="1" customWidth="1"/>
    <col min="75" max="75" width="12.875" style="1" customWidth="1"/>
    <col min="76" max="76" width="10.375" style="1" customWidth="1"/>
    <col min="77" max="77" width="11.25" style="1" customWidth="1"/>
    <col min="78" max="79" width="12.125" style="1" customWidth="1"/>
    <col min="80" max="80" width="11.375" style="1" customWidth="1"/>
    <col min="81" max="81" width="12.125" style="1" customWidth="1"/>
    <col min="82" max="82" width="10.875" style="1" customWidth="1"/>
    <col min="83" max="83" width="12.5" style="1" customWidth="1"/>
    <col min="84" max="119" width="9" style="34"/>
    <col min="120" max="16384" width="9" style="1"/>
  </cols>
  <sheetData>
    <row r="2" spans="1:84" ht="36" customHeight="1">
      <c r="B2" s="39" t="s">
        <v>61</v>
      </c>
      <c r="C2" s="3">
        <v>0</v>
      </c>
      <c r="D2" s="6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84" ht="36" customHeight="1">
      <c r="B3" s="37" t="s">
        <v>120</v>
      </c>
      <c r="C3" s="36">
        <v>0</v>
      </c>
      <c r="D3" s="6"/>
      <c r="E3" s="7"/>
      <c r="F3" s="7"/>
      <c r="G3" s="7"/>
      <c r="H3" s="7"/>
      <c r="I3" s="7"/>
      <c r="J3" s="6"/>
      <c r="K3" s="7"/>
      <c r="L3" s="7"/>
      <c r="M3" s="7"/>
      <c r="N3" s="7"/>
    </row>
    <row r="4" spans="1:84" ht="40.5" customHeight="1">
      <c r="B4" s="4" t="s">
        <v>121</v>
      </c>
      <c r="C4" s="5">
        <v>0</v>
      </c>
      <c r="D4" s="6"/>
      <c r="E4" s="7"/>
      <c r="F4" s="7"/>
      <c r="G4" s="7"/>
      <c r="H4" s="7"/>
      <c r="I4" s="7"/>
    </row>
    <row r="5" spans="1:84">
      <c r="B5" s="8" t="s">
        <v>50</v>
      </c>
      <c r="C5" s="9">
        <f>CC24</f>
        <v>164190.05680000002</v>
      </c>
      <c r="G5" s="1"/>
    </row>
    <row r="6" spans="1:84">
      <c r="B6" s="10" t="s">
        <v>31</v>
      </c>
      <c r="C6" s="11">
        <f>CD24</f>
        <v>0</v>
      </c>
      <c r="G6" s="1"/>
    </row>
    <row r="7" spans="1:84" ht="13.5" thickBot="1">
      <c r="B7" s="12" t="s">
        <v>51</v>
      </c>
      <c r="C7" s="13">
        <f>CE24</f>
        <v>164190.05680000002</v>
      </c>
      <c r="G7" s="1"/>
    </row>
    <row r="8" spans="1:84" ht="78" customHeight="1">
      <c r="B8" s="60" t="s">
        <v>122</v>
      </c>
      <c r="C8" s="61"/>
      <c r="D8" s="61"/>
      <c r="E8" s="61"/>
      <c r="F8" s="61"/>
      <c r="G8" s="61"/>
      <c r="H8" s="61"/>
      <c r="I8" s="61"/>
    </row>
    <row r="10" spans="1:84">
      <c r="A10" s="14"/>
      <c r="B10" s="63" t="s">
        <v>0</v>
      </c>
      <c r="C10" s="63"/>
      <c r="D10" s="63"/>
      <c r="E10" s="63"/>
      <c r="F10" s="63"/>
      <c r="G10" s="63"/>
      <c r="H10" s="63"/>
      <c r="I10" s="63"/>
      <c r="J10" s="62" t="s">
        <v>44</v>
      </c>
      <c r="K10" s="62"/>
      <c r="L10" s="62"/>
      <c r="M10" s="62"/>
      <c r="N10" s="62"/>
      <c r="O10" s="62"/>
      <c r="P10" s="62"/>
      <c r="Q10" s="63" t="s">
        <v>47</v>
      </c>
      <c r="R10" s="63"/>
      <c r="S10" s="63"/>
      <c r="T10" s="63"/>
      <c r="U10" s="63"/>
      <c r="V10" s="63"/>
      <c r="W10" s="63"/>
      <c r="X10" s="62" t="s">
        <v>48</v>
      </c>
      <c r="Y10" s="62"/>
      <c r="Z10" s="62"/>
      <c r="AA10" s="62"/>
      <c r="AB10" s="62"/>
      <c r="AC10" s="62"/>
      <c r="AD10" s="62"/>
      <c r="AE10" s="62"/>
      <c r="AF10" s="62"/>
      <c r="AG10" s="62" t="s">
        <v>60</v>
      </c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 t="s">
        <v>60</v>
      </c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57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9"/>
    </row>
    <row r="11" spans="1:84" ht="114.75">
      <c r="A11" s="14" t="s">
        <v>28</v>
      </c>
      <c r="B11" s="15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6" t="s">
        <v>5</v>
      </c>
      <c r="H11" s="17" t="s">
        <v>6</v>
      </c>
      <c r="I11" s="17" t="s">
        <v>25</v>
      </c>
      <c r="J11" s="18" t="s">
        <v>43</v>
      </c>
      <c r="K11" s="18" t="s">
        <v>1</v>
      </c>
      <c r="L11" s="18" t="s">
        <v>2</v>
      </c>
      <c r="M11" s="18" t="s">
        <v>3</v>
      </c>
      <c r="N11" s="18" t="s">
        <v>4</v>
      </c>
      <c r="O11" s="19" t="s">
        <v>5</v>
      </c>
      <c r="P11" s="20" t="s">
        <v>6</v>
      </c>
      <c r="Q11" s="21" t="s">
        <v>22</v>
      </c>
      <c r="R11" s="22" t="s">
        <v>23</v>
      </c>
      <c r="S11" s="22" t="s">
        <v>42</v>
      </c>
      <c r="T11" s="22" t="s">
        <v>45</v>
      </c>
      <c r="U11" s="21" t="s">
        <v>24</v>
      </c>
      <c r="V11" s="21" t="s">
        <v>36</v>
      </c>
      <c r="W11" s="21" t="s">
        <v>37</v>
      </c>
      <c r="X11" s="23" t="s">
        <v>7</v>
      </c>
      <c r="Y11" s="23" t="s">
        <v>1</v>
      </c>
      <c r="Z11" s="23" t="s">
        <v>2</v>
      </c>
      <c r="AA11" s="23" t="s">
        <v>3</v>
      </c>
      <c r="AB11" s="23" t="s">
        <v>4</v>
      </c>
      <c r="AC11" s="24" t="s">
        <v>5</v>
      </c>
      <c r="AD11" s="25" t="s">
        <v>6</v>
      </c>
      <c r="AE11" s="23" t="s">
        <v>26</v>
      </c>
      <c r="AF11" s="23" t="s">
        <v>38</v>
      </c>
      <c r="AG11" s="26" t="s">
        <v>10</v>
      </c>
      <c r="AH11" s="26" t="s">
        <v>11</v>
      </c>
      <c r="AI11" s="26" t="s">
        <v>21</v>
      </c>
      <c r="AJ11" s="26" t="s">
        <v>12</v>
      </c>
      <c r="AK11" s="26" t="s">
        <v>13</v>
      </c>
      <c r="AL11" s="26" t="s">
        <v>14</v>
      </c>
      <c r="AM11" s="26" t="s">
        <v>15</v>
      </c>
      <c r="AN11" s="26" t="s">
        <v>16</v>
      </c>
      <c r="AO11" s="26" t="s">
        <v>17</v>
      </c>
      <c r="AP11" s="26" t="s">
        <v>18</v>
      </c>
      <c r="AQ11" s="26" t="s">
        <v>19</v>
      </c>
      <c r="AR11" s="26" t="s">
        <v>20</v>
      </c>
      <c r="AS11" s="26" t="s">
        <v>10</v>
      </c>
      <c r="AT11" s="26" t="s">
        <v>11</v>
      </c>
      <c r="AU11" s="26" t="s">
        <v>21</v>
      </c>
      <c r="AV11" s="26" t="s">
        <v>12</v>
      </c>
      <c r="AW11" s="26" t="s">
        <v>13</v>
      </c>
      <c r="AX11" s="26" t="s">
        <v>14</v>
      </c>
      <c r="AY11" s="26" t="s">
        <v>15</v>
      </c>
      <c r="AZ11" s="26" t="s">
        <v>16</v>
      </c>
      <c r="BA11" s="26" t="s">
        <v>17</v>
      </c>
      <c r="BB11" s="26" t="s">
        <v>18</v>
      </c>
      <c r="BC11" s="26" t="s">
        <v>19</v>
      </c>
      <c r="BD11" s="26" t="s">
        <v>20</v>
      </c>
      <c r="BE11" s="26" t="s">
        <v>39</v>
      </c>
      <c r="BF11" s="26" t="s">
        <v>59</v>
      </c>
      <c r="BG11" s="25" t="s">
        <v>8</v>
      </c>
      <c r="BH11" s="25" t="s">
        <v>119</v>
      </c>
      <c r="BI11" s="27" t="s">
        <v>9</v>
      </c>
      <c r="BJ11" s="28" t="s">
        <v>40</v>
      </c>
      <c r="BK11" s="28" t="s">
        <v>49</v>
      </c>
      <c r="BL11" s="28" t="s">
        <v>52</v>
      </c>
      <c r="BM11" s="28" t="s">
        <v>53</v>
      </c>
      <c r="BN11" s="29" t="s">
        <v>54</v>
      </c>
      <c r="BO11" s="29" t="s">
        <v>55</v>
      </c>
      <c r="BP11" s="30" t="s">
        <v>56</v>
      </c>
      <c r="BQ11" s="30" t="s">
        <v>57</v>
      </c>
      <c r="BR11" s="31" t="s">
        <v>66</v>
      </c>
      <c r="BS11" s="31" t="s">
        <v>67</v>
      </c>
      <c r="BT11" s="31" t="s">
        <v>68</v>
      </c>
      <c r="BU11" s="30" t="s">
        <v>63</v>
      </c>
      <c r="BV11" s="31" t="s">
        <v>64</v>
      </c>
      <c r="BW11" s="30" t="s">
        <v>62</v>
      </c>
      <c r="BX11" s="31" t="s">
        <v>65</v>
      </c>
      <c r="BY11" s="30" t="s">
        <v>34</v>
      </c>
      <c r="BZ11" s="41" t="s">
        <v>32</v>
      </c>
      <c r="CA11" s="30" t="s">
        <v>33</v>
      </c>
      <c r="CB11" s="40" t="s">
        <v>35</v>
      </c>
      <c r="CC11" s="30" t="s">
        <v>29</v>
      </c>
      <c r="CD11" s="32" t="s">
        <v>71</v>
      </c>
      <c r="CE11" s="33" t="s">
        <v>30</v>
      </c>
    </row>
    <row r="12" spans="1:84" s="34" customFormat="1" ht="13.5" customHeight="1">
      <c r="A12" s="15">
        <v>1</v>
      </c>
      <c r="B12" s="15" t="s">
        <v>76</v>
      </c>
      <c r="C12" s="15" t="s">
        <v>77</v>
      </c>
      <c r="D12" s="15" t="s">
        <v>78</v>
      </c>
      <c r="E12" s="15" t="s">
        <v>78</v>
      </c>
      <c r="F12" s="15" t="s">
        <v>79</v>
      </c>
      <c r="G12" s="56" t="s">
        <v>80</v>
      </c>
      <c r="H12" s="15">
        <v>0</v>
      </c>
      <c r="I12" s="45" t="s">
        <v>84</v>
      </c>
      <c r="J12" s="15" t="s">
        <v>76</v>
      </c>
      <c r="K12" s="45" t="s">
        <v>77</v>
      </c>
      <c r="L12" s="15" t="s">
        <v>78</v>
      </c>
      <c r="M12" s="15" t="s">
        <v>78</v>
      </c>
      <c r="N12" s="15" t="s">
        <v>79</v>
      </c>
      <c r="O12" s="45" t="s">
        <v>80</v>
      </c>
      <c r="P12" s="15"/>
      <c r="Q12" s="15" t="s">
        <v>75</v>
      </c>
      <c r="R12" s="15" t="s">
        <v>69</v>
      </c>
      <c r="S12" s="15" t="s">
        <v>27</v>
      </c>
      <c r="T12" s="15" t="s">
        <v>58</v>
      </c>
      <c r="U12" s="15" t="s">
        <v>70</v>
      </c>
      <c r="V12" s="15" t="s">
        <v>41</v>
      </c>
      <c r="W12" s="15" t="s">
        <v>46</v>
      </c>
      <c r="X12" s="15" t="s">
        <v>76</v>
      </c>
      <c r="Y12" s="15" t="s">
        <v>77</v>
      </c>
      <c r="Z12" s="15" t="s">
        <v>78</v>
      </c>
      <c r="AA12" s="15" t="s">
        <v>78</v>
      </c>
      <c r="AB12" s="15" t="s">
        <v>79</v>
      </c>
      <c r="AC12" s="45" t="s">
        <v>80</v>
      </c>
      <c r="AD12" s="15">
        <v>0</v>
      </c>
      <c r="AE12" s="45" t="s">
        <v>99</v>
      </c>
      <c r="AF12" s="45"/>
      <c r="AG12" s="46">
        <v>53725</v>
      </c>
      <c r="AH12" s="46">
        <v>42641</v>
      </c>
      <c r="AI12" s="15">
        <v>37636</v>
      </c>
      <c r="AJ12" s="15">
        <v>25026</v>
      </c>
      <c r="AK12" s="15">
        <v>925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46">
        <v>53725</v>
      </c>
      <c r="AT12" s="46">
        <v>42641</v>
      </c>
      <c r="AU12" s="15">
        <v>37636</v>
      </c>
      <c r="AV12" s="15">
        <v>25026</v>
      </c>
      <c r="AW12" s="15">
        <v>925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47">
        <f t="shared" ref="BE12:BE23" si="0">SUM(AG12:AR12)</f>
        <v>159953</v>
      </c>
      <c r="BF12" s="47">
        <f>BE12*2</f>
        <v>319906</v>
      </c>
      <c r="BG12" s="47" t="s">
        <v>73</v>
      </c>
      <c r="BH12" s="47" t="s">
        <v>116</v>
      </c>
      <c r="BI12" s="15">
        <v>230</v>
      </c>
      <c r="BJ12" s="48">
        <v>8760</v>
      </c>
      <c r="BK12" s="15">
        <v>12</v>
      </c>
      <c r="BL12" s="49">
        <v>0</v>
      </c>
      <c r="BM12" s="49">
        <v>100</v>
      </c>
      <c r="BN12" s="46">
        <f>BL12*BF12/100</f>
        <v>0</v>
      </c>
      <c r="BO12" s="46">
        <f>BF12*BM12/100</f>
        <v>319906</v>
      </c>
      <c r="BP12" s="50">
        <f>$C$2</f>
        <v>0</v>
      </c>
      <c r="BQ12" s="50">
        <f>$C$4</f>
        <v>0</v>
      </c>
      <c r="BR12" s="53">
        <f>BN12*BP12</f>
        <v>0</v>
      </c>
      <c r="BS12" s="53">
        <f>BO12*BQ12</f>
        <v>0</v>
      </c>
      <c r="BT12" s="53">
        <f>SUM(BR12:BS12)</f>
        <v>0</v>
      </c>
      <c r="BU12" s="51"/>
      <c r="BV12" s="52">
        <f>BU12*BK12*BL12/100</f>
        <v>0</v>
      </c>
      <c r="BW12" s="51"/>
      <c r="BX12" s="52">
        <f>BW12*BK12*BM12/100</f>
        <v>0</v>
      </c>
      <c r="BY12" s="47">
        <v>6.1199999999999996E-3</v>
      </c>
      <c r="BZ12" s="52">
        <f>BY12*BI12*BJ12</f>
        <v>12330.575999999999</v>
      </c>
      <c r="CA12" s="47">
        <v>1.7600000000000001E-2</v>
      </c>
      <c r="CB12" s="52">
        <f>CA12*BF12</f>
        <v>5630.3456000000006</v>
      </c>
      <c r="CC12" s="52">
        <f>CB12+BZ12+BX12+BV12+BT12</f>
        <v>17960.921600000001</v>
      </c>
      <c r="CD12" s="52">
        <f>CC12*0</f>
        <v>0</v>
      </c>
      <c r="CE12" s="52">
        <f>CD12+CC12</f>
        <v>17960.921600000001</v>
      </c>
      <c r="CF12" s="43"/>
    </row>
    <row r="13" spans="1:84" s="34" customFormat="1" ht="13.5" customHeight="1">
      <c r="A13" s="15">
        <v>2</v>
      </c>
      <c r="B13" s="15" t="s">
        <v>76</v>
      </c>
      <c r="C13" s="15" t="s">
        <v>77</v>
      </c>
      <c r="D13" s="15" t="s">
        <v>78</v>
      </c>
      <c r="E13" s="15" t="s">
        <v>78</v>
      </c>
      <c r="F13" s="15" t="s">
        <v>79</v>
      </c>
      <c r="G13" s="56" t="s">
        <v>80</v>
      </c>
      <c r="H13" s="15">
        <v>0</v>
      </c>
      <c r="I13" s="45" t="s">
        <v>84</v>
      </c>
      <c r="J13" s="15" t="s">
        <v>85</v>
      </c>
      <c r="K13" s="45" t="s">
        <v>77</v>
      </c>
      <c r="L13" s="15" t="s">
        <v>78</v>
      </c>
      <c r="M13" s="15" t="s">
        <v>78</v>
      </c>
      <c r="N13" s="15" t="s">
        <v>86</v>
      </c>
      <c r="O13" s="45" t="s">
        <v>87</v>
      </c>
      <c r="P13" s="15"/>
      <c r="Q13" s="15" t="s">
        <v>75</v>
      </c>
      <c r="R13" s="15" t="s">
        <v>69</v>
      </c>
      <c r="S13" s="15" t="s">
        <v>27</v>
      </c>
      <c r="T13" s="15" t="s">
        <v>58</v>
      </c>
      <c r="U13" s="15" t="s">
        <v>70</v>
      </c>
      <c r="V13" s="15" t="s">
        <v>41</v>
      </c>
      <c r="W13" s="15" t="s">
        <v>46</v>
      </c>
      <c r="X13" s="15" t="s">
        <v>85</v>
      </c>
      <c r="Y13" s="15" t="s">
        <v>77</v>
      </c>
      <c r="Z13" s="15" t="s">
        <v>78</v>
      </c>
      <c r="AA13" s="15" t="s">
        <v>78</v>
      </c>
      <c r="AB13" s="15" t="s">
        <v>100</v>
      </c>
      <c r="AC13" s="45" t="s">
        <v>101</v>
      </c>
      <c r="AD13" s="15">
        <v>0</v>
      </c>
      <c r="AE13" s="45" t="s">
        <v>102</v>
      </c>
      <c r="AF13" s="15"/>
      <c r="AG13" s="46">
        <v>41754</v>
      </c>
      <c r="AH13" s="46">
        <v>36782</v>
      </c>
      <c r="AI13" s="15">
        <v>29759</v>
      </c>
      <c r="AJ13" s="15">
        <v>22764</v>
      </c>
      <c r="AK13" s="15">
        <v>5138</v>
      </c>
      <c r="AL13" s="15">
        <v>0</v>
      </c>
      <c r="AM13" s="15">
        <v>0</v>
      </c>
      <c r="AN13" s="15">
        <v>0</v>
      </c>
      <c r="AO13" s="15">
        <v>3318</v>
      </c>
      <c r="AP13" s="15">
        <v>22107</v>
      </c>
      <c r="AQ13" s="15">
        <v>33503</v>
      </c>
      <c r="AR13" s="15">
        <v>49635</v>
      </c>
      <c r="AS13" s="46">
        <v>41754</v>
      </c>
      <c r="AT13" s="46">
        <v>36782</v>
      </c>
      <c r="AU13" s="15">
        <v>29759</v>
      </c>
      <c r="AV13" s="15">
        <v>22764</v>
      </c>
      <c r="AW13" s="15">
        <v>5138</v>
      </c>
      <c r="AX13" s="15">
        <v>0</v>
      </c>
      <c r="AY13" s="15">
        <v>0</v>
      </c>
      <c r="AZ13" s="15">
        <v>0</v>
      </c>
      <c r="BA13" s="15">
        <v>3318</v>
      </c>
      <c r="BB13" s="15">
        <v>22107</v>
      </c>
      <c r="BC13" s="15">
        <v>33503</v>
      </c>
      <c r="BD13" s="15">
        <v>49635</v>
      </c>
      <c r="BE13" s="47">
        <f t="shared" si="0"/>
        <v>244760</v>
      </c>
      <c r="BF13" s="47">
        <f t="shared" ref="BF13:BF23" si="1">BE13*2</f>
        <v>489520</v>
      </c>
      <c r="BG13" s="47" t="str">
        <f>$BG$12</f>
        <v>W-5.1</v>
      </c>
      <c r="BH13" s="47" t="s">
        <v>116</v>
      </c>
      <c r="BI13" s="15">
        <v>111</v>
      </c>
      <c r="BJ13" s="48">
        <v>8760</v>
      </c>
      <c r="BK13" s="15">
        <v>12</v>
      </c>
      <c r="BL13" s="49">
        <v>50</v>
      </c>
      <c r="BM13" s="49">
        <v>50</v>
      </c>
      <c r="BN13" s="46">
        <f>BL13*BF13/100</f>
        <v>244760</v>
      </c>
      <c r="BO13" s="46">
        <f t="shared" ref="BO13:BO23" si="2">BF13*BM13/100</f>
        <v>244760</v>
      </c>
      <c r="BP13" s="50">
        <f t="shared" ref="BP13:BP23" si="3">$C$2</f>
        <v>0</v>
      </c>
      <c r="BQ13" s="50">
        <f>$C$4</f>
        <v>0</v>
      </c>
      <c r="BR13" s="53">
        <f t="shared" ref="BR13:BR23" si="4">BN13*BP13</f>
        <v>0</v>
      </c>
      <c r="BS13" s="53">
        <f t="shared" ref="BS13:BS23" si="5">BO13*BQ13</f>
        <v>0</v>
      </c>
      <c r="BT13" s="53">
        <f t="shared" ref="BT13:BT23" si="6">SUM(BR13:BS13)</f>
        <v>0</v>
      </c>
      <c r="BU13" s="51"/>
      <c r="BV13" s="52">
        <f>BU13*BK13*BL13/100</f>
        <v>0</v>
      </c>
      <c r="BW13" s="51"/>
      <c r="BX13" s="52">
        <f>BW13*BK13*BM13/100</f>
        <v>0</v>
      </c>
      <c r="BY13" s="47">
        <v>6.1199999999999996E-3</v>
      </c>
      <c r="BZ13" s="52">
        <f t="shared" ref="BZ13:BZ15" si="7">BY13*BI13*BJ13</f>
        <v>5950.8431999999993</v>
      </c>
      <c r="CA13" s="47">
        <v>1.7600000000000001E-2</v>
      </c>
      <c r="CB13" s="52">
        <f>CA13*BF13</f>
        <v>8615.5519999999997</v>
      </c>
      <c r="CC13" s="52">
        <f t="shared" ref="CC13:CC22" si="8">CB13+BZ13+BX13+BV13+BT13</f>
        <v>14566.395199999999</v>
      </c>
      <c r="CD13" s="52">
        <f t="shared" ref="CD13:CD22" si="9">CC13*0</f>
        <v>0</v>
      </c>
      <c r="CE13" s="52">
        <f t="shared" ref="CE13:CE22" si="10">CD13+CC13</f>
        <v>14566.395199999999</v>
      </c>
      <c r="CF13" s="43"/>
    </row>
    <row r="14" spans="1:84" s="34" customFormat="1" ht="13.5" customHeight="1">
      <c r="A14" s="15">
        <v>3</v>
      </c>
      <c r="B14" s="15" t="s">
        <v>76</v>
      </c>
      <c r="C14" s="15" t="s">
        <v>77</v>
      </c>
      <c r="D14" s="15" t="s">
        <v>78</v>
      </c>
      <c r="E14" s="15" t="s">
        <v>78</v>
      </c>
      <c r="F14" s="15" t="s">
        <v>79</v>
      </c>
      <c r="G14" s="56" t="s">
        <v>80</v>
      </c>
      <c r="H14" s="15">
        <v>0</v>
      </c>
      <c r="I14" s="45" t="s">
        <v>84</v>
      </c>
      <c r="J14" s="15" t="s">
        <v>85</v>
      </c>
      <c r="K14" s="45" t="s">
        <v>77</v>
      </c>
      <c r="L14" s="15" t="s">
        <v>78</v>
      </c>
      <c r="M14" s="15" t="s">
        <v>78</v>
      </c>
      <c r="N14" s="15" t="s">
        <v>86</v>
      </c>
      <c r="O14" s="45" t="s">
        <v>87</v>
      </c>
      <c r="P14" s="15"/>
      <c r="Q14" s="15" t="s">
        <v>75</v>
      </c>
      <c r="R14" s="15" t="s">
        <v>69</v>
      </c>
      <c r="S14" s="15" t="s">
        <v>27</v>
      </c>
      <c r="T14" s="15" t="s">
        <v>58</v>
      </c>
      <c r="U14" s="15" t="s">
        <v>70</v>
      </c>
      <c r="V14" s="15" t="s">
        <v>41</v>
      </c>
      <c r="W14" s="15" t="s">
        <v>46</v>
      </c>
      <c r="X14" s="15" t="s">
        <v>85</v>
      </c>
      <c r="Y14" s="15" t="s">
        <v>77</v>
      </c>
      <c r="Z14" s="15" t="s">
        <v>78</v>
      </c>
      <c r="AA14" s="15" t="s">
        <v>78</v>
      </c>
      <c r="AB14" s="15" t="s">
        <v>95</v>
      </c>
      <c r="AC14" s="45" t="s">
        <v>103</v>
      </c>
      <c r="AD14" s="15">
        <v>0</v>
      </c>
      <c r="AE14" s="45" t="s">
        <v>104</v>
      </c>
      <c r="AF14" s="15"/>
      <c r="AG14" s="46">
        <v>2616</v>
      </c>
      <c r="AH14" s="46">
        <v>2390</v>
      </c>
      <c r="AI14" s="15">
        <v>1888</v>
      </c>
      <c r="AJ14" s="15">
        <v>1389</v>
      </c>
      <c r="AK14" s="15">
        <v>457</v>
      </c>
      <c r="AL14" s="15">
        <v>34</v>
      </c>
      <c r="AM14" s="15">
        <v>33</v>
      </c>
      <c r="AN14" s="15">
        <v>0</v>
      </c>
      <c r="AO14" s="15">
        <v>0</v>
      </c>
      <c r="AP14" s="15">
        <v>0</v>
      </c>
      <c r="AQ14" s="15">
        <v>0</v>
      </c>
      <c r="AR14" s="15">
        <v>328</v>
      </c>
      <c r="AS14" s="46">
        <v>2616</v>
      </c>
      <c r="AT14" s="46">
        <v>2390</v>
      </c>
      <c r="AU14" s="15">
        <v>1888</v>
      </c>
      <c r="AV14" s="15">
        <v>1389</v>
      </c>
      <c r="AW14" s="15">
        <v>457</v>
      </c>
      <c r="AX14" s="15">
        <v>34</v>
      </c>
      <c r="AY14" s="15">
        <v>33</v>
      </c>
      <c r="AZ14" s="15">
        <v>0</v>
      </c>
      <c r="BA14" s="15">
        <v>0</v>
      </c>
      <c r="BB14" s="15">
        <v>0</v>
      </c>
      <c r="BC14" s="15">
        <v>0</v>
      </c>
      <c r="BD14" s="15">
        <v>328</v>
      </c>
      <c r="BE14" s="47">
        <f t="shared" si="0"/>
        <v>9135</v>
      </c>
      <c r="BF14" s="47">
        <f t="shared" si="1"/>
        <v>18270</v>
      </c>
      <c r="BG14" s="47" t="str">
        <f t="shared" ref="BG14:BG15" si="11">$BG$12</f>
        <v>W-5.1</v>
      </c>
      <c r="BH14" s="47" t="s">
        <v>116</v>
      </c>
      <c r="BI14" s="15">
        <v>120</v>
      </c>
      <c r="BJ14" s="48">
        <v>8760</v>
      </c>
      <c r="BK14" s="15">
        <v>12</v>
      </c>
      <c r="BL14" s="49">
        <v>0</v>
      </c>
      <c r="BM14" s="49">
        <v>100</v>
      </c>
      <c r="BN14" s="46">
        <f t="shared" ref="BN14:BN23" si="12">BL14*BF14/100</f>
        <v>0</v>
      </c>
      <c r="BO14" s="46">
        <f t="shared" si="2"/>
        <v>18270</v>
      </c>
      <c r="BP14" s="50">
        <f t="shared" si="3"/>
        <v>0</v>
      </c>
      <c r="BQ14" s="50">
        <f>$C$4</f>
        <v>0</v>
      </c>
      <c r="BR14" s="53">
        <f t="shared" si="4"/>
        <v>0</v>
      </c>
      <c r="BS14" s="53">
        <f t="shared" si="5"/>
        <v>0</v>
      </c>
      <c r="BT14" s="53">
        <f t="shared" si="6"/>
        <v>0</v>
      </c>
      <c r="BU14" s="51"/>
      <c r="BV14" s="52">
        <f t="shared" ref="BV14:BV23" si="13">BU14*BK14*BL14/100</f>
        <v>0</v>
      </c>
      <c r="BW14" s="51"/>
      <c r="BX14" s="52">
        <f t="shared" ref="BX14:BX23" si="14">BW14*BK14*BM14/100</f>
        <v>0</v>
      </c>
      <c r="BY14" s="47">
        <v>6.1199999999999996E-3</v>
      </c>
      <c r="BZ14" s="52">
        <f t="shared" si="7"/>
        <v>6433.3439999999991</v>
      </c>
      <c r="CA14" s="47">
        <v>1.7600000000000001E-2</v>
      </c>
      <c r="CB14" s="52">
        <f>CA14*BF14</f>
        <v>321.55200000000002</v>
      </c>
      <c r="CC14" s="52">
        <f t="shared" si="8"/>
        <v>6754.8959999999988</v>
      </c>
      <c r="CD14" s="52">
        <f t="shared" si="9"/>
        <v>0</v>
      </c>
      <c r="CE14" s="52">
        <f t="shared" si="10"/>
        <v>6754.8959999999988</v>
      </c>
      <c r="CF14" s="43"/>
    </row>
    <row r="15" spans="1:84" s="34" customFormat="1">
      <c r="A15" s="15">
        <v>4</v>
      </c>
      <c r="B15" s="15" t="s">
        <v>76</v>
      </c>
      <c r="C15" s="15" t="s">
        <v>77</v>
      </c>
      <c r="D15" s="15" t="s">
        <v>78</v>
      </c>
      <c r="E15" s="15" t="s">
        <v>78</v>
      </c>
      <c r="F15" s="15" t="s">
        <v>79</v>
      </c>
      <c r="G15" s="54">
        <v>37</v>
      </c>
      <c r="H15" s="15">
        <v>0</v>
      </c>
      <c r="I15" s="15" t="s">
        <v>84</v>
      </c>
      <c r="J15" s="15" t="s">
        <v>88</v>
      </c>
      <c r="K15" s="15" t="s">
        <v>77</v>
      </c>
      <c r="L15" s="15" t="s">
        <v>78</v>
      </c>
      <c r="M15" s="15" t="s">
        <v>78</v>
      </c>
      <c r="N15" s="15" t="s">
        <v>89</v>
      </c>
      <c r="O15" s="54" t="s">
        <v>90</v>
      </c>
      <c r="P15" s="15"/>
      <c r="Q15" s="15" t="s">
        <v>75</v>
      </c>
      <c r="R15" s="15" t="s">
        <v>69</v>
      </c>
      <c r="S15" s="15" t="s">
        <v>27</v>
      </c>
      <c r="T15" s="15" t="s">
        <v>58</v>
      </c>
      <c r="U15" s="15" t="s">
        <v>70</v>
      </c>
      <c r="V15" s="15" t="s">
        <v>41</v>
      </c>
      <c r="W15" s="15" t="s">
        <v>46</v>
      </c>
      <c r="X15" s="15" t="s">
        <v>88</v>
      </c>
      <c r="Y15" s="15" t="s">
        <v>77</v>
      </c>
      <c r="Z15" s="15" t="s">
        <v>78</v>
      </c>
      <c r="AA15" s="15" t="s">
        <v>78</v>
      </c>
      <c r="AB15" s="15" t="s">
        <v>89</v>
      </c>
      <c r="AC15" s="54" t="s">
        <v>90</v>
      </c>
      <c r="AD15" s="15">
        <v>0</v>
      </c>
      <c r="AE15" s="45" t="s">
        <v>106</v>
      </c>
      <c r="AF15" s="15"/>
      <c r="AG15" s="46">
        <v>23722</v>
      </c>
      <c r="AH15" s="46">
        <v>27548</v>
      </c>
      <c r="AI15" s="15">
        <v>19465</v>
      </c>
      <c r="AJ15" s="15">
        <v>13365</v>
      </c>
      <c r="AK15" s="15">
        <v>8137</v>
      </c>
      <c r="AL15" s="15">
        <v>2261</v>
      </c>
      <c r="AM15" s="15">
        <v>245</v>
      </c>
      <c r="AN15" s="15">
        <v>2452</v>
      </c>
      <c r="AO15" s="15">
        <v>4797</v>
      </c>
      <c r="AP15" s="15">
        <v>31439</v>
      </c>
      <c r="AQ15" s="15">
        <v>16876</v>
      </c>
      <c r="AR15" s="15">
        <v>23474</v>
      </c>
      <c r="AS15" s="46">
        <v>23722</v>
      </c>
      <c r="AT15" s="46">
        <v>27548</v>
      </c>
      <c r="AU15" s="15">
        <v>19465</v>
      </c>
      <c r="AV15" s="15">
        <v>13365</v>
      </c>
      <c r="AW15" s="15">
        <v>8137</v>
      </c>
      <c r="AX15" s="15">
        <v>2261</v>
      </c>
      <c r="AY15" s="15">
        <v>245</v>
      </c>
      <c r="AZ15" s="15">
        <v>2452</v>
      </c>
      <c r="BA15" s="15">
        <v>4797</v>
      </c>
      <c r="BB15" s="15">
        <v>31439</v>
      </c>
      <c r="BC15" s="15">
        <v>16876</v>
      </c>
      <c r="BD15" s="15">
        <v>23474</v>
      </c>
      <c r="BE15" s="47">
        <f t="shared" si="0"/>
        <v>173781</v>
      </c>
      <c r="BF15" s="47">
        <f t="shared" si="1"/>
        <v>347562</v>
      </c>
      <c r="BG15" s="47" t="str">
        <f t="shared" si="11"/>
        <v>W-5.1</v>
      </c>
      <c r="BH15" s="15" t="s">
        <v>116</v>
      </c>
      <c r="BI15" s="15">
        <v>121</v>
      </c>
      <c r="BJ15" s="48">
        <v>8760</v>
      </c>
      <c r="BK15" s="15">
        <v>12</v>
      </c>
      <c r="BL15" s="49">
        <v>0</v>
      </c>
      <c r="BM15" s="49">
        <v>100</v>
      </c>
      <c r="BN15" s="46">
        <f t="shared" si="12"/>
        <v>0</v>
      </c>
      <c r="BO15" s="46">
        <f t="shared" si="2"/>
        <v>347562</v>
      </c>
      <c r="BP15" s="50">
        <f t="shared" si="3"/>
        <v>0</v>
      </c>
      <c r="BQ15" s="50">
        <f>$C$4</f>
        <v>0</v>
      </c>
      <c r="BR15" s="53">
        <f t="shared" si="4"/>
        <v>0</v>
      </c>
      <c r="BS15" s="53">
        <f t="shared" si="5"/>
        <v>0</v>
      </c>
      <c r="BT15" s="53">
        <f t="shared" si="6"/>
        <v>0</v>
      </c>
      <c r="BU15" s="51"/>
      <c r="BV15" s="52">
        <f t="shared" si="13"/>
        <v>0</v>
      </c>
      <c r="BW15" s="51"/>
      <c r="BX15" s="52">
        <f t="shared" si="14"/>
        <v>0</v>
      </c>
      <c r="BY15" s="47">
        <v>6.1199999999999996E-3</v>
      </c>
      <c r="BZ15" s="52">
        <f t="shared" si="7"/>
        <v>6486.9551999999994</v>
      </c>
      <c r="CA15" s="47">
        <v>1.7600000000000001E-2</v>
      </c>
      <c r="CB15" s="52">
        <f t="shared" ref="CB15:CB23" si="15">CA15*BF15</f>
        <v>6117.0912000000008</v>
      </c>
      <c r="CC15" s="52">
        <f t="shared" si="8"/>
        <v>12604.046399999999</v>
      </c>
      <c r="CD15" s="52">
        <f t="shared" si="9"/>
        <v>0</v>
      </c>
      <c r="CE15" s="52">
        <f t="shared" si="10"/>
        <v>12604.046399999999</v>
      </c>
      <c r="CF15" s="43"/>
    </row>
    <row r="16" spans="1:84" s="34" customFormat="1">
      <c r="A16" s="15">
        <v>5</v>
      </c>
      <c r="B16" s="15" t="s">
        <v>76</v>
      </c>
      <c r="C16" s="15" t="s">
        <v>77</v>
      </c>
      <c r="D16" s="15" t="s">
        <v>78</v>
      </c>
      <c r="E16" s="15" t="s">
        <v>78</v>
      </c>
      <c r="F16" s="15" t="s">
        <v>79</v>
      </c>
      <c r="G16" s="54">
        <v>37</v>
      </c>
      <c r="H16" s="15">
        <v>0</v>
      </c>
      <c r="I16" s="15" t="s">
        <v>84</v>
      </c>
      <c r="J16" s="15" t="s">
        <v>88</v>
      </c>
      <c r="K16" s="15" t="s">
        <v>77</v>
      </c>
      <c r="L16" s="15" t="s">
        <v>78</v>
      </c>
      <c r="M16" s="15" t="s">
        <v>78</v>
      </c>
      <c r="N16" s="15" t="s">
        <v>89</v>
      </c>
      <c r="O16" s="54" t="s">
        <v>90</v>
      </c>
      <c r="P16" s="15"/>
      <c r="Q16" s="15" t="s">
        <v>75</v>
      </c>
      <c r="R16" s="15" t="s">
        <v>69</v>
      </c>
      <c r="S16" s="15" t="s">
        <v>27</v>
      </c>
      <c r="T16" s="15" t="s">
        <v>58</v>
      </c>
      <c r="U16" s="15" t="s">
        <v>70</v>
      </c>
      <c r="V16" s="15" t="s">
        <v>41</v>
      </c>
      <c r="W16" s="15" t="s">
        <v>46</v>
      </c>
      <c r="X16" s="15" t="s">
        <v>88</v>
      </c>
      <c r="Y16" s="15" t="s">
        <v>77</v>
      </c>
      <c r="Z16" s="15" t="s">
        <v>78</v>
      </c>
      <c r="AA16" s="15" t="s">
        <v>78</v>
      </c>
      <c r="AB16" s="15" t="s">
        <v>89</v>
      </c>
      <c r="AC16" s="54" t="s">
        <v>90</v>
      </c>
      <c r="AD16" s="15">
        <v>0</v>
      </c>
      <c r="AE16" s="45" t="s">
        <v>107</v>
      </c>
      <c r="AF16" s="15">
        <v>25853089</v>
      </c>
      <c r="AG16" s="46">
        <v>820</v>
      </c>
      <c r="AH16" s="46">
        <v>770</v>
      </c>
      <c r="AI16" s="15">
        <v>768</v>
      </c>
      <c r="AJ16" s="15">
        <v>770</v>
      </c>
      <c r="AK16" s="15">
        <v>782</v>
      </c>
      <c r="AL16" s="15">
        <v>760</v>
      </c>
      <c r="AM16" s="15">
        <v>715</v>
      </c>
      <c r="AN16" s="15">
        <v>710</v>
      </c>
      <c r="AO16" s="15">
        <v>812</v>
      </c>
      <c r="AP16" s="15">
        <v>810</v>
      </c>
      <c r="AQ16" s="15">
        <v>1243</v>
      </c>
      <c r="AR16" s="15">
        <v>1240</v>
      </c>
      <c r="AS16" s="46">
        <v>820</v>
      </c>
      <c r="AT16" s="46">
        <v>770</v>
      </c>
      <c r="AU16" s="15">
        <v>768</v>
      </c>
      <c r="AV16" s="15">
        <v>770</v>
      </c>
      <c r="AW16" s="15">
        <v>782</v>
      </c>
      <c r="AX16" s="15">
        <v>760</v>
      </c>
      <c r="AY16" s="15">
        <v>715</v>
      </c>
      <c r="AZ16" s="15">
        <v>710</v>
      </c>
      <c r="BA16" s="15">
        <v>812</v>
      </c>
      <c r="BB16" s="15">
        <v>810</v>
      </c>
      <c r="BC16" s="15">
        <v>1243</v>
      </c>
      <c r="BD16" s="15">
        <v>1240</v>
      </c>
      <c r="BE16" s="47">
        <f t="shared" si="0"/>
        <v>10200</v>
      </c>
      <c r="BF16" s="47">
        <f t="shared" si="1"/>
        <v>20400</v>
      </c>
      <c r="BG16" s="15" t="s">
        <v>115</v>
      </c>
      <c r="BH16" s="15" t="s">
        <v>116</v>
      </c>
      <c r="BI16" s="15">
        <v>0</v>
      </c>
      <c r="BJ16" s="48">
        <v>8760</v>
      </c>
      <c r="BK16" s="15">
        <v>12</v>
      </c>
      <c r="BL16" s="49">
        <v>0</v>
      </c>
      <c r="BM16" s="49">
        <v>100</v>
      </c>
      <c r="BN16" s="46">
        <f t="shared" si="12"/>
        <v>0</v>
      </c>
      <c r="BO16" s="46">
        <f t="shared" si="2"/>
        <v>20400</v>
      </c>
      <c r="BP16" s="50">
        <f t="shared" si="3"/>
        <v>0</v>
      </c>
      <c r="BQ16" s="50">
        <f>$C$3</f>
        <v>0</v>
      </c>
      <c r="BR16" s="53">
        <f t="shared" si="4"/>
        <v>0</v>
      </c>
      <c r="BS16" s="53">
        <f t="shared" si="5"/>
        <v>0</v>
      </c>
      <c r="BT16" s="53">
        <f t="shared" si="6"/>
        <v>0</v>
      </c>
      <c r="BU16" s="51"/>
      <c r="BV16" s="52">
        <f t="shared" si="13"/>
        <v>0</v>
      </c>
      <c r="BW16" s="51"/>
      <c r="BX16" s="52">
        <f t="shared" si="14"/>
        <v>0</v>
      </c>
      <c r="BY16" s="15">
        <v>8.94</v>
      </c>
      <c r="BZ16" s="52">
        <f t="shared" ref="BZ16:BZ17" si="16">BY16*BK16</f>
        <v>107.28</v>
      </c>
      <c r="CA16" s="15">
        <v>4.4010000000000001E-2</v>
      </c>
      <c r="CB16" s="52">
        <f t="shared" si="15"/>
        <v>897.80399999999997</v>
      </c>
      <c r="CC16" s="52">
        <f t="shared" si="8"/>
        <v>1005.0839999999999</v>
      </c>
      <c r="CD16" s="52">
        <f t="shared" si="9"/>
        <v>0</v>
      </c>
      <c r="CE16" s="52">
        <f t="shared" si="10"/>
        <v>1005.0839999999999</v>
      </c>
      <c r="CF16" s="43"/>
    </row>
    <row r="17" spans="1:84" s="34" customFormat="1">
      <c r="A17" s="15">
        <v>6</v>
      </c>
      <c r="B17" s="15" t="s">
        <v>76</v>
      </c>
      <c r="C17" s="15" t="s">
        <v>77</v>
      </c>
      <c r="D17" s="15" t="s">
        <v>78</v>
      </c>
      <c r="E17" s="15" t="s">
        <v>78</v>
      </c>
      <c r="F17" s="15" t="s">
        <v>79</v>
      </c>
      <c r="G17" s="54">
        <v>37</v>
      </c>
      <c r="H17" s="15">
        <v>0</v>
      </c>
      <c r="I17" s="15" t="s">
        <v>84</v>
      </c>
      <c r="J17" s="15" t="s">
        <v>91</v>
      </c>
      <c r="K17" s="15" t="s">
        <v>77</v>
      </c>
      <c r="L17" s="15" t="s">
        <v>78</v>
      </c>
      <c r="M17" s="15" t="s">
        <v>78</v>
      </c>
      <c r="N17" s="15" t="s">
        <v>92</v>
      </c>
      <c r="O17" s="54">
        <v>31</v>
      </c>
      <c r="P17" s="15"/>
      <c r="Q17" s="15" t="s">
        <v>75</v>
      </c>
      <c r="R17" s="15" t="s">
        <v>69</v>
      </c>
      <c r="S17" s="15" t="s">
        <v>27</v>
      </c>
      <c r="T17" s="15" t="s">
        <v>58</v>
      </c>
      <c r="U17" s="15" t="s">
        <v>70</v>
      </c>
      <c r="V17" s="15" t="s">
        <v>41</v>
      </c>
      <c r="W17" s="15" t="s">
        <v>46</v>
      </c>
      <c r="X17" s="15" t="s">
        <v>91</v>
      </c>
      <c r="Y17" s="15" t="s">
        <v>77</v>
      </c>
      <c r="Z17" s="15" t="s">
        <v>78</v>
      </c>
      <c r="AA17" s="15" t="s">
        <v>78</v>
      </c>
      <c r="AB17" s="15" t="s">
        <v>92</v>
      </c>
      <c r="AC17" s="54">
        <v>31</v>
      </c>
      <c r="AD17" s="15">
        <v>0</v>
      </c>
      <c r="AE17" s="45" t="s">
        <v>108</v>
      </c>
      <c r="AF17" s="15">
        <v>79393</v>
      </c>
      <c r="AG17" s="46">
        <v>30135</v>
      </c>
      <c r="AH17" s="46">
        <v>26874</v>
      </c>
      <c r="AI17" s="15">
        <v>20983</v>
      </c>
      <c r="AJ17" s="15">
        <v>15435</v>
      </c>
      <c r="AK17" s="15">
        <v>8380</v>
      </c>
      <c r="AL17" s="15">
        <v>2073</v>
      </c>
      <c r="AM17" s="15">
        <v>1522</v>
      </c>
      <c r="AN17" s="15">
        <v>434</v>
      </c>
      <c r="AO17" s="15">
        <v>6235</v>
      </c>
      <c r="AP17" s="15">
        <v>13847</v>
      </c>
      <c r="AQ17" s="15">
        <v>19784</v>
      </c>
      <c r="AR17" s="15">
        <v>27419</v>
      </c>
      <c r="AS17" s="46">
        <v>30135</v>
      </c>
      <c r="AT17" s="46">
        <v>26874</v>
      </c>
      <c r="AU17" s="15">
        <v>20983</v>
      </c>
      <c r="AV17" s="15">
        <v>15435</v>
      </c>
      <c r="AW17" s="15">
        <v>8380</v>
      </c>
      <c r="AX17" s="15">
        <v>2073</v>
      </c>
      <c r="AY17" s="15">
        <v>1522</v>
      </c>
      <c r="AZ17" s="15">
        <v>434</v>
      </c>
      <c r="BA17" s="15">
        <v>6235</v>
      </c>
      <c r="BB17" s="15">
        <v>13847</v>
      </c>
      <c r="BC17" s="15">
        <v>19784</v>
      </c>
      <c r="BD17" s="15">
        <v>27419</v>
      </c>
      <c r="BE17" s="47">
        <f t="shared" si="0"/>
        <v>173121</v>
      </c>
      <c r="BF17" s="47">
        <f t="shared" si="1"/>
        <v>346242</v>
      </c>
      <c r="BG17" s="15" t="s">
        <v>117</v>
      </c>
      <c r="BH17" s="15" t="s">
        <v>116</v>
      </c>
      <c r="BI17" s="15">
        <v>0</v>
      </c>
      <c r="BJ17" s="48">
        <v>8760</v>
      </c>
      <c r="BK17" s="15">
        <v>12</v>
      </c>
      <c r="BL17" s="49">
        <v>100</v>
      </c>
      <c r="BM17" s="49">
        <v>0</v>
      </c>
      <c r="BN17" s="46">
        <f t="shared" si="12"/>
        <v>346242</v>
      </c>
      <c r="BO17" s="46">
        <f t="shared" si="2"/>
        <v>0</v>
      </c>
      <c r="BP17" s="50">
        <f t="shared" si="3"/>
        <v>0</v>
      </c>
      <c r="BQ17" s="50">
        <f>$C$3</f>
        <v>0</v>
      </c>
      <c r="BR17" s="53">
        <f t="shared" si="4"/>
        <v>0</v>
      </c>
      <c r="BS17" s="53">
        <f t="shared" si="5"/>
        <v>0</v>
      </c>
      <c r="BT17" s="53">
        <f t="shared" si="6"/>
        <v>0</v>
      </c>
      <c r="BU17" s="51"/>
      <c r="BV17" s="52">
        <f t="shared" si="13"/>
        <v>0</v>
      </c>
      <c r="BW17" s="51"/>
      <c r="BX17" s="52">
        <f t="shared" si="14"/>
        <v>0</v>
      </c>
      <c r="BY17" s="15">
        <v>165.2</v>
      </c>
      <c r="BZ17" s="52">
        <f t="shared" si="16"/>
        <v>1982.3999999999999</v>
      </c>
      <c r="CA17" s="15">
        <v>3.44E-2</v>
      </c>
      <c r="CB17" s="52">
        <f t="shared" si="15"/>
        <v>11910.7248</v>
      </c>
      <c r="CC17" s="52">
        <f t="shared" si="8"/>
        <v>13893.1248</v>
      </c>
      <c r="CD17" s="52">
        <f t="shared" si="9"/>
        <v>0</v>
      </c>
      <c r="CE17" s="52">
        <f t="shared" si="10"/>
        <v>13893.1248</v>
      </c>
      <c r="CF17" s="43"/>
    </row>
    <row r="18" spans="1:84" s="34" customFormat="1">
      <c r="A18" s="15">
        <v>7</v>
      </c>
      <c r="B18" s="15" t="s">
        <v>76</v>
      </c>
      <c r="C18" s="15" t="s">
        <v>77</v>
      </c>
      <c r="D18" s="15" t="s">
        <v>78</v>
      </c>
      <c r="E18" s="15" t="s">
        <v>78</v>
      </c>
      <c r="F18" s="15" t="s">
        <v>79</v>
      </c>
      <c r="G18" s="54">
        <v>37</v>
      </c>
      <c r="H18" s="15">
        <v>0</v>
      </c>
      <c r="I18" s="15" t="s">
        <v>84</v>
      </c>
      <c r="J18" s="15" t="s">
        <v>93</v>
      </c>
      <c r="K18" s="15" t="s">
        <v>77</v>
      </c>
      <c r="L18" s="15" t="s">
        <v>78</v>
      </c>
      <c r="M18" s="15" t="s">
        <v>78</v>
      </c>
      <c r="N18" s="15" t="s">
        <v>94</v>
      </c>
      <c r="O18" s="54">
        <v>9</v>
      </c>
      <c r="P18" s="15"/>
      <c r="Q18" s="15" t="s">
        <v>75</v>
      </c>
      <c r="R18" s="15" t="s">
        <v>69</v>
      </c>
      <c r="S18" s="15" t="s">
        <v>27</v>
      </c>
      <c r="T18" s="15" t="s">
        <v>58</v>
      </c>
      <c r="U18" s="15" t="s">
        <v>70</v>
      </c>
      <c r="V18" s="15" t="s">
        <v>41</v>
      </c>
      <c r="W18" s="15" t="s">
        <v>46</v>
      </c>
      <c r="X18" s="15" t="s">
        <v>93</v>
      </c>
      <c r="Y18" s="15" t="s">
        <v>77</v>
      </c>
      <c r="Z18" s="15" t="s">
        <v>78</v>
      </c>
      <c r="AA18" s="15" t="s">
        <v>78</v>
      </c>
      <c r="AB18" s="15" t="s">
        <v>94</v>
      </c>
      <c r="AC18" s="54">
        <v>9</v>
      </c>
      <c r="AD18" s="15">
        <v>0</v>
      </c>
      <c r="AE18" s="45" t="s">
        <v>109</v>
      </c>
      <c r="AF18" s="15"/>
      <c r="AG18" s="46">
        <v>69701</v>
      </c>
      <c r="AH18" s="46">
        <v>64083</v>
      </c>
      <c r="AI18" s="15">
        <v>56131</v>
      </c>
      <c r="AJ18" s="15">
        <v>39311</v>
      </c>
      <c r="AK18" s="15">
        <v>3778</v>
      </c>
      <c r="AL18" s="15">
        <v>0</v>
      </c>
      <c r="AM18" s="15">
        <v>0</v>
      </c>
      <c r="AN18" s="15">
        <v>0</v>
      </c>
      <c r="AO18" s="15">
        <v>3261</v>
      </c>
      <c r="AP18" s="15">
        <v>21069</v>
      </c>
      <c r="AQ18" s="15">
        <v>39124</v>
      </c>
      <c r="AR18" s="15">
        <v>68943</v>
      </c>
      <c r="AS18" s="46">
        <v>69701</v>
      </c>
      <c r="AT18" s="46">
        <v>64083</v>
      </c>
      <c r="AU18" s="15">
        <v>56131</v>
      </c>
      <c r="AV18" s="15">
        <v>39311</v>
      </c>
      <c r="AW18" s="15">
        <v>3778</v>
      </c>
      <c r="AX18" s="15">
        <v>0</v>
      </c>
      <c r="AY18" s="15">
        <v>0</v>
      </c>
      <c r="AZ18" s="15">
        <v>0</v>
      </c>
      <c r="BA18" s="15">
        <v>3261</v>
      </c>
      <c r="BB18" s="15">
        <v>21069</v>
      </c>
      <c r="BC18" s="15">
        <v>39124</v>
      </c>
      <c r="BD18" s="15">
        <v>68943</v>
      </c>
      <c r="BE18" s="47">
        <f t="shared" si="0"/>
        <v>365401</v>
      </c>
      <c r="BF18" s="47">
        <f t="shared" si="1"/>
        <v>730802</v>
      </c>
      <c r="BG18" s="47" t="str">
        <f>$BG$12</f>
        <v>W-5.1</v>
      </c>
      <c r="BH18" s="15" t="s">
        <v>116</v>
      </c>
      <c r="BI18" s="15">
        <v>241</v>
      </c>
      <c r="BJ18" s="48">
        <v>8760</v>
      </c>
      <c r="BK18" s="15">
        <v>12</v>
      </c>
      <c r="BL18" s="49">
        <v>0</v>
      </c>
      <c r="BM18" s="49">
        <v>100</v>
      </c>
      <c r="BN18" s="46">
        <f t="shared" si="12"/>
        <v>0</v>
      </c>
      <c r="BO18" s="46">
        <f t="shared" si="2"/>
        <v>730802</v>
      </c>
      <c r="BP18" s="50">
        <f t="shared" si="3"/>
        <v>0</v>
      </c>
      <c r="BQ18" s="50">
        <f>$C$4</f>
        <v>0</v>
      </c>
      <c r="BR18" s="53">
        <f t="shared" si="4"/>
        <v>0</v>
      </c>
      <c r="BS18" s="53">
        <f t="shared" si="5"/>
        <v>0</v>
      </c>
      <c r="BT18" s="53">
        <f t="shared" si="6"/>
        <v>0</v>
      </c>
      <c r="BU18" s="51"/>
      <c r="BV18" s="52">
        <f t="shared" si="13"/>
        <v>0</v>
      </c>
      <c r="BW18" s="51"/>
      <c r="BX18" s="52">
        <f t="shared" si="14"/>
        <v>0</v>
      </c>
      <c r="BY18" s="47">
        <v>6.1199999999999996E-3</v>
      </c>
      <c r="BZ18" s="52">
        <f>BY18*BI18*BJ18</f>
        <v>12920.299199999998</v>
      </c>
      <c r="CA18" s="47">
        <v>1.7600000000000001E-2</v>
      </c>
      <c r="CB18" s="52">
        <f t="shared" si="15"/>
        <v>12862.1152</v>
      </c>
      <c r="CC18" s="52">
        <f t="shared" si="8"/>
        <v>25782.414399999998</v>
      </c>
      <c r="CD18" s="52">
        <f t="shared" si="9"/>
        <v>0</v>
      </c>
      <c r="CE18" s="52">
        <f t="shared" si="10"/>
        <v>25782.414399999998</v>
      </c>
      <c r="CF18" s="43"/>
    </row>
    <row r="19" spans="1:84" s="34" customFormat="1">
      <c r="A19" s="15">
        <v>8</v>
      </c>
      <c r="B19" s="15" t="s">
        <v>76</v>
      </c>
      <c r="C19" s="15" t="s">
        <v>77</v>
      </c>
      <c r="D19" s="15" t="s">
        <v>78</v>
      </c>
      <c r="E19" s="15" t="s">
        <v>78</v>
      </c>
      <c r="F19" s="15" t="s">
        <v>79</v>
      </c>
      <c r="G19" s="54">
        <v>37</v>
      </c>
      <c r="H19" s="15">
        <v>0</v>
      </c>
      <c r="I19" s="15" t="s">
        <v>84</v>
      </c>
      <c r="J19" s="15" t="s">
        <v>93</v>
      </c>
      <c r="K19" s="15" t="s">
        <v>77</v>
      </c>
      <c r="L19" s="15" t="s">
        <v>78</v>
      </c>
      <c r="M19" s="15" t="s">
        <v>78</v>
      </c>
      <c r="N19" s="15" t="s">
        <v>94</v>
      </c>
      <c r="O19" s="54">
        <v>9</v>
      </c>
      <c r="P19" s="15"/>
      <c r="Q19" s="15" t="s">
        <v>75</v>
      </c>
      <c r="R19" s="15" t="s">
        <v>69</v>
      </c>
      <c r="S19" s="15" t="s">
        <v>27</v>
      </c>
      <c r="T19" s="15" t="s">
        <v>58</v>
      </c>
      <c r="U19" s="15" t="s">
        <v>70</v>
      </c>
      <c r="V19" s="15" t="s">
        <v>41</v>
      </c>
      <c r="W19" s="15" t="s">
        <v>46</v>
      </c>
      <c r="X19" s="15" t="s">
        <v>93</v>
      </c>
      <c r="Y19" s="15" t="s">
        <v>77</v>
      </c>
      <c r="Z19" s="15" t="s">
        <v>78</v>
      </c>
      <c r="AA19" s="15" t="s">
        <v>78</v>
      </c>
      <c r="AB19" s="15" t="s">
        <v>94</v>
      </c>
      <c r="AC19" s="54">
        <v>9</v>
      </c>
      <c r="AD19" s="15">
        <v>0</v>
      </c>
      <c r="AE19" s="45" t="s">
        <v>110</v>
      </c>
      <c r="AF19" s="15"/>
      <c r="AG19" s="46">
        <v>202</v>
      </c>
      <c r="AH19" s="46">
        <v>1357</v>
      </c>
      <c r="AI19" s="15">
        <v>525</v>
      </c>
      <c r="AJ19" s="15">
        <v>0</v>
      </c>
      <c r="AK19" s="15">
        <v>1843</v>
      </c>
      <c r="AL19" s="15">
        <v>0</v>
      </c>
      <c r="AM19" s="15">
        <v>850</v>
      </c>
      <c r="AN19" s="15">
        <v>0</v>
      </c>
      <c r="AO19" s="15">
        <v>0</v>
      </c>
      <c r="AP19" s="15">
        <v>1692</v>
      </c>
      <c r="AQ19" s="15">
        <v>0</v>
      </c>
      <c r="AR19" s="15">
        <v>1829</v>
      </c>
      <c r="AS19" s="46">
        <v>202</v>
      </c>
      <c r="AT19" s="46">
        <v>1357</v>
      </c>
      <c r="AU19" s="15">
        <v>525</v>
      </c>
      <c r="AV19" s="15">
        <v>0</v>
      </c>
      <c r="AW19" s="15">
        <v>1843</v>
      </c>
      <c r="AX19" s="15">
        <v>0</v>
      </c>
      <c r="AY19" s="15">
        <v>850</v>
      </c>
      <c r="AZ19" s="15">
        <v>0</v>
      </c>
      <c r="BA19" s="15">
        <v>0</v>
      </c>
      <c r="BB19" s="15">
        <v>1692</v>
      </c>
      <c r="BC19" s="15">
        <v>0</v>
      </c>
      <c r="BD19" s="15">
        <v>1829</v>
      </c>
      <c r="BE19" s="47">
        <f t="shared" si="0"/>
        <v>8298</v>
      </c>
      <c r="BF19" s="47">
        <f t="shared" si="1"/>
        <v>16596</v>
      </c>
      <c r="BG19" s="15" t="s">
        <v>72</v>
      </c>
      <c r="BH19" s="15" t="s">
        <v>116</v>
      </c>
      <c r="BI19" s="15">
        <v>0</v>
      </c>
      <c r="BJ19" s="48">
        <v>8760</v>
      </c>
      <c r="BK19" s="15">
        <v>12</v>
      </c>
      <c r="BL19" s="49">
        <v>0</v>
      </c>
      <c r="BM19" s="49">
        <v>100</v>
      </c>
      <c r="BN19" s="46">
        <f t="shared" si="12"/>
        <v>0</v>
      </c>
      <c r="BO19" s="46">
        <f t="shared" si="2"/>
        <v>16596</v>
      </c>
      <c r="BP19" s="50">
        <f t="shared" si="3"/>
        <v>0</v>
      </c>
      <c r="BQ19" s="50">
        <f>$C$3</f>
        <v>0</v>
      </c>
      <c r="BR19" s="53">
        <f t="shared" si="4"/>
        <v>0</v>
      </c>
      <c r="BS19" s="53">
        <f t="shared" si="5"/>
        <v>0</v>
      </c>
      <c r="BT19" s="53">
        <f t="shared" si="6"/>
        <v>0</v>
      </c>
      <c r="BU19" s="51"/>
      <c r="BV19" s="52">
        <f t="shared" si="13"/>
        <v>0</v>
      </c>
      <c r="BW19" s="51"/>
      <c r="BX19" s="52">
        <f t="shared" si="14"/>
        <v>0</v>
      </c>
      <c r="BY19" s="15">
        <v>23.42</v>
      </c>
      <c r="BZ19" s="52">
        <f>BY19*BK19</f>
        <v>281.04000000000002</v>
      </c>
      <c r="CA19" s="15">
        <v>3.9600000000000003E-2</v>
      </c>
      <c r="CB19" s="52">
        <f t="shared" si="15"/>
        <v>657.2016000000001</v>
      </c>
      <c r="CC19" s="52">
        <f t="shared" si="8"/>
        <v>938.24160000000006</v>
      </c>
      <c r="CD19" s="52">
        <f t="shared" si="9"/>
        <v>0</v>
      </c>
      <c r="CE19" s="52">
        <f t="shared" si="10"/>
        <v>938.24160000000006</v>
      </c>
      <c r="CF19" s="43"/>
    </row>
    <row r="20" spans="1:84" s="34" customFormat="1">
      <c r="A20" s="15">
        <v>9</v>
      </c>
      <c r="B20" s="15" t="s">
        <v>76</v>
      </c>
      <c r="C20" s="15" t="s">
        <v>77</v>
      </c>
      <c r="D20" s="15" t="s">
        <v>78</v>
      </c>
      <c r="E20" s="15" t="s">
        <v>78</v>
      </c>
      <c r="F20" s="15" t="s">
        <v>79</v>
      </c>
      <c r="G20" s="54">
        <v>37</v>
      </c>
      <c r="H20" s="15">
        <v>0</v>
      </c>
      <c r="I20" s="15" t="s">
        <v>84</v>
      </c>
      <c r="J20" s="15" t="s">
        <v>96</v>
      </c>
      <c r="K20" s="15" t="s">
        <v>77</v>
      </c>
      <c r="L20" s="15" t="s">
        <v>78</v>
      </c>
      <c r="M20" s="15" t="s">
        <v>78</v>
      </c>
      <c r="N20" s="15" t="s">
        <v>94</v>
      </c>
      <c r="O20" s="54">
        <v>11</v>
      </c>
      <c r="P20" s="15"/>
      <c r="Q20" s="15" t="s">
        <v>75</v>
      </c>
      <c r="R20" s="15" t="s">
        <v>69</v>
      </c>
      <c r="S20" s="15" t="s">
        <v>27</v>
      </c>
      <c r="T20" s="15" t="s">
        <v>58</v>
      </c>
      <c r="U20" s="15" t="s">
        <v>70</v>
      </c>
      <c r="V20" s="15" t="s">
        <v>41</v>
      </c>
      <c r="W20" s="15" t="s">
        <v>46</v>
      </c>
      <c r="X20" s="15" t="s">
        <v>96</v>
      </c>
      <c r="Y20" s="15" t="s">
        <v>77</v>
      </c>
      <c r="Z20" s="15" t="s">
        <v>78</v>
      </c>
      <c r="AA20" s="15" t="s">
        <v>78</v>
      </c>
      <c r="AB20" s="15" t="s">
        <v>105</v>
      </c>
      <c r="AC20" s="54">
        <v>1</v>
      </c>
      <c r="AD20" s="15">
        <v>0</v>
      </c>
      <c r="AE20" s="45" t="s">
        <v>111</v>
      </c>
      <c r="AF20" s="15">
        <v>25926969</v>
      </c>
      <c r="AG20" s="46">
        <v>5933</v>
      </c>
      <c r="AH20" s="46">
        <v>10024</v>
      </c>
      <c r="AI20" s="15">
        <v>6279</v>
      </c>
      <c r="AJ20" s="15">
        <v>6260</v>
      </c>
      <c r="AK20" s="15">
        <v>1015</v>
      </c>
      <c r="AL20" s="15">
        <v>995</v>
      </c>
      <c r="AM20" s="15">
        <v>998</v>
      </c>
      <c r="AN20" s="15">
        <v>600</v>
      </c>
      <c r="AO20" s="15">
        <v>1501</v>
      </c>
      <c r="AP20" s="15">
        <v>7001</v>
      </c>
      <c r="AQ20" s="15">
        <v>9008</v>
      </c>
      <c r="AR20" s="15">
        <v>6254</v>
      </c>
      <c r="AS20" s="46">
        <v>5933</v>
      </c>
      <c r="AT20" s="46">
        <v>10024</v>
      </c>
      <c r="AU20" s="15">
        <v>6279</v>
      </c>
      <c r="AV20" s="15">
        <v>6260</v>
      </c>
      <c r="AW20" s="15">
        <v>1015</v>
      </c>
      <c r="AX20" s="15">
        <v>995</v>
      </c>
      <c r="AY20" s="15">
        <v>998</v>
      </c>
      <c r="AZ20" s="15">
        <v>600</v>
      </c>
      <c r="BA20" s="15">
        <v>1501</v>
      </c>
      <c r="BB20" s="15">
        <v>7001</v>
      </c>
      <c r="BC20" s="15">
        <v>9008</v>
      </c>
      <c r="BD20" s="15">
        <v>6254</v>
      </c>
      <c r="BE20" s="47">
        <f t="shared" si="0"/>
        <v>55868</v>
      </c>
      <c r="BF20" s="47">
        <f t="shared" si="1"/>
        <v>111736</v>
      </c>
      <c r="BG20" s="15" t="s">
        <v>118</v>
      </c>
      <c r="BH20" s="15" t="s">
        <v>116</v>
      </c>
      <c r="BI20" s="15">
        <v>0</v>
      </c>
      <c r="BJ20" s="48">
        <v>8760</v>
      </c>
      <c r="BK20" s="15">
        <v>12</v>
      </c>
      <c r="BL20" s="49">
        <v>100</v>
      </c>
      <c r="BM20" s="49">
        <v>0</v>
      </c>
      <c r="BN20" s="46">
        <f t="shared" si="12"/>
        <v>111736</v>
      </c>
      <c r="BO20" s="46">
        <f t="shared" si="2"/>
        <v>0</v>
      </c>
      <c r="BP20" s="50">
        <f t="shared" si="3"/>
        <v>0</v>
      </c>
      <c r="BQ20" s="50">
        <f>$C$3</f>
        <v>0</v>
      </c>
      <c r="BR20" s="53">
        <f t="shared" si="4"/>
        <v>0</v>
      </c>
      <c r="BS20" s="53">
        <f t="shared" si="5"/>
        <v>0</v>
      </c>
      <c r="BT20" s="53">
        <f t="shared" si="6"/>
        <v>0</v>
      </c>
      <c r="BU20" s="51"/>
      <c r="BV20" s="52">
        <f t="shared" si="13"/>
        <v>0</v>
      </c>
      <c r="BW20" s="51"/>
      <c r="BX20" s="52">
        <f t="shared" si="14"/>
        <v>0</v>
      </c>
      <c r="BY20" s="15">
        <v>25.44</v>
      </c>
      <c r="BZ20" s="52">
        <f t="shared" ref="BZ20:BZ21" si="17">BY20*BK20</f>
        <v>305.28000000000003</v>
      </c>
      <c r="CA20" s="15">
        <v>3.9600000000000003E-2</v>
      </c>
      <c r="CB20" s="52">
        <f t="shared" si="15"/>
        <v>4424.7456000000002</v>
      </c>
      <c r="CC20" s="52">
        <f t="shared" si="8"/>
        <v>4730.0255999999999</v>
      </c>
      <c r="CD20" s="52">
        <f t="shared" si="9"/>
        <v>0</v>
      </c>
      <c r="CE20" s="52">
        <f t="shared" si="10"/>
        <v>4730.0255999999999</v>
      </c>
      <c r="CF20" s="43"/>
    </row>
    <row r="21" spans="1:84" s="34" customFormat="1">
      <c r="A21" s="15">
        <v>10</v>
      </c>
      <c r="B21" s="15" t="s">
        <v>76</v>
      </c>
      <c r="C21" s="15" t="s">
        <v>77</v>
      </c>
      <c r="D21" s="15" t="s">
        <v>78</v>
      </c>
      <c r="E21" s="15" t="s">
        <v>78</v>
      </c>
      <c r="F21" s="15" t="s">
        <v>79</v>
      </c>
      <c r="G21" s="54">
        <v>37</v>
      </c>
      <c r="H21" s="15">
        <v>0</v>
      </c>
      <c r="I21" s="15" t="s">
        <v>84</v>
      </c>
      <c r="J21" s="15" t="s">
        <v>96</v>
      </c>
      <c r="K21" s="15" t="s">
        <v>77</v>
      </c>
      <c r="L21" s="15" t="s">
        <v>78</v>
      </c>
      <c r="M21" s="15" t="s">
        <v>78</v>
      </c>
      <c r="N21" s="15" t="s">
        <v>94</v>
      </c>
      <c r="O21" s="54">
        <v>11</v>
      </c>
      <c r="P21" s="15"/>
      <c r="Q21" s="15" t="s">
        <v>75</v>
      </c>
      <c r="R21" s="15" t="s">
        <v>69</v>
      </c>
      <c r="S21" s="15" t="s">
        <v>27</v>
      </c>
      <c r="T21" s="15" t="s">
        <v>58</v>
      </c>
      <c r="U21" s="15" t="s">
        <v>70</v>
      </c>
      <c r="V21" s="15" t="s">
        <v>41</v>
      </c>
      <c r="W21" s="15" t="s">
        <v>46</v>
      </c>
      <c r="X21" s="15" t="s">
        <v>96</v>
      </c>
      <c r="Y21" s="15" t="s">
        <v>77</v>
      </c>
      <c r="Z21" s="15" t="s">
        <v>78</v>
      </c>
      <c r="AA21" s="15" t="s">
        <v>78</v>
      </c>
      <c r="AB21" s="15" t="s">
        <v>94</v>
      </c>
      <c r="AC21" s="54">
        <v>11</v>
      </c>
      <c r="AD21" s="15">
        <v>0</v>
      </c>
      <c r="AE21" s="45" t="s">
        <v>112</v>
      </c>
      <c r="AF21" s="15"/>
      <c r="AG21" s="46">
        <v>53939</v>
      </c>
      <c r="AH21" s="46">
        <v>45512</v>
      </c>
      <c r="AI21" s="15">
        <v>31802</v>
      </c>
      <c r="AJ21" s="15">
        <v>12603</v>
      </c>
      <c r="AK21" s="15">
        <v>4704</v>
      </c>
      <c r="AL21" s="15">
        <v>1679</v>
      </c>
      <c r="AM21" s="15">
        <v>1913</v>
      </c>
      <c r="AN21" s="15">
        <v>933</v>
      </c>
      <c r="AO21" s="15">
        <v>1602</v>
      </c>
      <c r="AP21" s="15">
        <v>1928</v>
      </c>
      <c r="AQ21" s="15">
        <v>27644</v>
      </c>
      <c r="AR21" s="15">
        <v>49015</v>
      </c>
      <c r="AS21" s="46">
        <v>53939</v>
      </c>
      <c r="AT21" s="46">
        <v>45512</v>
      </c>
      <c r="AU21" s="15">
        <v>31802</v>
      </c>
      <c r="AV21" s="15">
        <v>12603</v>
      </c>
      <c r="AW21" s="15">
        <v>4704</v>
      </c>
      <c r="AX21" s="15">
        <v>1679</v>
      </c>
      <c r="AY21" s="15">
        <v>1913</v>
      </c>
      <c r="AZ21" s="15">
        <v>933</v>
      </c>
      <c r="BA21" s="15">
        <v>1602</v>
      </c>
      <c r="BB21" s="15">
        <v>1928</v>
      </c>
      <c r="BC21" s="15">
        <v>27644</v>
      </c>
      <c r="BD21" s="15">
        <v>49015</v>
      </c>
      <c r="BE21" s="47">
        <f t="shared" si="0"/>
        <v>233274</v>
      </c>
      <c r="BF21" s="47">
        <f t="shared" si="1"/>
        <v>466548</v>
      </c>
      <c r="BG21" s="15" t="s">
        <v>73</v>
      </c>
      <c r="BH21" s="15" t="s">
        <v>116</v>
      </c>
      <c r="BI21" s="15">
        <v>252</v>
      </c>
      <c r="BJ21" s="48">
        <v>8760</v>
      </c>
      <c r="BK21" s="15">
        <v>12</v>
      </c>
      <c r="BL21" s="49">
        <v>100</v>
      </c>
      <c r="BM21" s="49">
        <v>0</v>
      </c>
      <c r="BN21" s="46">
        <f t="shared" si="12"/>
        <v>466548</v>
      </c>
      <c r="BO21" s="46">
        <f t="shared" si="2"/>
        <v>0</v>
      </c>
      <c r="BP21" s="50">
        <f t="shared" si="3"/>
        <v>0</v>
      </c>
      <c r="BQ21" s="50">
        <f>$C$3</f>
        <v>0</v>
      </c>
      <c r="BR21" s="53">
        <f t="shared" si="4"/>
        <v>0</v>
      </c>
      <c r="BS21" s="53">
        <f t="shared" si="5"/>
        <v>0</v>
      </c>
      <c r="BT21" s="53">
        <f t="shared" si="6"/>
        <v>0</v>
      </c>
      <c r="BU21" s="51"/>
      <c r="BV21" s="52">
        <f t="shared" si="13"/>
        <v>0</v>
      </c>
      <c r="BW21" s="51"/>
      <c r="BX21" s="52">
        <f t="shared" si="14"/>
        <v>0</v>
      </c>
      <c r="BY21" s="47">
        <v>6.1199999999999996E-3</v>
      </c>
      <c r="BZ21" s="52">
        <f t="shared" ref="BZ21:BZ23" si="18">BY21*BI21*BJ21</f>
        <v>13510.022399999998</v>
      </c>
      <c r="CA21" s="47">
        <v>1.7600000000000001E-2</v>
      </c>
      <c r="CB21" s="52">
        <f t="shared" si="15"/>
        <v>8211.2448000000004</v>
      </c>
      <c r="CC21" s="52">
        <f t="shared" si="8"/>
        <v>21721.267199999998</v>
      </c>
      <c r="CD21" s="52">
        <f t="shared" si="9"/>
        <v>0</v>
      </c>
      <c r="CE21" s="52">
        <f t="shared" si="10"/>
        <v>21721.267199999998</v>
      </c>
      <c r="CF21" s="43"/>
    </row>
    <row r="22" spans="1:84" s="34" customFormat="1">
      <c r="A22" s="15">
        <v>11</v>
      </c>
      <c r="B22" s="15" t="s">
        <v>81</v>
      </c>
      <c r="C22" s="15" t="s">
        <v>77</v>
      </c>
      <c r="D22" s="15" t="s">
        <v>78</v>
      </c>
      <c r="E22" s="15" t="s">
        <v>78</v>
      </c>
      <c r="F22" s="15" t="s">
        <v>74</v>
      </c>
      <c r="G22" s="54">
        <v>4</v>
      </c>
      <c r="H22" s="15">
        <v>0</v>
      </c>
      <c r="I22" s="15" t="s">
        <v>97</v>
      </c>
      <c r="J22" s="15" t="s">
        <v>81</v>
      </c>
      <c r="K22" s="15" t="s">
        <v>77</v>
      </c>
      <c r="L22" s="15" t="s">
        <v>78</v>
      </c>
      <c r="M22" s="15" t="s">
        <v>78</v>
      </c>
      <c r="N22" s="15" t="s">
        <v>74</v>
      </c>
      <c r="O22" s="54">
        <v>4</v>
      </c>
      <c r="P22" s="15"/>
      <c r="Q22" s="15" t="s">
        <v>75</v>
      </c>
      <c r="R22" s="15" t="s">
        <v>69</v>
      </c>
      <c r="S22" s="15" t="s">
        <v>27</v>
      </c>
      <c r="T22" s="15" t="s">
        <v>58</v>
      </c>
      <c r="U22" s="15" t="s">
        <v>70</v>
      </c>
      <c r="V22" s="15" t="s">
        <v>41</v>
      </c>
      <c r="W22" s="15" t="s">
        <v>46</v>
      </c>
      <c r="X22" s="15" t="s">
        <v>81</v>
      </c>
      <c r="Y22" s="15" t="s">
        <v>77</v>
      </c>
      <c r="Z22" s="15" t="s">
        <v>78</v>
      </c>
      <c r="AA22" s="15" t="s">
        <v>78</v>
      </c>
      <c r="AB22" s="15" t="s">
        <v>74</v>
      </c>
      <c r="AC22" s="54">
        <v>4</v>
      </c>
      <c r="AD22" s="15">
        <v>0</v>
      </c>
      <c r="AE22" s="45" t="s">
        <v>113</v>
      </c>
      <c r="AF22" s="15"/>
      <c r="AG22" s="46">
        <v>78801</v>
      </c>
      <c r="AH22" s="46">
        <v>72611</v>
      </c>
      <c r="AI22" s="15">
        <v>64659</v>
      </c>
      <c r="AJ22" s="15">
        <v>54435</v>
      </c>
      <c r="AK22" s="15">
        <v>36158</v>
      </c>
      <c r="AL22" s="15">
        <v>17301</v>
      </c>
      <c r="AM22" s="15">
        <v>14546</v>
      </c>
      <c r="AN22" s="15">
        <v>22380</v>
      </c>
      <c r="AO22" s="15">
        <v>29104</v>
      </c>
      <c r="AP22" s="15">
        <v>47515</v>
      </c>
      <c r="AQ22" s="15">
        <v>59138</v>
      </c>
      <c r="AR22" s="15">
        <v>76858</v>
      </c>
      <c r="AS22" s="46">
        <v>78801</v>
      </c>
      <c r="AT22" s="46">
        <v>72611</v>
      </c>
      <c r="AU22" s="15">
        <v>64659</v>
      </c>
      <c r="AV22" s="15">
        <v>54435</v>
      </c>
      <c r="AW22" s="15">
        <v>36158</v>
      </c>
      <c r="AX22" s="15">
        <v>17301</v>
      </c>
      <c r="AY22" s="15">
        <v>14546</v>
      </c>
      <c r="AZ22" s="15">
        <v>22380</v>
      </c>
      <c r="BA22" s="15">
        <v>29104</v>
      </c>
      <c r="BB22" s="15">
        <v>47515</v>
      </c>
      <c r="BC22" s="15">
        <v>59138</v>
      </c>
      <c r="BD22" s="15">
        <v>76858</v>
      </c>
      <c r="BE22" s="47">
        <f t="shared" si="0"/>
        <v>573506</v>
      </c>
      <c r="BF22" s="47">
        <f t="shared" si="1"/>
        <v>1147012</v>
      </c>
      <c r="BG22" s="47" t="str">
        <f t="shared" ref="BG22:BG23" si="19">$BG$12</f>
        <v>W-5.1</v>
      </c>
      <c r="BH22" s="15" t="s">
        <v>116</v>
      </c>
      <c r="BI22" s="15">
        <v>274</v>
      </c>
      <c r="BJ22" s="48">
        <v>8760</v>
      </c>
      <c r="BK22" s="15">
        <v>12</v>
      </c>
      <c r="BL22" s="49">
        <v>0</v>
      </c>
      <c r="BM22" s="49">
        <v>100</v>
      </c>
      <c r="BN22" s="46">
        <f t="shared" si="12"/>
        <v>0</v>
      </c>
      <c r="BO22" s="46">
        <f t="shared" si="2"/>
        <v>1147012</v>
      </c>
      <c r="BP22" s="50">
        <f t="shared" si="3"/>
        <v>0</v>
      </c>
      <c r="BQ22" s="50">
        <f>$C$4</f>
        <v>0</v>
      </c>
      <c r="BR22" s="53">
        <f t="shared" si="4"/>
        <v>0</v>
      </c>
      <c r="BS22" s="53">
        <f t="shared" si="5"/>
        <v>0</v>
      </c>
      <c r="BT22" s="53">
        <f t="shared" si="6"/>
        <v>0</v>
      </c>
      <c r="BU22" s="51"/>
      <c r="BV22" s="52">
        <f t="shared" si="13"/>
        <v>0</v>
      </c>
      <c r="BW22" s="51"/>
      <c r="BX22" s="52">
        <f t="shared" si="14"/>
        <v>0</v>
      </c>
      <c r="BY22" s="47">
        <v>6.1199999999999996E-3</v>
      </c>
      <c r="BZ22" s="52">
        <f t="shared" si="18"/>
        <v>14689.468799999999</v>
      </c>
      <c r="CA22" s="47">
        <v>1.7600000000000001E-2</v>
      </c>
      <c r="CB22" s="52">
        <f t="shared" si="15"/>
        <v>20187.411200000002</v>
      </c>
      <c r="CC22" s="52">
        <f t="shared" si="8"/>
        <v>34876.880000000005</v>
      </c>
      <c r="CD22" s="52">
        <f t="shared" si="9"/>
        <v>0</v>
      </c>
      <c r="CE22" s="52">
        <f t="shared" si="10"/>
        <v>34876.880000000005</v>
      </c>
      <c r="CF22" s="43"/>
    </row>
    <row r="23" spans="1:84" s="34" customFormat="1">
      <c r="A23" s="15">
        <v>12</v>
      </c>
      <c r="B23" s="15" t="s">
        <v>82</v>
      </c>
      <c r="C23" s="15" t="s">
        <v>77</v>
      </c>
      <c r="D23" s="15" t="s">
        <v>78</v>
      </c>
      <c r="E23" s="15" t="s">
        <v>78</v>
      </c>
      <c r="F23" s="15" t="s">
        <v>83</v>
      </c>
      <c r="G23" s="54">
        <v>1</v>
      </c>
      <c r="H23" s="15">
        <v>0</v>
      </c>
      <c r="I23" s="15" t="s">
        <v>98</v>
      </c>
      <c r="J23" s="15" t="s">
        <v>82</v>
      </c>
      <c r="K23" s="15" t="s">
        <v>77</v>
      </c>
      <c r="L23" s="15" t="s">
        <v>78</v>
      </c>
      <c r="M23" s="15" t="s">
        <v>78</v>
      </c>
      <c r="N23" s="15" t="s">
        <v>83</v>
      </c>
      <c r="O23" s="54">
        <v>1</v>
      </c>
      <c r="P23" s="15"/>
      <c r="Q23" s="15" t="s">
        <v>75</v>
      </c>
      <c r="R23" s="15" t="s">
        <v>69</v>
      </c>
      <c r="S23" s="15" t="s">
        <v>27</v>
      </c>
      <c r="T23" s="15" t="s">
        <v>58</v>
      </c>
      <c r="U23" s="15" t="s">
        <v>70</v>
      </c>
      <c r="V23" s="15" t="s">
        <v>41</v>
      </c>
      <c r="W23" s="15" t="s">
        <v>46</v>
      </c>
      <c r="X23" s="15" t="s">
        <v>82</v>
      </c>
      <c r="Y23" s="15" t="s">
        <v>77</v>
      </c>
      <c r="Z23" s="15" t="s">
        <v>78</v>
      </c>
      <c r="AA23" s="15" t="s">
        <v>78</v>
      </c>
      <c r="AB23" s="15" t="s">
        <v>83</v>
      </c>
      <c r="AC23" s="54">
        <v>1</v>
      </c>
      <c r="AD23" s="15">
        <v>0</v>
      </c>
      <c r="AE23" s="45" t="s">
        <v>114</v>
      </c>
      <c r="AF23" s="15"/>
      <c r="AG23" s="46">
        <v>18065</v>
      </c>
      <c r="AH23" s="46">
        <v>14677</v>
      </c>
      <c r="AI23" s="15">
        <v>12592</v>
      </c>
      <c r="AJ23" s="15">
        <v>9186</v>
      </c>
      <c r="AK23" s="15">
        <v>6075</v>
      </c>
      <c r="AL23" s="15">
        <v>727</v>
      </c>
      <c r="AM23" s="15">
        <v>601</v>
      </c>
      <c r="AN23" s="15">
        <v>719</v>
      </c>
      <c r="AO23" s="15">
        <v>1174</v>
      </c>
      <c r="AP23" s="15">
        <v>1229</v>
      </c>
      <c r="AQ23" s="15">
        <v>12180</v>
      </c>
      <c r="AR23" s="15">
        <v>19534</v>
      </c>
      <c r="AS23" s="46">
        <v>18065</v>
      </c>
      <c r="AT23" s="46">
        <v>14677</v>
      </c>
      <c r="AU23" s="15">
        <v>12592</v>
      </c>
      <c r="AV23" s="15">
        <v>9186</v>
      </c>
      <c r="AW23" s="15">
        <v>6075</v>
      </c>
      <c r="AX23" s="15">
        <v>727</v>
      </c>
      <c r="AY23" s="15">
        <v>601</v>
      </c>
      <c r="AZ23" s="15">
        <v>719</v>
      </c>
      <c r="BA23" s="15">
        <v>1174</v>
      </c>
      <c r="BB23" s="15">
        <v>1229</v>
      </c>
      <c r="BC23" s="15">
        <v>12180</v>
      </c>
      <c r="BD23" s="15">
        <v>19534</v>
      </c>
      <c r="BE23" s="47">
        <f t="shared" si="0"/>
        <v>96759</v>
      </c>
      <c r="BF23" s="47">
        <f t="shared" si="1"/>
        <v>193518</v>
      </c>
      <c r="BG23" s="47" t="str">
        <f t="shared" si="19"/>
        <v>W-5.1</v>
      </c>
      <c r="BH23" s="15" t="s">
        <v>116</v>
      </c>
      <c r="BI23" s="15">
        <v>111</v>
      </c>
      <c r="BJ23" s="48">
        <v>8760</v>
      </c>
      <c r="BK23" s="15">
        <v>12</v>
      </c>
      <c r="BL23" s="49">
        <v>0</v>
      </c>
      <c r="BM23" s="49">
        <v>100</v>
      </c>
      <c r="BN23" s="46">
        <f t="shared" si="12"/>
        <v>0</v>
      </c>
      <c r="BO23" s="46">
        <f t="shared" si="2"/>
        <v>193518</v>
      </c>
      <c r="BP23" s="50">
        <f t="shared" si="3"/>
        <v>0</v>
      </c>
      <c r="BQ23" s="50">
        <f>$C$4</f>
        <v>0</v>
      </c>
      <c r="BR23" s="53">
        <f t="shared" si="4"/>
        <v>0</v>
      </c>
      <c r="BS23" s="53">
        <f t="shared" si="5"/>
        <v>0</v>
      </c>
      <c r="BT23" s="53">
        <f t="shared" si="6"/>
        <v>0</v>
      </c>
      <c r="BU23" s="51"/>
      <c r="BV23" s="52">
        <f t="shared" si="13"/>
        <v>0</v>
      </c>
      <c r="BW23" s="51"/>
      <c r="BX23" s="52">
        <f t="shared" si="14"/>
        <v>0</v>
      </c>
      <c r="BY23" s="47">
        <v>6.1199999999999996E-3</v>
      </c>
      <c r="BZ23" s="52">
        <f t="shared" si="18"/>
        <v>5950.8431999999993</v>
      </c>
      <c r="CA23" s="47">
        <v>1.7600000000000001E-2</v>
      </c>
      <c r="CB23" s="52">
        <f t="shared" si="15"/>
        <v>3405.9168000000004</v>
      </c>
      <c r="CC23" s="52">
        <f>CB23+BZ23+BX23+BV23+BT23</f>
        <v>9356.76</v>
      </c>
      <c r="CD23" s="52">
        <f>CC23*0</f>
        <v>0</v>
      </c>
      <c r="CE23" s="52">
        <f>CD23+CC23</f>
        <v>9356.76</v>
      </c>
      <c r="CF23" s="43"/>
    </row>
    <row r="24" spans="1:84">
      <c r="BE24" s="1">
        <f>SUM(BE12:BE23)</f>
        <v>2104056</v>
      </c>
      <c r="BF24" s="1">
        <f>SUM(BF12:BF23)</f>
        <v>4208112</v>
      </c>
      <c r="BL24" s="42"/>
      <c r="BM24" s="42"/>
      <c r="BN24" s="42">
        <f>SUM(BN12:BN23)</f>
        <v>1169286</v>
      </c>
      <c r="BO24" s="42">
        <f>SUM(BO12:BO23)</f>
        <v>3038826</v>
      </c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35">
        <f>SUM(CC12:CC23)</f>
        <v>164190.05680000002</v>
      </c>
      <c r="CD24" s="42">
        <f>CC24*0</f>
        <v>0</v>
      </c>
      <c r="CE24" s="44">
        <f>CD24+CC24</f>
        <v>164190.05680000002</v>
      </c>
      <c r="CF24" s="43"/>
    </row>
    <row r="25" spans="1:84">
      <c r="BE25" s="1">
        <f>BE24/1000</f>
        <v>2104.056</v>
      </c>
      <c r="BF25" s="1">
        <f>BF24/1000</f>
        <v>4208.1120000000001</v>
      </c>
      <c r="BL25" s="42"/>
      <c r="BM25" s="42"/>
      <c r="BN25" s="55">
        <f>BN24/1000</f>
        <v>1169.2860000000001</v>
      </c>
      <c r="BO25" s="55">
        <f>BO24/1000</f>
        <v>3038.826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3"/>
    </row>
    <row r="26" spans="1:84">
      <c r="BL26" s="42"/>
      <c r="BM26" s="42"/>
      <c r="BN26" s="44"/>
      <c r="BO26" s="44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3"/>
    </row>
    <row r="27" spans="1:84"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3"/>
    </row>
    <row r="28" spans="1:84"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3"/>
    </row>
    <row r="29" spans="1:84"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3"/>
    </row>
    <row r="30" spans="1:84"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3"/>
    </row>
    <row r="31" spans="1:84"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3"/>
    </row>
    <row r="32" spans="1:84"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3"/>
    </row>
    <row r="33" spans="64:84"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3"/>
    </row>
    <row r="34" spans="64:84"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3"/>
    </row>
  </sheetData>
  <mergeCells count="8">
    <mergeCell ref="BE10:CE10"/>
    <mergeCell ref="B8:I8"/>
    <mergeCell ref="AG10:AR10"/>
    <mergeCell ref="B10:I10"/>
    <mergeCell ref="J10:P10"/>
    <mergeCell ref="Q10:W10"/>
    <mergeCell ref="X10:AF10"/>
    <mergeCell ref="AS10:BD10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2022-09-27T16:41:28Z</dcterms:modified>
</cp:coreProperties>
</file>