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4\5. ROBOTY -  PROJEKTY\3. UG Andrzejewo PROJEKTY\II. ŁĘTOWNICA\II\przepust\"/>
    </mc:Choice>
  </mc:AlternateContent>
  <xr:revisionPtr revIDLastSave="0" documentId="13_ncr:1_{1D94B7AC-897E-4BC5-9753-2F60EEFEBAD4}" xr6:coauthVersionLast="47" xr6:coauthVersionMax="47" xr10:uidLastSave="{00000000-0000-0000-0000-000000000000}"/>
  <bookViews>
    <workbookView xWindow="10935" yWindow="165" windowWidth="17640" windowHeight="14580" tabRatio="785" activeTab="1" xr2:uid="{00000000-000D-0000-FFFF-FFFF00000000}"/>
  </bookViews>
  <sheets>
    <sheet name="........" sheetId="35" r:id="rId1"/>
    <sheet name="Kosztorys ofertowy" sheetId="25" r:id="rId2"/>
    <sheet name="Tabela elementów scalonych" sheetId="34" r:id="rId3"/>
    <sheet name="............" sheetId="2" r:id="rId4"/>
    <sheet name="Arkusz1" sheetId="36" r:id="rId5"/>
  </sheets>
  <definedNames>
    <definedName name="_xlnm.Print_Titles" localSheetId="1">'Kosztorys ofertowy'!$3:$5</definedName>
    <definedName name="_xlnm.Print_Titles" localSheetId="2">'Tabela elementów scalonych'!#REF!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5" l="1"/>
  <c r="G40" i="25"/>
  <c r="G39" i="25"/>
  <c r="G16" i="25"/>
  <c r="G44" i="25"/>
  <c r="E52" i="25"/>
  <c r="E15" i="25"/>
  <c r="E38" i="25" l="1"/>
  <c r="G12" i="25"/>
  <c r="G11" i="36" l="1"/>
  <c r="G12" i="36" l="1"/>
  <c r="G13" i="36" s="1"/>
  <c r="G14" i="36" s="1"/>
  <c r="B19" i="2" l="1"/>
  <c r="B20" i="2"/>
  <c r="E28" i="2"/>
  <c r="G37" i="25"/>
  <c r="G31" i="25"/>
  <c r="E20" i="2"/>
  <c r="E4" i="2" l="1"/>
  <c r="N3" i="2" l="1"/>
  <c r="G23" i="25" l="1"/>
  <c r="C13" i="2"/>
  <c r="E52" i="2" l="1"/>
  <c r="E50" i="2"/>
  <c r="E41" i="2"/>
  <c r="E37" i="2"/>
  <c r="E35" i="2"/>
  <c r="E30" i="2"/>
  <c r="E29" i="2"/>
  <c r="E27" i="2"/>
  <c r="E17" i="2"/>
  <c r="G52" i="25" l="1"/>
  <c r="G50" i="25" s="1"/>
  <c r="F14" i="34" l="1"/>
  <c r="G49" i="25"/>
  <c r="G47" i="25" s="1"/>
  <c r="G46" i="25" l="1"/>
  <c r="G43" i="25"/>
  <c r="G38" i="25"/>
  <c r="G36" i="25"/>
  <c r="G34" i="25" l="1"/>
  <c r="F12" i="34" s="1"/>
  <c r="F13" i="34" l="1"/>
  <c r="G33" i="25"/>
  <c r="G29" i="25" s="1"/>
  <c r="G28" i="25"/>
  <c r="G26" i="25"/>
  <c r="G25" i="25"/>
  <c r="F11" i="34" l="1"/>
  <c r="G22" i="25"/>
  <c r="G20" i="25" s="1"/>
  <c r="G19" i="25"/>
  <c r="G17" i="25" s="1"/>
  <c r="F9" i="34" s="1"/>
  <c r="G15" i="25"/>
  <c r="G13" i="25" l="1"/>
  <c r="F8" i="34" s="1"/>
  <c r="G11" i="25"/>
  <c r="F10" i="34" l="1"/>
  <c r="G9" i="25"/>
  <c r="G8" i="25"/>
  <c r="G6" i="25" l="1"/>
  <c r="G54" i="25" s="1"/>
  <c r="F7" i="34" l="1"/>
  <c r="F15" i="34" s="1"/>
  <c r="F16" i="34" s="1"/>
  <c r="F17" i="34" s="1"/>
  <c r="F55" i="25"/>
</calcChain>
</file>

<file path=xl/sharedStrings.xml><?xml version="1.0" encoding="utf-8"?>
<sst xmlns="http://schemas.openxmlformats.org/spreadsheetml/2006/main" count="216" uniqueCount="181">
  <si>
    <t>Lp.</t>
  </si>
  <si>
    <t>Wyszczególnienie elementów rozliczeniowych</t>
  </si>
  <si>
    <t>Jednostka</t>
  </si>
  <si>
    <t>Nazwa</t>
  </si>
  <si>
    <t>Ilość</t>
  </si>
  <si>
    <t>D-01.00.00</t>
  </si>
  <si>
    <t>ROBOTY PRZYGOTOWAWCZE</t>
  </si>
  <si>
    <t>Odtworzenie trasy i punktów wysokościowych oraz sporządzenie inwentaryzacji powykonwawczej drogi</t>
  </si>
  <si>
    <t>D-04.00.00</t>
  </si>
  <si>
    <t>PODBUDOWY</t>
  </si>
  <si>
    <t>D-04.01.01</t>
  </si>
  <si>
    <t>Koryto wraz z profilowaniem i zagęszczaniem podłoża</t>
  </si>
  <si>
    <t>D-05.00.00</t>
  </si>
  <si>
    <t>NAWIERZCHNIE</t>
  </si>
  <si>
    <t>m</t>
  </si>
  <si>
    <t>długość</t>
  </si>
  <si>
    <t>trasowanie</t>
  </si>
  <si>
    <t>D-04.05.01a</t>
  </si>
  <si>
    <t>Podbudowa i podłoże ulepszone z mieszanki kruszywa związanego hydraulicznie cementem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</si>
  <si>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</si>
  <si>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powierzchnie</t>
  </si>
  <si>
    <t>szt.</t>
  </si>
  <si>
    <t>D-09.00.00</t>
  </si>
  <si>
    <t>ZIELEŃ DROGOWA</t>
  </si>
  <si>
    <t>D-09.01.01</t>
  </si>
  <si>
    <t>Zieleń drogowa</t>
  </si>
  <si>
    <t>poziome</t>
  </si>
  <si>
    <t>Cena jednostko-wa PLN*</t>
  </si>
  <si>
    <t>Wartość PLN*</t>
  </si>
  <si>
    <t>RAZEM (koszt netto)</t>
  </si>
  <si>
    <t>RAZEM (koszt brutto)</t>
  </si>
  <si>
    <t>Nr STWiORB</t>
  </si>
  <si>
    <t xml:space="preserve"> Nawierzchnia z betonu asfaltowego. Warstwa ścieralna wg WT-1 i WT-2</t>
  </si>
  <si>
    <t>D-07.00.00</t>
  </si>
  <si>
    <t>URZĄDZENIA BEZPIECZEŃSTWA RUCHU</t>
  </si>
  <si>
    <t>pobocza</t>
  </si>
  <si>
    <t>oznakowanie</t>
  </si>
  <si>
    <t>D-04.04.02b</t>
  </si>
  <si>
    <t>Podbudowa zasadnicza z mieszanki kruszywa niezwiązanego</t>
  </si>
  <si>
    <t>likwidacja</t>
  </si>
  <si>
    <t>D-06.00.00</t>
  </si>
  <si>
    <t>ROBOTY WYKOŃCZENIOWE</t>
  </si>
  <si>
    <t>D-06.02.01a</t>
  </si>
  <si>
    <t>opornik 12x25</t>
  </si>
  <si>
    <t>obrzeże 8x30</t>
  </si>
  <si>
    <t>chodnik</t>
  </si>
  <si>
    <t>rozbiórki</t>
  </si>
  <si>
    <t>D-06.01.01</t>
  </si>
  <si>
    <t>Umocnienie powierzchniowe skarp rowów</t>
  </si>
  <si>
    <t>Pobocze utwardzone kruszywem łamanym</t>
  </si>
  <si>
    <t>D-02.00.00</t>
  </si>
  <si>
    <t>ROBOTY ZIEMNE</t>
  </si>
  <si>
    <t>Wykonanie wykopów w gruntach nieskalistych</t>
  </si>
  <si>
    <t>wykop</t>
  </si>
  <si>
    <t>nasyp</t>
  </si>
  <si>
    <t>Roboty ziemne</t>
  </si>
  <si>
    <t>D-07.05.01</t>
  </si>
  <si>
    <t>STABILIZACJA</t>
  </si>
  <si>
    <t>KRUSZYWO</t>
  </si>
  <si>
    <t>chodnik 15cm</t>
  </si>
  <si>
    <t>jezdnia 20cm</t>
  </si>
  <si>
    <t>zjazd kostk 15cm</t>
  </si>
  <si>
    <t>zjazd publicz 20cm</t>
  </si>
  <si>
    <t>MMA</t>
  </si>
  <si>
    <t>ścieralna jezdnia 4cm</t>
  </si>
  <si>
    <t>ścieralna zj. Publ. 4cm</t>
  </si>
  <si>
    <t>ścieralna zj. ind. 4cm</t>
  </si>
  <si>
    <t>frezowanie</t>
  </si>
  <si>
    <t>KOSTKA BET.</t>
  </si>
  <si>
    <t>zjazdy</t>
  </si>
  <si>
    <t>opornik kamienny</t>
  </si>
  <si>
    <t>ODWODNIENIE</t>
  </si>
  <si>
    <t>zjazd asf 15cm</t>
  </si>
  <si>
    <t>ażury</t>
  </si>
  <si>
    <t>MINI</t>
  </si>
  <si>
    <t>MAŁE</t>
  </si>
  <si>
    <t>ŚREDNIE</t>
  </si>
  <si>
    <t>E1-małe</t>
  </si>
  <si>
    <t>E-1-średnie</t>
  </si>
  <si>
    <t>U-1a</t>
  </si>
  <si>
    <t>U-3a</t>
  </si>
  <si>
    <t>U-6a</t>
  </si>
  <si>
    <t>U-12a</t>
  </si>
  <si>
    <t xml:space="preserve">U-14a </t>
  </si>
  <si>
    <t>słupek</t>
  </si>
  <si>
    <t>wysiegnik</t>
  </si>
  <si>
    <t>czerwone</t>
  </si>
  <si>
    <r>
      <t>m</t>
    </r>
    <r>
      <rPr>
        <sz val="10"/>
        <rFont val="Czcionka tekstu podstawowego"/>
        <charset val="238"/>
      </rPr>
      <t>²</t>
    </r>
  </si>
  <si>
    <t>Bariery ochronne stalowe</t>
  </si>
  <si>
    <t>krawężnik 15x30</t>
  </si>
  <si>
    <t>ściek 20</t>
  </si>
  <si>
    <t>ściek 60</t>
  </si>
  <si>
    <t>rury osłonowe 110/100</t>
  </si>
  <si>
    <t>rury osłonowe 225/195</t>
  </si>
  <si>
    <t>stab 1 zatoki. posz - 20cm</t>
  </si>
  <si>
    <t>stab 2 zatoki, posz - 20cm</t>
  </si>
  <si>
    <t>wiążąca jezdnia 8cm</t>
  </si>
  <si>
    <t>wiążąca zj. Publ. 8cm</t>
  </si>
  <si>
    <t>wiążąca zj. ind. 4cm</t>
  </si>
  <si>
    <t>nawierzchnia zatoki</t>
  </si>
  <si>
    <t>kamień polny</t>
  </si>
  <si>
    <t>przepusty ϕ400</t>
  </si>
  <si>
    <t>Jezdnia</t>
  </si>
  <si>
    <t>Kostka betonowa zjazdy</t>
  </si>
  <si>
    <t>Kostka betonowa chodniki</t>
  </si>
  <si>
    <t>Masa zjazdy</t>
  </si>
  <si>
    <t>Rozbiórka istniejących przepustów</t>
  </si>
  <si>
    <t>Rozbiórka przepustu skrzynkowego</t>
  </si>
  <si>
    <t xml:space="preserve">rozbiórka betonowych ścianek przepustów </t>
  </si>
  <si>
    <t>Wiaty przystankowe blaszane</t>
  </si>
  <si>
    <t>Regulacja pionowa zaworów i zasów</t>
  </si>
  <si>
    <t>Ogrodzenia</t>
  </si>
  <si>
    <t>Karczowanie korzeni</t>
  </si>
  <si>
    <t>u-14A</t>
  </si>
  <si>
    <t>w</t>
  </si>
  <si>
    <t>t</t>
  </si>
  <si>
    <t>TABELA ELEMENTÓW SCALONYCH</t>
  </si>
  <si>
    <t>L.p.</t>
  </si>
  <si>
    <t>WYSZCZEGÓLNIENIE ROBÓT</t>
  </si>
  <si>
    <t>WARTOŚĆ PLN*</t>
  </si>
  <si>
    <t>1.</t>
  </si>
  <si>
    <t>2.</t>
  </si>
  <si>
    <t>3.</t>
  </si>
  <si>
    <t>4.</t>
  </si>
  <si>
    <t>5.</t>
  </si>
  <si>
    <t>6.</t>
  </si>
  <si>
    <t>7.</t>
  </si>
  <si>
    <t>9.</t>
  </si>
  <si>
    <t>SUMA NETTO</t>
  </si>
  <si>
    <t>VAT 23%</t>
  </si>
  <si>
    <t>SUMA BRUTTO</t>
  </si>
  <si>
    <t>stab 1 - jezdnia 30cm</t>
  </si>
  <si>
    <t>WYPEŁNIENIE BETONEM</t>
  </si>
  <si>
    <t>zjazd tłuczeń 20cm</t>
  </si>
  <si>
    <t>Nawierzchnia z kruszywa niezwiązanego</t>
  </si>
  <si>
    <t xml:space="preserve">Rozbudowa drogi powiatowej nr2630W na odcinku                              </t>
  </si>
  <si>
    <t xml:space="preserve">profilowanie, zagęszczenie koryta pod konstrukcję jezdni </t>
  </si>
  <si>
    <t>Koskowo-Stary Lubotyń km 3+140 do km 4+613.</t>
  </si>
  <si>
    <t xml:space="preserve">ROBOTY DROGOWE I TELETECHNICZNE </t>
  </si>
  <si>
    <t>ROBOTY SANITARNE</t>
  </si>
  <si>
    <t>ROBOTY ELEKTRYCZNE</t>
  </si>
  <si>
    <t xml:space="preserve"> obsiew  trawą skarp i dna rowu oraz terenów przylegych w granicach pasa drogowego.</t>
  </si>
  <si>
    <t>wykonanie warstwy zjazdów indywidualnych z kruszywa łamanego 0/31,5mm - grubość 10cm</t>
  </si>
  <si>
    <t xml:space="preserve">Przebudowa drogi powiatowej nr 2602W na odcinku granica województwa – Przeździecko – Lenarty – Przeździecko – Grzymki - etap II    </t>
  </si>
  <si>
    <t xml:space="preserve">Przebudowa przepustu w drodze gminnej w miejscowości Łętownica-Parcele            </t>
  </si>
  <si>
    <t>odtworzenie trasy i punktów wysokościowych, wyznaczenie obiektu wterenie</t>
  </si>
  <si>
    <t>kpl.</t>
  </si>
  <si>
    <t xml:space="preserve">sporządzenie inwentaryzacji powykonawczej </t>
  </si>
  <si>
    <t xml:space="preserve">Rozbiórka i wyburzenia </t>
  </si>
  <si>
    <t xml:space="preserve">rozbiórka nawierzchni asfaltowej gr 5 cm. </t>
  </si>
  <si>
    <t>m3</t>
  </si>
  <si>
    <t>m2</t>
  </si>
  <si>
    <t xml:space="preserve">wyburzenie elementów żelbetowych wraz z wywozem i zagospodarowaniem gruz i stali przez wykonawcę </t>
  </si>
  <si>
    <t xml:space="preserve">wykonanie wykopów w gruncie kat. II-IV,  wywóz urobku  zagospodarowanie w zakresie wykonawcy </t>
  </si>
  <si>
    <t>wykonanie nasypów z gruntów sypkich  różnoziarnistych - pospółka</t>
  </si>
  <si>
    <t>KONSTRUKCJA</t>
  </si>
  <si>
    <t xml:space="preserve">Przepust </t>
  </si>
  <si>
    <t>przepustu jednootworowy z rury karbowanej HelCor PA 1700 w ocynku z dodatkową powłoką Trenchcoat - zakup, dostawa, montaż</t>
  </si>
  <si>
    <t xml:space="preserve">profilowanie i zagęszczenie koryta pod konstrukcje przepustu </t>
  </si>
  <si>
    <t>wykonanie podbudowy z kruszywa łamanego C50/30 0/31,5mm stabilizowanego mechanicznie w konstrukcji jezdni gr.15cm szer. 5,7m</t>
  </si>
  <si>
    <t xml:space="preserve">wykonanie podbudowy z kruszywa stabilizowanego cementem Mpa 5  w konstrukcji jezdni gr.30cm </t>
  </si>
  <si>
    <t xml:space="preserve">wykonanie ławy fundamentowej pod przepust stabilizowanej cementem C3/4 - grubość 30-35cm  </t>
  </si>
  <si>
    <t xml:space="preserve">wykonanie warstwy ścieralnej z betonu asfaltowego AC11S 50/70 w konstrukcji jezdni szer. 5 m - gr. 8cm </t>
  </si>
  <si>
    <t xml:space="preserve">wykonanie pobocza utwardzonego z kruszywa łamanego C50/30, 0/31,5mm </t>
  </si>
  <si>
    <t>umocnienie dna cieku na wlocie i wylocie przepustu  kamieniem polnym nr 20 cm</t>
  </si>
  <si>
    <t>umocnienie skarp i dna rowu płytami ażurowymi  na betonie C12/15, gr. 10 cm</t>
  </si>
  <si>
    <t>wypełnienie otwórów płyt ażurowych betonem C12/15 w obrębie wlotów i wylotów z przepustu</t>
  </si>
  <si>
    <t>przepusty PP lub PEHD</t>
  </si>
  <si>
    <t>montaż bariery energochłonnej H2W5 w dwóch odcinkach       ( 2*16)</t>
  </si>
  <si>
    <t xml:space="preserve">przepusty pod zjazdami o średnicy fi 40cm z PEHD lub PP </t>
  </si>
  <si>
    <t xml:space="preserve">ścianki betonowe czołowe przepustów fi 40 cm </t>
  </si>
  <si>
    <t>D-01.01.01</t>
  </si>
  <si>
    <t>D-01.02.03</t>
  </si>
  <si>
    <t>palisada z kołów faszynowych dł. 1m fi 80mm</t>
  </si>
  <si>
    <t>D.08.01.01</t>
  </si>
  <si>
    <t xml:space="preserve">krawężnik betonowy 20x30 na ławie betonowej z oporem betonowym </t>
  </si>
  <si>
    <t>ściek skarpowy ułożony na betonie C12/15</t>
  </si>
  <si>
    <t>M-14.03.01</t>
  </si>
  <si>
    <t>D.05.01.04</t>
  </si>
  <si>
    <t>D-05.03.05</t>
  </si>
  <si>
    <t>D-06.03.01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</si>
</sst>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#,##0.00\ _z_ł"/>
    <numFmt numFmtId="169" formatCode="#,##0.000"/>
  </numFmts>
  <fonts count="30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11"/>
      <color rgb="FFFF0000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color rgb="FFC0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ISOCPEUR"/>
      <family val="2"/>
      <charset val="238"/>
    </font>
    <font>
      <sz val="12"/>
      <name val="ISOCPEUR"/>
      <family val="2"/>
      <charset val="238"/>
    </font>
    <font>
      <sz val="12"/>
      <color rgb="FF92D050"/>
      <name val="ISOCPEUR"/>
      <family val="2"/>
      <charset val="238"/>
    </font>
    <font>
      <sz val="12"/>
      <color rgb="FF00B050"/>
      <name val="ISOCPEUR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0" fontId="3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left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vertical="center" wrapText="1"/>
    </xf>
    <xf numFmtId="4" fontId="9" fillId="2" borderId="2" xfId="1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vertical="center" wrapText="1"/>
    </xf>
    <xf numFmtId="4" fontId="9" fillId="0" borderId="2" xfId="1" applyNumberFormat="1" applyFont="1" applyBorder="1" applyAlignment="1" applyProtection="1">
      <alignment vertical="center" wrapText="1"/>
      <protection locked="0"/>
    </xf>
    <xf numFmtId="4" fontId="9" fillId="0" borderId="2" xfId="1" applyNumberFormat="1" applyFont="1" applyBorder="1" applyAlignment="1" applyProtection="1">
      <alignment horizontal="left" vertical="center" wrapText="1"/>
      <protection locked="0"/>
    </xf>
    <xf numFmtId="4" fontId="8" fillId="2" borderId="2" xfId="1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vertical="top"/>
    </xf>
    <xf numFmtId="1" fontId="9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left" vertical="top" wrapText="1"/>
    </xf>
    <xf numFmtId="4" fontId="13" fillId="3" borderId="2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top" wrapText="1"/>
    </xf>
    <xf numFmtId="3" fontId="8" fillId="3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top" wrapText="1"/>
    </xf>
    <xf numFmtId="3" fontId="8" fillId="0" borderId="2" xfId="1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left" vertical="top" wrapText="1"/>
    </xf>
    <xf numFmtId="4" fontId="11" fillId="2" borderId="2" xfId="1" applyNumberFormat="1" applyFont="1" applyFill="1" applyBorder="1" applyAlignment="1">
      <alignment horizontal="left" vertical="center" wrapText="1"/>
    </xf>
    <xf numFmtId="4" fontId="11" fillId="4" borderId="2" xfId="1" applyNumberFormat="1" applyFont="1" applyFill="1" applyBorder="1" applyAlignment="1">
      <alignment horizontal="left" vertical="center" wrapText="1"/>
    </xf>
    <xf numFmtId="1" fontId="9" fillId="0" borderId="16" xfId="1" applyNumberFormat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vertical="top" wrapText="1"/>
    </xf>
    <xf numFmtId="4" fontId="8" fillId="0" borderId="14" xfId="1" applyNumberFormat="1" applyFont="1" applyBorder="1" applyAlignment="1">
      <alignment vertical="top" wrapText="1"/>
    </xf>
    <xf numFmtId="4" fontId="8" fillId="0" borderId="1" xfId="1" applyNumberFormat="1" applyFont="1" applyBorder="1" applyAlignment="1">
      <alignment vertical="top" wrapText="1"/>
    </xf>
    <xf numFmtId="168" fontId="9" fillId="0" borderId="2" xfId="1" applyNumberFormat="1" applyFont="1" applyBorder="1" applyAlignment="1">
      <alignment vertical="center" wrapText="1"/>
    </xf>
    <xf numFmtId="168" fontId="9" fillId="0" borderId="2" xfId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" fontId="8" fillId="3" borderId="2" xfId="1" applyNumberFormat="1" applyFont="1" applyFill="1" applyBorder="1" applyAlignment="1">
      <alignment horizontal="center" vertical="center" wrapText="1"/>
    </xf>
    <xf numFmtId="1" fontId="8" fillId="3" borderId="2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Alignment="1">
      <alignment vertical="center" wrapText="1"/>
    </xf>
    <xf numFmtId="4" fontId="22" fillId="0" borderId="0" xfId="0" applyNumberFormat="1" applyFont="1"/>
    <xf numFmtId="4" fontId="23" fillId="0" borderId="0" xfId="0" applyNumberFormat="1" applyFont="1"/>
    <xf numFmtId="4" fontId="23" fillId="0" borderId="2" xfId="0" applyNumberFormat="1" applyFont="1" applyBorder="1"/>
    <xf numFmtId="4" fontId="23" fillId="7" borderId="2" xfId="0" applyNumberFormat="1" applyFont="1" applyFill="1" applyBorder="1"/>
    <xf numFmtId="4" fontId="22" fillId="0" borderId="2" xfId="0" applyNumberFormat="1" applyFont="1" applyBorder="1"/>
    <xf numFmtId="4" fontId="22" fillId="7" borderId="2" xfId="0" applyNumberFormat="1" applyFont="1" applyFill="1" applyBorder="1"/>
    <xf numFmtId="4" fontId="23" fillId="0" borderId="13" xfId="0" applyNumberFormat="1" applyFont="1" applyBorder="1"/>
    <xf numFmtId="4" fontId="23" fillId="7" borderId="13" xfId="0" applyNumberFormat="1" applyFont="1" applyFill="1" applyBorder="1"/>
    <xf numFmtId="4" fontId="22" fillId="0" borderId="15" xfId="0" applyNumberFormat="1" applyFont="1" applyBorder="1"/>
    <xf numFmtId="4" fontId="23" fillId="0" borderId="20" xfId="0" applyNumberFormat="1" applyFont="1" applyBorder="1"/>
    <xf numFmtId="4" fontId="22" fillId="7" borderId="0" xfId="0" applyNumberFormat="1" applyFont="1" applyFill="1"/>
    <xf numFmtId="4" fontId="25" fillId="0" borderId="0" xfId="0" applyNumberFormat="1" applyFont="1"/>
    <xf numFmtId="4" fontId="22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left" vertical="center"/>
    </xf>
    <xf numFmtId="4" fontId="23" fillId="0" borderId="2" xfId="0" applyNumberFormat="1" applyFont="1" applyBorder="1" applyAlignment="1">
      <alignment vertical="center" wrapText="1"/>
    </xf>
    <xf numFmtId="4" fontId="23" fillId="7" borderId="2" xfId="0" applyNumberFormat="1" applyFont="1" applyFill="1" applyBorder="1" applyAlignment="1">
      <alignment vertical="center" wrapText="1"/>
    </xf>
    <xf numFmtId="4" fontId="22" fillId="0" borderId="0" xfId="0" applyNumberFormat="1" applyFont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7" borderId="2" xfId="0" applyNumberFormat="1" applyFont="1" applyFill="1" applyBorder="1" applyAlignment="1">
      <alignment vertical="center" wrapText="1"/>
    </xf>
    <xf numFmtId="4" fontId="22" fillId="7" borderId="15" xfId="0" applyNumberFormat="1" applyFont="1" applyFill="1" applyBorder="1"/>
    <xf numFmtId="1" fontId="9" fillId="0" borderId="0" xfId="1" applyNumberFormat="1" applyFont="1" applyAlignment="1">
      <alignment horizontal="center" vertical="center" wrapText="1"/>
    </xf>
    <xf numFmtId="1" fontId="12" fillId="0" borderId="0" xfId="1" applyNumberFormat="1" applyFont="1" applyAlignment="1">
      <alignment horizontal="center" vertical="center" wrapText="1"/>
    </xf>
    <xf numFmtId="1" fontId="9" fillId="4" borderId="2" xfId="1" applyNumberFormat="1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0" fillId="0" borderId="0" xfId="0" applyFont="1"/>
    <xf numFmtId="0" fontId="27" fillId="0" borderId="25" xfId="0" applyFont="1" applyBorder="1" applyAlignment="1">
      <alignment horizontal="left"/>
    </xf>
    <xf numFmtId="2" fontId="28" fillId="0" borderId="0" xfId="0" applyNumberFormat="1" applyFont="1" applyAlignment="1">
      <alignment horizontal="left" vertical="center"/>
    </xf>
    <xf numFmtId="0" fontId="26" fillId="6" borderId="16" xfId="0" applyFont="1" applyFill="1" applyBorder="1" applyAlignment="1">
      <alignment horizontal="center"/>
    </xf>
    <xf numFmtId="4" fontId="11" fillId="2" borderId="3" xfId="1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4" fontId="11" fillId="2" borderId="3" xfId="1" applyNumberFormat="1" applyFont="1" applyFill="1" applyBorder="1" applyAlignment="1" applyProtection="1">
      <alignment vertical="center" wrapText="1"/>
      <protection locked="0"/>
    </xf>
    <xf numFmtId="4" fontId="8" fillId="0" borderId="3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4" fontId="8" fillId="0" borderId="3" xfId="1" applyNumberFormat="1" applyFont="1" applyBorder="1" applyAlignment="1" applyProtection="1">
      <alignment vertical="center" wrapText="1"/>
      <protection locked="0"/>
    </xf>
    <xf numFmtId="4" fontId="8" fillId="0" borderId="5" xfId="1" applyNumberFormat="1" applyFont="1" applyBorder="1" applyAlignment="1" applyProtection="1">
      <alignment vertical="center" wrapText="1"/>
      <protection locked="0"/>
    </xf>
    <xf numFmtId="4" fontId="9" fillId="0" borderId="3" xfId="1" applyNumberFormat="1" applyFont="1" applyBorder="1" applyAlignment="1" applyProtection="1">
      <alignment horizontal="left" vertical="center" wrapText="1"/>
      <protection locked="0"/>
    </xf>
    <xf numFmtId="4" fontId="9" fillId="0" borderId="0" xfId="1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4" fontId="8" fillId="3" borderId="13" xfId="1" applyNumberFormat="1" applyFont="1" applyFill="1" applyBorder="1" applyAlignment="1">
      <alignment vertical="center" wrapText="1"/>
    </xf>
    <xf numFmtId="4" fontId="8" fillId="3" borderId="3" xfId="1" applyNumberFormat="1" applyFont="1" applyFill="1" applyBorder="1" applyAlignment="1">
      <alignment vertical="center" wrapText="1"/>
    </xf>
    <xf numFmtId="4" fontId="8" fillId="3" borderId="1" xfId="1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11" fillId="4" borderId="3" xfId="1" applyNumberFormat="1" applyFont="1" applyFill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4" fontId="11" fillId="2" borderId="0" xfId="0" applyNumberFormat="1" applyFont="1" applyFill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2" fontId="21" fillId="0" borderId="0" xfId="0" applyNumberFormat="1" applyFont="1" applyAlignment="1">
      <alignment horizontal="center" vertical="center"/>
    </xf>
    <xf numFmtId="4" fontId="8" fillId="0" borderId="0" xfId="1" applyNumberFormat="1" applyFont="1" applyAlignment="1" applyProtection="1">
      <alignment vertical="center" wrapText="1"/>
      <protection locked="0"/>
    </xf>
    <xf numFmtId="4" fontId="21" fillId="0" borderId="0" xfId="0" applyNumberFormat="1" applyFont="1" applyAlignment="1">
      <alignment horizontal="center" vertical="center"/>
    </xf>
    <xf numFmtId="1" fontId="8" fillId="3" borderId="30" xfId="1" applyNumberFormat="1" applyFont="1" applyFill="1" applyBorder="1" applyAlignment="1">
      <alignment vertical="center" wrapText="1"/>
    </xf>
    <xf numFmtId="4" fontId="8" fillId="3" borderId="31" xfId="1" applyNumberFormat="1" applyFont="1" applyFill="1" applyBorder="1" applyAlignment="1">
      <alignment vertical="center" wrapText="1"/>
    </xf>
    <xf numFmtId="1" fontId="8" fillId="3" borderId="32" xfId="1" applyNumberFormat="1" applyFont="1" applyFill="1" applyBorder="1" applyAlignment="1">
      <alignment vertical="center" wrapText="1"/>
    </xf>
    <xf numFmtId="4" fontId="8" fillId="3" borderId="27" xfId="1" applyNumberFormat="1" applyFont="1" applyFill="1" applyBorder="1" applyAlignment="1">
      <alignment horizontal="center" vertical="center" wrapText="1"/>
    </xf>
    <xf numFmtId="1" fontId="8" fillId="3" borderId="16" xfId="1" applyNumberFormat="1" applyFont="1" applyFill="1" applyBorder="1" applyAlignment="1">
      <alignment horizontal="center" vertical="center" wrapText="1"/>
    </xf>
    <xf numFmtId="3" fontId="8" fillId="3" borderId="27" xfId="1" applyNumberFormat="1" applyFont="1" applyFill="1" applyBorder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 wrapText="1"/>
    </xf>
    <xf numFmtId="4" fontId="9" fillId="2" borderId="27" xfId="1" applyNumberFormat="1" applyFont="1" applyFill="1" applyBorder="1" applyAlignment="1">
      <alignment horizontal="right" vertical="center" wrapText="1"/>
    </xf>
    <xf numFmtId="4" fontId="8" fillId="0" borderId="31" xfId="0" applyNumberFormat="1" applyFont="1" applyBorder="1" applyAlignment="1">
      <alignment vertical="center" wrapText="1"/>
    </xf>
    <xf numFmtId="4" fontId="8" fillId="0" borderId="31" xfId="1" applyNumberFormat="1" applyFont="1" applyBorder="1" applyAlignment="1">
      <alignment vertical="center" wrapText="1"/>
    </xf>
    <xf numFmtId="168" fontId="9" fillId="2" borderId="27" xfId="1" applyNumberFormat="1" applyFont="1" applyFill="1" applyBorder="1" applyAlignment="1">
      <alignment horizontal="right" vertical="center" wrapText="1"/>
    </xf>
    <xf numFmtId="4" fontId="11" fillId="2" borderId="31" xfId="0" applyNumberFormat="1" applyFont="1" applyFill="1" applyBorder="1" applyAlignment="1">
      <alignment vertical="center" wrapText="1"/>
    </xf>
    <xf numFmtId="4" fontId="8" fillId="0" borderId="31" xfId="1" applyNumberFormat="1" applyFont="1" applyBorder="1" applyAlignment="1" applyProtection="1">
      <alignment vertical="center" wrapText="1"/>
      <protection locked="0"/>
    </xf>
    <xf numFmtId="4" fontId="9" fillId="2" borderId="27" xfId="0" applyNumberFormat="1" applyFont="1" applyFill="1" applyBorder="1" applyAlignment="1">
      <alignment vertical="center" wrapText="1"/>
    </xf>
    <xf numFmtId="4" fontId="11" fillId="0" borderId="31" xfId="0" applyNumberFormat="1" applyFont="1" applyBorder="1" applyAlignment="1">
      <alignment vertical="center" wrapText="1"/>
    </xf>
    <xf numFmtId="2" fontId="17" fillId="0" borderId="0" xfId="0" applyNumberFormat="1" applyFont="1" applyAlignment="1">
      <alignment horizontal="left" vertical="center"/>
    </xf>
    <xf numFmtId="4" fontId="8" fillId="0" borderId="2" xfId="1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vertical="center" wrapText="1"/>
    </xf>
    <xf numFmtId="4" fontId="8" fillId="0" borderId="2" xfId="1" applyNumberFormat="1" applyFont="1" applyBorder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" fontId="9" fillId="0" borderId="0" xfId="1" applyNumberFormat="1" applyFont="1" applyAlignment="1">
      <alignment horizontal="right" vertical="center" wrapText="1"/>
    </xf>
    <xf numFmtId="0" fontId="0" fillId="0" borderId="14" xfId="0" applyBorder="1"/>
    <xf numFmtId="169" fontId="9" fillId="2" borderId="2" xfId="1" applyNumberFormat="1" applyFont="1" applyFill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11" fillId="2" borderId="4" xfId="0" applyNumberFormat="1" applyFont="1" applyFill="1" applyBorder="1" applyAlignment="1">
      <alignment vertical="center" wrapText="1"/>
    </xf>
    <xf numFmtId="4" fontId="8" fillId="0" borderId="13" xfId="1" applyNumberFormat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4" fontId="8" fillId="0" borderId="2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5" xfId="1" applyNumberFormat="1" applyFont="1" applyBorder="1" applyAlignment="1">
      <alignment horizontal="left" vertical="center" wrapText="1"/>
    </xf>
    <xf numFmtId="4" fontId="8" fillId="0" borderId="31" xfId="1" applyNumberFormat="1" applyFont="1" applyBorder="1" applyAlignment="1">
      <alignment horizontal="left" vertical="center" wrapText="1"/>
    </xf>
    <xf numFmtId="4" fontId="19" fillId="9" borderId="10" xfId="1" applyNumberFormat="1" applyFont="1" applyFill="1" applyBorder="1" applyAlignment="1">
      <alignment horizontal="center" vertical="center" wrapText="1"/>
    </xf>
    <xf numFmtId="4" fontId="19" fillId="9" borderId="6" xfId="1" applyNumberFormat="1" applyFont="1" applyFill="1" applyBorder="1" applyAlignment="1">
      <alignment horizontal="center" vertical="center" wrapText="1"/>
    </xf>
    <xf numFmtId="4" fontId="19" fillId="9" borderId="7" xfId="1" applyNumberFormat="1" applyFont="1" applyFill="1" applyBorder="1" applyAlignment="1">
      <alignment horizontal="center" vertical="center" wrapText="1"/>
    </xf>
    <xf numFmtId="4" fontId="19" fillId="9" borderId="28" xfId="1" applyNumberFormat="1" applyFont="1" applyFill="1" applyBorder="1" applyAlignment="1">
      <alignment horizontal="center" vertical="center" wrapText="1"/>
    </xf>
    <xf numFmtId="4" fontId="19" fillId="9" borderId="20" xfId="1" applyNumberFormat="1" applyFont="1" applyFill="1" applyBorder="1" applyAlignment="1">
      <alignment horizontal="center" vertical="center" wrapText="1"/>
    </xf>
    <xf numFmtId="4" fontId="19" fillId="9" borderId="29" xfId="1" applyNumberFormat="1" applyFont="1" applyFill="1" applyBorder="1" applyAlignment="1">
      <alignment horizontal="center" vertical="center" wrapText="1"/>
    </xf>
    <xf numFmtId="4" fontId="11" fillId="2" borderId="3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left" vertical="center" wrapText="1"/>
    </xf>
    <xf numFmtId="4" fontId="11" fillId="2" borderId="31" xfId="1" applyNumberFormat="1" applyFont="1" applyFill="1" applyBorder="1" applyAlignment="1">
      <alignment horizontal="left" vertical="center" wrapText="1"/>
    </xf>
    <xf numFmtId="4" fontId="8" fillId="0" borderId="13" xfId="1" applyNumberFormat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4" fontId="8" fillId="0" borderId="14" xfId="1" applyNumberFormat="1" applyFont="1" applyBorder="1" applyAlignment="1">
      <alignment horizontal="center" vertical="top" wrapText="1"/>
    </xf>
    <xf numFmtId="0" fontId="0" fillId="0" borderId="14" xfId="0" applyBorder="1"/>
    <xf numFmtId="0" fontId="0" fillId="0" borderId="1" xfId="0" applyBorder="1"/>
    <xf numFmtId="4" fontId="8" fillId="3" borderId="13" xfId="1" applyNumberFormat="1" applyFont="1" applyFill="1" applyBorder="1" applyAlignment="1">
      <alignment horizontal="center" vertical="top" wrapText="1"/>
    </xf>
    <xf numFmtId="4" fontId="8" fillId="3" borderId="1" xfId="1" applyNumberFormat="1" applyFont="1" applyFill="1" applyBorder="1" applyAlignment="1">
      <alignment horizontal="center" vertical="top" wrapText="1"/>
    </xf>
    <xf numFmtId="4" fontId="8" fillId="0" borderId="2" xfId="1" applyNumberFormat="1" applyFont="1" applyBorder="1" applyAlignment="1">
      <alignment horizontal="center" vertical="top" wrapText="1"/>
    </xf>
    <xf numFmtId="4" fontId="8" fillId="0" borderId="2" xfId="1" applyNumberFormat="1" applyFont="1" applyBorder="1" applyAlignment="1" applyProtection="1">
      <alignment horizontal="left" vertical="center" wrapText="1"/>
      <protection locked="0"/>
    </xf>
    <xf numFmtId="4" fontId="8" fillId="0" borderId="2" xfId="0" applyNumberFormat="1" applyFont="1" applyBorder="1" applyAlignment="1">
      <alignment vertical="center" wrapText="1"/>
    </xf>
    <xf numFmtId="4" fontId="8" fillId="0" borderId="2" xfId="1" applyNumberFormat="1" applyFont="1" applyBorder="1" applyAlignment="1" applyProtection="1">
      <alignment vertical="center" wrapText="1"/>
      <protection locked="0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4" fontId="8" fillId="0" borderId="4" xfId="1" applyNumberFormat="1" applyFont="1" applyBorder="1" applyAlignment="1" applyProtection="1">
      <alignment horizontal="left" vertical="center" wrapText="1"/>
      <protection locked="0"/>
    </xf>
    <xf numFmtId="4" fontId="8" fillId="0" borderId="2" xfId="1" applyNumberFormat="1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1" fontId="8" fillId="3" borderId="2" xfId="1" applyNumberFormat="1" applyFont="1" applyFill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center" vertical="top" wrapText="1"/>
    </xf>
    <xf numFmtId="4" fontId="8" fillId="3" borderId="2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left" vertical="center" wrapText="1"/>
    </xf>
    <xf numFmtId="4" fontId="19" fillId="9" borderId="17" xfId="1" applyNumberFormat="1" applyFont="1" applyFill="1" applyBorder="1" applyAlignment="1">
      <alignment horizontal="center" vertical="center" wrapText="1"/>
    </xf>
    <xf numFmtId="4" fontId="19" fillId="9" borderId="12" xfId="1" applyNumberFormat="1" applyFont="1" applyFill="1" applyBorder="1" applyAlignment="1">
      <alignment horizontal="center" vertical="center"/>
    </xf>
    <xf numFmtId="4" fontId="19" fillId="9" borderId="18" xfId="1" applyNumberFormat="1" applyFont="1" applyFill="1" applyBorder="1" applyAlignment="1">
      <alignment horizontal="center" vertical="center"/>
    </xf>
    <xf numFmtId="4" fontId="19" fillId="9" borderId="19" xfId="1" applyNumberFormat="1" applyFont="1" applyFill="1" applyBorder="1" applyAlignment="1">
      <alignment horizontal="center" vertical="center"/>
    </xf>
    <xf numFmtId="4" fontId="19" fillId="9" borderId="20" xfId="1" applyNumberFormat="1" applyFont="1" applyFill="1" applyBorder="1" applyAlignment="1">
      <alignment horizontal="center" vertical="center"/>
    </xf>
    <xf numFmtId="4" fontId="19" fillId="9" borderId="21" xfId="1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vertical="center"/>
    </xf>
    <xf numFmtId="4" fontId="16" fillId="2" borderId="21" xfId="0" applyNumberFormat="1" applyFont="1" applyFill="1" applyBorder="1" applyAlignment="1">
      <alignment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1" fontId="9" fillId="6" borderId="3" xfId="1" applyNumberFormat="1" applyFont="1" applyFill="1" applyBorder="1" applyAlignment="1">
      <alignment horizontal="center" vertical="center" wrapText="1"/>
    </xf>
    <xf numFmtId="1" fontId="9" fillId="6" borderId="5" xfId="1" applyNumberFormat="1" applyFont="1" applyFill="1" applyBorder="1" applyAlignment="1">
      <alignment horizontal="center" vertical="center" wrapText="1"/>
    </xf>
    <xf numFmtId="1" fontId="9" fillId="6" borderId="12" xfId="1" applyNumberFormat="1" applyFont="1" applyFill="1" applyBorder="1" applyAlignment="1">
      <alignment horizontal="center" vertical="center" wrapText="1"/>
    </xf>
    <xf numFmtId="1" fontId="9" fillId="6" borderId="18" xfId="1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left"/>
    </xf>
    <xf numFmtId="0" fontId="26" fillId="6" borderId="24" xfId="0" applyFont="1" applyFill="1" applyBorder="1" applyAlignment="1">
      <alignment horizontal="left"/>
    </xf>
    <xf numFmtId="4" fontId="26" fillId="0" borderId="23" xfId="0" applyNumberFormat="1" applyFont="1" applyBorder="1" applyAlignment="1">
      <alignment horizontal="right"/>
    </xf>
    <xf numFmtId="4" fontId="26" fillId="0" borderId="24" xfId="0" applyNumberFormat="1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4" fontId="27" fillId="0" borderId="2" xfId="0" applyNumberFormat="1" applyFont="1" applyBorder="1" applyAlignment="1">
      <alignment horizontal="right"/>
    </xf>
    <xf numFmtId="4" fontId="27" fillId="0" borderId="27" xfId="0" applyNumberFormat="1" applyFont="1" applyBorder="1" applyAlignment="1">
      <alignment horizontal="right"/>
    </xf>
    <xf numFmtId="0" fontId="26" fillId="6" borderId="11" xfId="0" applyFont="1" applyFill="1" applyBorder="1" applyAlignment="1">
      <alignment horizontal="left"/>
    </xf>
    <xf numFmtId="0" fontId="26" fillId="6" borderId="9" xfId="0" applyFont="1" applyFill="1" applyBorder="1" applyAlignment="1">
      <alignment horizontal="left"/>
    </xf>
    <xf numFmtId="4" fontId="26" fillId="0" borderId="8" xfId="0" applyNumberFormat="1" applyFont="1" applyBorder="1" applyAlignment="1">
      <alignment horizontal="right"/>
    </xf>
    <xf numFmtId="4" fontId="26" fillId="0" borderId="9" xfId="0" applyNumberFormat="1" applyFont="1" applyBorder="1" applyAlignment="1">
      <alignment horizontal="right"/>
    </xf>
    <xf numFmtId="0" fontId="26" fillId="2" borderId="2" xfId="0" applyFont="1" applyFill="1" applyBorder="1" applyAlignment="1">
      <alignment horizontal="left"/>
    </xf>
    <xf numFmtId="4" fontId="27" fillId="2" borderId="2" xfId="0" applyNumberFormat="1" applyFont="1" applyFill="1" applyBorder="1" applyAlignment="1">
      <alignment horizontal="right"/>
    </xf>
    <xf numFmtId="4" fontId="27" fillId="2" borderId="27" xfId="0" applyNumberFormat="1" applyFont="1" applyFill="1" applyBorder="1" applyAlignment="1">
      <alignment horizontal="right"/>
    </xf>
    <xf numFmtId="4" fontId="19" fillId="9" borderId="12" xfId="1" applyNumberFormat="1" applyFont="1" applyFill="1" applyBorder="1" applyAlignment="1">
      <alignment horizontal="center" vertical="center" wrapText="1"/>
    </xf>
    <xf numFmtId="4" fontId="19" fillId="9" borderId="18" xfId="1" applyNumberFormat="1" applyFont="1" applyFill="1" applyBorder="1" applyAlignment="1">
      <alignment horizontal="center" vertical="center" wrapText="1"/>
    </xf>
    <xf numFmtId="4" fontId="19" fillId="9" borderId="19" xfId="1" applyNumberFormat="1" applyFont="1" applyFill="1" applyBorder="1" applyAlignment="1">
      <alignment horizontal="center" vertical="center" wrapText="1"/>
    </xf>
    <xf numFmtId="4" fontId="19" fillId="9" borderId="21" xfId="1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4" fontId="22" fillId="0" borderId="0" xfId="0" applyNumberFormat="1" applyFont="1" applyAlignment="1">
      <alignment horizontal="center"/>
    </xf>
    <xf numFmtId="4" fontId="23" fillId="0" borderId="2" xfId="0" applyNumberFormat="1" applyFont="1" applyBorder="1" applyAlignment="1">
      <alignment horizontal="center"/>
    </xf>
    <xf numFmtId="4" fontId="23" fillId="6" borderId="2" xfId="0" applyNumberFormat="1" applyFont="1" applyFill="1" applyBorder="1" applyAlignment="1">
      <alignment horizontal="center"/>
    </xf>
    <xf numFmtId="4" fontId="23" fillId="8" borderId="2" xfId="0" applyNumberFormat="1" applyFont="1" applyFill="1" applyBorder="1" applyAlignment="1">
      <alignment horizontal="center"/>
    </xf>
    <xf numFmtId="4" fontId="23" fillId="5" borderId="2" xfId="0" applyNumberFormat="1" applyFont="1" applyFill="1" applyBorder="1" applyAlignment="1">
      <alignment horizontal="center"/>
    </xf>
    <xf numFmtId="4" fontId="23" fillId="10" borderId="3" xfId="0" applyNumberFormat="1" applyFont="1" applyFill="1" applyBorder="1" applyAlignment="1">
      <alignment horizontal="center" vertical="center"/>
    </xf>
    <xf numFmtId="4" fontId="23" fillId="10" borderId="4" xfId="0" applyNumberFormat="1" applyFont="1" applyFill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center"/>
    </xf>
  </cellXfs>
  <cellStyles count="12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Normal_laroux" xfId="8" xr:uid="{00000000-0005-0000-0000-000006000000}"/>
    <cellStyle name="normální_laroux" xfId="9" xr:uid="{00000000-0005-0000-0000-000007000000}"/>
    <cellStyle name="Normalny" xfId="0" builtinId="0"/>
    <cellStyle name="Normalny 2" xfId="10" xr:uid="{00000000-0005-0000-0000-000009000000}"/>
    <cellStyle name="Normalny 3" xfId="1" xr:uid="{00000000-0005-0000-0000-00000A000000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J257"/>
  <sheetViews>
    <sheetView view="pageLayout" topLeftCell="A258" workbookViewId="0">
      <selection sqref="A1:XFD257"/>
    </sheetView>
  </sheetViews>
  <sheetFormatPr defaultRowHeight="14.25"/>
  <cols>
    <col min="1" max="1" width="3.125" customWidth="1"/>
    <col min="2" max="2" width="10.125" bestFit="1" customWidth="1"/>
    <col min="3" max="3" width="40" customWidth="1"/>
    <col min="4" max="4" width="5.25" customWidth="1"/>
    <col min="5" max="5" width="7.625" customWidth="1"/>
    <col min="6" max="6" width="1.125" customWidth="1"/>
    <col min="7" max="7" width="11.375" customWidth="1"/>
  </cols>
  <sheetData>
    <row r="1" spans="1:7" ht="14.25" hidden="1" customHeight="1">
      <c r="A1" s="130"/>
      <c r="B1" s="131"/>
      <c r="C1" s="131"/>
      <c r="D1" s="131"/>
      <c r="E1" s="132"/>
      <c r="F1" s="36"/>
      <c r="G1" s="36"/>
    </row>
    <row r="2" spans="1:7" ht="14.25" hidden="1" customHeight="1">
      <c r="A2" s="133"/>
      <c r="B2" s="134"/>
      <c r="C2" s="134"/>
      <c r="D2" s="134"/>
      <c r="E2" s="135"/>
      <c r="F2" s="36"/>
      <c r="G2" s="36"/>
    </row>
    <row r="3" spans="1:7" ht="14.25" hidden="1" customHeight="1">
      <c r="A3" s="96"/>
      <c r="B3" s="144"/>
      <c r="C3" s="81"/>
      <c r="D3" s="82"/>
      <c r="E3" s="97"/>
    </row>
    <row r="4" spans="1:7" hidden="1">
      <c r="A4" s="98"/>
      <c r="B4" s="145"/>
      <c r="C4" s="83"/>
      <c r="D4" s="19"/>
      <c r="E4" s="99"/>
    </row>
    <row r="5" spans="1:7" hidden="1">
      <c r="A5" s="100"/>
      <c r="B5" s="20"/>
      <c r="C5" s="21"/>
      <c r="D5" s="21"/>
      <c r="E5" s="101"/>
    </row>
    <row r="6" spans="1:7" hidden="1">
      <c r="A6" s="102"/>
      <c r="B6" s="18"/>
      <c r="C6" s="136"/>
      <c r="D6" s="137"/>
      <c r="E6" s="138"/>
      <c r="F6" s="87"/>
      <c r="G6" s="88"/>
    </row>
    <row r="7" spans="1:7" ht="14.25" hidden="1" customHeight="1">
      <c r="A7" s="27"/>
      <c r="B7" s="139"/>
      <c r="C7" s="73"/>
      <c r="D7" s="84"/>
      <c r="E7" s="103"/>
      <c r="F7" s="89"/>
      <c r="G7" s="89"/>
    </row>
    <row r="8" spans="1:7" hidden="1">
      <c r="A8" s="27"/>
      <c r="B8" s="141"/>
      <c r="C8" s="8"/>
      <c r="D8" s="5"/>
      <c r="E8" s="104"/>
      <c r="F8" s="78"/>
      <c r="G8" s="90"/>
    </row>
    <row r="9" spans="1:7" hidden="1">
      <c r="A9" s="27"/>
      <c r="B9" s="140"/>
      <c r="C9" s="8"/>
      <c r="D9" s="5"/>
      <c r="E9" s="104"/>
      <c r="F9" s="78"/>
      <c r="G9" s="90"/>
    </row>
    <row r="10" spans="1:7" hidden="1">
      <c r="A10" s="27"/>
      <c r="B10" s="139"/>
      <c r="C10" s="127"/>
      <c r="D10" s="128"/>
      <c r="E10" s="129"/>
      <c r="F10" s="89"/>
      <c r="G10" s="89"/>
    </row>
    <row r="11" spans="1:7" hidden="1">
      <c r="A11" s="27"/>
      <c r="B11" s="141"/>
      <c r="C11" s="8"/>
      <c r="D11" s="5"/>
      <c r="E11" s="104"/>
      <c r="F11" s="78"/>
      <c r="G11" s="90"/>
    </row>
    <row r="12" spans="1:7" hidden="1">
      <c r="A12" s="27"/>
      <c r="B12" s="141"/>
      <c r="C12" s="8"/>
      <c r="D12" s="5"/>
      <c r="E12" s="104"/>
      <c r="F12" s="78"/>
      <c r="G12" s="90"/>
    </row>
    <row r="13" spans="1:7" hidden="1">
      <c r="A13" s="27"/>
      <c r="B13" s="141"/>
      <c r="C13" s="8"/>
      <c r="D13" s="5"/>
      <c r="E13" s="104"/>
      <c r="F13" s="78"/>
      <c r="G13" s="90"/>
    </row>
    <row r="14" spans="1:7" hidden="1">
      <c r="A14" s="27"/>
      <c r="B14" s="141"/>
      <c r="C14" s="8"/>
      <c r="D14" s="5"/>
      <c r="E14" s="104"/>
      <c r="F14" s="78"/>
      <c r="G14" s="90"/>
    </row>
    <row r="15" spans="1:7" hidden="1">
      <c r="A15" s="27"/>
      <c r="B15" s="141"/>
      <c r="C15" s="8"/>
      <c r="D15" s="5"/>
      <c r="E15" s="104"/>
      <c r="F15" s="78"/>
      <c r="G15" s="90"/>
    </row>
    <row r="16" spans="1:7" hidden="1">
      <c r="A16" s="27"/>
      <c r="B16" s="141"/>
      <c r="C16" s="8"/>
      <c r="D16" s="5"/>
      <c r="E16" s="104"/>
      <c r="F16" s="78"/>
      <c r="G16" s="90"/>
    </row>
    <row r="17" spans="1:7" hidden="1">
      <c r="A17" s="27"/>
      <c r="B17" s="141"/>
      <c r="C17" s="8"/>
      <c r="D17" s="5"/>
      <c r="E17" s="104"/>
      <c r="F17" s="78"/>
      <c r="G17" s="90"/>
    </row>
    <row r="18" spans="1:7" hidden="1">
      <c r="A18" s="27"/>
      <c r="B18" s="141"/>
      <c r="C18" s="8"/>
      <c r="D18" s="5"/>
      <c r="E18" s="104"/>
      <c r="F18" s="78"/>
      <c r="G18" s="90"/>
    </row>
    <row r="19" spans="1:7" hidden="1">
      <c r="A19" s="27"/>
      <c r="B19" s="140"/>
      <c r="C19" s="8"/>
      <c r="D19" s="5"/>
      <c r="E19" s="104"/>
      <c r="F19" s="78"/>
      <c r="G19" s="90"/>
    </row>
    <row r="20" spans="1:7" hidden="1">
      <c r="A20" s="27"/>
      <c r="B20" s="139"/>
      <c r="C20" s="73"/>
      <c r="D20" s="71"/>
      <c r="E20" s="105"/>
      <c r="F20" s="91"/>
      <c r="G20" s="91"/>
    </row>
    <row r="21" spans="1:7" hidden="1">
      <c r="A21" s="27"/>
      <c r="B21" s="140"/>
      <c r="C21" s="8"/>
      <c r="D21" s="5"/>
      <c r="E21" s="104"/>
      <c r="F21" s="78"/>
      <c r="G21" s="90"/>
    </row>
    <row r="22" spans="1:7" hidden="1">
      <c r="A22" s="27"/>
      <c r="B22" s="139"/>
      <c r="C22" s="73"/>
      <c r="D22" s="71"/>
      <c r="E22" s="105"/>
      <c r="F22" s="91"/>
      <c r="G22" s="91"/>
    </row>
    <row r="23" spans="1:7" hidden="1">
      <c r="A23" s="27"/>
      <c r="B23" s="141"/>
      <c r="C23" s="8"/>
      <c r="D23" s="5"/>
      <c r="E23" s="104"/>
      <c r="F23" s="78"/>
      <c r="G23" s="90"/>
    </row>
    <row r="24" spans="1:7" hidden="1">
      <c r="A24" s="27"/>
      <c r="B24" s="141"/>
      <c r="C24" s="8"/>
      <c r="D24" s="5"/>
      <c r="E24" s="104"/>
      <c r="F24" s="78"/>
      <c r="G24" s="90"/>
    </row>
    <row r="25" spans="1:7" hidden="1">
      <c r="A25" s="27"/>
      <c r="B25" s="141"/>
      <c r="C25" s="8"/>
      <c r="D25" s="5"/>
      <c r="E25" s="104"/>
      <c r="F25" s="78"/>
      <c r="G25" s="90"/>
    </row>
    <row r="26" spans="1:7" hidden="1">
      <c r="A26" s="27"/>
      <c r="B26" s="141"/>
      <c r="C26" s="8"/>
      <c r="D26" s="5"/>
      <c r="E26" s="104"/>
      <c r="F26" s="78"/>
      <c r="G26" s="90"/>
    </row>
    <row r="27" spans="1:7" hidden="1">
      <c r="A27" s="27"/>
      <c r="B27" s="141"/>
      <c r="C27" s="8"/>
      <c r="D27" s="5"/>
      <c r="E27" s="104"/>
      <c r="F27" s="78"/>
      <c r="G27" s="90"/>
    </row>
    <row r="28" spans="1:7" hidden="1">
      <c r="A28" s="27"/>
      <c r="B28" s="141"/>
      <c r="C28" s="8"/>
      <c r="D28" s="5"/>
      <c r="E28" s="104"/>
      <c r="F28" s="78"/>
      <c r="G28" s="90"/>
    </row>
    <row r="29" spans="1:7" hidden="1">
      <c r="A29" s="27"/>
      <c r="B29" s="141"/>
      <c r="C29" s="8"/>
      <c r="D29" s="5"/>
      <c r="E29" s="104"/>
      <c r="F29" s="78"/>
      <c r="G29" s="90"/>
    </row>
    <row r="30" spans="1:7" hidden="1">
      <c r="A30" s="27"/>
      <c r="B30" s="141"/>
      <c r="C30" s="8"/>
      <c r="D30" s="5"/>
      <c r="E30" s="104"/>
      <c r="F30" s="78"/>
      <c r="G30" s="90"/>
    </row>
    <row r="31" spans="1:7" hidden="1">
      <c r="A31" s="27"/>
      <c r="B31" s="141"/>
      <c r="C31" s="8"/>
      <c r="D31" s="5"/>
      <c r="E31" s="104"/>
      <c r="F31" s="78"/>
      <c r="G31" s="90"/>
    </row>
    <row r="32" spans="1:7" hidden="1">
      <c r="A32" s="27"/>
      <c r="B32" s="141"/>
      <c r="C32" s="8"/>
      <c r="D32" s="5"/>
      <c r="E32" s="104"/>
      <c r="F32" s="78"/>
      <c r="G32" s="90"/>
    </row>
    <row r="33" spans="1:10" hidden="1">
      <c r="A33" s="27"/>
      <c r="B33" s="140"/>
      <c r="C33" s="8"/>
      <c r="D33" s="5"/>
      <c r="E33" s="104"/>
      <c r="F33" s="78"/>
      <c r="G33" s="90"/>
    </row>
    <row r="34" spans="1:10" hidden="1">
      <c r="A34" s="27"/>
      <c r="B34" s="139"/>
      <c r="C34" s="73"/>
      <c r="D34" s="74"/>
      <c r="E34" s="106"/>
      <c r="F34" s="92"/>
      <c r="G34" s="92"/>
    </row>
    <row r="35" spans="1:10" hidden="1">
      <c r="A35" s="27"/>
      <c r="B35" s="142"/>
      <c r="C35" s="31"/>
      <c r="D35" s="32"/>
      <c r="E35" s="107"/>
      <c r="F35" s="79"/>
      <c r="G35" s="90"/>
    </row>
    <row r="36" spans="1:10" hidden="1">
      <c r="A36" s="27"/>
      <c r="B36" s="142"/>
      <c r="C36" s="8"/>
      <c r="D36" s="5"/>
      <c r="E36" s="104"/>
      <c r="F36" s="79"/>
      <c r="G36" s="90"/>
    </row>
    <row r="37" spans="1:10" hidden="1">
      <c r="A37" s="27"/>
      <c r="B37" s="143"/>
      <c r="C37" s="8"/>
      <c r="D37" s="5"/>
      <c r="E37" s="104"/>
      <c r="F37" s="79"/>
      <c r="G37" s="116"/>
      <c r="H37" s="78"/>
      <c r="I37" s="117"/>
      <c r="J37" s="78"/>
    </row>
    <row r="38" spans="1:10" hidden="1">
      <c r="A38" s="7"/>
      <c r="B38" s="118"/>
      <c r="C38" s="8"/>
      <c r="D38" s="5"/>
      <c r="E38" s="9"/>
      <c r="F38" s="79"/>
      <c r="G38" s="116"/>
      <c r="H38" s="78"/>
      <c r="I38" s="117"/>
      <c r="J38" s="78"/>
    </row>
    <row r="39" spans="1:10" hidden="1">
      <c r="A39" s="7"/>
      <c r="B39" s="139"/>
      <c r="C39" s="73"/>
      <c r="D39" s="74"/>
      <c r="E39" s="106"/>
      <c r="F39" s="92"/>
      <c r="G39" s="92"/>
    </row>
    <row r="40" spans="1:10" hidden="1">
      <c r="A40" s="7"/>
      <c r="B40" s="141"/>
      <c r="C40" s="8"/>
      <c r="D40" s="5"/>
      <c r="E40" s="104"/>
      <c r="F40" s="79"/>
      <c r="G40" s="90"/>
    </row>
    <row r="41" spans="1:10" hidden="1">
      <c r="A41" s="7"/>
      <c r="B41" s="140"/>
      <c r="C41" s="8"/>
      <c r="D41" s="5"/>
      <c r="E41" s="104"/>
      <c r="F41" s="79"/>
      <c r="G41" s="90"/>
    </row>
    <row r="42" spans="1:10" hidden="1">
      <c r="A42" s="7"/>
      <c r="B42" s="139"/>
      <c r="C42" s="73"/>
      <c r="D42" s="74"/>
      <c r="E42" s="106"/>
      <c r="F42" s="92"/>
      <c r="G42" s="92"/>
    </row>
    <row r="43" spans="1:10" hidden="1">
      <c r="A43" s="7"/>
      <c r="B43" s="140"/>
      <c r="C43" s="8"/>
      <c r="D43" s="5"/>
      <c r="E43" s="104"/>
      <c r="F43" s="79"/>
      <c r="G43" s="90"/>
    </row>
    <row r="44" spans="1:10" hidden="1">
      <c r="A44" s="17"/>
      <c r="B44" s="25"/>
      <c r="C44" s="69"/>
      <c r="D44" s="70"/>
      <c r="E44" s="108"/>
      <c r="F44" s="79"/>
      <c r="G44" s="90"/>
    </row>
    <row r="45" spans="1:10" hidden="1">
      <c r="A45" s="7"/>
      <c r="B45" s="139"/>
      <c r="C45" s="73"/>
      <c r="D45" s="71"/>
      <c r="E45" s="105"/>
      <c r="F45" s="79"/>
      <c r="G45" s="90"/>
    </row>
    <row r="46" spans="1:10" hidden="1">
      <c r="A46" s="7"/>
      <c r="B46" s="141"/>
      <c r="C46" s="8"/>
      <c r="D46" s="5"/>
      <c r="E46" s="104"/>
      <c r="F46" s="88"/>
      <c r="G46" s="88"/>
    </row>
    <row r="47" spans="1:10" hidden="1">
      <c r="A47" s="7"/>
      <c r="B47" s="141"/>
      <c r="C47" s="8"/>
      <c r="D47" s="5"/>
      <c r="E47" s="104"/>
      <c r="F47" s="91"/>
      <c r="G47" s="91"/>
    </row>
    <row r="48" spans="1:10" hidden="1">
      <c r="A48" s="7"/>
      <c r="B48" s="140"/>
      <c r="C48" s="8"/>
      <c r="D48" s="5"/>
      <c r="E48" s="104"/>
      <c r="F48" s="78"/>
      <c r="G48" s="90"/>
    </row>
    <row r="49" spans="1:7" hidden="1">
      <c r="A49" s="7"/>
      <c r="B49" s="139"/>
      <c r="C49" s="73"/>
      <c r="D49" s="71"/>
      <c r="E49" s="105"/>
      <c r="F49" s="93"/>
      <c r="G49" s="90"/>
    </row>
    <row r="50" spans="1:7" hidden="1">
      <c r="A50" s="7"/>
      <c r="B50" s="141"/>
      <c r="C50" s="8"/>
      <c r="D50" s="5"/>
      <c r="E50" s="104"/>
      <c r="F50" s="93"/>
      <c r="G50" s="90"/>
    </row>
    <row r="51" spans="1:7" hidden="1">
      <c r="A51" s="7"/>
      <c r="B51" s="141"/>
      <c r="C51" s="8"/>
      <c r="D51" s="5"/>
      <c r="E51" s="104"/>
      <c r="F51" s="91"/>
      <c r="G51" s="91"/>
    </row>
    <row r="52" spans="1:7" hidden="1">
      <c r="A52" s="7"/>
      <c r="B52" s="140"/>
      <c r="C52" s="8"/>
      <c r="D52" s="5"/>
      <c r="E52" s="104"/>
      <c r="F52" s="78"/>
      <c r="G52" s="90"/>
    </row>
    <row r="53" spans="1:7" hidden="1">
      <c r="A53" s="17"/>
      <c r="B53" s="25"/>
      <c r="C53" s="72"/>
      <c r="D53" s="70"/>
      <c r="E53" s="108"/>
      <c r="F53" s="93"/>
      <c r="G53" s="90"/>
    </row>
    <row r="54" spans="1:7" ht="14.25" hidden="1" customHeight="1">
      <c r="A54" s="7"/>
      <c r="B54" s="139"/>
      <c r="C54" s="73"/>
      <c r="D54" s="74"/>
      <c r="E54" s="106"/>
      <c r="F54" s="93"/>
      <c r="G54" s="90"/>
    </row>
    <row r="55" spans="1:7" hidden="1">
      <c r="A55" s="7"/>
      <c r="B55" s="140"/>
      <c r="C55" s="8"/>
      <c r="D55" s="5"/>
      <c r="E55" s="104"/>
      <c r="F55" s="88"/>
      <c r="G55" s="88"/>
    </row>
    <row r="56" spans="1:7" ht="14.25" hidden="1" customHeight="1">
      <c r="A56" s="7"/>
      <c r="B56" s="139"/>
      <c r="C56" s="75"/>
      <c r="D56" s="76"/>
      <c r="E56" s="109"/>
      <c r="F56" s="92"/>
      <c r="G56" s="92"/>
    </row>
    <row r="57" spans="1:7" hidden="1">
      <c r="A57" s="7"/>
      <c r="B57" s="140"/>
      <c r="C57" s="11"/>
      <c r="D57" s="5"/>
      <c r="E57" s="104"/>
      <c r="F57" s="78"/>
      <c r="G57" s="90"/>
    </row>
    <row r="58" spans="1:7" hidden="1">
      <c r="A58" s="17"/>
      <c r="B58" s="18"/>
      <c r="C58" s="72"/>
      <c r="D58" s="70"/>
      <c r="E58" s="108"/>
      <c r="F58" s="94"/>
      <c r="G58" s="94"/>
    </row>
    <row r="59" spans="1:7" hidden="1">
      <c r="A59" s="7"/>
      <c r="B59" s="139"/>
      <c r="C59" s="75"/>
      <c r="D59" s="71"/>
      <c r="E59" s="105"/>
      <c r="F59" s="95"/>
      <c r="G59" s="90"/>
    </row>
    <row r="60" spans="1:7" hidden="1">
      <c r="A60" s="7"/>
      <c r="B60" s="141"/>
      <c r="C60" s="11"/>
      <c r="D60" s="5"/>
      <c r="E60" s="104"/>
      <c r="F60" s="88"/>
      <c r="G60" s="88"/>
    </row>
    <row r="61" spans="1:7" hidden="1">
      <c r="A61" s="7"/>
      <c r="B61" s="141"/>
      <c r="C61" s="11"/>
      <c r="D61" s="5"/>
      <c r="E61" s="104"/>
      <c r="F61" s="91"/>
      <c r="G61" s="91"/>
    </row>
    <row r="62" spans="1:7" hidden="1">
      <c r="A62" s="7"/>
      <c r="B62" s="141"/>
      <c r="C62" s="11"/>
      <c r="D62" s="5"/>
      <c r="E62" s="104"/>
      <c r="F62" s="78"/>
      <c r="G62" s="90"/>
    </row>
    <row r="63" spans="1:7" hidden="1">
      <c r="A63" s="7"/>
      <c r="B63" s="141"/>
      <c r="C63" s="11"/>
      <c r="D63" s="5"/>
      <c r="E63" s="104"/>
      <c r="F63" s="78"/>
      <c r="G63" s="90"/>
    </row>
    <row r="64" spans="1:7" hidden="1">
      <c r="A64" s="7"/>
      <c r="B64" s="141"/>
      <c r="C64" s="11"/>
      <c r="D64" s="5"/>
      <c r="E64" s="104"/>
      <c r="F64" s="78"/>
      <c r="G64" s="90"/>
    </row>
    <row r="65" spans="1:7" ht="14.25" hidden="1" customHeight="1">
      <c r="A65" s="7"/>
      <c r="B65" s="141"/>
      <c r="C65" s="11"/>
      <c r="D65" s="5"/>
      <c r="E65" s="104"/>
      <c r="F65" s="78"/>
      <c r="G65" s="90"/>
    </row>
    <row r="66" spans="1:7" hidden="1">
      <c r="A66" s="7"/>
      <c r="B66" s="140"/>
      <c r="C66" s="11"/>
      <c r="D66" s="5"/>
      <c r="E66" s="104"/>
      <c r="F66" s="78"/>
      <c r="G66" s="90"/>
    </row>
    <row r="67" spans="1:7" hidden="1">
      <c r="A67" s="7"/>
      <c r="B67" s="139"/>
      <c r="C67" s="75"/>
      <c r="D67" s="76"/>
      <c r="E67" s="109"/>
      <c r="F67" s="78"/>
      <c r="G67" s="90"/>
    </row>
    <row r="68" spans="1:7" hidden="1">
      <c r="A68" s="7"/>
      <c r="B68" s="141"/>
      <c r="C68" s="11"/>
      <c r="D68" s="5"/>
      <c r="E68" s="104"/>
      <c r="F68" s="78"/>
      <c r="G68" s="90"/>
    </row>
    <row r="69" spans="1:7" ht="14.25" hidden="1" customHeight="1">
      <c r="A69" s="7"/>
      <c r="B69" s="141"/>
      <c r="C69" s="11"/>
      <c r="D69" s="5"/>
      <c r="E69" s="104"/>
      <c r="F69" s="94"/>
      <c r="G69" s="94"/>
    </row>
    <row r="70" spans="1:7" ht="14.25" hidden="1" customHeight="1">
      <c r="A70" s="7"/>
      <c r="B70" s="141"/>
      <c r="C70" s="11"/>
      <c r="D70" s="5"/>
      <c r="E70" s="104"/>
      <c r="F70" s="78"/>
      <c r="G70" s="90"/>
    </row>
    <row r="71" spans="1:7" hidden="1">
      <c r="A71" s="7"/>
      <c r="B71" s="140"/>
      <c r="C71" s="11"/>
      <c r="D71" s="5"/>
      <c r="E71" s="104"/>
      <c r="F71" s="78"/>
      <c r="G71" s="90"/>
    </row>
    <row r="72" spans="1:7" hidden="1">
      <c r="A72" s="7"/>
      <c r="B72" s="139"/>
      <c r="C72" s="75"/>
      <c r="D72" s="71"/>
      <c r="E72" s="105"/>
      <c r="F72" s="78"/>
      <c r="G72" s="90"/>
    </row>
    <row r="73" spans="1:7" hidden="1">
      <c r="A73" s="7"/>
      <c r="B73" s="141"/>
      <c r="C73" s="12"/>
      <c r="D73" s="5"/>
      <c r="E73" s="104"/>
      <c r="F73" s="78"/>
      <c r="G73" s="90"/>
    </row>
    <row r="74" spans="1:7" ht="14.25" hidden="1" customHeight="1">
      <c r="A74" s="7"/>
      <c r="B74" s="141"/>
      <c r="C74" s="12"/>
      <c r="D74" s="5"/>
      <c r="E74" s="104"/>
      <c r="F74" s="91"/>
      <c r="G74" s="91"/>
    </row>
    <row r="75" spans="1:7" hidden="1">
      <c r="A75" s="7"/>
      <c r="B75" s="141"/>
      <c r="C75" s="12"/>
      <c r="D75" s="5"/>
      <c r="E75" s="104"/>
      <c r="F75" s="78"/>
      <c r="G75" s="90"/>
    </row>
    <row r="76" spans="1:7" hidden="1">
      <c r="A76" s="7"/>
      <c r="B76" s="140"/>
      <c r="C76" s="12"/>
      <c r="D76" s="5"/>
      <c r="E76" s="104"/>
      <c r="F76" s="78"/>
      <c r="G76" s="90"/>
    </row>
    <row r="77" spans="1:7" ht="14.25" hidden="1" customHeight="1">
      <c r="A77" s="7"/>
      <c r="B77" s="18"/>
      <c r="C77" s="72"/>
      <c r="D77" s="70"/>
      <c r="E77" s="108"/>
      <c r="F77" s="78"/>
      <c r="G77" s="90"/>
    </row>
    <row r="78" spans="1:7" hidden="1">
      <c r="A78" s="7"/>
      <c r="B78" s="139"/>
      <c r="C78" s="75"/>
      <c r="D78" s="76"/>
      <c r="E78" s="109"/>
      <c r="F78" s="78"/>
      <c r="G78" s="90"/>
    </row>
    <row r="79" spans="1:7" hidden="1">
      <c r="A79" s="7"/>
      <c r="B79" s="140"/>
      <c r="C79" s="77"/>
      <c r="D79" s="5"/>
      <c r="E79" s="110"/>
      <c r="F79" s="88"/>
      <c r="G79" s="88"/>
    </row>
    <row r="80" spans="1:7" hidden="1">
      <c r="A80" s="7"/>
      <c r="B80" s="139"/>
      <c r="C80" s="75"/>
      <c r="D80" s="76"/>
      <c r="E80" s="109"/>
      <c r="F80" s="94"/>
      <c r="G80" s="94"/>
    </row>
    <row r="81" spans="1:7" ht="14.25" hidden="1" customHeight="1">
      <c r="A81" s="7"/>
      <c r="B81" s="140"/>
      <c r="C81" s="12"/>
      <c r="D81" s="5"/>
      <c r="E81" s="110"/>
      <c r="F81" s="80"/>
      <c r="G81" s="91"/>
    </row>
    <row r="82" spans="1:7" hidden="1">
      <c r="A82" s="7"/>
      <c r="B82" s="139"/>
      <c r="C82" s="75"/>
      <c r="D82" s="71"/>
      <c r="E82" s="105"/>
      <c r="F82" s="94"/>
      <c r="G82" s="94"/>
    </row>
    <row r="83" spans="1:7" hidden="1">
      <c r="A83" s="7"/>
      <c r="B83" s="141"/>
      <c r="C83" s="24"/>
      <c r="D83" s="5"/>
      <c r="E83" s="104"/>
      <c r="F83" s="80"/>
      <c r="G83" s="91"/>
    </row>
    <row r="84" spans="1:7" ht="14.25" hidden="1" customHeight="1">
      <c r="A84" s="7"/>
      <c r="B84" s="141"/>
      <c r="C84" s="24"/>
      <c r="D84" s="5"/>
      <c r="E84" s="104"/>
      <c r="F84" s="91"/>
      <c r="G84" s="91"/>
    </row>
    <row r="85" spans="1:7" hidden="1">
      <c r="A85" s="7"/>
      <c r="B85" s="140"/>
      <c r="C85" s="24"/>
      <c r="D85" s="5"/>
      <c r="E85" s="104"/>
      <c r="F85" s="78"/>
      <c r="G85" s="90"/>
    </row>
    <row r="86" spans="1:7" hidden="1">
      <c r="A86" s="7"/>
      <c r="B86" s="139"/>
      <c r="C86" s="75"/>
      <c r="D86" s="71"/>
      <c r="E86" s="105"/>
      <c r="F86" s="78"/>
      <c r="G86" s="90"/>
    </row>
    <row r="87" spans="1:7" ht="14.25" hidden="1" customHeight="1">
      <c r="A87" s="7"/>
      <c r="B87" s="141"/>
      <c r="C87" s="24"/>
      <c r="D87" s="5"/>
      <c r="E87" s="104"/>
      <c r="F87" s="78"/>
      <c r="G87" s="90"/>
    </row>
    <row r="88" spans="1:7" ht="14.25" hidden="1" customHeight="1">
      <c r="A88" s="7"/>
      <c r="B88" s="141"/>
      <c r="C88" s="24"/>
      <c r="D88" s="5"/>
      <c r="E88" s="104"/>
      <c r="F88" s="91"/>
      <c r="G88" s="91"/>
    </row>
    <row r="89" spans="1:7" hidden="1">
      <c r="A89" s="7"/>
      <c r="B89" s="140"/>
      <c r="C89" s="24"/>
      <c r="D89" s="5"/>
      <c r="E89" s="104"/>
      <c r="F89" s="78"/>
      <c r="G89" s="90"/>
    </row>
    <row r="90" spans="1:7" hidden="1">
      <c r="A90" s="7"/>
      <c r="B90" s="139"/>
      <c r="C90" s="75"/>
      <c r="D90" s="71"/>
      <c r="E90" s="105"/>
      <c r="F90" s="78"/>
      <c r="G90" s="90"/>
    </row>
    <row r="91" spans="1:7" hidden="1">
      <c r="A91" s="7"/>
      <c r="B91" s="140"/>
      <c r="C91" s="12"/>
      <c r="D91" s="5"/>
      <c r="E91" s="104"/>
      <c r="F91" s="78"/>
      <c r="G91" s="90"/>
    </row>
    <row r="92" spans="1:7" hidden="1">
      <c r="A92" s="7"/>
      <c r="B92" s="139"/>
      <c r="C92" s="75"/>
      <c r="D92" s="71"/>
      <c r="E92" s="105"/>
      <c r="F92" s="91"/>
      <c r="G92" s="91"/>
    </row>
    <row r="93" spans="1:7" hidden="1">
      <c r="A93" s="7"/>
      <c r="B93" s="141"/>
      <c r="C93" s="6"/>
      <c r="D93" s="5"/>
      <c r="E93" s="104"/>
      <c r="F93" s="78"/>
      <c r="G93" s="90"/>
    </row>
    <row r="94" spans="1:7" ht="14.25" hidden="1" customHeight="1">
      <c r="A94" s="7"/>
      <c r="B94" s="140"/>
      <c r="C94" s="6"/>
      <c r="D94" s="5"/>
      <c r="E94" s="104"/>
      <c r="F94" s="91"/>
      <c r="G94" s="91"/>
    </row>
    <row r="95" spans="1:7" hidden="1">
      <c r="A95" s="17"/>
      <c r="B95" s="25"/>
      <c r="C95" s="69"/>
      <c r="D95" s="70"/>
      <c r="E95" s="108"/>
      <c r="F95" s="78"/>
      <c r="G95" s="90"/>
    </row>
    <row r="96" spans="1:7" hidden="1">
      <c r="A96" s="7"/>
      <c r="B96" s="139"/>
      <c r="C96" s="73"/>
      <c r="D96" s="74"/>
      <c r="E96" s="106"/>
      <c r="F96" s="78"/>
      <c r="G96" s="90"/>
    </row>
    <row r="97" spans="1:7" hidden="1">
      <c r="A97" s="7"/>
      <c r="B97" s="141"/>
      <c r="C97" s="6"/>
      <c r="D97" s="5"/>
      <c r="E97" s="104"/>
      <c r="F97" s="88"/>
      <c r="G97" s="88"/>
    </row>
    <row r="98" spans="1:7" hidden="1">
      <c r="A98" s="7"/>
      <c r="B98" s="141"/>
      <c r="C98" s="6"/>
      <c r="D98" s="5"/>
      <c r="E98" s="104"/>
      <c r="F98" s="92"/>
      <c r="G98" s="92"/>
    </row>
    <row r="99" spans="1:7" hidden="1">
      <c r="A99" s="7"/>
      <c r="B99" s="140"/>
      <c r="C99" s="6"/>
      <c r="D99" s="5"/>
      <c r="E99" s="104"/>
      <c r="F99" s="78"/>
      <c r="G99" s="90"/>
    </row>
    <row r="100" spans="1:7" hidden="1">
      <c r="A100" s="7"/>
      <c r="B100" s="139"/>
      <c r="C100" s="73"/>
      <c r="D100" s="74"/>
      <c r="E100" s="106"/>
      <c r="F100" s="78"/>
      <c r="G100" s="90"/>
    </row>
    <row r="101" spans="1:7" hidden="1">
      <c r="A101" s="7"/>
      <c r="B101" s="140"/>
      <c r="C101" s="6"/>
      <c r="D101" s="5"/>
      <c r="E101" s="104"/>
      <c r="F101" s="78"/>
      <c r="G101" s="90"/>
    </row>
    <row r="102" spans="1:7" hidden="1">
      <c r="A102" s="7"/>
      <c r="B102" s="139"/>
      <c r="C102" s="73"/>
      <c r="D102" s="71"/>
      <c r="E102" s="105"/>
      <c r="F102" s="92"/>
      <c r="G102" s="92"/>
    </row>
    <row r="103" spans="1:7" hidden="1">
      <c r="A103" s="7"/>
      <c r="B103" s="140"/>
      <c r="C103" s="12"/>
      <c r="D103" s="5"/>
      <c r="E103" s="110"/>
      <c r="F103" s="78"/>
      <c r="G103" s="90"/>
    </row>
    <row r="104" spans="1:7" hidden="1">
      <c r="A104" s="17"/>
      <c r="B104" s="22"/>
      <c r="C104" s="69"/>
      <c r="D104" s="70"/>
      <c r="E104" s="108"/>
      <c r="F104" s="91"/>
      <c r="G104" s="91"/>
    </row>
    <row r="105" spans="1:7" hidden="1">
      <c r="A105" s="7"/>
      <c r="B105" s="139"/>
      <c r="C105" s="73"/>
      <c r="D105" s="71"/>
      <c r="E105" s="105"/>
      <c r="F105" s="78"/>
      <c r="G105" s="91"/>
    </row>
    <row r="106" spans="1:7" hidden="1">
      <c r="A106" s="7"/>
      <c r="B106" s="140"/>
      <c r="C106" s="12"/>
      <c r="D106" s="5"/>
      <c r="E106" s="110"/>
      <c r="F106" s="88"/>
      <c r="G106" s="88"/>
    </row>
    <row r="107" spans="1:7" hidden="1">
      <c r="A107" s="7"/>
      <c r="B107" s="139"/>
      <c r="C107" s="73"/>
      <c r="D107" s="71"/>
      <c r="E107" s="105"/>
      <c r="F107" s="91"/>
      <c r="G107" s="91"/>
    </row>
    <row r="108" spans="1:7" hidden="1">
      <c r="A108" s="7"/>
      <c r="B108" s="141"/>
      <c r="C108" s="8"/>
      <c r="D108" s="5"/>
      <c r="E108" s="110"/>
      <c r="F108" s="78"/>
      <c r="G108" s="91"/>
    </row>
    <row r="109" spans="1:7" hidden="1">
      <c r="A109" s="7"/>
      <c r="B109" s="141"/>
      <c r="C109" s="8"/>
      <c r="D109" s="5"/>
      <c r="E109" s="110"/>
      <c r="F109" s="91"/>
      <c r="G109" s="91"/>
    </row>
    <row r="110" spans="1:7" hidden="1">
      <c r="A110" s="7"/>
      <c r="B110" s="141"/>
      <c r="C110" s="8"/>
      <c r="D110" s="5"/>
      <c r="E110" s="110"/>
      <c r="F110" s="78"/>
      <c r="G110" s="91"/>
    </row>
    <row r="111" spans="1:7" hidden="1">
      <c r="A111" s="7"/>
      <c r="B111" s="140"/>
      <c r="C111" s="8"/>
      <c r="D111" s="5"/>
      <c r="E111" s="110"/>
      <c r="F111" s="78"/>
      <c r="G111" s="91"/>
    </row>
    <row r="112" spans="1:7" hidden="1">
      <c r="A112" s="7"/>
      <c r="B112" s="139"/>
      <c r="C112" s="73"/>
      <c r="D112" s="74"/>
      <c r="E112" s="106"/>
      <c r="F112" s="78"/>
      <c r="G112" s="91"/>
    </row>
    <row r="113" spans="1:7" hidden="1">
      <c r="A113" s="7"/>
      <c r="B113" s="140"/>
      <c r="C113" s="8"/>
      <c r="D113" s="5"/>
      <c r="E113" s="110"/>
      <c r="F113" s="78"/>
      <c r="G113" s="91"/>
    </row>
    <row r="114" spans="1:7" hidden="1">
      <c r="A114" s="17"/>
      <c r="B114" s="26"/>
      <c r="C114" s="85"/>
      <c r="D114" s="86"/>
      <c r="E114" s="111"/>
      <c r="F114" s="92"/>
      <c r="G114" s="92"/>
    </row>
    <row r="115" spans="1:7" hidden="1">
      <c r="A115" s="7"/>
      <c r="B115" s="139"/>
      <c r="C115" s="73"/>
      <c r="D115" s="71"/>
      <c r="E115" s="105"/>
      <c r="F115" s="78"/>
      <c r="G115" s="91"/>
    </row>
    <row r="116" spans="1:7" hidden="1">
      <c r="A116" s="7"/>
      <c r="B116" s="141"/>
      <c r="C116" s="8"/>
      <c r="D116" s="5"/>
      <c r="E116" s="104"/>
      <c r="F116" s="88"/>
      <c r="G116" s="88"/>
    </row>
    <row r="117" spans="1:7" hidden="1">
      <c r="A117" s="7"/>
      <c r="B117" s="140"/>
      <c r="C117" s="8"/>
      <c r="D117" s="5"/>
      <c r="E117" s="104"/>
      <c r="F117" s="91"/>
      <c r="G117" s="91"/>
    </row>
    <row r="118" spans="1:7" hidden="1">
      <c r="A118" s="7"/>
      <c r="B118" s="139"/>
      <c r="C118" s="73"/>
      <c r="D118" s="71"/>
      <c r="E118" s="105"/>
      <c r="F118" s="78"/>
      <c r="G118" s="90"/>
    </row>
    <row r="119" spans="1:7" hidden="1">
      <c r="A119" s="7"/>
      <c r="B119" s="140"/>
      <c r="C119" s="8"/>
      <c r="D119" s="5"/>
      <c r="E119" s="110"/>
      <c r="F119" s="78"/>
      <c r="G119" s="90"/>
    </row>
    <row r="120" spans="1:7" hidden="1">
      <c r="A120" s="7"/>
      <c r="B120" s="139"/>
      <c r="C120" s="73"/>
      <c r="D120" s="74"/>
      <c r="E120" s="106"/>
      <c r="F120" s="91"/>
      <c r="G120" s="91"/>
    </row>
    <row r="121" spans="1:7" hidden="1">
      <c r="A121" s="7"/>
      <c r="B121" s="141"/>
      <c r="C121" s="8"/>
      <c r="D121" s="5"/>
      <c r="E121" s="104"/>
      <c r="F121" s="78"/>
      <c r="G121" s="91"/>
    </row>
    <row r="122" spans="1:7" hidden="1">
      <c r="A122" s="7"/>
      <c r="B122" s="140"/>
      <c r="C122" s="8"/>
      <c r="D122" s="5"/>
      <c r="E122" s="104"/>
      <c r="F122" s="92"/>
      <c r="G122" s="92"/>
    </row>
    <row r="123" spans="1:7" hidden="1">
      <c r="A123" s="17"/>
      <c r="B123" s="18"/>
      <c r="C123" s="69"/>
      <c r="D123" s="70"/>
      <c r="E123" s="108"/>
      <c r="F123" s="78"/>
      <c r="G123" s="90"/>
    </row>
    <row r="124" spans="1:7" hidden="1">
      <c r="A124" s="7"/>
      <c r="B124" s="139"/>
      <c r="C124" s="73"/>
      <c r="D124" s="71"/>
      <c r="E124" s="105"/>
      <c r="F124" s="78"/>
      <c r="G124" s="90"/>
    </row>
    <row r="125" spans="1:7" hidden="1">
      <c r="A125" s="7"/>
      <c r="B125" s="141"/>
      <c r="C125" s="8"/>
      <c r="D125" s="5"/>
      <c r="E125" s="104"/>
      <c r="F125" s="88"/>
      <c r="G125" s="88"/>
    </row>
    <row r="126" spans="1:7" hidden="1">
      <c r="A126" s="7"/>
      <c r="B126" s="141"/>
      <c r="C126" s="8"/>
      <c r="D126" s="5"/>
      <c r="E126" s="104"/>
      <c r="F126" s="91"/>
      <c r="G126" s="91"/>
    </row>
    <row r="127" spans="1:7" hidden="1">
      <c r="A127" s="7"/>
      <c r="B127" s="141"/>
      <c r="C127" s="8"/>
      <c r="D127" s="5"/>
      <c r="E127" s="104"/>
      <c r="F127" s="78"/>
      <c r="G127" s="90"/>
    </row>
    <row r="128" spans="1:7" hidden="1">
      <c r="A128" s="7"/>
      <c r="B128" s="141"/>
      <c r="C128" s="8"/>
      <c r="D128" s="5"/>
      <c r="E128" s="104"/>
      <c r="F128" s="78"/>
      <c r="G128" s="90"/>
    </row>
    <row r="129" spans="1:7" hidden="1">
      <c r="A129" s="7"/>
      <c r="B129" s="141"/>
      <c r="C129" s="8"/>
      <c r="D129" s="5"/>
      <c r="E129" s="104"/>
      <c r="F129" s="78"/>
      <c r="G129" s="90"/>
    </row>
    <row r="130" spans="1:7" hidden="1">
      <c r="A130" s="7"/>
      <c r="B130" s="141"/>
      <c r="C130" s="8"/>
      <c r="D130" s="5"/>
      <c r="E130" s="104"/>
      <c r="F130" s="78"/>
      <c r="G130" s="90"/>
    </row>
    <row r="131" spans="1:7" hidden="1">
      <c r="A131" s="7"/>
      <c r="B131" s="141"/>
      <c r="C131" s="8"/>
      <c r="D131" s="5"/>
      <c r="E131" s="104"/>
      <c r="F131" s="78"/>
      <c r="G131" s="90"/>
    </row>
    <row r="132" spans="1:7" hidden="1">
      <c r="A132" s="7"/>
      <c r="B132" s="141"/>
      <c r="C132" s="8"/>
      <c r="D132" s="5"/>
      <c r="E132" s="104"/>
      <c r="F132" s="78"/>
      <c r="G132" s="90"/>
    </row>
    <row r="133" spans="1:7" hidden="1">
      <c r="A133" s="7"/>
      <c r="B133" s="140"/>
      <c r="C133" s="8"/>
      <c r="D133" s="5"/>
      <c r="E133" s="104"/>
      <c r="F133" s="78"/>
      <c r="G133" s="90"/>
    </row>
    <row r="134" spans="1:7" hidden="1">
      <c r="A134" s="60"/>
      <c r="B134" s="26"/>
      <c r="C134" s="85"/>
      <c r="D134" s="86"/>
      <c r="E134" s="111"/>
      <c r="F134" s="78"/>
      <c r="G134" s="90"/>
    </row>
    <row r="135" spans="1:7" hidden="1">
      <c r="A135" s="7"/>
      <c r="B135" s="146"/>
      <c r="C135" s="115"/>
      <c r="D135" s="114"/>
      <c r="E135" s="114"/>
      <c r="F135" s="78"/>
      <c r="G135" s="90"/>
    </row>
    <row r="136" spans="1:7" hidden="1">
      <c r="A136" s="7"/>
      <c r="B136" s="146"/>
      <c r="C136" s="8"/>
      <c r="D136" s="5"/>
      <c r="E136" s="9"/>
      <c r="F136" s="88"/>
      <c r="G136" s="88"/>
    </row>
    <row r="137" spans="1:7" hidden="1">
      <c r="A137" s="7"/>
      <c r="B137" s="113"/>
      <c r="C137" s="126"/>
      <c r="D137" s="126"/>
      <c r="E137" s="126"/>
      <c r="F137" s="92"/>
      <c r="G137" s="92"/>
    </row>
    <row r="138" spans="1:7" hidden="1">
      <c r="A138" s="7"/>
      <c r="B138" s="113"/>
      <c r="C138" s="8"/>
      <c r="D138" s="5"/>
      <c r="E138" s="9"/>
      <c r="F138" s="78">
        <v>43</v>
      </c>
      <c r="G138" s="90"/>
    </row>
    <row r="139" spans="1:7" hidden="1"/>
    <row r="140" spans="1:7" hidden="1"/>
    <row r="141" spans="1:7" hidden="1"/>
    <row r="142" spans="1:7" hidden="1"/>
    <row r="143" spans="1:7" hidden="1"/>
    <row r="144" spans="1:7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37">
    <mergeCell ref="B135:B136"/>
    <mergeCell ref="B124:B133"/>
    <mergeCell ref="B115:B117"/>
    <mergeCell ref="B118:B119"/>
    <mergeCell ref="B120:B122"/>
    <mergeCell ref="B56:B57"/>
    <mergeCell ref="B67:B71"/>
    <mergeCell ref="B59:B66"/>
    <mergeCell ref="B105:B106"/>
    <mergeCell ref="B112:B113"/>
    <mergeCell ref="B107:B111"/>
    <mergeCell ref="B92:B94"/>
    <mergeCell ref="B96:B99"/>
    <mergeCell ref="B100:B101"/>
    <mergeCell ref="B102:B103"/>
    <mergeCell ref="B90:B91"/>
    <mergeCell ref="B86:B89"/>
    <mergeCell ref="B72:B76"/>
    <mergeCell ref="B78:B79"/>
    <mergeCell ref="B80:B81"/>
    <mergeCell ref="B82:B85"/>
    <mergeCell ref="C137:E137"/>
    <mergeCell ref="C10:E10"/>
    <mergeCell ref="A1:E1"/>
    <mergeCell ref="A2:E2"/>
    <mergeCell ref="C6:E6"/>
    <mergeCell ref="B54:B55"/>
    <mergeCell ref="B49:B52"/>
    <mergeCell ref="B45:B48"/>
    <mergeCell ref="B22:B33"/>
    <mergeCell ref="B34:B37"/>
    <mergeCell ref="B3:B4"/>
    <mergeCell ref="B39:B41"/>
    <mergeCell ref="B7:B9"/>
    <mergeCell ref="B10:B19"/>
    <mergeCell ref="B20:B21"/>
    <mergeCell ref="B42:B43"/>
  </mergeCells>
  <pageMargins left="1.4166666666666667" right="1.0520833333333333" top="0.75" bottom="0.75" header="0.3" footer="0.3"/>
  <pageSetup paperSize="9" orientation="portrait" r:id="rId1"/>
  <headerFooter>
    <oddHeader>&amp;C&amp;"ISOCPEUR,Pogrubiony"Przedmiar Robót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55"/>
  <sheetViews>
    <sheetView tabSelected="1" view="pageLayout" topLeftCell="A47" zoomScale="120" zoomScalePageLayoutView="120" workbookViewId="0">
      <selection activeCell="B51" sqref="B51:B52"/>
    </sheetView>
  </sheetViews>
  <sheetFormatPr defaultColWidth="8.75" defaultRowHeight="14.1" customHeight="1"/>
  <cols>
    <col min="1" max="1" width="3.125" style="2" customWidth="1"/>
    <col min="2" max="2" width="10.125" style="16" bestFit="1" customWidth="1"/>
    <col min="3" max="3" width="40" style="1" customWidth="1"/>
    <col min="4" max="4" width="5.25" style="1" customWidth="1"/>
    <col min="5" max="5" width="11.25" style="4" customWidth="1"/>
    <col min="6" max="6" width="8.625" style="1" customWidth="1"/>
    <col min="7" max="7" width="11.375" style="15" customWidth="1"/>
    <col min="8" max="8" width="11.5" style="1" bestFit="1" customWidth="1"/>
    <col min="9" max="9" width="10.5" style="1" bestFit="1" customWidth="1"/>
    <col min="10" max="10" width="8.75" style="1"/>
    <col min="11" max="11" width="9" style="1" customWidth="1"/>
    <col min="12" max="16384" width="8.75" style="1"/>
  </cols>
  <sheetData>
    <row r="1" spans="1:8" ht="14.25" customHeight="1">
      <c r="A1" s="162" t="s">
        <v>144</v>
      </c>
      <c r="B1" s="163"/>
      <c r="C1" s="163"/>
      <c r="D1" s="163"/>
      <c r="E1" s="163"/>
      <c r="F1" s="163"/>
      <c r="G1" s="164"/>
    </row>
    <row r="2" spans="1:8" ht="30.75" customHeight="1">
      <c r="A2" s="165"/>
      <c r="B2" s="166"/>
      <c r="C2" s="166"/>
      <c r="D2" s="166"/>
      <c r="E2" s="166"/>
      <c r="F2" s="166"/>
      <c r="G2" s="167"/>
    </row>
    <row r="3" spans="1:8" ht="14.25">
      <c r="A3" s="157" t="s">
        <v>0</v>
      </c>
      <c r="B3" s="145" t="s">
        <v>31</v>
      </c>
      <c r="C3" s="155" t="s">
        <v>1</v>
      </c>
      <c r="D3" s="155" t="s">
        <v>2</v>
      </c>
      <c r="E3" s="155"/>
      <c r="F3" s="154" t="s">
        <v>27</v>
      </c>
      <c r="G3" s="154" t="s">
        <v>28</v>
      </c>
    </row>
    <row r="4" spans="1:8" ht="22.5" customHeight="1">
      <c r="A4" s="158"/>
      <c r="B4" s="159"/>
      <c r="C4" s="160"/>
      <c r="D4" s="19" t="s">
        <v>3</v>
      </c>
      <c r="E4" s="34" t="s">
        <v>4</v>
      </c>
      <c r="F4" s="126"/>
      <c r="G4" s="126"/>
    </row>
    <row r="5" spans="1:8" ht="14.25">
      <c r="A5" s="35">
        <v>1</v>
      </c>
      <c r="B5" s="20">
        <v>2</v>
      </c>
      <c r="C5" s="21">
        <v>3</v>
      </c>
      <c r="D5" s="21">
        <v>4</v>
      </c>
      <c r="E5" s="21">
        <v>5</v>
      </c>
      <c r="F5" s="23">
        <v>6</v>
      </c>
      <c r="G5" s="23">
        <v>7</v>
      </c>
    </row>
    <row r="6" spans="1:8" ht="14.25">
      <c r="A6" s="17"/>
      <c r="B6" s="18" t="s">
        <v>5</v>
      </c>
      <c r="C6" s="69" t="s">
        <v>6</v>
      </c>
      <c r="D6" s="70"/>
      <c r="E6" s="70"/>
      <c r="F6" s="70"/>
      <c r="G6" s="123">
        <f>G8+G9+G11+G12</f>
        <v>0</v>
      </c>
    </row>
    <row r="7" spans="1:8" ht="14.25">
      <c r="A7" s="7"/>
      <c r="B7" s="146" t="s">
        <v>171</v>
      </c>
      <c r="C7" s="153" t="s">
        <v>7</v>
      </c>
      <c r="D7" s="156"/>
      <c r="E7" s="156"/>
      <c r="F7" s="156"/>
      <c r="G7" s="156"/>
    </row>
    <row r="8" spans="1:8" ht="25.5">
      <c r="A8" s="7">
        <v>1</v>
      </c>
      <c r="B8" s="146"/>
      <c r="C8" s="8" t="s">
        <v>145</v>
      </c>
      <c r="D8" s="5" t="s">
        <v>146</v>
      </c>
      <c r="E8" s="119">
        <v>1</v>
      </c>
      <c r="F8" s="5"/>
      <c r="G8" s="13">
        <f>E8*F8</f>
        <v>0</v>
      </c>
    </row>
    <row r="9" spans="1:8" ht="15" customHeight="1">
      <c r="A9" s="7">
        <v>2</v>
      </c>
      <c r="B9" s="146"/>
      <c r="C9" s="8" t="s">
        <v>147</v>
      </c>
      <c r="D9" s="5" t="s">
        <v>146</v>
      </c>
      <c r="E9" s="119">
        <v>1</v>
      </c>
      <c r="F9" s="5"/>
      <c r="G9" s="13">
        <f>E9*F9</f>
        <v>0</v>
      </c>
    </row>
    <row r="10" spans="1:8" ht="14.25">
      <c r="A10" s="7"/>
      <c r="B10" s="139" t="s">
        <v>172</v>
      </c>
      <c r="C10" s="153" t="s">
        <v>148</v>
      </c>
      <c r="D10" s="148"/>
      <c r="E10" s="148"/>
      <c r="F10" s="148"/>
      <c r="G10" s="148"/>
    </row>
    <row r="11" spans="1:8" ht="14.25">
      <c r="A11" s="7">
        <v>6</v>
      </c>
      <c r="B11" s="141"/>
      <c r="C11" s="8" t="s">
        <v>149</v>
      </c>
      <c r="D11" s="5" t="s">
        <v>151</v>
      </c>
      <c r="E11" s="9">
        <v>90</v>
      </c>
      <c r="F11" s="5"/>
      <c r="G11" s="13">
        <f t="shared" ref="G11:G12" si="0">E11*F11</f>
        <v>0</v>
      </c>
      <c r="H11" s="3"/>
    </row>
    <row r="12" spans="1:8" ht="25.5">
      <c r="A12" s="7">
        <v>7</v>
      </c>
      <c r="B12" s="141"/>
      <c r="C12" s="8" t="s">
        <v>152</v>
      </c>
      <c r="D12" s="5" t="s">
        <v>150</v>
      </c>
      <c r="E12" s="9">
        <v>116</v>
      </c>
      <c r="F12" s="5"/>
      <c r="G12" s="13">
        <f t="shared" si="0"/>
        <v>0</v>
      </c>
    </row>
    <row r="13" spans="1:8" ht="14.25">
      <c r="A13" s="17"/>
      <c r="B13" s="25" t="s">
        <v>50</v>
      </c>
      <c r="C13" s="69" t="s">
        <v>51</v>
      </c>
      <c r="D13" s="70"/>
      <c r="E13" s="70"/>
      <c r="F13" s="70"/>
      <c r="G13" s="120">
        <f>G15+G16</f>
        <v>0</v>
      </c>
    </row>
    <row r="14" spans="1:8" ht="14.25">
      <c r="A14" s="7"/>
      <c r="B14" s="146"/>
      <c r="C14" s="153" t="s">
        <v>52</v>
      </c>
      <c r="D14" s="148"/>
      <c r="E14" s="148"/>
      <c r="F14" s="148"/>
      <c r="G14" s="148"/>
    </row>
    <row r="15" spans="1:8" ht="25.5">
      <c r="A15" s="7">
        <v>20</v>
      </c>
      <c r="B15" s="146"/>
      <c r="C15" s="8" t="s">
        <v>153</v>
      </c>
      <c r="D15" s="5" t="s">
        <v>150</v>
      </c>
      <c r="E15" s="9">
        <f>96</f>
        <v>96</v>
      </c>
      <c r="F15" s="5"/>
      <c r="G15" s="13">
        <f>E15*F15</f>
        <v>0</v>
      </c>
    </row>
    <row r="16" spans="1:8" ht="25.5">
      <c r="A16" s="7"/>
      <c r="B16" s="113"/>
      <c r="C16" s="8" t="s">
        <v>154</v>
      </c>
      <c r="D16" s="5" t="s">
        <v>150</v>
      </c>
      <c r="E16" s="9">
        <v>528</v>
      </c>
      <c r="F16" s="5"/>
      <c r="G16" s="13">
        <f>E16*F16</f>
        <v>0</v>
      </c>
    </row>
    <row r="17" spans="1:8" ht="14.25">
      <c r="A17" s="17"/>
      <c r="B17" s="25" t="s">
        <v>177</v>
      </c>
      <c r="C17" s="72" t="s">
        <v>155</v>
      </c>
      <c r="D17" s="70"/>
      <c r="E17" s="70"/>
      <c r="F17" s="70"/>
      <c r="G17" s="120">
        <f>G19</f>
        <v>0</v>
      </c>
    </row>
    <row r="18" spans="1:8" ht="14.25">
      <c r="A18" s="7"/>
      <c r="B18" s="146"/>
      <c r="C18" s="161" t="s">
        <v>156</v>
      </c>
      <c r="D18" s="161"/>
      <c r="E18" s="161"/>
      <c r="F18" s="161"/>
      <c r="G18" s="161"/>
    </row>
    <row r="19" spans="1:8" ht="38.25">
      <c r="A19" s="7">
        <v>26</v>
      </c>
      <c r="B19" s="146"/>
      <c r="C19" s="8" t="s">
        <v>157</v>
      </c>
      <c r="D19" s="5" t="s">
        <v>14</v>
      </c>
      <c r="E19" s="9">
        <v>16</v>
      </c>
      <c r="F19" s="5"/>
      <c r="G19" s="13">
        <f>E19*F19</f>
        <v>0</v>
      </c>
    </row>
    <row r="20" spans="1:8" ht="14.25">
      <c r="A20" s="17"/>
      <c r="B20" s="18" t="s">
        <v>8</v>
      </c>
      <c r="C20" s="72" t="s">
        <v>9</v>
      </c>
      <c r="D20" s="70"/>
      <c r="E20" s="70"/>
      <c r="F20" s="70"/>
      <c r="G20" s="120">
        <f>G22+G23+G25+G26+G28</f>
        <v>0</v>
      </c>
    </row>
    <row r="21" spans="1:8" ht="14.25">
      <c r="A21" s="7"/>
      <c r="B21" s="28" t="s">
        <v>10</v>
      </c>
      <c r="C21" s="147" t="s">
        <v>11</v>
      </c>
      <c r="D21" s="148"/>
      <c r="E21" s="148"/>
      <c r="F21" s="148"/>
      <c r="G21" s="148"/>
    </row>
    <row r="22" spans="1:8" ht="25.5" customHeight="1">
      <c r="A22" s="7">
        <v>29</v>
      </c>
      <c r="B22" s="29"/>
      <c r="C22" s="11" t="s">
        <v>136</v>
      </c>
      <c r="D22" s="5" t="s">
        <v>19</v>
      </c>
      <c r="E22" s="9">
        <v>140</v>
      </c>
      <c r="F22" s="5"/>
      <c r="G22" s="13">
        <f t="shared" ref="G22:G23" si="1">E22*F22</f>
        <v>0</v>
      </c>
    </row>
    <row r="23" spans="1:8" ht="37.5" customHeight="1">
      <c r="A23" s="7">
        <v>31</v>
      </c>
      <c r="B23" s="30"/>
      <c r="C23" s="11" t="s">
        <v>158</v>
      </c>
      <c r="D23" s="5" t="s">
        <v>87</v>
      </c>
      <c r="E23" s="9">
        <v>40</v>
      </c>
      <c r="F23" s="5"/>
      <c r="G23" s="13">
        <f t="shared" si="1"/>
        <v>0</v>
      </c>
    </row>
    <row r="24" spans="1:8" ht="14.25">
      <c r="A24" s="7"/>
      <c r="B24" s="146" t="s">
        <v>37</v>
      </c>
      <c r="C24" s="149" t="s">
        <v>38</v>
      </c>
      <c r="D24" s="149"/>
      <c r="E24" s="149"/>
      <c r="F24" s="149"/>
      <c r="G24" s="149"/>
    </row>
    <row r="25" spans="1:8" ht="48" customHeight="1">
      <c r="A25" s="7">
        <v>33</v>
      </c>
      <c r="B25" s="146"/>
      <c r="C25" s="11" t="s">
        <v>159</v>
      </c>
      <c r="D25" s="5" t="s">
        <v>19</v>
      </c>
      <c r="E25" s="9">
        <v>140</v>
      </c>
      <c r="F25" s="5"/>
      <c r="G25" s="13">
        <f>E25*F25</f>
        <v>0</v>
      </c>
      <c r="H25" s="3"/>
    </row>
    <row r="26" spans="1:8" ht="60" customHeight="1">
      <c r="A26" s="7">
        <v>35</v>
      </c>
      <c r="B26" s="146"/>
      <c r="C26" s="11" t="s">
        <v>160</v>
      </c>
      <c r="D26" s="5" t="s">
        <v>19</v>
      </c>
      <c r="E26" s="9">
        <v>140</v>
      </c>
      <c r="F26" s="5"/>
      <c r="G26" s="13">
        <f>E26*F26</f>
        <v>0</v>
      </c>
    </row>
    <row r="27" spans="1:8" ht="14.25">
      <c r="A27" s="7"/>
      <c r="B27" s="146" t="s">
        <v>17</v>
      </c>
      <c r="C27" s="149" t="s">
        <v>18</v>
      </c>
      <c r="D27" s="148"/>
      <c r="E27" s="148"/>
      <c r="F27" s="148"/>
      <c r="G27" s="148"/>
    </row>
    <row r="28" spans="1:8" ht="25.5">
      <c r="A28" s="7">
        <v>37</v>
      </c>
      <c r="B28" s="146"/>
      <c r="C28" s="12" t="s">
        <v>161</v>
      </c>
      <c r="D28" s="5" t="s">
        <v>19</v>
      </c>
      <c r="E28" s="9">
        <v>48</v>
      </c>
      <c r="F28" s="5"/>
      <c r="G28" s="13">
        <f>E28*F28</f>
        <v>0</v>
      </c>
    </row>
    <row r="29" spans="1:8" ht="14.25">
      <c r="A29" s="7"/>
      <c r="B29" s="18" t="s">
        <v>12</v>
      </c>
      <c r="C29" s="72" t="s">
        <v>13</v>
      </c>
      <c r="D29" s="70"/>
      <c r="E29" s="70"/>
      <c r="F29" s="70"/>
      <c r="G29" s="120">
        <f>G31+G33</f>
        <v>0</v>
      </c>
    </row>
    <row r="30" spans="1:8" ht="14.25">
      <c r="A30" s="7"/>
      <c r="B30" s="139" t="s">
        <v>178</v>
      </c>
      <c r="C30" s="150" t="s">
        <v>134</v>
      </c>
      <c r="D30" s="151"/>
      <c r="E30" s="151"/>
      <c r="F30" s="151"/>
      <c r="G30" s="152"/>
    </row>
    <row r="31" spans="1:8" ht="25.5">
      <c r="A31" s="7">
        <v>38</v>
      </c>
      <c r="B31" s="140"/>
      <c r="C31" s="77" t="s">
        <v>142</v>
      </c>
      <c r="D31" s="5" t="s">
        <v>19</v>
      </c>
      <c r="E31" s="10">
        <v>1080</v>
      </c>
      <c r="F31" s="33"/>
      <c r="G31" s="14">
        <f>E31*F31</f>
        <v>0</v>
      </c>
    </row>
    <row r="32" spans="1:8" ht="14.25">
      <c r="A32" s="7"/>
      <c r="B32" s="146" t="s">
        <v>179</v>
      </c>
      <c r="C32" s="147" t="s">
        <v>32</v>
      </c>
      <c r="D32" s="148"/>
      <c r="E32" s="148"/>
      <c r="F32" s="148"/>
      <c r="G32" s="148"/>
    </row>
    <row r="33" spans="1:8" ht="25.5">
      <c r="A33" s="7">
        <v>39</v>
      </c>
      <c r="B33" s="146"/>
      <c r="C33" s="24" t="s">
        <v>162</v>
      </c>
      <c r="D33" s="5" t="s">
        <v>19</v>
      </c>
      <c r="E33" s="9">
        <v>100</v>
      </c>
      <c r="F33" s="5"/>
      <c r="G33" s="13">
        <f>E33*F33</f>
        <v>0</v>
      </c>
    </row>
    <row r="34" spans="1:8" ht="14.25">
      <c r="A34" s="17"/>
      <c r="B34" s="25" t="s">
        <v>40</v>
      </c>
      <c r="C34" s="69" t="s">
        <v>41</v>
      </c>
      <c r="D34" s="70"/>
      <c r="E34" s="70"/>
      <c r="F34" s="70"/>
      <c r="G34" s="120">
        <f>G36+G37+G38+G43+G46</f>
        <v>0</v>
      </c>
      <c r="H34" s="3"/>
    </row>
    <row r="35" spans="1:8" ht="14.25">
      <c r="A35" s="7"/>
      <c r="B35" s="139" t="s">
        <v>47</v>
      </c>
      <c r="C35" s="161" t="s">
        <v>48</v>
      </c>
      <c r="D35" s="161"/>
      <c r="E35" s="161"/>
      <c r="F35" s="161"/>
      <c r="G35" s="161"/>
    </row>
    <row r="36" spans="1:8" ht="25.5">
      <c r="A36" s="7">
        <v>48</v>
      </c>
      <c r="B36" s="141"/>
      <c r="C36" s="6" t="s">
        <v>165</v>
      </c>
      <c r="D36" s="5" t="s">
        <v>19</v>
      </c>
      <c r="E36" s="9">
        <v>200</v>
      </c>
      <c r="F36" s="5"/>
      <c r="G36" s="13">
        <f>E36*F36</f>
        <v>0</v>
      </c>
    </row>
    <row r="37" spans="1:8" ht="25.5">
      <c r="A37" s="7">
        <v>49</v>
      </c>
      <c r="B37" s="141"/>
      <c r="C37" s="6" t="s">
        <v>166</v>
      </c>
      <c r="D37" s="5" t="s">
        <v>19</v>
      </c>
      <c r="E37" s="9">
        <v>200</v>
      </c>
      <c r="F37" s="5"/>
      <c r="G37" s="13">
        <f>E37*F37</f>
        <v>0</v>
      </c>
    </row>
    <row r="38" spans="1:8" ht="25.5">
      <c r="A38" s="7">
        <v>50</v>
      </c>
      <c r="B38" s="140"/>
      <c r="C38" s="6" t="s">
        <v>164</v>
      </c>
      <c r="D38" s="5" t="s">
        <v>19</v>
      </c>
      <c r="E38" s="9">
        <f>18*6</f>
        <v>108</v>
      </c>
      <c r="F38" s="5"/>
      <c r="G38" s="13">
        <f>E38*F38</f>
        <v>0</v>
      </c>
    </row>
    <row r="39" spans="1:8" ht="14.25">
      <c r="A39" s="7"/>
      <c r="B39" s="125"/>
      <c r="C39" s="6" t="s">
        <v>173</v>
      </c>
      <c r="D39" s="5" t="s">
        <v>14</v>
      </c>
      <c r="E39" s="9">
        <v>20</v>
      </c>
      <c r="F39" s="5"/>
      <c r="G39" s="13">
        <f>E39*F39</f>
        <v>0</v>
      </c>
    </row>
    <row r="40" spans="1:8" ht="25.5">
      <c r="A40" s="7"/>
      <c r="B40" s="139" t="s">
        <v>174</v>
      </c>
      <c r="C40" s="6" t="s">
        <v>175</v>
      </c>
      <c r="D40" s="5" t="s">
        <v>14</v>
      </c>
      <c r="E40" s="9">
        <v>36</v>
      </c>
      <c r="F40" s="5"/>
      <c r="G40" s="13">
        <f>E40*F40</f>
        <v>0</v>
      </c>
    </row>
    <row r="41" spans="1:8" ht="14.25">
      <c r="A41" s="7"/>
      <c r="B41" s="140"/>
      <c r="C41" s="6" t="s">
        <v>176</v>
      </c>
      <c r="D41" s="5" t="s">
        <v>14</v>
      </c>
      <c r="E41" s="9">
        <v>20</v>
      </c>
      <c r="F41" s="5"/>
      <c r="G41" s="13">
        <f>E41*F41</f>
        <v>0</v>
      </c>
    </row>
    <row r="42" spans="1:8" ht="14.25">
      <c r="A42" s="7"/>
      <c r="B42" s="146" t="s">
        <v>42</v>
      </c>
      <c r="C42" s="161" t="s">
        <v>167</v>
      </c>
      <c r="D42" s="161"/>
      <c r="E42" s="161"/>
      <c r="F42" s="161"/>
      <c r="G42" s="161"/>
    </row>
    <row r="43" spans="1:8" ht="14.25">
      <c r="A43" s="7">
        <v>51</v>
      </c>
      <c r="B43" s="146"/>
      <c r="C43" s="6" t="s">
        <v>169</v>
      </c>
      <c r="D43" s="5" t="s">
        <v>14</v>
      </c>
      <c r="E43" s="9">
        <v>24</v>
      </c>
      <c r="F43" s="5"/>
      <c r="G43" s="13">
        <f>E43*F43</f>
        <v>0</v>
      </c>
      <c r="H43" s="3"/>
    </row>
    <row r="44" spans="1:8" ht="14.25">
      <c r="A44" s="7"/>
      <c r="B44" s="124"/>
      <c r="C44" s="6" t="s">
        <v>170</v>
      </c>
      <c r="D44" s="5" t="s">
        <v>21</v>
      </c>
      <c r="E44" s="9">
        <v>4</v>
      </c>
      <c r="F44" s="5"/>
      <c r="G44" s="13">
        <f>E44*F44</f>
        <v>0</v>
      </c>
      <c r="H44" s="3"/>
    </row>
    <row r="45" spans="1:8" ht="14.25">
      <c r="A45" s="7"/>
      <c r="B45" s="139" t="s">
        <v>180</v>
      </c>
      <c r="C45" s="153" t="s">
        <v>49</v>
      </c>
      <c r="D45" s="148"/>
      <c r="E45" s="148"/>
      <c r="F45" s="148"/>
      <c r="G45" s="148"/>
    </row>
    <row r="46" spans="1:8" ht="25.5">
      <c r="A46" s="7">
        <v>52</v>
      </c>
      <c r="B46" s="140"/>
      <c r="C46" s="12" t="s">
        <v>163</v>
      </c>
      <c r="D46" s="5" t="s">
        <v>19</v>
      </c>
      <c r="E46" s="10">
        <v>40</v>
      </c>
      <c r="F46" s="5"/>
      <c r="G46" s="14">
        <f>E46*F46</f>
        <v>0</v>
      </c>
    </row>
    <row r="47" spans="1:8" ht="14.25">
      <c r="A47" s="17"/>
      <c r="B47" s="22" t="s">
        <v>33</v>
      </c>
      <c r="C47" s="69" t="s">
        <v>34</v>
      </c>
      <c r="D47" s="70"/>
      <c r="E47" s="70"/>
      <c r="F47" s="70"/>
      <c r="G47" s="120">
        <f>G49</f>
        <v>0</v>
      </c>
    </row>
    <row r="48" spans="1:8" ht="14.25">
      <c r="A48" s="7"/>
      <c r="B48" s="146" t="s">
        <v>56</v>
      </c>
      <c r="C48" s="161" t="s">
        <v>88</v>
      </c>
      <c r="D48" s="161"/>
      <c r="E48" s="161"/>
      <c r="F48" s="161"/>
      <c r="G48" s="161"/>
    </row>
    <row r="49" spans="1:8" ht="25.5">
      <c r="A49" s="7">
        <v>56</v>
      </c>
      <c r="B49" s="146"/>
      <c r="C49" s="8" t="s">
        <v>168</v>
      </c>
      <c r="D49" s="5" t="s">
        <v>14</v>
      </c>
      <c r="E49" s="10">
        <v>32</v>
      </c>
      <c r="F49" s="5"/>
      <c r="G49" s="14">
        <f>E49*F49</f>
        <v>0</v>
      </c>
    </row>
    <row r="50" spans="1:8" ht="14.25">
      <c r="A50" s="17"/>
      <c r="B50" s="18" t="s">
        <v>22</v>
      </c>
      <c r="C50" s="69" t="s">
        <v>23</v>
      </c>
      <c r="D50" s="70"/>
      <c r="E50" s="70"/>
      <c r="F50" s="70"/>
      <c r="G50" s="120">
        <f>G52</f>
        <v>0</v>
      </c>
    </row>
    <row r="51" spans="1:8" ht="14.25">
      <c r="A51" s="7"/>
      <c r="B51" s="146" t="s">
        <v>24</v>
      </c>
      <c r="C51" s="153" t="s">
        <v>25</v>
      </c>
      <c r="D51" s="148"/>
      <c r="E51" s="148"/>
      <c r="F51" s="148"/>
      <c r="G51" s="148"/>
    </row>
    <row r="52" spans="1:8" ht="25.5">
      <c r="A52" s="7">
        <v>57</v>
      </c>
      <c r="B52" s="146"/>
      <c r="C52" s="8" t="s">
        <v>141</v>
      </c>
      <c r="D52" s="5" t="s">
        <v>19</v>
      </c>
      <c r="E52" s="9">
        <f xml:space="preserve"> 300</f>
        <v>300</v>
      </c>
      <c r="F52" s="5"/>
      <c r="G52" s="13">
        <f>E52*F52</f>
        <v>0</v>
      </c>
    </row>
    <row r="53" spans="1:8" ht="14.25">
      <c r="A53" s="172"/>
      <c r="B53" s="173"/>
      <c r="C53" s="173"/>
      <c r="D53" s="173"/>
      <c r="E53" s="173"/>
      <c r="F53" s="174"/>
      <c r="G53" s="175"/>
    </row>
    <row r="54" spans="1:8" ht="15">
      <c r="A54" s="170" t="s">
        <v>29</v>
      </c>
      <c r="B54" s="170"/>
      <c r="C54" s="170"/>
      <c r="D54" s="170"/>
      <c r="E54" s="171"/>
      <c r="F54" s="122"/>
      <c r="G54" s="121">
        <f>G50+G47+G34+G29+G20+G17+G13+G6</f>
        <v>0</v>
      </c>
    </row>
    <row r="55" spans="1:8" ht="15">
      <c r="A55" s="170" t="s">
        <v>30</v>
      </c>
      <c r="B55" s="170"/>
      <c r="C55" s="170"/>
      <c r="D55" s="170"/>
      <c r="E55" s="170"/>
      <c r="F55" s="168">
        <f>G54*1.23</f>
        <v>0</v>
      </c>
      <c r="G55" s="169"/>
    </row>
    <row r="56" spans="1:8" ht="14.25">
      <c r="B56" s="51"/>
      <c r="C56" s="51"/>
      <c r="D56" s="51"/>
      <c r="E56" s="51"/>
      <c r="F56" s="67"/>
      <c r="G56" s="112"/>
    </row>
    <row r="57" spans="1:8" ht="15">
      <c r="A57" s="58"/>
      <c r="H57" s="3"/>
    </row>
    <row r="58" spans="1:8" ht="15">
      <c r="A58" s="58"/>
    </row>
    <row r="59" spans="1:8" ht="15">
      <c r="A59" s="58"/>
    </row>
    <row r="60" spans="1:8" ht="15">
      <c r="A60" s="58"/>
    </row>
    <row r="61" spans="1:8" ht="15">
      <c r="A61" s="59"/>
    </row>
    <row r="62" spans="1:8" ht="15">
      <c r="A62" s="58"/>
      <c r="F62" s="3"/>
    </row>
    <row r="63" spans="1:8" ht="15">
      <c r="A63" s="58"/>
    </row>
    <row r="64" spans="1:8" ht="15">
      <c r="A64" s="58"/>
    </row>
    <row r="65" spans="1:1" ht="15">
      <c r="A65" s="58"/>
    </row>
    <row r="66" spans="1:1" ht="15">
      <c r="A66" s="58"/>
    </row>
    <row r="67" spans="1:1" ht="15">
      <c r="A67" s="58"/>
    </row>
    <row r="68" spans="1:1" ht="15">
      <c r="A68" s="58"/>
    </row>
    <row r="69" spans="1:1" ht="15">
      <c r="A69" s="58"/>
    </row>
    <row r="70" spans="1:1" ht="15">
      <c r="A70" s="58"/>
    </row>
    <row r="71" spans="1:1" ht="15">
      <c r="A71" s="59"/>
    </row>
    <row r="72" spans="1:1" ht="15">
      <c r="A72" s="58"/>
    </row>
    <row r="73" spans="1:1" ht="15">
      <c r="A73" s="58"/>
    </row>
    <row r="74" spans="1:1" ht="15"/>
    <row r="75" spans="1:1" ht="15"/>
    <row r="76" spans="1:1" ht="15">
      <c r="A76" s="1"/>
    </row>
    <row r="77" spans="1:1" ht="15">
      <c r="A77" s="51"/>
    </row>
    <row r="78" spans="1:1" ht="15"/>
    <row r="79" spans="1:1" ht="72.75" customHeight="1"/>
    <row r="80" spans="1:1" ht="15"/>
    <row r="81" ht="24" customHeight="1"/>
    <row r="82" ht="15"/>
    <row r="83" ht="15"/>
    <row r="84" ht="15"/>
    <row r="85" ht="15"/>
    <row r="86" ht="15"/>
    <row r="87" ht="15"/>
    <row r="88" ht="15"/>
    <row r="89" ht="15" customHeight="1"/>
    <row r="90" ht="59.25" customHeight="1"/>
    <row r="91" ht="15"/>
    <row r="92" ht="14.25" customHeight="1"/>
    <row r="93" ht="31.5" customHeight="1"/>
    <row r="94" ht="15"/>
    <row r="95" ht="15"/>
    <row r="96" ht="15"/>
    <row r="97" spans="9:9" ht="15"/>
    <row r="98" spans="9:9" ht="15"/>
    <row r="99" spans="9:9" ht="15"/>
    <row r="100" spans="9:9" ht="15"/>
    <row r="101" spans="9:9" ht="15"/>
    <row r="102" spans="9:9" ht="15"/>
    <row r="103" spans="9:9" ht="15"/>
    <row r="104" spans="9:9" ht="15"/>
    <row r="105" spans="9:9" ht="15"/>
    <row r="106" spans="9:9" ht="15"/>
    <row r="107" spans="9:9" ht="15"/>
    <row r="108" spans="9:9" ht="15"/>
    <row r="109" spans="9:9" ht="15"/>
    <row r="110" spans="9:9" ht="15"/>
    <row r="111" spans="9:9" ht="15">
      <c r="I111" s="3"/>
    </row>
    <row r="112" spans="9:9" ht="15">
      <c r="I112" s="3"/>
    </row>
    <row r="113" spans="9:9" ht="15">
      <c r="I113" s="3"/>
    </row>
    <row r="114" spans="9:9" ht="15">
      <c r="I114" s="3"/>
    </row>
    <row r="115" spans="9:9" ht="15">
      <c r="I115" s="3"/>
    </row>
    <row r="116" spans="9:9" ht="15">
      <c r="I116" s="3"/>
    </row>
    <row r="117" spans="9:9" ht="15">
      <c r="I117" s="3"/>
    </row>
    <row r="118" spans="9:9" ht="15">
      <c r="I118" s="3"/>
    </row>
    <row r="119" spans="9:9" ht="15">
      <c r="I119" s="3"/>
    </row>
    <row r="120" spans="9:9" ht="15">
      <c r="I120" s="3"/>
    </row>
    <row r="121" spans="9:9" ht="15">
      <c r="I121" s="3"/>
    </row>
    <row r="122" spans="9:9" ht="15">
      <c r="I122" s="3"/>
    </row>
    <row r="123" spans="9:9" ht="15">
      <c r="I123" s="3"/>
    </row>
    <row r="124" spans="9:9" ht="15">
      <c r="I124" s="3"/>
    </row>
    <row r="125" spans="9:9" ht="15">
      <c r="I125" s="3"/>
    </row>
    <row r="126" spans="9:9" ht="15">
      <c r="I126" s="3"/>
    </row>
    <row r="127" spans="9:9" ht="15">
      <c r="I127" s="3"/>
    </row>
    <row r="128" spans="9:9" ht="15">
      <c r="I128" s="3"/>
    </row>
    <row r="129" spans="9:9" ht="15">
      <c r="I129" s="3"/>
    </row>
    <row r="130" spans="9:9" ht="15">
      <c r="I130" s="3"/>
    </row>
    <row r="131" spans="9:9" ht="15">
      <c r="I131" s="3"/>
    </row>
    <row r="132" spans="9:9" ht="15">
      <c r="I132" s="3"/>
    </row>
    <row r="133" spans="9:9" ht="15">
      <c r="I133" s="3"/>
    </row>
    <row r="134" spans="9:9" ht="15">
      <c r="I134" s="3"/>
    </row>
    <row r="135" spans="9:9" ht="15">
      <c r="I135" s="3"/>
    </row>
    <row r="136" spans="9:9" ht="15">
      <c r="I136" s="3"/>
    </row>
    <row r="137" spans="9:9" ht="15">
      <c r="I137" s="3"/>
    </row>
    <row r="138" spans="9:9" ht="15">
      <c r="I138" s="3"/>
    </row>
    <row r="139" spans="9:9" ht="15">
      <c r="I139" s="3"/>
    </row>
    <row r="140" spans="9:9" ht="15">
      <c r="I140" s="3"/>
    </row>
    <row r="141" spans="9:9" ht="15">
      <c r="I141" s="3"/>
    </row>
    <row r="142" spans="9:9" ht="15">
      <c r="I142" s="3"/>
    </row>
    <row r="143" spans="9:9" ht="15">
      <c r="I143" s="3"/>
    </row>
    <row r="144" spans="9:9" ht="15">
      <c r="I144" s="3"/>
    </row>
    <row r="145" ht="15"/>
    <row r="146" ht="15"/>
    <row r="147" ht="15"/>
    <row r="148" ht="15"/>
    <row r="149" ht="15"/>
    <row r="150" ht="15"/>
    <row r="151" ht="15"/>
    <row r="152" ht="15"/>
    <row r="153" ht="15"/>
    <row r="155" ht="15"/>
  </sheetData>
  <mergeCells count="39">
    <mergeCell ref="B40:B41"/>
    <mergeCell ref="B42:B43"/>
    <mergeCell ref="C35:G35"/>
    <mergeCell ref="A1:G2"/>
    <mergeCell ref="F55:G55"/>
    <mergeCell ref="C51:G51"/>
    <mergeCell ref="A54:E54"/>
    <mergeCell ref="A55:E55"/>
    <mergeCell ref="A53:G53"/>
    <mergeCell ref="B51:B52"/>
    <mergeCell ref="C48:G48"/>
    <mergeCell ref="B35:B38"/>
    <mergeCell ref="B45:B46"/>
    <mergeCell ref="C42:G42"/>
    <mergeCell ref="C45:G45"/>
    <mergeCell ref="B48:B49"/>
    <mergeCell ref="A3:A4"/>
    <mergeCell ref="B3:B4"/>
    <mergeCell ref="C3:C4"/>
    <mergeCell ref="F3:F4"/>
    <mergeCell ref="C24:G24"/>
    <mergeCell ref="C10:G10"/>
    <mergeCell ref="C21:G21"/>
    <mergeCell ref="C18:G18"/>
    <mergeCell ref="B7:B9"/>
    <mergeCell ref="B24:B26"/>
    <mergeCell ref="B27:B28"/>
    <mergeCell ref="B32:B33"/>
    <mergeCell ref="B14:B15"/>
    <mergeCell ref="G3:G4"/>
    <mergeCell ref="D3:E3"/>
    <mergeCell ref="C7:G7"/>
    <mergeCell ref="B18:B19"/>
    <mergeCell ref="B10:B12"/>
    <mergeCell ref="C27:G27"/>
    <mergeCell ref="C32:G32"/>
    <mergeCell ref="B30:B31"/>
    <mergeCell ref="C30:G30"/>
    <mergeCell ref="C14:G14"/>
  </mergeCells>
  <printOptions horizontalCentered="1"/>
  <pageMargins left="0.28409090909090912" right="0.16098484848484848" top="0.59055118110236227" bottom="0.59055118110236227" header="0.19685039370078741" footer="0.19685039370078741"/>
  <pageSetup paperSize="9" orientation="portrait" r:id="rId1"/>
  <headerFooter>
    <oddHeader xml:space="preserve">&amp;C&amp;"Czcionka tekstu podstawowego,Pogrubiony"KOSZTORYS OFERTOWY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7"/>
  <sheetViews>
    <sheetView workbookViewId="0">
      <selection activeCell="F13" sqref="F13:G13"/>
    </sheetView>
  </sheetViews>
  <sheetFormatPr defaultColWidth="8.75" defaultRowHeight="14.1" customHeight="1"/>
  <cols>
    <col min="1" max="1" width="3.125" style="2" customWidth="1"/>
    <col min="2" max="2" width="10.125" style="16" bestFit="1" customWidth="1"/>
    <col min="3" max="3" width="23.5" style="1" customWidth="1"/>
    <col min="4" max="4" width="5.25" style="1" customWidth="1"/>
    <col min="5" max="5" width="9.5" style="4" customWidth="1"/>
    <col min="6" max="6" width="9.375" style="1" customWidth="1"/>
    <col min="7" max="7" width="10.5" style="1" bestFit="1" customWidth="1"/>
    <col min="8" max="8" width="8.75" style="1"/>
    <col min="9" max="9" width="9" style="1" customWidth="1"/>
    <col min="10" max="16384" width="8.75" style="1"/>
  </cols>
  <sheetData>
    <row r="1" spans="1:7" ht="34.5" customHeight="1">
      <c r="A1" s="162" t="s">
        <v>143</v>
      </c>
      <c r="B1" s="190"/>
      <c r="C1" s="190"/>
      <c r="D1" s="190"/>
      <c r="E1" s="190"/>
      <c r="F1" s="190"/>
      <c r="G1" s="191"/>
    </row>
    <row r="2" spans="1:7" ht="30.75" customHeight="1">
      <c r="A2" s="192"/>
      <c r="B2" s="134"/>
      <c r="C2" s="134"/>
      <c r="D2" s="134"/>
      <c r="E2" s="134"/>
      <c r="F2" s="134"/>
      <c r="G2" s="193"/>
    </row>
    <row r="3" spans="1:7" ht="14.1" customHeight="1" thickBot="1"/>
    <row r="4" spans="1:7" ht="14.1" customHeight="1">
      <c r="A4" s="194" t="s">
        <v>116</v>
      </c>
      <c r="B4" s="195"/>
      <c r="C4" s="195"/>
      <c r="D4" s="195"/>
      <c r="E4" s="195"/>
      <c r="F4" s="195"/>
      <c r="G4" s="196"/>
    </row>
    <row r="5" spans="1:7" ht="14.1" customHeight="1">
      <c r="A5" s="197"/>
      <c r="B5" s="198"/>
      <c r="C5" s="198"/>
      <c r="D5" s="198"/>
      <c r="E5" s="198"/>
      <c r="F5" s="198"/>
      <c r="G5" s="199"/>
    </row>
    <row r="6" spans="1:7" ht="14.1" customHeight="1">
      <c r="A6" s="68" t="s">
        <v>117</v>
      </c>
      <c r="B6" s="200" t="s">
        <v>118</v>
      </c>
      <c r="C6" s="200"/>
      <c r="D6" s="200"/>
      <c r="E6" s="200"/>
      <c r="F6" s="200" t="s">
        <v>119</v>
      </c>
      <c r="G6" s="201"/>
    </row>
    <row r="7" spans="1:7" ht="14.1" customHeight="1">
      <c r="A7" s="62" t="s">
        <v>120</v>
      </c>
      <c r="B7" s="180" t="s">
        <v>6</v>
      </c>
      <c r="C7" s="180"/>
      <c r="D7" s="180"/>
      <c r="E7" s="180"/>
      <c r="F7" s="181">
        <f>'Kosztorys ofertowy'!G6</f>
        <v>0</v>
      </c>
      <c r="G7" s="182"/>
    </row>
    <row r="8" spans="1:7" ht="14.1" customHeight="1">
      <c r="A8" s="61" t="s">
        <v>121</v>
      </c>
      <c r="B8" s="187" t="s">
        <v>51</v>
      </c>
      <c r="C8" s="187"/>
      <c r="D8" s="187"/>
      <c r="E8" s="187"/>
      <c r="F8" s="188">
        <f>'Kosztorys ofertowy'!G13</f>
        <v>0</v>
      </c>
      <c r="G8" s="189"/>
    </row>
    <row r="9" spans="1:7" ht="14.1" customHeight="1">
      <c r="A9" s="62" t="s">
        <v>122</v>
      </c>
      <c r="B9" s="180" t="s">
        <v>71</v>
      </c>
      <c r="C9" s="180"/>
      <c r="D9" s="180"/>
      <c r="E9" s="180"/>
      <c r="F9" s="181">
        <f>'Kosztorys ofertowy'!G17</f>
        <v>0</v>
      </c>
      <c r="G9" s="182"/>
    </row>
    <row r="10" spans="1:7" ht="14.1" customHeight="1">
      <c r="A10" s="61" t="s">
        <v>123</v>
      </c>
      <c r="B10" s="187" t="s">
        <v>9</v>
      </c>
      <c r="C10" s="187"/>
      <c r="D10" s="187"/>
      <c r="E10" s="187"/>
      <c r="F10" s="188">
        <f>'Kosztorys ofertowy'!G20</f>
        <v>0</v>
      </c>
      <c r="G10" s="189"/>
    </row>
    <row r="11" spans="1:7" ht="14.1" customHeight="1">
      <c r="A11" s="62" t="s">
        <v>124</v>
      </c>
      <c r="B11" s="180" t="s">
        <v>13</v>
      </c>
      <c r="C11" s="180"/>
      <c r="D11" s="180"/>
      <c r="E11" s="180"/>
      <c r="F11" s="181">
        <f>'Kosztorys ofertowy'!G29</f>
        <v>0</v>
      </c>
      <c r="G11" s="182"/>
    </row>
    <row r="12" spans="1:7" ht="14.1" customHeight="1">
      <c r="A12" s="61" t="s">
        <v>125</v>
      </c>
      <c r="B12" s="187" t="s">
        <v>41</v>
      </c>
      <c r="C12" s="187"/>
      <c r="D12" s="187"/>
      <c r="E12" s="187"/>
      <c r="F12" s="188">
        <f>'Kosztorys ofertowy'!G34</f>
        <v>0</v>
      </c>
      <c r="G12" s="189"/>
    </row>
    <row r="13" spans="1:7" ht="14.1" customHeight="1">
      <c r="A13" s="62" t="s">
        <v>126</v>
      </c>
      <c r="B13" s="180" t="s">
        <v>34</v>
      </c>
      <c r="C13" s="180"/>
      <c r="D13" s="180"/>
      <c r="E13" s="180"/>
      <c r="F13" s="181">
        <f>'Kosztorys ofertowy'!G47</f>
        <v>0</v>
      </c>
      <c r="G13" s="182"/>
    </row>
    <row r="14" spans="1:7" ht="14.1" customHeight="1">
      <c r="A14" s="62" t="s">
        <v>127</v>
      </c>
      <c r="B14" s="180" t="s">
        <v>23</v>
      </c>
      <c r="C14" s="180"/>
      <c r="D14" s="180"/>
      <c r="E14" s="180"/>
      <c r="F14" s="181">
        <f>SUM('Kosztorys ofertowy'!G52:G52)</f>
        <v>0</v>
      </c>
      <c r="G14" s="182"/>
    </row>
    <row r="15" spans="1:7" ht="14.1" customHeight="1" thickBot="1">
      <c r="A15" s="63"/>
      <c r="B15" s="64"/>
      <c r="C15" s="64"/>
      <c r="D15" s="183" t="s">
        <v>128</v>
      </c>
      <c r="E15" s="184"/>
      <c r="F15" s="185">
        <f>SUM(F7:G14)</f>
        <v>0</v>
      </c>
      <c r="G15" s="186"/>
    </row>
    <row r="16" spans="1:7" ht="14.1" customHeight="1" thickBot="1">
      <c r="A16" s="65"/>
      <c r="B16" s="65"/>
      <c r="C16" s="66"/>
      <c r="D16" s="176" t="s">
        <v>129</v>
      </c>
      <c r="E16" s="177"/>
      <c r="F16" s="178">
        <f>F15*0.23</f>
        <v>0</v>
      </c>
      <c r="G16" s="179"/>
    </row>
    <row r="17" spans="1:7" ht="14.1" customHeight="1" thickBot="1">
      <c r="A17" s="65"/>
      <c r="B17" s="65"/>
      <c r="C17" s="66"/>
      <c r="D17" s="176" t="s">
        <v>130</v>
      </c>
      <c r="E17" s="177"/>
      <c r="F17" s="178">
        <f>F15+F16</f>
        <v>0</v>
      </c>
      <c r="G17" s="179"/>
    </row>
  </sheetData>
  <mergeCells count="26">
    <mergeCell ref="A1:G2"/>
    <mergeCell ref="B7:E7"/>
    <mergeCell ref="F7:G7"/>
    <mergeCell ref="A4:G5"/>
    <mergeCell ref="B6:E6"/>
    <mergeCell ref="F6:G6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D16:E16"/>
    <mergeCell ref="F16:G16"/>
    <mergeCell ref="D17:E17"/>
    <mergeCell ref="F17:G17"/>
    <mergeCell ref="B14:E14"/>
    <mergeCell ref="F14:G14"/>
    <mergeCell ref="D15:E15"/>
    <mergeCell ref="F15:G15"/>
  </mergeCells>
  <printOptions horizontalCentered="1"/>
  <pageMargins left="1.0625" right="0.8125" top="0.59055118110236227" bottom="0.59055118110236227" header="0.19685039370078741" footer="0.19685039370078741"/>
  <pageSetup paperSize="9" orientation="portrait" copies="2" r:id="rId1"/>
  <headerFooter>
    <oddHeader>&amp;C&amp;"Czcionka tekstu podstawowego,Pogrubiony"TABELA ELEMENTÓW SCALONYCH
&amp;"Arial,Normalny"&amp;10roboty drogowe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tabColor theme="3" tint="0.39997558519241921"/>
  </sheetPr>
  <dimension ref="A2:W53"/>
  <sheetViews>
    <sheetView topLeftCell="S1" workbookViewId="0">
      <selection activeCell="Z17" sqref="Z17"/>
    </sheetView>
  </sheetViews>
  <sheetFormatPr defaultColWidth="9" defaultRowHeight="16.5"/>
  <cols>
    <col min="1" max="1" width="18.875" style="37" hidden="1" customWidth="1"/>
    <col min="2" max="3" width="0" style="37" hidden="1" customWidth="1"/>
    <col min="4" max="4" width="22.625" style="37" hidden="1" customWidth="1"/>
    <col min="5" max="5" width="9.875" style="37" hidden="1" customWidth="1"/>
    <col min="6" max="6" width="8.625" style="37" hidden="1" customWidth="1"/>
    <col min="7" max="7" width="11.125" style="37" hidden="1" customWidth="1"/>
    <col min="8" max="9" width="0" style="37" hidden="1" customWidth="1"/>
    <col min="10" max="10" width="15.25" style="37" hidden="1" customWidth="1"/>
    <col min="11" max="12" width="0" style="37" hidden="1" customWidth="1"/>
    <col min="13" max="13" width="10" style="37" hidden="1" customWidth="1"/>
    <col min="14" max="18" width="0" style="37" hidden="1" customWidth="1"/>
    <col min="19" max="20" width="9" style="37"/>
    <col min="21" max="21" width="6.25" style="37" customWidth="1"/>
    <col min="22" max="22" width="12.25" style="37" customWidth="1"/>
    <col min="23" max="23" width="9.75" style="37" customWidth="1"/>
    <col min="24" max="16384" width="9" style="37"/>
  </cols>
  <sheetData>
    <row r="2" spans="1:23">
      <c r="A2" s="204" t="s">
        <v>16</v>
      </c>
      <c r="B2" s="204"/>
      <c r="C2" s="38"/>
      <c r="D2" s="209" t="s">
        <v>20</v>
      </c>
      <c r="E2" s="209"/>
      <c r="F2" s="38"/>
      <c r="G2" s="38"/>
    </row>
    <row r="3" spans="1:23">
      <c r="A3" s="39" t="s">
        <v>15</v>
      </c>
      <c r="B3" s="40">
        <v>4613</v>
      </c>
      <c r="C3" s="38"/>
      <c r="D3" s="203" t="s">
        <v>57</v>
      </c>
      <c r="E3" s="203"/>
      <c r="F3" s="38"/>
      <c r="G3" s="205" t="s">
        <v>36</v>
      </c>
      <c r="H3" s="205"/>
      <c r="I3" s="38"/>
      <c r="J3" s="206" t="s">
        <v>46</v>
      </c>
      <c r="K3" s="206"/>
      <c r="M3" s="41" t="s">
        <v>67</v>
      </c>
      <c r="N3" s="42">
        <f>71.5</f>
        <v>71.5</v>
      </c>
      <c r="P3" s="38"/>
      <c r="Q3" s="38"/>
      <c r="R3" s="38"/>
      <c r="S3" s="38"/>
      <c r="V3" s="202"/>
      <c r="W3" s="202"/>
    </row>
    <row r="4" spans="1:23">
      <c r="A4" s="39" t="s">
        <v>89</v>
      </c>
      <c r="B4" s="40">
        <v>286</v>
      </c>
      <c r="C4" s="38"/>
      <c r="D4" s="39" t="s">
        <v>131</v>
      </c>
      <c r="E4" s="40">
        <f>E28+(0.99*2*4613)</f>
        <v>38828.79</v>
      </c>
      <c r="F4" s="38"/>
      <c r="G4" s="39" t="s">
        <v>39</v>
      </c>
      <c r="H4" s="40">
        <v>39</v>
      </c>
      <c r="I4" s="38"/>
      <c r="J4" s="52" t="s">
        <v>102</v>
      </c>
      <c r="K4" s="53">
        <v>19282</v>
      </c>
      <c r="P4" s="49"/>
      <c r="Q4" s="50"/>
      <c r="R4" s="49"/>
      <c r="S4" s="50"/>
    </row>
    <row r="5" spans="1:23" ht="33">
      <c r="A5" s="39" t="s">
        <v>43</v>
      </c>
      <c r="B5" s="40">
        <v>47</v>
      </c>
      <c r="C5" s="38"/>
      <c r="D5" s="39"/>
      <c r="E5" s="40"/>
      <c r="F5" s="38"/>
      <c r="G5" s="39" t="s">
        <v>74</v>
      </c>
      <c r="H5" s="40">
        <v>11</v>
      </c>
      <c r="I5" s="38"/>
      <c r="J5" s="52" t="s">
        <v>103</v>
      </c>
      <c r="K5" s="53">
        <v>61.77</v>
      </c>
      <c r="P5" s="49"/>
      <c r="Q5" s="50"/>
      <c r="R5" s="49"/>
      <c r="S5" s="49"/>
    </row>
    <row r="6" spans="1:23" ht="33">
      <c r="A6" s="39" t="s">
        <v>44</v>
      </c>
      <c r="B6" s="40">
        <v>209</v>
      </c>
      <c r="C6" s="38"/>
      <c r="D6" s="39"/>
      <c r="E6" s="40"/>
      <c r="F6" s="38"/>
      <c r="G6" s="39" t="s">
        <v>75</v>
      </c>
      <c r="H6" s="40">
        <v>16</v>
      </c>
      <c r="J6" s="52" t="s">
        <v>104</v>
      </c>
      <c r="K6" s="53">
        <v>28.59</v>
      </c>
      <c r="P6" s="49"/>
      <c r="Q6" s="50"/>
      <c r="R6" s="49"/>
      <c r="S6" s="49"/>
    </row>
    <row r="7" spans="1:23">
      <c r="A7" s="43" t="s">
        <v>70</v>
      </c>
      <c r="B7" s="40"/>
      <c r="C7" s="38"/>
      <c r="D7" s="39"/>
      <c r="E7" s="40"/>
      <c r="F7" s="38"/>
      <c r="G7" s="39" t="s">
        <v>76</v>
      </c>
      <c r="H7" s="40">
        <v>269</v>
      </c>
      <c r="J7" s="52" t="s">
        <v>105</v>
      </c>
      <c r="K7" s="53">
        <v>27.97</v>
      </c>
      <c r="P7" s="49"/>
      <c r="Q7" s="50"/>
      <c r="R7" s="49"/>
      <c r="S7" s="49"/>
    </row>
    <row r="8" spans="1:23" ht="49.5">
      <c r="A8" s="43" t="s">
        <v>91</v>
      </c>
      <c r="B8" s="40">
        <v>142</v>
      </c>
      <c r="C8" s="38"/>
      <c r="D8" s="39"/>
      <c r="E8" s="40"/>
      <c r="F8" s="38"/>
      <c r="G8" s="39" t="s">
        <v>77</v>
      </c>
      <c r="H8" s="40">
        <v>6</v>
      </c>
      <c r="J8" s="52" t="s">
        <v>106</v>
      </c>
      <c r="K8" s="53">
        <v>634.86</v>
      </c>
      <c r="P8" s="49"/>
      <c r="Q8" s="50"/>
      <c r="R8" s="49"/>
      <c r="S8" s="49"/>
    </row>
    <row r="9" spans="1:23" ht="49.5">
      <c r="A9" s="43" t="s">
        <v>90</v>
      </c>
      <c r="B9" s="44">
        <v>70</v>
      </c>
      <c r="C9" s="38"/>
      <c r="D9" s="39" t="s">
        <v>94</v>
      </c>
      <c r="E9" s="40">
        <v>104</v>
      </c>
      <c r="F9" s="38"/>
      <c r="G9" s="39" t="s">
        <v>78</v>
      </c>
      <c r="H9" s="40">
        <v>2</v>
      </c>
      <c r="J9" s="52" t="s">
        <v>107</v>
      </c>
      <c r="K9" s="53">
        <v>10.53</v>
      </c>
      <c r="P9" s="49"/>
      <c r="Q9" s="50"/>
      <c r="R9" s="49"/>
      <c r="S9" s="49"/>
    </row>
    <row r="10" spans="1:23" ht="66">
      <c r="A10" s="43"/>
      <c r="B10" s="43"/>
      <c r="C10" s="38"/>
      <c r="D10" s="39" t="s">
        <v>95</v>
      </c>
      <c r="E10" s="40">
        <v>104</v>
      </c>
      <c r="F10" s="38"/>
      <c r="G10" s="39" t="s">
        <v>79</v>
      </c>
      <c r="H10" s="40">
        <v>26</v>
      </c>
      <c r="J10" s="52" t="s">
        <v>108</v>
      </c>
      <c r="K10" s="53">
        <v>6.76</v>
      </c>
      <c r="P10" s="49"/>
      <c r="Q10" s="50"/>
      <c r="R10" s="49"/>
      <c r="S10" s="49"/>
    </row>
    <row r="11" spans="1:23" ht="49.5">
      <c r="A11" s="43"/>
      <c r="B11" s="43"/>
      <c r="C11" s="38"/>
      <c r="D11" s="39"/>
      <c r="E11" s="40"/>
      <c r="F11" s="38"/>
      <c r="G11" s="39" t="s">
        <v>80</v>
      </c>
      <c r="H11" s="40">
        <v>40</v>
      </c>
      <c r="J11" s="52" t="s">
        <v>109</v>
      </c>
      <c r="K11" s="53">
        <v>2</v>
      </c>
      <c r="P11" s="49"/>
      <c r="Q11" s="50"/>
      <c r="R11" s="49"/>
      <c r="S11" s="49"/>
    </row>
    <row r="12" spans="1:23" ht="33">
      <c r="A12" s="43"/>
      <c r="B12" s="43" t="s">
        <v>115</v>
      </c>
      <c r="C12" s="45" t="s">
        <v>114</v>
      </c>
      <c r="D12" s="38"/>
      <c r="E12" s="38"/>
      <c r="G12" s="39" t="s">
        <v>81</v>
      </c>
      <c r="H12" s="40">
        <v>12</v>
      </c>
      <c r="J12" s="52" t="s">
        <v>110</v>
      </c>
      <c r="K12" s="53">
        <v>2</v>
      </c>
      <c r="P12" s="49"/>
      <c r="Q12" s="50"/>
      <c r="R12" s="49"/>
      <c r="S12" s="49"/>
    </row>
    <row r="13" spans="1:23">
      <c r="A13" s="39" t="s">
        <v>92</v>
      </c>
      <c r="B13" s="44">
        <v>107</v>
      </c>
      <c r="C13" s="57">
        <f>70-18</f>
        <v>52</v>
      </c>
      <c r="D13" s="38"/>
      <c r="E13" s="38"/>
      <c r="G13" s="39" t="s">
        <v>82</v>
      </c>
      <c r="H13" s="40">
        <v>315</v>
      </c>
      <c r="J13" s="55" t="s">
        <v>111</v>
      </c>
      <c r="K13" s="56">
        <v>250.21</v>
      </c>
      <c r="P13" s="49"/>
      <c r="Q13" s="50"/>
      <c r="R13" s="49"/>
      <c r="S13" s="49"/>
    </row>
    <row r="14" spans="1:23" ht="33">
      <c r="A14" s="39" t="s">
        <v>93</v>
      </c>
      <c r="C14" s="44">
        <v>5</v>
      </c>
      <c r="D14" s="46"/>
      <c r="E14" s="38"/>
      <c r="G14" s="39" t="s">
        <v>83</v>
      </c>
      <c r="H14" s="40">
        <v>210</v>
      </c>
      <c r="J14" s="55" t="s">
        <v>112</v>
      </c>
      <c r="K14" s="56">
        <v>4</v>
      </c>
      <c r="P14" s="49"/>
      <c r="Q14" s="50"/>
      <c r="R14" s="49"/>
      <c r="S14" s="49"/>
    </row>
    <row r="15" spans="1:23">
      <c r="B15" s="42"/>
      <c r="D15" s="203" t="s">
        <v>58</v>
      </c>
      <c r="E15" s="203"/>
      <c r="G15" s="39"/>
      <c r="H15" s="40"/>
      <c r="J15" s="54" t="s">
        <v>113</v>
      </c>
      <c r="K15" s="54">
        <v>25</v>
      </c>
      <c r="P15" s="49"/>
      <c r="Q15" s="50"/>
      <c r="R15" s="49"/>
      <c r="S15" s="49"/>
    </row>
    <row r="16" spans="1:23">
      <c r="B16" s="42"/>
      <c r="D16" s="39" t="s">
        <v>59</v>
      </c>
      <c r="E16" s="40">
        <v>408</v>
      </c>
      <c r="G16" s="39" t="s">
        <v>84</v>
      </c>
      <c r="H16" s="40">
        <v>219</v>
      </c>
      <c r="J16" s="54"/>
      <c r="K16" s="54"/>
      <c r="P16" s="49"/>
      <c r="Q16" s="50"/>
      <c r="R16" s="49"/>
      <c r="S16" s="49"/>
    </row>
    <row r="17" spans="1:19">
      <c r="D17" s="39" t="s">
        <v>60</v>
      </c>
      <c r="E17" s="40">
        <f>E28+(0.49*2*4613)</f>
        <v>34215.79</v>
      </c>
      <c r="G17" s="39" t="s">
        <v>85</v>
      </c>
      <c r="H17" s="40">
        <v>8</v>
      </c>
      <c r="J17" s="54"/>
      <c r="K17" s="54"/>
      <c r="P17" s="49"/>
      <c r="Q17" s="50"/>
      <c r="R17" s="49"/>
      <c r="S17" s="49"/>
    </row>
    <row r="18" spans="1:19">
      <c r="A18" s="207" t="s">
        <v>55</v>
      </c>
      <c r="B18" s="208"/>
      <c r="D18" s="39"/>
      <c r="E18" s="40"/>
      <c r="G18" s="39"/>
      <c r="H18" s="40"/>
      <c r="J18" s="54"/>
      <c r="K18" s="54"/>
      <c r="P18" s="49"/>
      <c r="Q18" s="50"/>
      <c r="R18" s="49"/>
      <c r="S18" s="49"/>
    </row>
    <row r="19" spans="1:19">
      <c r="A19" s="43" t="s">
        <v>54</v>
      </c>
      <c r="B19" s="44">
        <f>9153.84+0.2*17460.29</f>
        <v>12645.898000000001</v>
      </c>
      <c r="D19" s="39"/>
      <c r="E19" s="42"/>
      <c r="G19" s="39" t="s">
        <v>26</v>
      </c>
      <c r="H19" s="40">
        <v>2362</v>
      </c>
      <c r="P19" s="49"/>
      <c r="Q19" s="50"/>
      <c r="R19" s="49"/>
      <c r="S19" s="49"/>
    </row>
    <row r="20" spans="1:19">
      <c r="A20" s="43" t="s">
        <v>53</v>
      </c>
      <c r="B20" s="44">
        <f>17460.29-0.2*17460.29</f>
        <v>13968.232</v>
      </c>
      <c r="D20" s="39" t="s">
        <v>72</v>
      </c>
      <c r="E20" s="42">
        <f>578</f>
        <v>578</v>
      </c>
      <c r="G20" s="39" t="s">
        <v>86</v>
      </c>
      <c r="H20" s="40">
        <v>245</v>
      </c>
      <c r="P20" s="49"/>
      <c r="Q20" s="50"/>
      <c r="R20" s="49"/>
      <c r="S20" s="49"/>
    </row>
    <row r="21" spans="1:19">
      <c r="A21" s="43"/>
      <c r="B21" s="44"/>
      <c r="D21" s="39" t="s">
        <v>61</v>
      </c>
      <c r="E21" s="42">
        <v>18</v>
      </c>
      <c r="P21" s="49"/>
      <c r="Q21" s="50"/>
      <c r="R21" s="49"/>
      <c r="S21" s="49"/>
    </row>
    <row r="22" spans="1:19">
      <c r="D22" s="39" t="s">
        <v>62</v>
      </c>
      <c r="E22" s="42">
        <v>313</v>
      </c>
      <c r="P22" s="49"/>
      <c r="Q22" s="50"/>
      <c r="R22" s="49"/>
      <c r="S22" s="49"/>
    </row>
    <row r="23" spans="1:19">
      <c r="D23" s="41" t="s">
        <v>133</v>
      </c>
      <c r="E23" s="42">
        <v>3673</v>
      </c>
      <c r="P23" s="49"/>
      <c r="Q23" s="50"/>
      <c r="R23" s="49"/>
      <c r="S23" s="49"/>
    </row>
    <row r="24" spans="1:19">
      <c r="P24" s="49"/>
      <c r="Q24" s="50"/>
      <c r="R24" s="49"/>
      <c r="S24" s="49"/>
    </row>
    <row r="25" spans="1:19">
      <c r="D25" s="203" t="s">
        <v>63</v>
      </c>
      <c r="E25" s="203"/>
      <c r="P25" s="49"/>
      <c r="Q25" s="50"/>
      <c r="R25" s="49"/>
      <c r="S25" s="49"/>
    </row>
    <row r="26" spans="1:19">
      <c r="D26" s="39"/>
      <c r="E26" s="42"/>
      <c r="P26" s="49"/>
      <c r="Q26" s="50"/>
      <c r="R26" s="49"/>
      <c r="S26" s="49"/>
    </row>
    <row r="27" spans="1:19">
      <c r="D27" s="39" t="s">
        <v>96</v>
      </c>
      <c r="E27" s="42">
        <f>E28+(2*0.17*4613)</f>
        <v>31263.47</v>
      </c>
      <c r="P27" s="49"/>
      <c r="Q27" s="50"/>
      <c r="R27" s="49"/>
      <c r="S27" s="49"/>
    </row>
    <row r="28" spans="1:19">
      <c r="D28" s="39" t="s">
        <v>64</v>
      </c>
      <c r="E28" s="42">
        <f>28281*1.05</f>
        <v>29695.050000000003</v>
      </c>
      <c r="P28" s="49"/>
      <c r="Q28" s="50"/>
      <c r="R28" s="49"/>
      <c r="S28" s="49"/>
    </row>
    <row r="29" spans="1:19">
      <c r="D29" s="39" t="s">
        <v>97</v>
      </c>
      <c r="E29" s="42">
        <f>E22</f>
        <v>313</v>
      </c>
      <c r="P29" s="49"/>
      <c r="Q29" s="50"/>
      <c r="R29" s="49"/>
      <c r="S29" s="49"/>
    </row>
    <row r="30" spans="1:19">
      <c r="D30" s="39" t="s">
        <v>65</v>
      </c>
      <c r="E30" s="42">
        <f>E22</f>
        <v>313</v>
      </c>
      <c r="P30" s="49"/>
      <c r="Q30" s="50"/>
      <c r="R30" s="49"/>
      <c r="S30" s="49"/>
    </row>
    <row r="31" spans="1:19">
      <c r="D31" s="39" t="s">
        <v>66</v>
      </c>
      <c r="E31" s="42">
        <v>578</v>
      </c>
      <c r="P31" s="49"/>
      <c r="Q31" s="50"/>
      <c r="R31" s="49"/>
      <c r="S31" s="49"/>
    </row>
    <row r="32" spans="1:19">
      <c r="D32" s="39" t="s">
        <v>98</v>
      </c>
      <c r="E32" s="47">
        <v>578</v>
      </c>
      <c r="P32" s="49"/>
      <c r="Q32" s="50"/>
      <c r="R32" s="49"/>
      <c r="S32" s="49"/>
    </row>
    <row r="33" spans="4:19">
      <c r="P33" s="49"/>
      <c r="Q33" s="50"/>
      <c r="R33" s="49"/>
      <c r="S33" s="49"/>
    </row>
    <row r="34" spans="4:19">
      <c r="D34" s="203" t="s">
        <v>68</v>
      </c>
      <c r="E34" s="203"/>
      <c r="P34" s="49"/>
      <c r="Q34" s="50"/>
      <c r="R34" s="49"/>
      <c r="S34" s="49"/>
    </row>
    <row r="35" spans="4:19">
      <c r="D35" s="39" t="s">
        <v>45</v>
      </c>
      <c r="E35" s="47">
        <f>E16</f>
        <v>408</v>
      </c>
      <c r="P35" s="49"/>
      <c r="Q35" s="50"/>
      <c r="R35" s="49"/>
      <c r="S35" s="49"/>
    </row>
    <row r="36" spans="4:19">
      <c r="D36" s="39"/>
      <c r="E36" s="47"/>
      <c r="P36" s="49"/>
      <c r="Q36" s="50"/>
      <c r="R36" s="49"/>
      <c r="S36" s="49"/>
    </row>
    <row r="37" spans="4:19">
      <c r="D37" s="39" t="s">
        <v>69</v>
      </c>
      <c r="E37" s="47">
        <f>E21</f>
        <v>18</v>
      </c>
      <c r="P37" s="49"/>
      <c r="Q37" s="50"/>
      <c r="R37" s="49"/>
      <c r="S37" s="49"/>
    </row>
    <row r="38" spans="4:19">
      <c r="D38" s="39"/>
      <c r="P38" s="49"/>
      <c r="Q38" s="50"/>
      <c r="R38" s="49"/>
      <c r="S38" s="49"/>
    </row>
    <row r="39" spans="4:19">
      <c r="P39" s="49"/>
      <c r="Q39" s="50"/>
      <c r="R39" s="49"/>
      <c r="S39" s="49"/>
    </row>
    <row r="40" spans="4:19">
      <c r="D40" s="37" t="s">
        <v>35</v>
      </c>
      <c r="E40" s="47">
        <v>9620</v>
      </c>
      <c r="P40" s="49"/>
      <c r="Q40" s="50"/>
      <c r="R40" s="49"/>
      <c r="S40" s="49"/>
    </row>
    <row r="41" spans="4:19">
      <c r="D41" s="37" t="s">
        <v>99</v>
      </c>
      <c r="E41" s="47">
        <f>E9</f>
        <v>104</v>
      </c>
      <c r="P41" s="49"/>
      <c r="Q41" s="50"/>
      <c r="R41" s="49"/>
      <c r="S41" s="49"/>
    </row>
    <row r="42" spans="4:19">
      <c r="E42" s="47"/>
      <c r="P42" s="49"/>
      <c r="Q42" s="50"/>
      <c r="R42" s="49"/>
      <c r="S42" s="49"/>
    </row>
    <row r="43" spans="4:19">
      <c r="P43" s="49"/>
      <c r="Q43" s="50"/>
      <c r="R43" s="49"/>
      <c r="S43" s="49"/>
    </row>
    <row r="44" spans="4:19">
      <c r="E44" s="48"/>
      <c r="P44" s="49"/>
      <c r="Q44" s="50"/>
      <c r="R44" s="49"/>
      <c r="S44" s="49"/>
    </row>
    <row r="45" spans="4:19">
      <c r="E45" s="48"/>
      <c r="P45" s="49"/>
      <c r="Q45" s="50"/>
      <c r="R45" s="49"/>
      <c r="S45" s="49"/>
    </row>
    <row r="46" spans="4:19">
      <c r="P46" s="49"/>
      <c r="Q46" s="50"/>
      <c r="R46" s="49"/>
      <c r="S46" s="49"/>
    </row>
    <row r="47" spans="4:19">
      <c r="P47" s="49"/>
      <c r="Q47" s="50"/>
      <c r="R47" s="49"/>
      <c r="S47" s="49"/>
    </row>
    <row r="48" spans="4:19">
      <c r="E48" s="47"/>
      <c r="P48" s="49"/>
      <c r="Q48" s="50"/>
      <c r="R48" s="49"/>
      <c r="S48" s="49"/>
    </row>
    <row r="49" spans="4:19">
      <c r="D49" s="37" t="s">
        <v>73</v>
      </c>
      <c r="E49" s="47">
        <v>2298</v>
      </c>
      <c r="P49" s="49"/>
      <c r="Q49" s="50"/>
      <c r="R49" s="49"/>
      <c r="S49" s="49"/>
    </row>
    <row r="50" spans="4:19">
      <c r="D50" s="37" t="s">
        <v>100</v>
      </c>
      <c r="E50" s="47">
        <f>3*(64+68)*2</f>
        <v>792</v>
      </c>
      <c r="P50" s="49"/>
      <c r="Q50" s="50"/>
      <c r="R50" s="49"/>
      <c r="S50" s="49"/>
    </row>
    <row r="51" spans="4:19">
      <c r="D51" s="37" t="s">
        <v>132</v>
      </c>
      <c r="E51" s="47">
        <v>225</v>
      </c>
      <c r="P51" s="49"/>
      <c r="Q51" s="50"/>
      <c r="R51" s="49"/>
      <c r="S51" s="49"/>
    </row>
    <row r="52" spans="4:19">
      <c r="D52" s="37" t="s">
        <v>101</v>
      </c>
      <c r="E52" s="47">
        <f>711.37+737.06</f>
        <v>1448.4299999999998</v>
      </c>
      <c r="P52" s="49"/>
      <c r="Q52" s="50"/>
      <c r="R52" s="49"/>
      <c r="S52" s="49"/>
    </row>
    <row r="53" spans="4:19">
      <c r="P53" s="49"/>
      <c r="Q53" s="49"/>
      <c r="R53" s="49"/>
      <c r="S53" s="49"/>
    </row>
  </sheetData>
  <mergeCells count="10">
    <mergeCell ref="V3:W3"/>
    <mergeCell ref="D25:E25"/>
    <mergeCell ref="D34:E34"/>
    <mergeCell ref="A2:B2"/>
    <mergeCell ref="D3:E3"/>
    <mergeCell ref="G3:H3"/>
    <mergeCell ref="J3:K3"/>
    <mergeCell ref="A18:B18"/>
    <mergeCell ref="D2:E2"/>
    <mergeCell ref="D15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5"/>
  <sheetViews>
    <sheetView workbookViewId="0">
      <selection activeCell="G11" sqref="G11:H11"/>
    </sheetView>
  </sheetViews>
  <sheetFormatPr defaultRowHeight="14.25"/>
  <cols>
    <col min="6" max="6" width="13.875" customWidth="1"/>
  </cols>
  <sheetData>
    <row r="3" spans="2:8">
      <c r="B3" s="162" t="s">
        <v>135</v>
      </c>
      <c r="C3" s="190"/>
      <c r="D3" s="190"/>
      <c r="E3" s="190"/>
      <c r="F3" s="190"/>
      <c r="G3" s="190"/>
      <c r="H3" s="191"/>
    </row>
    <row r="4" spans="2:8">
      <c r="B4" s="192" t="s">
        <v>137</v>
      </c>
      <c r="C4" s="134"/>
      <c r="D4" s="134"/>
      <c r="E4" s="134"/>
      <c r="F4" s="134"/>
      <c r="G4" s="134"/>
      <c r="H4" s="193"/>
    </row>
    <row r="5" spans="2:8" ht="15" thickBot="1">
      <c r="B5" s="2"/>
      <c r="C5" s="16"/>
      <c r="D5" s="1"/>
      <c r="E5" s="1"/>
      <c r="F5" s="4"/>
      <c r="G5" s="1"/>
      <c r="H5" s="1"/>
    </row>
    <row r="6" spans="2:8">
      <c r="B6" s="194" t="s">
        <v>116</v>
      </c>
      <c r="C6" s="195"/>
      <c r="D6" s="195"/>
      <c r="E6" s="195"/>
      <c r="F6" s="195"/>
      <c r="G6" s="195"/>
      <c r="H6" s="196"/>
    </row>
    <row r="7" spans="2:8">
      <c r="B7" s="197"/>
      <c r="C7" s="198"/>
      <c r="D7" s="198"/>
      <c r="E7" s="198"/>
      <c r="F7" s="198"/>
      <c r="G7" s="198"/>
      <c r="H7" s="199"/>
    </row>
    <row r="8" spans="2:8">
      <c r="B8" s="68" t="s">
        <v>117</v>
      </c>
      <c r="C8" s="200" t="s">
        <v>118</v>
      </c>
      <c r="D8" s="200"/>
      <c r="E8" s="200"/>
      <c r="F8" s="200"/>
      <c r="G8" s="200" t="s">
        <v>119</v>
      </c>
      <c r="H8" s="201"/>
    </row>
    <row r="9" spans="2:8" ht="15">
      <c r="B9" s="62" t="s">
        <v>120</v>
      </c>
      <c r="C9" s="180" t="s">
        <v>138</v>
      </c>
      <c r="D9" s="180"/>
      <c r="E9" s="180"/>
      <c r="F9" s="180"/>
      <c r="G9" s="181">
        <v>3399293.04</v>
      </c>
      <c r="H9" s="182"/>
    </row>
    <row r="10" spans="2:8" ht="15">
      <c r="B10" s="62" t="s">
        <v>121</v>
      </c>
      <c r="C10" s="180" t="s">
        <v>139</v>
      </c>
      <c r="D10" s="180"/>
      <c r="E10" s="180"/>
      <c r="F10" s="180"/>
      <c r="G10" s="181">
        <v>97402.23</v>
      </c>
      <c r="H10" s="182"/>
    </row>
    <row r="11" spans="2:8" ht="15">
      <c r="B11" s="62" t="s">
        <v>122</v>
      </c>
      <c r="C11" s="180" t="s">
        <v>140</v>
      </c>
      <c r="D11" s="180"/>
      <c r="E11" s="180"/>
      <c r="F11" s="180"/>
      <c r="G11" s="181" t="e">
        <f>'Kosztorys ofertowy'!#REF!+'Kosztorys ofertowy'!H21</f>
        <v>#REF!</v>
      </c>
      <c r="H11" s="182"/>
    </row>
    <row r="12" spans="2:8" ht="15.75" thickBot="1">
      <c r="B12" s="63"/>
      <c r="C12" s="64"/>
      <c r="D12" s="64"/>
      <c r="E12" s="183" t="s">
        <v>128</v>
      </c>
      <c r="F12" s="184"/>
      <c r="G12" s="185" t="e">
        <f>SUM(G9:H11)</f>
        <v>#REF!</v>
      </c>
      <c r="H12" s="186"/>
    </row>
    <row r="13" spans="2:8" ht="15.75" thickBot="1">
      <c r="B13" s="65"/>
      <c r="C13" s="65"/>
      <c r="D13" s="66"/>
      <c r="E13" s="176" t="s">
        <v>129</v>
      </c>
      <c r="F13" s="177"/>
      <c r="G13" s="178" t="e">
        <f>G12*0.23</f>
        <v>#REF!</v>
      </c>
      <c r="H13" s="179"/>
    </row>
    <row r="14" spans="2:8" ht="15.75" thickBot="1">
      <c r="B14" s="65"/>
      <c r="C14" s="65"/>
      <c r="D14" s="66"/>
      <c r="E14" s="176" t="s">
        <v>130</v>
      </c>
      <c r="F14" s="177"/>
      <c r="G14" s="178" t="e">
        <f>G12+G13</f>
        <v>#REF!</v>
      </c>
      <c r="H14" s="179"/>
    </row>
    <row r="15" spans="2:8">
      <c r="B15" s="2"/>
      <c r="C15" s="16"/>
      <c r="D15" s="1"/>
      <c r="E15" s="1"/>
      <c r="F15" s="4"/>
      <c r="G15" s="1"/>
      <c r="H15" s="1"/>
    </row>
  </sheetData>
  <mergeCells count="17">
    <mergeCell ref="E13:F13"/>
    <mergeCell ref="G13:H13"/>
    <mergeCell ref="E14:F14"/>
    <mergeCell ref="G14:H14"/>
    <mergeCell ref="E12:F12"/>
    <mergeCell ref="G12:H12"/>
    <mergeCell ref="C10:F10"/>
    <mergeCell ref="G10:H10"/>
    <mergeCell ref="C11:F11"/>
    <mergeCell ref="G11:H11"/>
    <mergeCell ref="B3:H3"/>
    <mergeCell ref="B4:H4"/>
    <mergeCell ref="B6:H7"/>
    <mergeCell ref="C8:F8"/>
    <mergeCell ref="G8:H8"/>
    <mergeCell ref="C9:F9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........</vt:lpstr>
      <vt:lpstr>Kosztorys ofertowy</vt:lpstr>
      <vt:lpstr>Tabela elementów scalonych</vt:lpstr>
      <vt:lpstr>............</vt:lpstr>
      <vt:lpstr>Arkusz1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CAD4M</dc:creator>
  <cp:lastModifiedBy>707</cp:lastModifiedBy>
  <cp:lastPrinted>2023-11-29T04:19:22Z</cp:lastPrinted>
  <dcterms:created xsi:type="dcterms:W3CDTF">2014-02-14T09:47:29Z</dcterms:created>
  <dcterms:modified xsi:type="dcterms:W3CDTF">2024-09-19T05:26:57Z</dcterms:modified>
</cp:coreProperties>
</file>