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KONANIE" sheetId="1" r:id="rId1"/>
  </sheets>
  <definedNames/>
  <calcPr fullCalcOnLoad="1" fullPrecision="0"/>
</workbook>
</file>

<file path=xl/sharedStrings.xml><?xml version="1.0" encoding="utf-8"?>
<sst xmlns="http://schemas.openxmlformats.org/spreadsheetml/2006/main" count="155" uniqueCount="114">
  <si>
    <t>Zamawiajacy:</t>
  </si>
  <si>
    <t>Nazwa i adres wykonawcy:</t>
  </si>
  <si>
    <t xml:space="preserve">Komenda Wojewódzka Policji </t>
  </si>
  <si>
    <t>w Gorzowie Wlkp.</t>
  </si>
  <si>
    <t>ul. Kwiatowa 10</t>
  </si>
  <si>
    <t>66-400 Gorzów Wlkp.</t>
  </si>
  <si>
    <t>FORMULARZ CENOWY</t>
  </si>
  <si>
    <t>na środki czystości i materiały do utrzymania czystości</t>
  </si>
  <si>
    <t>Lp.</t>
  </si>
  <si>
    <t>Nazwa asortymentu</t>
  </si>
  <si>
    <t>Opis, właściwości</t>
  </si>
  <si>
    <t>Pojemność</t>
  </si>
  <si>
    <t>j.m.</t>
  </si>
  <si>
    <t>Ilość</t>
  </si>
  <si>
    <t>1.</t>
  </si>
  <si>
    <t>do mycia szyb i luster, na bazie alkoholu, ze spryskiwaczem, dobrze usuwa brud i nadaje połysk, nie pozostawia smug</t>
  </si>
  <si>
    <t>1 l</t>
  </si>
  <si>
    <t>szt.</t>
  </si>
  <si>
    <t>2.</t>
  </si>
  <si>
    <t>dyspersja polimerowa, do powierzchni z tworzyw sztucznych, w tym PCV, linoleum, nabłyszczająca, samopołyskowa, antypoślizgowa</t>
  </si>
  <si>
    <t>3.</t>
  </si>
  <si>
    <t xml:space="preserve">koncentrat do gruntownego czyszczenia mocno zabrudzonych powierzchni, skutecznie usuwa stary brud, tłuszcz, warstwy polimerowe, produkt chemii profesjonalnej, pH 11,5 - 13,5, </t>
  </si>
  <si>
    <t>4.</t>
  </si>
  <si>
    <t>Mydło o dobrych właściwościach myjących, przebadane dermatologicznie, dobrze pieniące się, mydło nie może samoczynnie wyciekać z dozowników. z zawartoscią gliceryny, pH ok. 5,5</t>
  </si>
  <si>
    <t>5 l</t>
  </si>
  <si>
    <t>5.</t>
  </si>
  <si>
    <t>Worki na odpady 35 l</t>
  </si>
  <si>
    <t>50x60 cm, elastyczne, wytrzymałe, grubość folii min. 0,006 mm</t>
  </si>
  <si>
    <t>50szt./op.</t>
  </si>
  <si>
    <t>opakowanie</t>
  </si>
  <si>
    <t>6.</t>
  </si>
  <si>
    <t>7.</t>
  </si>
  <si>
    <t>Worki na odpady 120 l</t>
  </si>
  <si>
    <t>70x110 cm, elastyczne, wytrzymałe, grubość folii min. 0,019 mm,</t>
  </si>
  <si>
    <t>25szt./op.</t>
  </si>
  <si>
    <t>8.</t>
  </si>
  <si>
    <t>koncentrat do mycia naczyń, skutecznie usuwa brud i tłuszcz, łagodny dla rąk, gęsty, dobrze się pieni</t>
  </si>
  <si>
    <t>500 ml</t>
  </si>
  <si>
    <t>9.</t>
  </si>
  <si>
    <t>Antybakteryjny żel do mycia i dezynfekcjiurządzeń sanitarnych na bazie kwasu fosforowego skutecznie usuwa osady wapienne, usuwa osad kamienny, nie zarysowuje czyszczonyc powierzchni pH 1,0 - 3,0</t>
  </si>
  <si>
    <t>1l</t>
  </si>
  <si>
    <t>10.</t>
  </si>
  <si>
    <t>koncentrat na bazie kwasu cytrynowego. Szybko rozpuszcza i usuwa wszelkie osady z kamienia wodnego, resztki mydła, tłusty brud oraz rdzawe nacieki, produkt chemii profesjonalnej, pH 1,0 - 2,5</t>
  </si>
  <si>
    <t>11.</t>
  </si>
  <si>
    <t>do mycia powierzchni ceramicznych i z tworzyw sztucznych, skutecznie usuwa brud i tłuszcz, nie pozostawia smug, nadaje połysk, pozostawia przyjemny zapach</t>
  </si>
  <si>
    <t>12.</t>
  </si>
  <si>
    <t>do mycia, pielęgnacji i konserwacji mebli, nadaje delikatny połysk, nie pozostawia smug, pozostawia przyjemny zapach</t>
  </si>
  <si>
    <t>300 ml</t>
  </si>
  <si>
    <t>13.</t>
  </si>
  <si>
    <t>do czyszczenia powierzchni emaliowanych i ze stali nierdzewnej, urządzeń sanitarnych, kuchennych, skutecznie usuwa oporny brud, nie rysuje powierzchni, ładnie pachnie</t>
  </si>
  <si>
    <t>14.</t>
  </si>
  <si>
    <t>chłonna i wytrzymała, do czyszczenia na mokro i sucho, można ją prać w temperaturze 60°C, gramatura min. 220 g/m² , trzy kolory niebieski, czerwony i zielony, struktura typu frotte</t>
  </si>
  <si>
    <t>min.        50x70 cm</t>
  </si>
  <si>
    <t>15.</t>
  </si>
  <si>
    <t>chłonna, skutecznie ściera kurz, do stosowania na mokro i sucho, można ją prać w temperaturze 60°C, gramatura min. 220 g/m², trzy kolory niebieski, czerwony i zielony, struktura typu frotte</t>
  </si>
  <si>
    <t>min.      35x35 cm</t>
  </si>
  <si>
    <t>16.</t>
  </si>
  <si>
    <t>koncentrat do czyszczenia i dezynfekcji urządzeń sanitarnych, bakteriobójczy, grzybobójczy, na bazie chloru,  produkt chemii profesjonalnej, pH 12,5 - 14,5</t>
  </si>
  <si>
    <t>750ml</t>
  </si>
  <si>
    <t>17.</t>
  </si>
  <si>
    <t>-</t>
  </si>
  <si>
    <t>18.</t>
  </si>
  <si>
    <t>19.</t>
  </si>
  <si>
    <t>do rąk, składane, 20 bind po min. 200 listków, 25x23 cm, gramatura min. 38g/m2</t>
  </si>
  <si>
    <t>karton</t>
  </si>
  <si>
    <t>20.</t>
  </si>
  <si>
    <t>jednowarstwowy, szerokość wstęgi min. 18cm, długość; MIN. 100 m, gramatura min. 38 g/m2</t>
  </si>
  <si>
    <t>dla garnizonu lubuskiego Policji</t>
  </si>
  <si>
    <t xml:space="preserve">Cena jednostkowa brutto </t>
  </si>
  <si>
    <t>Stawka podatku VAT w %</t>
  </si>
  <si>
    <t>Wartość brutto (kol.6 x kol. 7)</t>
  </si>
  <si>
    <t>Ręcznik typu ZZ Lewandowski</t>
  </si>
  <si>
    <t>zamówiono ilość</t>
  </si>
  <si>
    <t>pozostało ilość</t>
  </si>
  <si>
    <t>wartość</t>
  </si>
  <si>
    <t>do wydania (wartość)</t>
  </si>
  <si>
    <t xml:space="preserve">Płyn do szyb </t>
  </si>
  <si>
    <t xml:space="preserve">Emulsja samonabłyszczająca do podłóg </t>
  </si>
  <si>
    <t xml:space="preserve">Płyn do zmywania starych powłok </t>
  </si>
  <si>
    <t xml:space="preserve">Płyn do naczyń </t>
  </si>
  <si>
    <t xml:space="preserve">Żel do WC  </t>
  </si>
  <si>
    <t xml:space="preserve">Płyn typu kamień i rdza </t>
  </si>
  <si>
    <t xml:space="preserve">Płyn uniwersalny </t>
  </si>
  <si>
    <t xml:space="preserve">Spray do mebli </t>
  </si>
  <si>
    <t xml:space="preserve">Mleczko do czyszczenia </t>
  </si>
  <si>
    <t xml:space="preserve">Ścierka do podłogi z mikrofibry </t>
  </si>
  <si>
    <t xml:space="preserve">Ściereczka do kurzu z mikrofibry </t>
  </si>
  <si>
    <t xml:space="preserve">Płyn dezynfekująco-myjący </t>
  </si>
  <si>
    <t xml:space="preserve">Papier toaletowy mały </t>
  </si>
  <si>
    <t>21.</t>
  </si>
  <si>
    <t>22.</t>
  </si>
  <si>
    <t>23.</t>
  </si>
  <si>
    <t>24.</t>
  </si>
  <si>
    <t>25.</t>
  </si>
  <si>
    <t>Ręcznik papierowy w rolkach</t>
  </si>
  <si>
    <t>Papier toaletowy typu Jumbo</t>
  </si>
  <si>
    <t xml:space="preserve">Mydło w płynie </t>
  </si>
  <si>
    <t>Wartość brutto (kol.6 x kol. 7+wskanik infacji)</t>
  </si>
  <si>
    <t>wskaźnik inflacji</t>
  </si>
  <si>
    <t>Worki na odpady 60/70 l czarne</t>
  </si>
  <si>
    <t>max. 55x110 cm, elastyczne, wytrzymałe, grubość folii min. 0,006 mm</t>
  </si>
  <si>
    <t>RAZEM WARTOŚĆ BRUTTO*:</t>
  </si>
  <si>
    <t>* - suma wartości brutto pozycji od 1 do 25</t>
  </si>
  <si>
    <t>Worki na dopady  60/70 l kolor czerwony</t>
  </si>
  <si>
    <t>Worki na dopady  60/70 l kolor zielony</t>
  </si>
  <si>
    <t>Worki na dopady  60/70 l kolor niebieski</t>
  </si>
  <si>
    <t>Worki na dopady  60/70  l kolor brązowy</t>
  </si>
  <si>
    <t>Worki na dopady 60/70  l kolor żółty</t>
  </si>
  <si>
    <t>Wartość brutto (kol.6 x kol. 9)</t>
  </si>
  <si>
    <t>Nazwa producenta</t>
  </si>
  <si>
    <t>Nazwa  oferowanego asortymentu</t>
  </si>
  <si>
    <t>dwuwarstwowy, wytrzymały, perforowany, długość min. 50 m, szerokość wstęgi min. 9 cm</t>
  </si>
  <si>
    <t>długość wstęgi min. 120m szerokość wstęgi min. 9 cm</t>
  </si>
  <si>
    <t>Załącznik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</si>
</sst>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00\ &quot;zł&quot;"/>
    <numFmt numFmtId="167" formatCode="#,##0.0\ &quot;zł&quot;"/>
    <numFmt numFmtId="168" formatCode="#,##0\ &quot;zł&quot;"/>
    <numFmt numFmtId="169" formatCode="0.000%"/>
    <numFmt numFmtId="170" formatCode="0.0%"/>
  </numFmts>
  <fonts count="41">
    <font>
      <sz val="11"/>
      <color indexed="8"/>
      <name val="Calibri"/>
      <family val="2"/>
    </font>
    <font>
      <sz val="10"/>
      <name val="Arial"/>
      <family val="0"/>
    </font>
    <font>
      <u val="single"/>
      <sz val="12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2" fontId="2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15" borderId="13" xfId="0" applyFill="1" applyBorder="1" applyAlignment="1">
      <alignment/>
    </xf>
    <xf numFmtId="0" fontId="4" fillId="1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170" fontId="22" fillId="0" borderId="10" xfId="0" applyNumberFormat="1" applyFont="1" applyFill="1" applyBorder="1" applyAlignment="1">
      <alignment horizontal="center" vertical="center"/>
    </xf>
    <xf numFmtId="165" fontId="22" fillId="33" borderId="0" xfId="0" applyNumberFormat="1" applyFont="1" applyFill="1" applyAlignment="1">
      <alignment vertical="center"/>
    </xf>
    <xf numFmtId="165" fontId="22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I1" sqref="I1:L1"/>
    </sheetView>
  </sheetViews>
  <sheetFormatPr defaultColWidth="10.7109375" defaultRowHeight="15"/>
  <cols>
    <col min="1" max="1" width="10.7109375" style="0" customWidth="1"/>
    <col min="2" max="2" width="12.421875" style="0" customWidth="1"/>
    <col min="3" max="3" width="10.7109375" style="0" customWidth="1"/>
    <col min="4" max="4" width="13.28125" style="0" customWidth="1"/>
    <col min="5" max="5" width="9.421875" style="0" customWidth="1"/>
    <col min="6" max="12" width="10.7109375" style="0" customWidth="1"/>
    <col min="13" max="17" width="10.7109375" style="0" hidden="1" customWidth="1"/>
    <col min="18" max="19" width="0" style="0" hidden="1" customWidth="1"/>
  </cols>
  <sheetData>
    <row r="1" spans="9:12" ht="15">
      <c r="I1" s="54" t="s">
        <v>113</v>
      </c>
      <c r="J1" s="54"/>
      <c r="K1" s="54"/>
      <c r="L1" s="54"/>
    </row>
    <row r="2" spans="1:15" ht="15.75">
      <c r="A2" s="52" t="s">
        <v>0</v>
      </c>
      <c r="B2" s="52"/>
      <c r="C2" s="3"/>
      <c r="D2" s="3"/>
      <c r="E2" s="1"/>
      <c r="F2" s="4" t="s">
        <v>1</v>
      </c>
      <c r="G2" s="4"/>
      <c r="H2" s="4"/>
      <c r="I2" s="4"/>
      <c r="J2" s="4"/>
      <c r="K2" s="4"/>
      <c r="O2" s="1"/>
    </row>
    <row r="3" spans="1:15" ht="15">
      <c r="A3" s="53" t="s">
        <v>2</v>
      </c>
      <c r="B3" s="53"/>
      <c r="C3" s="53"/>
      <c r="D3" s="3"/>
      <c r="E3" s="1"/>
      <c r="F3" s="21"/>
      <c r="G3" s="22"/>
      <c r="H3" s="22"/>
      <c r="I3" s="22"/>
      <c r="J3" s="22"/>
      <c r="K3" s="23"/>
      <c r="O3" s="24"/>
    </row>
    <row r="4" spans="1:15" ht="15">
      <c r="A4" s="53" t="s">
        <v>3</v>
      </c>
      <c r="B4" s="53"/>
      <c r="C4" s="20"/>
      <c r="D4" s="3"/>
      <c r="E4" s="1"/>
      <c r="F4" s="25"/>
      <c r="G4" s="26"/>
      <c r="H4" s="26"/>
      <c r="I4" s="26"/>
      <c r="J4" s="26"/>
      <c r="K4" s="23"/>
      <c r="O4" s="24"/>
    </row>
    <row r="5" spans="1:15" ht="15">
      <c r="A5" s="53" t="s">
        <v>4</v>
      </c>
      <c r="B5" s="53"/>
      <c r="C5" s="20"/>
      <c r="D5" s="3"/>
      <c r="E5" s="1"/>
      <c r="F5" s="25"/>
      <c r="G5" s="26"/>
      <c r="H5" s="26"/>
      <c r="I5" s="26"/>
      <c r="J5" s="26"/>
      <c r="K5" s="23"/>
      <c r="O5" s="24"/>
    </row>
    <row r="6" spans="1:15" ht="15">
      <c r="A6" s="53" t="s">
        <v>5</v>
      </c>
      <c r="B6" s="53"/>
      <c r="C6" s="53"/>
      <c r="D6" s="3"/>
      <c r="E6" s="1"/>
      <c r="F6" s="25"/>
      <c r="G6" s="26"/>
      <c r="H6" s="26"/>
      <c r="I6" s="26"/>
      <c r="J6" s="26"/>
      <c r="K6" s="23"/>
      <c r="O6" s="24"/>
    </row>
    <row r="7" spans="1:15" ht="15">
      <c r="A7" s="1"/>
      <c r="B7" s="2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50" t="s">
        <v>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>
      <c r="A9" s="50" t="s">
        <v>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>
      <c r="A10" s="51" t="s">
        <v>67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>
      <c r="A12" s="1"/>
      <c r="B12" s="2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9" ht="45">
      <c r="A13" s="5" t="s">
        <v>8</v>
      </c>
      <c r="B13" s="5" t="s">
        <v>9</v>
      </c>
      <c r="C13" s="46" t="s">
        <v>10</v>
      </c>
      <c r="D13" s="46"/>
      <c r="E13" s="5" t="s">
        <v>11</v>
      </c>
      <c r="F13" s="5" t="s">
        <v>12</v>
      </c>
      <c r="G13" s="5" t="s">
        <v>13</v>
      </c>
      <c r="H13" s="43" t="s">
        <v>109</v>
      </c>
      <c r="I13" s="43" t="s">
        <v>110</v>
      </c>
      <c r="J13" s="5" t="s">
        <v>68</v>
      </c>
      <c r="K13" s="5" t="s">
        <v>69</v>
      </c>
      <c r="L13" s="43" t="s">
        <v>108</v>
      </c>
      <c r="M13" s="5" t="s">
        <v>98</v>
      </c>
      <c r="N13" s="5" t="s">
        <v>97</v>
      </c>
      <c r="O13" s="5" t="s">
        <v>70</v>
      </c>
      <c r="P13" s="35" t="s">
        <v>72</v>
      </c>
      <c r="Q13" s="35" t="s">
        <v>74</v>
      </c>
      <c r="R13" s="31" t="s">
        <v>73</v>
      </c>
      <c r="S13" s="31" t="s">
        <v>75</v>
      </c>
    </row>
    <row r="14" spans="1:19" ht="15">
      <c r="A14" s="5">
        <v>1</v>
      </c>
      <c r="B14" s="18">
        <v>2</v>
      </c>
      <c r="C14" s="47">
        <v>3</v>
      </c>
      <c r="D14" s="48"/>
      <c r="E14" s="5">
        <v>4</v>
      </c>
      <c r="F14" s="5">
        <v>5</v>
      </c>
      <c r="G14" s="5">
        <v>6</v>
      </c>
      <c r="H14" s="42">
        <v>7</v>
      </c>
      <c r="I14" s="43">
        <v>8</v>
      </c>
      <c r="J14" s="5">
        <v>9</v>
      </c>
      <c r="K14" s="5">
        <v>10</v>
      </c>
      <c r="L14" s="5">
        <v>11</v>
      </c>
      <c r="M14" s="5"/>
      <c r="N14" s="5"/>
      <c r="O14" s="5">
        <v>9</v>
      </c>
      <c r="P14" s="28">
        <v>10</v>
      </c>
      <c r="Q14" s="28">
        <v>11</v>
      </c>
      <c r="R14" s="32">
        <v>12</v>
      </c>
      <c r="S14" s="32">
        <v>13</v>
      </c>
    </row>
    <row r="15" spans="1:19" ht="48.75" customHeight="1">
      <c r="A15" s="6" t="s">
        <v>14</v>
      </c>
      <c r="B15" s="7" t="s">
        <v>76</v>
      </c>
      <c r="C15" s="45" t="s">
        <v>15</v>
      </c>
      <c r="D15" s="45"/>
      <c r="E15" s="8" t="s">
        <v>16</v>
      </c>
      <c r="F15" s="8" t="s">
        <v>17</v>
      </c>
      <c r="G15" s="8">
        <v>480</v>
      </c>
      <c r="H15" s="8"/>
      <c r="I15" s="8"/>
      <c r="J15" s="9"/>
      <c r="K15" s="10"/>
      <c r="L15" s="37"/>
      <c r="M15" s="39">
        <v>0.046</v>
      </c>
      <c r="N15" s="37">
        <f>L15+4.6%*L15</f>
        <v>0</v>
      </c>
      <c r="O15" s="11">
        <f>G15*J15</f>
        <v>0</v>
      </c>
      <c r="P15" s="27">
        <f>100+100</f>
        <v>200</v>
      </c>
      <c r="Q15" s="30">
        <f>P15*J15</f>
        <v>0</v>
      </c>
      <c r="R15" s="29">
        <f>G15-P15</f>
        <v>280</v>
      </c>
      <c r="S15" s="29">
        <f>R15*J15</f>
        <v>0</v>
      </c>
    </row>
    <row r="16" spans="1:19" ht="60" customHeight="1">
      <c r="A16" s="6" t="s">
        <v>18</v>
      </c>
      <c r="B16" s="12" t="s">
        <v>77</v>
      </c>
      <c r="C16" s="45" t="s">
        <v>19</v>
      </c>
      <c r="D16" s="45"/>
      <c r="E16" s="8" t="s">
        <v>16</v>
      </c>
      <c r="F16" s="8" t="s">
        <v>17</v>
      </c>
      <c r="G16" s="8">
        <v>215</v>
      </c>
      <c r="H16" s="8"/>
      <c r="I16" s="8"/>
      <c r="J16" s="9"/>
      <c r="K16" s="10"/>
      <c r="L16" s="37"/>
      <c r="M16" s="39">
        <v>0.046</v>
      </c>
      <c r="N16" s="37">
        <f aca="true" t="shared" si="0" ref="N16:N39">L16+4.6%*L16</f>
        <v>0</v>
      </c>
      <c r="O16" s="11">
        <f aca="true" t="shared" si="1" ref="O16:O39">G16*J16</f>
        <v>0</v>
      </c>
      <c r="P16" s="27">
        <f>80+80</f>
        <v>160</v>
      </c>
      <c r="Q16" s="30">
        <f aca="true" t="shared" si="2" ref="Q16:Q39">P16*J16</f>
        <v>0</v>
      </c>
      <c r="R16" s="29">
        <f aca="true" t="shared" si="3" ref="R16:R39">G16-P16</f>
        <v>55</v>
      </c>
      <c r="S16" s="29">
        <f aca="true" t="shared" si="4" ref="S16:S39">R16*J16</f>
        <v>0</v>
      </c>
    </row>
    <row r="17" spans="1:19" ht="78" customHeight="1">
      <c r="A17" s="6" t="s">
        <v>20</v>
      </c>
      <c r="B17" s="12" t="s">
        <v>78</v>
      </c>
      <c r="C17" s="45" t="s">
        <v>21</v>
      </c>
      <c r="D17" s="45"/>
      <c r="E17" s="8" t="s">
        <v>16</v>
      </c>
      <c r="F17" s="8" t="s">
        <v>17</v>
      </c>
      <c r="G17" s="8">
        <v>350</v>
      </c>
      <c r="H17" s="8"/>
      <c r="I17" s="8"/>
      <c r="J17" s="9"/>
      <c r="K17" s="10"/>
      <c r="L17" s="37"/>
      <c r="M17" s="39">
        <v>0.046</v>
      </c>
      <c r="N17" s="37">
        <f t="shared" si="0"/>
        <v>0</v>
      </c>
      <c r="O17" s="11">
        <f t="shared" si="1"/>
        <v>0</v>
      </c>
      <c r="P17" s="27">
        <f>100+80</f>
        <v>180</v>
      </c>
      <c r="Q17" s="30">
        <f t="shared" si="2"/>
        <v>0</v>
      </c>
      <c r="R17" s="29">
        <f t="shared" si="3"/>
        <v>170</v>
      </c>
      <c r="S17" s="29">
        <f t="shared" si="4"/>
        <v>0</v>
      </c>
    </row>
    <row r="18" spans="1:19" ht="77.25" customHeight="1">
      <c r="A18" s="6" t="s">
        <v>22</v>
      </c>
      <c r="B18" s="12" t="s">
        <v>96</v>
      </c>
      <c r="C18" s="49" t="s">
        <v>23</v>
      </c>
      <c r="D18" s="49"/>
      <c r="E18" s="8" t="s">
        <v>24</v>
      </c>
      <c r="F18" s="8" t="s">
        <v>17</v>
      </c>
      <c r="G18" s="8">
        <v>740</v>
      </c>
      <c r="H18" s="8"/>
      <c r="I18" s="8"/>
      <c r="J18" s="9"/>
      <c r="K18" s="10"/>
      <c r="L18" s="37"/>
      <c r="M18" s="39">
        <v>0.046</v>
      </c>
      <c r="N18" s="37">
        <f t="shared" si="0"/>
        <v>0</v>
      </c>
      <c r="O18" s="11">
        <f t="shared" si="1"/>
        <v>0</v>
      </c>
      <c r="P18" s="27">
        <f>150+200</f>
        <v>350</v>
      </c>
      <c r="Q18" s="30">
        <f t="shared" si="2"/>
        <v>0</v>
      </c>
      <c r="R18" s="29">
        <f t="shared" si="3"/>
        <v>390</v>
      </c>
      <c r="S18" s="29">
        <f t="shared" si="4"/>
        <v>0</v>
      </c>
    </row>
    <row r="19" spans="1:19" ht="34.5" customHeight="1">
      <c r="A19" s="6" t="s">
        <v>25</v>
      </c>
      <c r="B19" s="12" t="s">
        <v>26</v>
      </c>
      <c r="C19" s="45" t="s">
        <v>27</v>
      </c>
      <c r="D19" s="45"/>
      <c r="E19" s="8" t="s">
        <v>28</v>
      </c>
      <c r="F19" s="8" t="s">
        <v>29</v>
      </c>
      <c r="G19" s="8">
        <v>650</v>
      </c>
      <c r="H19" s="8"/>
      <c r="I19" s="8"/>
      <c r="J19" s="9"/>
      <c r="K19" s="10"/>
      <c r="L19" s="37"/>
      <c r="M19" s="39">
        <v>0.046</v>
      </c>
      <c r="N19" s="37">
        <f t="shared" si="0"/>
        <v>0</v>
      </c>
      <c r="O19" s="11">
        <f t="shared" si="1"/>
        <v>0</v>
      </c>
      <c r="P19">
        <f>50+50</f>
        <v>100</v>
      </c>
      <c r="Q19" s="30">
        <f t="shared" si="2"/>
        <v>0</v>
      </c>
      <c r="R19" s="29">
        <f t="shared" si="3"/>
        <v>550</v>
      </c>
      <c r="S19" s="29">
        <f t="shared" si="4"/>
        <v>0</v>
      </c>
    </row>
    <row r="20" spans="1:19" ht="33.75" customHeight="1">
      <c r="A20" s="6" t="s">
        <v>30</v>
      </c>
      <c r="B20" s="12" t="s">
        <v>99</v>
      </c>
      <c r="C20" s="45" t="s">
        <v>100</v>
      </c>
      <c r="D20" s="45"/>
      <c r="E20" s="8" t="s">
        <v>28</v>
      </c>
      <c r="F20" s="8" t="s">
        <v>29</v>
      </c>
      <c r="G20" s="8">
        <v>1000</v>
      </c>
      <c r="H20" s="8"/>
      <c r="I20" s="8"/>
      <c r="J20" s="9"/>
      <c r="K20" s="10"/>
      <c r="L20" s="37"/>
      <c r="M20" s="39">
        <v>0.046</v>
      </c>
      <c r="N20" s="37">
        <f t="shared" si="0"/>
        <v>0</v>
      </c>
      <c r="O20" s="11">
        <f t="shared" si="1"/>
        <v>0</v>
      </c>
      <c r="P20" s="27">
        <f>200+200+100</f>
        <v>500</v>
      </c>
      <c r="Q20" s="30">
        <f t="shared" si="2"/>
        <v>0</v>
      </c>
      <c r="R20" s="29">
        <f t="shared" si="3"/>
        <v>500</v>
      </c>
      <c r="S20" s="29">
        <f t="shared" si="4"/>
        <v>0</v>
      </c>
    </row>
    <row r="21" spans="1:19" ht="33.75" customHeight="1">
      <c r="A21" s="6" t="s">
        <v>31</v>
      </c>
      <c r="B21" s="12" t="s">
        <v>107</v>
      </c>
      <c r="C21" s="45" t="s">
        <v>100</v>
      </c>
      <c r="D21" s="45"/>
      <c r="E21" s="8" t="s">
        <v>28</v>
      </c>
      <c r="F21" s="8" t="s">
        <v>29</v>
      </c>
      <c r="G21" s="8">
        <v>1000</v>
      </c>
      <c r="H21" s="8"/>
      <c r="I21" s="8"/>
      <c r="J21" s="9"/>
      <c r="K21" s="10"/>
      <c r="L21" s="37"/>
      <c r="M21" s="39">
        <v>0.046</v>
      </c>
      <c r="N21" s="37">
        <f t="shared" si="0"/>
        <v>0</v>
      </c>
      <c r="O21" s="11"/>
      <c r="P21" s="27"/>
      <c r="Q21" s="30"/>
      <c r="R21" s="29"/>
      <c r="S21" s="29"/>
    </row>
    <row r="22" spans="1:19" ht="45" customHeight="1">
      <c r="A22" s="6" t="s">
        <v>35</v>
      </c>
      <c r="B22" s="12" t="s">
        <v>105</v>
      </c>
      <c r="C22" s="45" t="s">
        <v>100</v>
      </c>
      <c r="D22" s="45"/>
      <c r="E22" s="8" t="s">
        <v>28</v>
      </c>
      <c r="F22" s="8" t="s">
        <v>29</v>
      </c>
      <c r="G22" s="8">
        <v>500</v>
      </c>
      <c r="H22" s="8"/>
      <c r="I22" s="8"/>
      <c r="J22" s="9"/>
      <c r="K22" s="10"/>
      <c r="L22" s="37"/>
      <c r="M22" s="39">
        <v>0.046</v>
      </c>
      <c r="N22" s="37">
        <f t="shared" si="0"/>
        <v>0</v>
      </c>
      <c r="O22" s="11"/>
      <c r="P22" s="27"/>
      <c r="Q22" s="30"/>
      <c r="R22" s="29"/>
      <c r="S22" s="29"/>
    </row>
    <row r="23" spans="1:19" ht="33.75" customHeight="1">
      <c r="A23" s="6" t="s">
        <v>38</v>
      </c>
      <c r="B23" s="12" t="s">
        <v>104</v>
      </c>
      <c r="C23" s="45" t="s">
        <v>100</v>
      </c>
      <c r="D23" s="45"/>
      <c r="E23" s="8" t="s">
        <v>28</v>
      </c>
      <c r="F23" s="8" t="s">
        <v>29</v>
      </c>
      <c r="G23" s="8">
        <v>500</v>
      </c>
      <c r="H23" s="8"/>
      <c r="I23" s="8"/>
      <c r="J23" s="9"/>
      <c r="K23" s="10"/>
      <c r="L23" s="37"/>
      <c r="M23" s="39">
        <v>0.046</v>
      </c>
      <c r="N23" s="37">
        <f t="shared" si="0"/>
        <v>0</v>
      </c>
      <c r="O23" s="11"/>
      <c r="P23" s="27"/>
      <c r="Q23" s="30"/>
      <c r="R23" s="29"/>
      <c r="S23" s="29"/>
    </row>
    <row r="24" spans="1:19" ht="33.75" customHeight="1">
      <c r="A24" s="6" t="s">
        <v>41</v>
      </c>
      <c r="B24" s="12" t="s">
        <v>106</v>
      </c>
      <c r="C24" s="45" t="s">
        <v>100</v>
      </c>
      <c r="D24" s="45"/>
      <c r="E24" s="8" t="s">
        <v>28</v>
      </c>
      <c r="F24" s="8" t="s">
        <v>29</v>
      </c>
      <c r="G24" s="8">
        <v>500</v>
      </c>
      <c r="H24" s="8"/>
      <c r="I24" s="8"/>
      <c r="J24" s="9"/>
      <c r="K24" s="10"/>
      <c r="L24" s="37"/>
      <c r="M24" s="39">
        <v>0.046</v>
      </c>
      <c r="N24" s="37">
        <f t="shared" si="0"/>
        <v>0</v>
      </c>
      <c r="O24" s="11"/>
      <c r="P24" s="27"/>
      <c r="Q24" s="30"/>
      <c r="R24" s="29"/>
      <c r="S24" s="29"/>
    </row>
    <row r="25" spans="1:19" ht="33.75">
      <c r="A25" s="6" t="s">
        <v>43</v>
      </c>
      <c r="B25" s="12" t="s">
        <v>103</v>
      </c>
      <c r="C25" s="45" t="s">
        <v>100</v>
      </c>
      <c r="D25" s="45"/>
      <c r="E25" s="8" t="s">
        <v>28</v>
      </c>
      <c r="F25" s="8" t="s">
        <v>29</v>
      </c>
      <c r="G25" s="8">
        <v>100</v>
      </c>
      <c r="H25" s="8"/>
      <c r="I25" s="8"/>
      <c r="J25" s="9"/>
      <c r="K25" s="10"/>
      <c r="L25" s="37"/>
      <c r="M25" s="39">
        <v>0.046</v>
      </c>
      <c r="N25" s="37">
        <f t="shared" si="0"/>
        <v>0</v>
      </c>
      <c r="O25" s="11"/>
      <c r="P25" s="27"/>
      <c r="Q25" s="30"/>
      <c r="R25" s="29"/>
      <c r="S25" s="29"/>
    </row>
    <row r="26" spans="1:19" ht="39" customHeight="1">
      <c r="A26" s="6" t="s">
        <v>45</v>
      </c>
      <c r="B26" s="12" t="s">
        <v>32</v>
      </c>
      <c r="C26" s="45" t="s">
        <v>33</v>
      </c>
      <c r="D26" s="45"/>
      <c r="E26" s="8" t="s">
        <v>34</v>
      </c>
      <c r="F26" s="8" t="s">
        <v>29</v>
      </c>
      <c r="G26" s="8">
        <v>1380</v>
      </c>
      <c r="H26" s="8"/>
      <c r="I26" s="8"/>
      <c r="J26" s="9"/>
      <c r="K26" s="10"/>
      <c r="L26" s="37"/>
      <c r="M26" s="39">
        <v>0.046</v>
      </c>
      <c r="N26" s="37">
        <f t="shared" si="0"/>
        <v>0</v>
      </c>
      <c r="O26" s="11">
        <f t="shared" si="1"/>
        <v>0</v>
      </c>
      <c r="P26" s="27">
        <f>150+150+130</f>
        <v>430</v>
      </c>
      <c r="Q26" s="30">
        <f t="shared" si="2"/>
        <v>0</v>
      </c>
      <c r="R26" s="29">
        <f t="shared" si="3"/>
        <v>950</v>
      </c>
      <c r="S26" s="29">
        <f t="shared" si="4"/>
        <v>0</v>
      </c>
    </row>
    <row r="27" spans="1:19" ht="51" customHeight="1">
      <c r="A27" s="6" t="s">
        <v>48</v>
      </c>
      <c r="B27" s="12" t="s">
        <v>79</v>
      </c>
      <c r="C27" s="45" t="s">
        <v>36</v>
      </c>
      <c r="D27" s="45"/>
      <c r="E27" s="8" t="s">
        <v>37</v>
      </c>
      <c r="F27" s="8" t="s">
        <v>17</v>
      </c>
      <c r="G27" s="8">
        <v>180</v>
      </c>
      <c r="H27" s="8"/>
      <c r="I27" s="8"/>
      <c r="J27" s="9"/>
      <c r="K27" s="10"/>
      <c r="L27" s="37"/>
      <c r="M27" s="39">
        <v>0.046</v>
      </c>
      <c r="N27" s="37">
        <f t="shared" si="0"/>
        <v>0</v>
      </c>
      <c r="O27" s="11">
        <f t="shared" si="1"/>
        <v>0</v>
      </c>
      <c r="P27" s="27">
        <f>50</f>
        <v>50</v>
      </c>
      <c r="Q27" s="30">
        <f t="shared" si="2"/>
        <v>0</v>
      </c>
      <c r="R27" s="29">
        <f t="shared" si="3"/>
        <v>130</v>
      </c>
      <c r="S27" s="29">
        <f t="shared" si="4"/>
        <v>0</v>
      </c>
    </row>
    <row r="28" spans="1:19" ht="82.5" customHeight="1">
      <c r="A28" s="6" t="s">
        <v>50</v>
      </c>
      <c r="B28" s="12" t="s">
        <v>80</v>
      </c>
      <c r="C28" s="45" t="s">
        <v>39</v>
      </c>
      <c r="D28" s="45"/>
      <c r="E28" s="8" t="s">
        <v>40</v>
      </c>
      <c r="F28" s="8" t="s">
        <v>17</v>
      </c>
      <c r="G28" s="8">
        <v>1200</v>
      </c>
      <c r="H28" s="8"/>
      <c r="I28" s="8"/>
      <c r="J28" s="9"/>
      <c r="K28" s="10"/>
      <c r="L28" s="37"/>
      <c r="M28" s="39">
        <v>0.046</v>
      </c>
      <c r="N28" s="37">
        <f t="shared" si="0"/>
        <v>0</v>
      </c>
      <c r="O28" s="11">
        <f t="shared" si="1"/>
        <v>0</v>
      </c>
      <c r="P28" s="27">
        <f>50+100</f>
        <v>150</v>
      </c>
      <c r="Q28" s="30">
        <f t="shared" si="2"/>
        <v>0</v>
      </c>
      <c r="R28" s="29">
        <f t="shared" si="3"/>
        <v>1050</v>
      </c>
      <c r="S28" s="29">
        <f t="shared" si="4"/>
        <v>0</v>
      </c>
    </row>
    <row r="29" spans="1:19" ht="75" customHeight="1">
      <c r="A29" s="6" t="s">
        <v>53</v>
      </c>
      <c r="B29" s="12" t="s">
        <v>81</v>
      </c>
      <c r="C29" s="45" t="s">
        <v>42</v>
      </c>
      <c r="D29" s="45"/>
      <c r="E29" s="8" t="s">
        <v>16</v>
      </c>
      <c r="F29" s="8" t="s">
        <v>17</v>
      </c>
      <c r="G29" s="8">
        <v>750</v>
      </c>
      <c r="H29" s="8"/>
      <c r="I29" s="8"/>
      <c r="J29" s="9"/>
      <c r="K29" s="10"/>
      <c r="L29" s="37"/>
      <c r="M29" s="39">
        <v>0.046</v>
      </c>
      <c r="N29" s="37">
        <f t="shared" si="0"/>
        <v>0</v>
      </c>
      <c r="O29" s="11">
        <f t="shared" si="1"/>
        <v>0</v>
      </c>
      <c r="P29" s="27">
        <f>50+50+50</f>
        <v>150</v>
      </c>
      <c r="Q29" s="30">
        <f t="shared" si="2"/>
        <v>0</v>
      </c>
      <c r="R29" s="29">
        <f t="shared" si="3"/>
        <v>600</v>
      </c>
      <c r="S29" s="29">
        <f t="shared" si="4"/>
        <v>0</v>
      </c>
    </row>
    <row r="30" spans="1:19" ht="73.5" customHeight="1">
      <c r="A30" s="6" t="s">
        <v>56</v>
      </c>
      <c r="B30" s="12" t="s">
        <v>82</v>
      </c>
      <c r="C30" s="45" t="s">
        <v>44</v>
      </c>
      <c r="D30" s="45"/>
      <c r="E30" s="8" t="s">
        <v>16</v>
      </c>
      <c r="F30" s="8" t="s">
        <v>17</v>
      </c>
      <c r="G30" s="8">
        <v>900</v>
      </c>
      <c r="H30" s="8"/>
      <c r="I30" s="8"/>
      <c r="J30" s="9"/>
      <c r="K30" s="10"/>
      <c r="L30" s="37"/>
      <c r="M30" s="39">
        <v>0.046</v>
      </c>
      <c r="N30" s="37">
        <f t="shared" si="0"/>
        <v>0</v>
      </c>
      <c r="O30" s="11">
        <f t="shared" si="1"/>
        <v>0</v>
      </c>
      <c r="P30" s="27">
        <f>110</f>
        <v>110</v>
      </c>
      <c r="Q30" s="30">
        <f t="shared" si="2"/>
        <v>0</v>
      </c>
      <c r="R30" s="29">
        <f t="shared" si="3"/>
        <v>790</v>
      </c>
      <c r="S30" s="29">
        <f t="shared" si="4"/>
        <v>0</v>
      </c>
    </row>
    <row r="31" spans="1:19" ht="55.5" customHeight="1">
      <c r="A31" s="6" t="s">
        <v>59</v>
      </c>
      <c r="B31" s="12" t="s">
        <v>83</v>
      </c>
      <c r="C31" s="45" t="s">
        <v>46</v>
      </c>
      <c r="D31" s="45"/>
      <c r="E31" s="8" t="s">
        <v>47</v>
      </c>
      <c r="F31" s="8" t="s">
        <v>17</v>
      </c>
      <c r="G31" s="8">
        <v>450</v>
      </c>
      <c r="H31" s="8"/>
      <c r="I31" s="8"/>
      <c r="J31" s="9"/>
      <c r="K31" s="10"/>
      <c r="L31" s="37"/>
      <c r="M31" s="39">
        <v>0.046</v>
      </c>
      <c r="N31" s="37">
        <f t="shared" si="0"/>
        <v>0</v>
      </c>
      <c r="O31" s="11">
        <f t="shared" si="1"/>
        <v>0</v>
      </c>
      <c r="P31" s="27">
        <f>40+20+30</f>
        <v>90</v>
      </c>
      <c r="Q31" s="30">
        <f t="shared" si="2"/>
        <v>0</v>
      </c>
      <c r="R31" s="29">
        <f t="shared" si="3"/>
        <v>360</v>
      </c>
      <c r="S31" s="29">
        <f t="shared" si="4"/>
        <v>0</v>
      </c>
    </row>
    <row r="32" spans="1:19" ht="36" customHeight="1">
      <c r="A32" s="6" t="s">
        <v>61</v>
      </c>
      <c r="B32" s="12" t="s">
        <v>84</v>
      </c>
      <c r="C32" s="45" t="s">
        <v>49</v>
      </c>
      <c r="D32" s="45"/>
      <c r="E32" s="8" t="s">
        <v>37</v>
      </c>
      <c r="F32" s="8" t="s">
        <v>17</v>
      </c>
      <c r="G32" s="8">
        <v>500</v>
      </c>
      <c r="H32" s="8"/>
      <c r="I32" s="8"/>
      <c r="J32" s="9"/>
      <c r="K32" s="10"/>
      <c r="L32" s="37"/>
      <c r="M32" s="39">
        <v>0.046</v>
      </c>
      <c r="N32" s="37">
        <f t="shared" si="0"/>
        <v>0</v>
      </c>
      <c r="O32" s="11">
        <f t="shared" si="1"/>
        <v>0</v>
      </c>
      <c r="P32" s="27">
        <f>100+80</f>
        <v>180</v>
      </c>
      <c r="Q32" s="30">
        <f t="shared" si="2"/>
        <v>0</v>
      </c>
      <c r="R32" s="29">
        <f t="shared" si="3"/>
        <v>320</v>
      </c>
      <c r="S32" s="29">
        <f t="shared" si="4"/>
        <v>0</v>
      </c>
    </row>
    <row r="33" spans="1:19" ht="73.5" customHeight="1">
      <c r="A33" s="6" t="s">
        <v>62</v>
      </c>
      <c r="B33" s="12" t="s">
        <v>85</v>
      </c>
      <c r="C33" s="45" t="s">
        <v>51</v>
      </c>
      <c r="D33" s="45"/>
      <c r="E33" s="8" t="s">
        <v>52</v>
      </c>
      <c r="F33" s="8" t="s">
        <v>17</v>
      </c>
      <c r="G33" s="8">
        <v>630</v>
      </c>
      <c r="H33" s="8"/>
      <c r="I33" s="8"/>
      <c r="J33" s="9"/>
      <c r="K33" s="10"/>
      <c r="L33" s="37"/>
      <c r="M33" s="39">
        <v>0.046</v>
      </c>
      <c r="N33" s="37">
        <f t="shared" si="0"/>
        <v>0</v>
      </c>
      <c r="O33" s="11">
        <f t="shared" si="1"/>
        <v>0</v>
      </c>
      <c r="P33" s="27">
        <f>50+60</f>
        <v>110</v>
      </c>
      <c r="Q33" s="30">
        <f t="shared" si="2"/>
        <v>0</v>
      </c>
      <c r="R33" s="29">
        <f t="shared" si="3"/>
        <v>520</v>
      </c>
      <c r="S33" s="29">
        <f t="shared" si="4"/>
        <v>0</v>
      </c>
    </row>
    <row r="34" spans="1:19" ht="81" customHeight="1">
      <c r="A34" s="6" t="s">
        <v>65</v>
      </c>
      <c r="B34" s="12" t="s">
        <v>86</v>
      </c>
      <c r="C34" s="45" t="s">
        <v>54</v>
      </c>
      <c r="D34" s="45"/>
      <c r="E34" s="8" t="s">
        <v>55</v>
      </c>
      <c r="F34" s="8" t="s">
        <v>17</v>
      </c>
      <c r="G34" s="8">
        <v>770</v>
      </c>
      <c r="H34" s="8"/>
      <c r="I34" s="8"/>
      <c r="J34" s="9"/>
      <c r="K34" s="10"/>
      <c r="L34" s="37"/>
      <c r="M34" s="39">
        <v>0.046</v>
      </c>
      <c r="N34" s="37">
        <f t="shared" si="0"/>
        <v>0</v>
      </c>
      <c r="O34" s="11">
        <f t="shared" si="1"/>
        <v>0</v>
      </c>
      <c r="P34" s="27">
        <f>50+70</f>
        <v>120</v>
      </c>
      <c r="Q34" s="30">
        <f t="shared" si="2"/>
        <v>0</v>
      </c>
      <c r="R34" s="29">
        <f t="shared" si="3"/>
        <v>650</v>
      </c>
      <c r="S34" s="29">
        <f t="shared" si="4"/>
        <v>0</v>
      </c>
    </row>
    <row r="35" spans="1:19" ht="69" customHeight="1">
      <c r="A35" s="6" t="s">
        <v>89</v>
      </c>
      <c r="B35" s="12" t="s">
        <v>87</v>
      </c>
      <c r="C35" s="45" t="s">
        <v>57</v>
      </c>
      <c r="D35" s="45"/>
      <c r="E35" s="8" t="s">
        <v>58</v>
      </c>
      <c r="F35" s="8" t="s">
        <v>17</v>
      </c>
      <c r="G35" s="8">
        <v>480</v>
      </c>
      <c r="H35" s="8"/>
      <c r="I35" s="8"/>
      <c r="J35" s="9"/>
      <c r="K35" s="10"/>
      <c r="L35" s="37"/>
      <c r="M35" s="39">
        <v>0.046</v>
      </c>
      <c r="N35" s="37">
        <f t="shared" si="0"/>
        <v>0</v>
      </c>
      <c r="O35" s="11">
        <f t="shared" si="1"/>
        <v>0</v>
      </c>
      <c r="P35" s="27">
        <f>100+80</f>
        <v>180</v>
      </c>
      <c r="Q35" s="30">
        <f t="shared" si="2"/>
        <v>0</v>
      </c>
      <c r="R35" s="29">
        <f t="shared" si="3"/>
        <v>300</v>
      </c>
      <c r="S35" s="29">
        <f t="shared" si="4"/>
        <v>0</v>
      </c>
    </row>
    <row r="36" spans="1:19" ht="48" customHeight="1">
      <c r="A36" s="6" t="s">
        <v>90</v>
      </c>
      <c r="B36" s="36" t="s">
        <v>88</v>
      </c>
      <c r="C36" s="44" t="s">
        <v>111</v>
      </c>
      <c r="D36" s="44"/>
      <c r="E36" s="13" t="s">
        <v>60</v>
      </c>
      <c r="F36" s="8" t="s">
        <v>17</v>
      </c>
      <c r="G36" s="8">
        <v>30000</v>
      </c>
      <c r="H36" s="8"/>
      <c r="I36" s="8"/>
      <c r="J36" s="9"/>
      <c r="K36" s="10"/>
      <c r="L36" s="37"/>
      <c r="M36" s="39">
        <v>0.046</v>
      </c>
      <c r="N36" s="37">
        <f t="shared" si="0"/>
        <v>0</v>
      </c>
      <c r="O36" s="11">
        <f t="shared" si="1"/>
        <v>0</v>
      </c>
      <c r="P36" s="27">
        <f>3696+3600</f>
        <v>7296</v>
      </c>
      <c r="Q36" s="30">
        <f t="shared" si="2"/>
        <v>0</v>
      </c>
      <c r="R36" s="29">
        <f t="shared" si="3"/>
        <v>22704</v>
      </c>
      <c r="S36" s="29">
        <f t="shared" si="4"/>
        <v>0</v>
      </c>
    </row>
    <row r="37" spans="1:19" ht="33.75">
      <c r="A37" s="6" t="s">
        <v>91</v>
      </c>
      <c r="B37" s="36" t="s">
        <v>95</v>
      </c>
      <c r="C37" s="44" t="s">
        <v>112</v>
      </c>
      <c r="D37" s="44"/>
      <c r="E37" s="6" t="s">
        <v>60</v>
      </c>
      <c r="F37" s="8" t="s">
        <v>17</v>
      </c>
      <c r="G37" s="8">
        <v>1360</v>
      </c>
      <c r="H37" s="8"/>
      <c r="I37" s="8"/>
      <c r="J37" s="9"/>
      <c r="K37" s="10"/>
      <c r="L37" s="37"/>
      <c r="M37" s="39">
        <v>0.046</v>
      </c>
      <c r="N37" s="37">
        <f t="shared" si="0"/>
        <v>0</v>
      </c>
      <c r="O37" s="11">
        <f t="shared" si="1"/>
        <v>0</v>
      </c>
      <c r="P37" s="27">
        <v>0</v>
      </c>
      <c r="Q37" s="30">
        <f t="shared" si="2"/>
        <v>0</v>
      </c>
      <c r="R37" s="29">
        <f t="shared" si="3"/>
        <v>1360</v>
      </c>
      <c r="S37" s="29">
        <f t="shared" si="4"/>
        <v>0</v>
      </c>
    </row>
    <row r="38" spans="1:19" ht="37.5" customHeight="1">
      <c r="A38" s="6" t="s">
        <v>92</v>
      </c>
      <c r="B38" s="19" t="s">
        <v>71</v>
      </c>
      <c r="C38" s="44" t="s">
        <v>63</v>
      </c>
      <c r="D38" s="44"/>
      <c r="E38" s="6" t="s">
        <v>64</v>
      </c>
      <c r="F38" s="8" t="s">
        <v>64</v>
      </c>
      <c r="G38" s="8">
        <v>700</v>
      </c>
      <c r="H38" s="8"/>
      <c r="I38" s="8"/>
      <c r="J38" s="9"/>
      <c r="K38" s="10"/>
      <c r="L38" s="37"/>
      <c r="M38" s="39">
        <v>0.046</v>
      </c>
      <c r="N38" s="37">
        <f t="shared" si="0"/>
        <v>0</v>
      </c>
      <c r="O38" s="11">
        <f t="shared" si="1"/>
        <v>0</v>
      </c>
      <c r="P38" s="27">
        <v>32</v>
      </c>
      <c r="Q38" s="30">
        <f t="shared" si="2"/>
        <v>0</v>
      </c>
      <c r="R38" s="29">
        <f t="shared" si="3"/>
        <v>668</v>
      </c>
      <c r="S38" s="29">
        <f t="shared" si="4"/>
        <v>0</v>
      </c>
    </row>
    <row r="39" spans="1:19" ht="45.75" customHeight="1">
      <c r="A39" s="6" t="s">
        <v>93</v>
      </c>
      <c r="B39" s="36" t="s">
        <v>94</v>
      </c>
      <c r="C39" s="44" t="s">
        <v>66</v>
      </c>
      <c r="D39" s="44"/>
      <c r="E39" s="6" t="s">
        <v>60</v>
      </c>
      <c r="F39" s="8" t="s">
        <v>17</v>
      </c>
      <c r="G39" s="8">
        <v>1620</v>
      </c>
      <c r="H39" s="8"/>
      <c r="I39" s="8"/>
      <c r="J39" s="9"/>
      <c r="K39" s="10"/>
      <c r="L39" s="37"/>
      <c r="M39" s="39">
        <v>0.046</v>
      </c>
      <c r="N39" s="37">
        <f t="shared" si="0"/>
        <v>0</v>
      </c>
      <c r="O39" s="11">
        <f t="shared" si="1"/>
        <v>0</v>
      </c>
      <c r="P39" s="27">
        <v>90</v>
      </c>
      <c r="Q39" s="30">
        <f t="shared" si="2"/>
        <v>0</v>
      </c>
      <c r="R39" s="29">
        <f t="shared" si="3"/>
        <v>1530</v>
      </c>
      <c r="S39" s="29">
        <f t="shared" si="4"/>
        <v>0</v>
      </c>
    </row>
    <row r="40" spans="1:19" ht="15">
      <c r="A40" s="14"/>
      <c r="B40" s="15"/>
      <c r="C40" s="16"/>
      <c r="D40" s="16"/>
      <c r="E40" s="14"/>
      <c r="F40" s="14" t="s">
        <v>101</v>
      </c>
      <c r="G40" s="14"/>
      <c r="H40" s="14"/>
      <c r="I40" s="14"/>
      <c r="J40" s="14"/>
      <c r="K40" s="14"/>
      <c r="L40" s="41"/>
      <c r="M40" s="38"/>
      <c r="N40" s="40">
        <f>SUM(N15:N39)</f>
        <v>0</v>
      </c>
      <c r="O40" s="17">
        <f>SUM(O15:O39)</f>
        <v>0</v>
      </c>
      <c r="Q40" s="34">
        <f>SUM(Q15:Q39)</f>
        <v>0</v>
      </c>
      <c r="S40" s="33">
        <f>SUM(S15:S39)</f>
        <v>0</v>
      </c>
    </row>
    <row r="41" spans="1:15" ht="15">
      <c r="A41" s="14" t="s">
        <v>102</v>
      </c>
      <c r="B41" s="15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</sheetData>
  <sheetProtection selectLockedCells="1" selectUnlockedCells="1"/>
  <mergeCells count="37">
    <mergeCell ref="I1:L1"/>
    <mergeCell ref="A9:O9"/>
    <mergeCell ref="A10:O10"/>
    <mergeCell ref="A11:O11"/>
    <mergeCell ref="A2:B2"/>
    <mergeCell ref="A3:C3"/>
    <mergeCell ref="A4:B4"/>
    <mergeCell ref="A5:B5"/>
    <mergeCell ref="A6:C6"/>
    <mergeCell ref="A8:O8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  <mergeCell ref="C31:D31"/>
    <mergeCell ref="C32:D32"/>
    <mergeCell ref="C39:D39"/>
    <mergeCell ref="C33:D33"/>
    <mergeCell ref="C34:D34"/>
    <mergeCell ref="C35:D35"/>
    <mergeCell ref="C36:D36"/>
    <mergeCell ref="C37:D37"/>
    <mergeCell ref="C38:D3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Odludek</dc:creator>
  <cp:keywords/>
  <dc:description/>
  <cp:lastModifiedBy>MU</cp:lastModifiedBy>
  <cp:lastPrinted>2020-05-28T08:52:14Z</cp:lastPrinted>
  <dcterms:created xsi:type="dcterms:W3CDTF">2019-04-04T12:55:06Z</dcterms:created>
  <dcterms:modified xsi:type="dcterms:W3CDTF">2020-05-28T08:52:18Z</dcterms:modified>
  <cp:category/>
  <cp:version/>
  <cp:contentType/>
  <cp:contentStatus/>
</cp:coreProperties>
</file>