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W:\ZWIK Szczecin\PRZETARG 2025-2027\5. OPZ Robocze\Zaktualizowane\"/>
    </mc:Choice>
  </mc:AlternateContent>
  <xr:revisionPtr revIDLastSave="0" documentId="13_ncr:1_{C9862A38-4C06-4341-90B4-91AF6D2198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4" r:id="rId1"/>
  </sheets>
  <calcPr calcId="191029"/>
</workbook>
</file>

<file path=xl/calcChain.xml><?xml version="1.0" encoding="utf-8"?>
<calcChain xmlns="http://schemas.openxmlformats.org/spreadsheetml/2006/main">
  <c r="T14" i="4" l="1"/>
  <c r="R14" i="4"/>
  <c r="Q14" i="4"/>
  <c r="P14" i="4"/>
  <c r="N14" i="4"/>
  <c r="M14" i="4"/>
  <c r="L14" i="4"/>
  <c r="J14" i="4"/>
  <c r="I14" i="4"/>
  <c r="H14" i="4"/>
  <c r="F14" i="4"/>
  <c r="E14" i="4"/>
  <c r="D14" i="4"/>
  <c r="B14" i="4"/>
  <c r="U13" i="4"/>
  <c r="S13" i="4"/>
  <c r="O13" i="4"/>
  <c r="K13" i="4"/>
  <c r="G13" i="4"/>
  <c r="C13" i="4"/>
  <c r="U12" i="4"/>
  <c r="S12" i="4"/>
  <c r="O12" i="4"/>
  <c r="K12" i="4"/>
  <c r="G12" i="4"/>
  <c r="C12" i="4"/>
  <c r="T10" i="4"/>
  <c r="R10" i="4"/>
  <c r="Q10" i="4"/>
  <c r="P10" i="4"/>
  <c r="N10" i="4"/>
  <c r="M10" i="4"/>
  <c r="L10" i="4"/>
  <c r="J10" i="4"/>
  <c r="I10" i="4"/>
  <c r="H10" i="4"/>
  <c r="F10" i="4"/>
  <c r="D10" i="4"/>
  <c r="B10" i="4"/>
  <c r="K8" i="4"/>
  <c r="G8" i="4"/>
  <c r="C8" i="4"/>
  <c r="U6" i="4"/>
  <c r="K6" i="4"/>
  <c r="C5" i="4"/>
  <c r="O4" i="4"/>
  <c r="K4" i="4"/>
  <c r="G4" i="4"/>
  <c r="C4" i="4"/>
  <c r="U3" i="4"/>
  <c r="S3" i="4"/>
  <c r="S10" i="4" s="1"/>
  <c r="O3" i="4"/>
  <c r="K3" i="4"/>
  <c r="G3" i="4"/>
  <c r="E3" i="4"/>
  <c r="E10" i="4" s="1"/>
  <c r="U10" i="4" l="1"/>
  <c r="U14" i="4"/>
  <c r="C14" i="4"/>
  <c r="G14" i="4"/>
  <c r="K14" i="4"/>
  <c r="O14" i="4"/>
  <c r="O10" i="4"/>
  <c r="S14" i="4"/>
  <c r="K10" i="4"/>
  <c r="C10" i="4"/>
  <c r="G10" i="4"/>
</calcChain>
</file>

<file path=xl/sharedStrings.xml><?xml version="1.0" encoding="utf-8"?>
<sst xmlns="http://schemas.openxmlformats.org/spreadsheetml/2006/main" count="38" uniqueCount="22">
  <si>
    <t>rok 2020</t>
  </si>
  <si>
    <t>ilość szkód wypłaconych</t>
  </si>
  <si>
    <t>wypłacone odszkodowania</t>
  </si>
  <si>
    <t>liczba rezerw</t>
  </si>
  <si>
    <t>rezerwy</t>
  </si>
  <si>
    <t>Ubezpieczenie OC</t>
  </si>
  <si>
    <t>Ubezpieczenie mienia od ognia i innych zdarzeń losowych</t>
  </si>
  <si>
    <t>Ubezpieczenie maszyn i urządzeń od awarii i uszkodzeń</t>
  </si>
  <si>
    <t>Ubezpieczenie sprzętu elektronicznego od wszystkich ryzyk</t>
  </si>
  <si>
    <t>Ubezpieczenie szyb od stłuczenia</t>
  </si>
  <si>
    <t>RAZEM DLA CZĘŚCI I ZAMÓWIENIA</t>
  </si>
  <si>
    <t>Ubezpieczenie OC komunikacyjne</t>
  </si>
  <si>
    <t>Ubezpieczenie AC</t>
  </si>
  <si>
    <t>RAZEM DLA CZĘŚCI II ZAMÓWIENIA</t>
  </si>
  <si>
    <t>Ryzyko</t>
  </si>
  <si>
    <t>rok 2021</t>
  </si>
  <si>
    <t>rok 2022</t>
  </si>
  <si>
    <t>rok 2023</t>
  </si>
  <si>
    <t>Ubezpieczenie mienia od kradzieży z włamaniem i rabunku</t>
  </si>
  <si>
    <t>Ubezpieczenie maszyn budowlanych</t>
  </si>
  <si>
    <t>Ubezpieczenie zabudów specjalnych</t>
  </si>
  <si>
    <t>rok 2024 (stan na 15.07.2024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</si>
</sst>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7" x14ac:knownFonts="1">
    <font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indexed="8"/>
      <name val="Garamond"/>
      <family val="1"/>
      <charset val="238"/>
    </font>
    <font>
      <sz val="11"/>
      <color indexed="8"/>
      <name val="Garamond"/>
      <family val="1"/>
      <charset val="238"/>
    </font>
    <font>
      <sz val="11"/>
      <color rgb="FF1F1F1F"/>
      <name val="Garamond"/>
      <family val="1"/>
      <charset val="238"/>
    </font>
    <font>
      <b/>
      <sz val="11"/>
      <color rgb="FF1F1F1F"/>
      <name val="Garamond"/>
      <family val="1"/>
      <charset val="238"/>
    </font>
    <font>
      <b/>
      <sz val="14"/>
      <color indexed="8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textRotation="90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textRotation="90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0" fillId="0" borderId="0" xfId="0" applyNumberFormat="1"/>
    <xf numFmtId="4" fontId="2" fillId="0" borderId="3" xfId="0" applyNumberFormat="1" applyFont="1" applyBorder="1" applyAlignment="1">
      <alignment horizontal="center" vertical="center" textRotation="90" wrapText="1"/>
    </xf>
    <xf numFmtId="4" fontId="3" fillId="0" borderId="3" xfId="0" applyNumberFormat="1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textRotation="90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textRotation="90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 textRotation="90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B12CA-1F11-4714-B984-25CF3B3B624C}">
  <sheetPr>
    <pageSetUpPr fitToPage="1"/>
  </sheetPr>
  <dimension ref="A1:U15"/>
  <sheetViews>
    <sheetView tabSelected="1" view="pageLayout" zoomScale="60" zoomScaleNormal="100" zoomScalePageLayoutView="60" workbookViewId="0">
      <selection activeCell="K3" sqref="K3"/>
    </sheetView>
  </sheetViews>
  <sheetFormatPr defaultRowHeight="14.4" x14ac:dyDescent="0.3"/>
  <cols>
    <col min="1" max="1" width="24.5546875" customWidth="1"/>
    <col min="2" max="2" width="9.109375" style="18"/>
    <col min="3" max="3" width="12.88671875" style="2" customWidth="1"/>
    <col min="4" max="4" width="9.109375" style="18"/>
    <col min="5" max="5" width="10.33203125" style="2" customWidth="1"/>
    <col min="6" max="6" width="9.6640625" style="18" customWidth="1"/>
    <col min="7" max="7" width="12.44140625" style="2" customWidth="1"/>
    <col min="8" max="8" width="9.109375" style="18"/>
    <col min="9" max="9" width="10.5546875" style="2" customWidth="1"/>
    <col min="10" max="10" width="9.109375" style="18" customWidth="1"/>
    <col min="11" max="11" width="12.44140625" style="2" customWidth="1"/>
    <col min="12" max="12" width="9.109375" style="18"/>
    <col min="13" max="13" width="9.109375" style="2"/>
    <col min="14" max="14" width="9.109375" style="18"/>
    <col min="15" max="15" width="12.5546875" style="2" customWidth="1"/>
    <col min="16" max="16" width="9.109375" style="18"/>
    <col min="17" max="17" width="9.109375" style="2"/>
    <col min="18" max="18" width="10.109375" style="18" bestFit="1" customWidth="1"/>
    <col min="19" max="19" width="12.88671875" style="2" customWidth="1"/>
    <col min="20" max="20" width="9.109375" style="18"/>
    <col min="21" max="21" width="10.44140625" style="2" bestFit="1" customWidth="1"/>
    <col min="23" max="24" width="10.33203125" bestFit="1" customWidth="1"/>
    <col min="25" max="25" width="15" customWidth="1"/>
  </cols>
  <sheetData>
    <row r="1" spans="1:21" x14ac:dyDescent="0.3">
      <c r="A1" s="46" t="s">
        <v>14</v>
      </c>
      <c r="B1" s="45" t="s">
        <v>0</v>
      </c>
      <c r="C1" s="45"/>
      <c r="D1" s="45"/>
      <c r="E1" s="47"/>
      <c r="F1" s="48" t="s">
        <v>15</v>
      </c>
      <c r="G1" s="45"/>
      <c r="H1" s="45"/>
      <c r="I1" s="49"/>
      <c r="J1" s="44" t="s">
        <v>16</v>
      </c>
      <c r="K1" s="45"/>
      <c r="L1" s="45"/>
      <c r="M1" s="47"/>
      <c r="N1" s="48" t="s">
        <v>17</v>
      </c>
      <c r="O1" s="45"/>
      <c r="P1" s="45"/>
      <c r="Q1" s="49"/>
      <c r="R1" s="44" t="s">
        <v>21</v>
      </c>
      <c r="S1" s="45"/>
      <c r="T1" s="45"/>
      <c r="U1" s="45"/>
    </row>
    <row r="2" spans="1:21" ht="120.6" customHeight="1" x14ac:dyDescent="0.3">
      <c r="A2" s="46"/>
      <c r="B2" s="15" t="s">
        <v>1</v>
      </c>
      <c r="C2" s="12" t="s">
        <v>2</v>
      </c>
      <c r="D2" s="15" t="s">
        <v>3</v>
      </c>
      <c r="E2" s="19" t="s">
        <v>4</v>
      </c>
      <c r="F2" s="23" t="s">
        <v>1</v>
      </c>
      <c r="G2" s="12" t="s">
        <v>2</v>
      </c>
      <c r="H2" s="15" t="s">
        <v>3</v>
      </c>
      <c r="I2" s="29" t="s">
        <v>4</v>
      </c>
      <c r="J2" s="26" t="s">
        <v>1</v>
      </c>
      <c r="K2" s="12" t="s">
        <v>2</v>
      </c>
      <c r="L2" s="15" t="s">
        <v>3</v>
      </c>
      <c r="M2" s="19" t="s">
        <v>4</v>
      </c>
      <c r="N2" s="23" t="s">
        <v>1</v>
      </c>
      <c r="O2" s="12" t="s">
        <v>2</v>
      </c>
      <c r="P2" s="15" t="s">
        <v>3</v>
      </c>
      <c r="Q2" s="29" t="s">
        <v>4</v>
      </c>
      <c r="R2" s="26" t="s">
        <v>1</v>
      </c>
      <c r="S2" s="12" t="s">
        <v>2</v>
      </c>
      <c r="T2" s="15" t="s">
        <v>3</v>
      </c>
      <c r="U2" s="12" t="s">
        <v>4</v>
      </c>
    </row>
    <row r="3" spans="1:21" ht="33" customHeight="1" x14ac:dyDescent="0.3">
      <c r="A3" s="3" t="s">
        <v>5</v>
      </c>
      <c r="B3" s="16">
        <v>20</v>
      </c>
      <c r="C3" s="4">
        <v>181690.3</v>
      </c>
      <c r="D3" s="16">
        <v>1</v>
      </c>
      <c r="E3" s="20">
        <f>SUM(7093)</f>
        <v>7093</v>
      </c>
      <c r="F3" s="24">
        <v>19</v>
      </c>
      <c r="G3" s="5">
        <f>SUM(3234.55+5100+4456.72+2555.55+1035+1140+11096.86+150+150+3491.25+8890.96+2064.64+3828.53+10397.55+1530.04+375+397.79+1327.4+15479.38)*1.33</f>
        <v>102012.6226</v>
      </c>
      <c r="H3" s="16">
        <v>0</v>
      </c>
      <c r="I3" s="30">
        <v>0</v>
      </c>
      <c r="J3" s="27">
        <v>18</v>
      </c>
      <c r="K3" s="5">
        <f>SUM(2147.53+1620+9100+11961.75+1621.05+1500+534.66+1039.36+816.26+2008.8+644.52+166326.91+2075.31+578.58+2062.29+5584.57+9000+103.68)</f>
        <v>218725.27</v>
      </c>
      <c r="L3" s="16">
        <v>0</v>
      </c>
      <c r="M3" s="20">
        <v>0</v>
      </c>
      <c r="N3" s="24">
        <v>13</v>
      </c>
      <c r="O3" s="5">
        <f>SUM(32839.09+4245.96+3305.03+4700+45929.63+8235.49+56483.99+1240+320.45+30257.94+34699.12+18928.32+1717.52)</f>
        <v>242902.54</v>
      </c>
      <c r="P3" s="16">
        <v>0</v>
      </c>
      <c r="Q3" s="30">
        <v>0</v>
      </c>
      <c r="R3" s="27">
        <v>5</v>
      </c>
      <c r="S3" s="5">
        <f>SUM(700+23511.15+21612.39+1294.5+23918.88)</f>
        <v>71036.92</v>
      </c>
      <c r="T3" s="16">
        <v>6</v>
      </c>
      <c r="U3" s="5">
        <f>SUM(11830.4+596.07+2436.39+52560+2757.66+16763.32)</f>
        <v>86943.84</v>
      </c>
    </row>
    <row r="4" spans="1:21" ht="45" customHeight="1" x14ac:dyDescent="0.3">
      <c r="A4" s="6" t="s">
        <v>6</v>
      </c>
      <c r="B4" s="16">
        <v>3</v>
      </c>
      <c r="C4" s="5">
        <f>SUM(2868.07+28635+882.89)*1.45</f>
        <v>46959.642</v>
      </c>
      <c r="D4" s="16">
        <v>0</v>
      </c>
      <c r="E4" s="20">
        <v>0</v>
      </c>
      <c r="F4" s="24">
        <v>5</v>
      </c>
      <c r="G4" s="5">
        <f>SUM(52241.9+10656.93+12095.01+3827.82+6518.37)*1.45</f>
        <v>123743.0435</v>
      </c>
      <c r="H4" s="16">
        <v>0</v>
      </c>
      <c r="I4" s="30">
        <v>0</v>
      </c>
      <c r="J4" s="27">
        <v>7</v>
      </c>
      <c r="K4" s="5">
        <f>SUM(12247.51+928+3077.43+71332.08+3193.15+390.95+4156.62)</f>
        <v>95325.739999999991</v>
      </c>
      <c r="L4" s="16">
        <v>0</v>
      </c>
      <c r="M4" s="20">
        <v>0</v>
      </c>
      <c r="N4" s="24">
        <v>3</v>
      </c>
      <c r="O4" s="5">
        <f>SUM(4156.52+490.94+6330)</f>
        <v>10977.46</v>
      </c>
      <c r="P4" s="16">
        <v>0</v>
      </c>
      <c r="Q4" s="30">
        <v>0</v>
      </c>
      <c r="R4" s="27">
        <v>1</v>
      </c>
      <c r="S4" s="5">
        <v>0</v>
      </c>
      <c r="T4" s="16">
        <v>1</v>
      </c>
      <c r="U4" s="5">
        <v>23511.15</v>
      </c>
    </row>
    <row r="5" spans="1:21" ht="46.5" customHeight="1" x14ac:dyDescent="0.3">
      <c r="A5" s="7" t="s">
        <v>18</v>
      </c>
      <c r="B5" s="16">
        <v>1</v>
      </c>
      <c r="C5" s="5">
        <f>SUM(5675.92)*1.45</f>
        <v>8230.0840000000007</v>
      </c>
      <c r="D5" s="16">
        <v>0</v>
      </c>
      <c r="E5" s="20">
        <v>0</v>
      </c>
      <c r="F5" s="24">
        <v>0</v>
      </c>
      <c r="G5" s="5">
        <v>0</v>
      </c>
      <c r="H5" s="16">
        <v>0</v>
      </c>
      <c r="I5" s="30">
        <v>0</v>
      </c>
      <c r="J5" s="27">
        <v>0</v>
      </c>
      <c r="K5" s="5">
        <v>0</v>
      </c>
      <c r="L5" s="16">
        <v>0</v>
      </c>
      <c r="M5" s="20">
        <v>0</v>
      </c>
      <c r="N5" s="24">
        <v>0</v>
      </c>
      <c r="O5" s="5">
        <v>0</v>
      </c>
      <c r="P5" s="16">
        <v>0</v>
      </c>
      <c r="Q5" s="30">
        <v>0</v>
      </c>
      <c r="R5" s="27">
        <v>0</v>
      </c>
      <c r="S5" s="5">
        <v>0</v>
      </c>
      <c r="T5" s="16">
        <v>0</v>
      </c>
      <c r="U5" s="5">
        <v>0</v>
      </c>
    </row>
    <row r="6" spans="1:21" ht="49.5" customHeight="1" x14ac:dyDescent="0.3">
      <c r="A6" s="7" t="s">
        <v>7</v>
      </c>
      <c r="B6" s="16">
        <v>0</v>
      </c>
      <c r="C6" s="5">
        <v>0</v>
      </c>
      <c r="D6" s="16">
        <v>0</v>
      </c>
      <c r="E6" s="21">
        <v>0</v>
      </c>
      <c r="F6" s="24">
        <v>0</v>
      </c>
      <c r="G6" s="5">
        <v>0</v>
      </c>
      <c r="H6" s="16">
        <v>0</v>
      </c>
      <c r="I6" s="30">
        <v>0</v>
      </c>
      <c r="J6" s="27">
        <v>2</v>
      </c>
      <c r="K6" s="5">
        <f>SUM(122500+8132)</f>
        <v>130632</v>
      </c>
      <c r="L6" s="16">
        <v>0</v>
      </c>
      <c r="M6" s="20">
        <v>0</v>
      </c>
      <c r="N6" s="24">
        <v>0</v>
      </c>
      <c r="O6" s="5">
        <v>0</v>
      </c>
      <c r="P6" s="16">
        <v>0</v>
      </c>
      <c r="Q6" s="30">
        <v>0</v>
      </c>
      <c r="R6" s="27">
        <v>0</v>
      </c>
      <c r="S6" s="5">
        <v>0</v>
      </c>
      <c r="T6" s="16">
        <v>1</v>
      </c>
      <c r="U6" s="5">
        <f>SUM(9300)</f>
        <v>9300</v>
      </c>
    </row>
    <row r="7" spans="1:21" ht="49.5" customHeight="1" x14ac:dyDescent="0.3">
      <c r="A7" s="7" t="s">
        <v>19</v>
      </c>
      <c r="B7" s="16">
        <v>0</v>
      </c>
      <c r="C7" s="5">
        <v>0</v>
      </c>
      <c r="D7" s="16">
        <v>0</v>
      </c>
      <c r="E7" s="21">
        <v>0</v>
      </c>
      <c r="F7" s="24">
        <v>0</v>
      </c>
      <c r="G7" s="5">
        <v>0</v>
      </c>
      <c r="H7" s="16">
        <v>0</v>
      </c>
      <c r="I7" s="30">
        <v>0</v>
      </c>
      <c r="J7" s="27">
        <v>0</v>
      </c>
      <c r="K7" s="5">
        <v>0</v>
      </c>
      <c r="L7" s="16">
        <v>0</v>
      </c>
      <c r="M7" s="20">
        <v>0</v>
      </c>
      <c r="N7" s="24">
        <v>0</v>
      </c>
      <c r="O7" s="5">
        <v>0</v>
      </c>
      <c r="P7" s="16">
        <v>0</v>
      </c>
      <c r="Q7" s="30">
        <v>0</v>
      </c>
      <c r="R7" s="27">
        <v>0</v>
      </c>
      <c r="S7" s="5">
        <v>0</v>
      </c>
      <c r="T7" s="16">
        <v>0</v>
      </c>
      <c r="U7" s="5">
        <v>0</v>
      </c>
    </row>
    <row r="8" spans="1:21" ht="45.9" customHeight="1" x14ac:dyDescent="0.3">
      <c r="A8" s="7" t="s">
        <v>8</v>
      </c>
      <c r="B8" s="16">
        <v>2</v>
      </c>
      <c r="C8" s="9">
        <f>SUM(73.48+315)*1.45</f>
        <v>563.29600000000005</v>
      </c>
      <c r="D8" s="16">
        <v>0</v>
      </c>
      <c r="E8" s="20">
        <v>0</v>
      </c>
      <c r="F8" s="24">
        <v>1</v>
      </c>
      <c r="G8" s="5">
        <f>SUM(410.07)*1.45</f>
        <v>594.60149999999999</v>
      </c>
      <c r="H8" s="16">
        <v>0</v>
      </c>
      <c r="I8" s="30">
        <v>0</v>
      </c>
      <c r="J8" s="27">
        <v>4</v>
      </c>
      <c r="K8" s="5">
        <f>SUM(3000+4790.85+650+1200)</f>
        <v>9640.85</v>
      </c>
      <c r="L8" s="16">
        <v>0</v>
      </c>
      <c r="M8" s="20">
        <v>0</v>
      </c>
      <c r="N8" s="24">
        <v>0</v>
      </c>
      <c r="O8" s="5">
        <v>0</v>
      </c>
      <c r="P8" s="16">
        <v>0</v>
      </c>
      <c r="Q8" s="30">
        <v>0</v>
      </c>
      <c r="R8" s="27">
        <v>0</v>
      </c>
      <c r="S8" s="5">
        <v>0</v>
      </c>
      <c r="T8" s="16">
        <v>0</v>
      </c>
      <c r="U8" s="5">
        <v>0</v>
      </c>
    </row>
    <row r="9" spans="1:21" ht="34.5" customHeight="1" x14ac:dyDescent="0.3">
      <c r="A9" s="7" t="s">
        <v>9</v>
      </c>
      <c r="B9" s="16">
        <v>0</v>
      </c>
      <c r="C9" s="5">
        <v>0</v>
      </c>
      <c r="D9" s="16">
        <v>0</v>
      </c>
      <c r="E9" s="20">
        <v>0</v>
      </c>
      <c r="F9" s="24">
        <v>0</v>
      </c>
      <c r="G9" s="5">
        <v>0</v>
      </c>
      <c r="H9" s="16">
        <v>0</v>
      </c>
      <c r="I9" s="30">
        <v>0</v>
      </c>
      <c r="J9" s="27">
        <v>0</v>
      </c>
      <c r="K9" s="5">
        <v>0</v>
      </c>
      <c r="L9" s="16">
        <v>0</v>
      </c>
      <c r="M9" s="20">
        <v>0</v>
      </c>
      <c r="N9" s="24">
        <v>0</v>
      </c>
      <c r="O9" s="5">
        <v>0</v>
      </c>
      <c r="P9" s="16">
        <v>0</v>
      </c>
      <c r="Q9" s="30">
        <v>0</v>
      </c>
      <c r="R9" s="27">
        <v>0</v>
      </c>
      <c r="S9" s="5">
        <v>0</v>
      </c>
      <c r="T9" s="16">
        <v>0</v>
      </c>
      <c r="U9" s="5">
        <v>0</v>
      </c>
    </row>
    <row r="10" spans="1:21" ht="29.4" thickBot="1" x14ac:dyDescent="0.35">
      <c r="A10" s="10" t="s">
        <v>10</v>
      </c>
      <c r="B10" s="38">
        <f t="shared" ref="B10:U10" si="0">SUM(B3:B9)</f>
        <v>26</v>
      </c>
      <c r="C10" s="39">
        <f t="shared" si="0"/>
        <v>237443.32199999999</v>
      </c>
      <c r="D10" s="38">
        <f t="shared" si="0"/>
        <v>1</v>
      </c>
      <c r="E10" s="40">
        <f t="shared" si="0"/>
        <v>7093</v>
      </c>
      <c r="F10" s="41">
        <f t="shared" si="0"/>
        <v>25</v>
      </c>
      <c r="G10" s="39">
        <f t="shared" si="0"/>
        <v>226350.26759999999</v>
      </c>
      <c r="H10" s="38">
        <f t="shared" si="0"/>
        <v>0</v>
      </c>
      <c r="I10" s="42">
        <f t="shared" si="0"/>
        <v>0</v>
      </c>
      <c r="J10" s="43">
        <f t="shared" si="0"/>
        <v>31</v>
      </c>
      <c r="K10" s="39">
        <f t="shared" si="0"/>
        <v>454323.86</v>
      </c>
      <c r="L10" s="38">
        <f t="shared" si="0"/>
        <v>0</v>
      </c>
      <c r="M10" s="40">
        <f t="shared" si="0"/>
        <v>0</v>
      </c>
      <c r="N10" s="41">
        <f t="shared" si="0"/>
        <v>16</v>
      </c>
      <c r="O10" s="39">
        <f t="shared" si="0"/>
        <v>253880</v>
      </c>
      <c r="P10" s="38">
        <f t="shared" si="0"/>
        <v>0</v>
      </c>
      <c r="Q10" s="42">
        <f t="shared" si="0"/>
        <v>0</v>
      </c>
      <c r="R10" s="43">
        <f t="shared" si="0"/>
        <v>6</v>
      </c>
      <c r="S10" s="39">
        <f t="shared" si="0"/>
        <v>71036.92</v>
      </c>
      <c r="T10" s="38">
        <f t="shared" si="0"/>
        <v>8</v>
      </c>
      <c r="U10" s="39">
        <f t="shared" si="0"/>
        <v>119754.98999999999</v>
      </c>
    </row>
    <row r="11" spans="1:21" ht="33" customHeight="1" thickTop="1" x14ac:dyDescent="0.3">
      <c r="A11" s="11" t="s">
        <v>20</v>
      </c>
      <c r="B11" s="17">
        <v>0</v>
      </c>
      <c r="C11" s="13">
        <v>0</v>
      </c>
      <c r="D11" s="17">
        <v>0</v>
      </c>
      <c r="E11" s="22">
        <v>0</v>
      </c>
      <c r="F11" s="25">
        <v>0</v>
      </c>
      <c r="G11" s="13">
        <v>0</v>
      </c>
      <c r="H11" s="17">
        <v>0</v>
      </c>
      <c r="I11" s="31">
        <v>0</v>
      </c>
      <c r="J11" s="28">
        <v>0</v>
      </c>
      <c r="K11" s="14">
        <v>0</v>
      </c>
      <c r="L11" s="17">
        <v>0</v>
      </c>
      <c r="M11" s="22">
        <v>0</v>
      </c>
      <c r="N11" s="25">
        <v>0</v>
      </c>
      <c r="O11" s="13">
        <v>0</v>
      </c>
      <c r="P11" s="17">
        <v>0</v>
      </c>
      <c r="Q11" s="31">
        <v>0</v>
      </c>
      <c r="R11" s="28">
        <v>0</v>
      </c>
      <c r="S11" s="13">
        <v>0</v>
      </c>
      <c r="T11" s="17">
        <v>0</v>
      </c>
      <c r="U11" s="13">
        <v>0</v>
      </c>
    </row>
    <row r="12" spans="1:21" ht="33" customHeight="1" x14ac:dyDescent="0.3">
      <c r="A12" s="7" t="s">
        <v>11</v>
      </c>
      <c r="B12" s="16">
        <v>4</v>
      </c>
      <c r="C12" s="5">
        <f>SUM(9587.13+4971.22+4240.23+2419.11)</f>
        <v>21217.69</v>
      </c>
      <c r="D12" s="16">
        <v>0</v>
      </c>
      <c r="E12" s="20">
        <v>0</v>
      </c>
      <c r="F12" s="24">
        <v>3</v>
      </c>
      <c r="G12" s="5">
        <f>SUM(14461.38+1600+1640.55)</f>
        <v>17701.93</v>
      </c>
      <c r="H12" s="16">
        <v>0</v>
      </c>
      <c r="I12" s="30">
        <v>0</v>
      </c>
      <c r="J12" s="27">
        <v>7</v>
      </c>
      <c r="K12" s="5">
        <f>SUM(463.73+12992.04+3808.76+2210.25+14394.62+300+399+307.5+9000+21767.35+24594.4+5400)</f>
        <v>95637.65</v>
      </c>
      <c r="L12" s="16">
        <v>0</v>
      </c>
      <c r="M12" s="20">
        <v>0</v>
      </c>
      <c r="N12" s="24">
        <v>3</v>
      </c>
      <c r="O12" s="5">
        <f>SUM(2100+4037.12+10926.8+2700+600+3163.8)</f>
        <v>23527.719999999998</v>
      </c>
      <c r="P12" s="16">
        <v>0</v>
      </c>
      <c r="Q12" s="30">
        <v>0</v>
      </c>
      <c r="R12" s="27">
        <v>8</v>
      </c>
      <c r="S12" s="5">
        <f>SUM(1050+992.14+2195.55+11867.83+12086.59+5028.24+2070.02+1535.08+2000+1062.9)</f>
        <v>39888.35</v>
      </c>
      <c r="T12" s="16">
        <v>4</v>
      </c>
      <c r="U12" s="5">
        <f>SUM(3000+3000+3000+3400)</f>
        <v>12400</v>
      </c>
    </row>
    <row r="13" spans="1:21" ht="26.4" customHeight="1" x14ac:dyDescent="0.3">
      <c r="A13" s="7" t="s">
        <v>12</v>
      </c>
      <c r="B13" s="16">
        <v>9</v>
      </c>
      <c r="C13" s="5">
        <f>SUM(3459.25+3190.95+2015.52+6070.17+2711.38+6329.99+840+4376.56+2659.4)</f>
        <v>31653.220000000005</v>
      </c>
      <c r="D13" s="16">
        <v>0</v>
      </c>
      <c r="E13" s="20">
        <v>0</v>
      </c>
      <c r="F13" s="24">
        <v>7</v>
      </c>
      <c r="G13" s="5">
        <f>SUM(534.34+5789.35+2486.29+10933.41+1464.14+414.63+1696)</f>
        <v>23318.16</v>
      </c>
      <c r="H13" s="16">
        <v>0</v>
      </c>
      <c r="I13" s="30">
        <v>0</v>
      </c>
      <c r="J13" s="27">
        <v>3</v>
      </c>
      <c r="K13" s="5">
        <f>SUM(2835.07+1337.53+1463.41+9410.86)</f>
        <v>15046.87</v>
      </c>
      <c r="L13" s="16">
        <v>0</v>
      </c>
      <c r="M13" s="20">
        <v>0</v>
      </c>
      <c r="N13" s="24">
        <v>3</v>
      </c>
      <c r="O13" s="5">
        <f>SUM(421.95+8649.12+9614.74+5146.46+3071.28+13196.18+2013.01)</f>
        <v>42112.74</v>
      </c>
      <c r="P13" s="16">
        <v>0</v>
      </c>
      <c r="Q13" s="30">
        <v>0</v>
      </c>
      <c r="R13" s="27">
        <v>2</v>
      </c>
      <c r="S13" s="5">
        <f>SUM(895.59+2932.23+9774.86)</f>
        <v>13602.68</v>
      </c>
      <c r="T13" s="16">
        <v>1</v>
      </c>
      <c r="U13" s="9">
        <f>SUM(4371.88)</f>
        <v>4371.88</v>
      </c>
    </row>
    <row r="14" spans="1:21" ht="28.8" x14ac:dyDescent="0.3">
      <c r="A14" s="8" t="s">
        <v>13</v>
      </c>
      <c r="B14" s="32">
        <f>SUM(B11:B13)</f>
        <v>13</v>
      </c>
      <c r="C14" s="33">
        <f t="shared" ref="C14:U14" si="1">SUM(C11:C13)</f>
        <v>52870.91</v>
      </c>
      <c r="D14" s="32">
        <f t="shared" si="1"/>
        <v>0</v>
      </c>
      <c r="E14" s="34">
        <f t="shared" si="1"/>
        <v>0</v>
      </c>
      <c r="F14" s="35">
        <f t="shared" si="1"/>
        <v>10</v>
      </c>
      <c r="G14" s="33">
        <f t="shared" si="1"/>
        <v>41020.089999999997</v>
      </c>
      <c r="H14" s="32">
        <f t="shared" si="1"/>
        <v>0</v>
      </c>
      <c r="I14" s="36">
        <f t="shared" si="1"/>
        <v>0</v>
      </c>
      <c r="J14" s="37">
        <f t="shared" si="1"/>
        <v>10</v>
      </c>
      <c r="K14" s="33">
        <f t="shared" si="1"/>
        <v>110684.51999999999</v>
      </c>
      <c r="L14" s="32">
        <f t="shared" si="1"/>
        <v>0</v>
      </c>
      <c r="M14" s="34">
        <f t="shared" si="1"/>
        <v>0</v>
      </c>
      <c r="N14" s="35">
        <f t="shared" si="1"/>
        <v>6</v>
      </c>
      <c r="O14" s="33">
        <f t="shared" si="1"/>
        <v>65640.459999999992</v>
      </c>
      <c r="P14" s="32">
        <f t="shared" si="1"/>
        <v>0</v>
      </c>
      <c r="Q14" s="36">
        <f t="shared" si="1"/>
        <v>0</v>
      </c>
      <c r="R14" s="37">
        <f t="shared" si="1"/>
        <v>10</v>
      </c>
      <c r="S14" s="33">
        <f t="shared" si="1"/>
        <v>53491.03</v>
      </c>
      <c r="T14" s="32">
        <f t="shared" si="1"/>
        <v>5</v>
      </c>
      <c r="U14" s="33">
        <f t="shared" si="1"/>
        <v>16771.88</v>
      </c>
    </row>
    <row r="15" spans="1:21" x14ac:dyDescent="0.3">
      <c r="A15" s="1"/>
    </row>
  </sheetData>
  <mergeCells count="6">
    <mergeCell ref="R1:U1"/>
    <mergeCell ref="A1:A2"/>
    <mergeCell ref="B1:E1"/>
    <mergeCell ref="F1:I1"/>
    <mergeCell ref="J1:M1"/>
    <mergeCell ref="N1:Q1"/>
  </mergeCells>
  <printOptions horizontalCentered="1"/>
  <pageMargins left="0.70866141732283472" right="0.70866141732283472" top="0.8322222222222222" bottom="0.74803149606299213" header="0.31496062992125984" footer="0.31496062992125984"/>
  <pageSetup paperSize="9" scale="56" fitToHeight="0" orientation="landscape" r:id="rId1"/>
  <headerFooter>
    <oddHeader>&amp;C
&amp;"Garamond,Pogrubiony"&amp;12Załącznik nr H do SWZ - Zestawienie szkodowości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</dc:creator>
  <cp:lastModifiedBy>Mateusz Baryliszyn - Pomerania Brokers Sp. z o.o.</cp:lastModifiedBy>
  <cp:lastPrinted>2024-08-13T20:10:51Z</cp:lastPrinted>
  <dcterms:created xsi:type="dcterms:W3CDTF">2024-04-18T05:58:16Z</dcterms:created>
  <dcterms:modified xsi:type="dcterms:W3CDTF">2024-08-13T20:12:37Z</dcterms:modified>
</cp:coreProperties>
</file>