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Taryfa C12 i C21" sheetId="1" r:id="rId1"/>
  </sheets>
  <calcPr calcId="114210"/>
</workbook>
</file>

<file path=xl/calcChain.xml><?xml version="1.0" encoding="utf-8"?>
<calcChain xmlns="http://schemas.openxmlformats.org/spreadsheetml/2006/main">
  <c r="F13" i="1"/>
  <c r="F17"/>
  <c r="F15"/>
  <c r="F10"/>
  <c r="F9"/>
  <c r="F6"/>
  <c r="F5"/>
  <c r="F35"/>
  <c r="F33"/>
  <c r="F31"/>
  <c r="F28"/>
  <c r="F25"/>
  <c r="F16"/>
  <c r="H13"/>
  <c r="H15"/>
  <c r="H16"/>
  <c r="H17"/>
  <c r="H9"/>
  <c r="H10"/>
  <c r="F11"/>
  <c r="H11"/>
  <c r="F12"/>
  <c r="H12"/>
  <c r="F14"/>
  <c r="H14"/>
  <c r="H18"/>
  <c r="H5"/>
  <c r="H6"/>
  <c r="F7"/>
  <c r="H7"/>
  <c r="H8"/>
  <c r="H19"/>
  <c r="H25"/>
  <c r="F26"/>
  <c r="H26"/>
  <c r="H27"/>
  <c r="H28"/>
  <c r="H31"/>
  <c r="H33"/>
  <c r="H35"/>
  <c r="F29"/>
  <c r="H29"/>
  <c r="F30"/>
  <c r="H30"/>
  <c r="F32"/>
  <c r="H32"/>
  <c r="F34"/>
  <c r="H34"/>
  <c r="H36"/>
  <c r="H37"/>
  <c r="F8"/>
  <c r="F18"/>
  <c r="F19"/>
  <c r="F27"/>
  <c r="F36"/>
  <c r="F37"/>
</calcChain>
</file>

<file path=xl/sharedStrings.xml><?xml version="1.0" encoding="utf-8"?>
<sst xmlns="http://schemas.openxmlformats.org/spreadsheetml/2006/main" count="89" uniqueCount="61">
  <si>
    <t>GRUPA TARYFOWA</t>
  </si>
  <si>
    <t>Opis usługi</t>
  </si>
  <si>
    <t xml:space="preserve">Strefa </t>
  </si>
  <si>
    <t>Ilość szacunkowa</t>
  </si>
  <si>
    <t>Cena jednostkowa netto</t>
  </si>
  <si>
    <t>Wartość  netto</t>
  </si>
  <si>
    <t>Podatek      VAT</t>
  </si>
  <si>
    <t>Wartość brutto</t>
  </si>
  <si>
    <t>[zł]</t>
  </si>
  <si>
    <t>Razem dystrybucja energii</t>
  </si>
  <si>
    <t xml:space="preserve"> </t>
  </si>
  <si>
    <t>Ogółem sprzedaż i dystrybucja</t>
  </si>
  <si>
    <t>C-12 A</t>
  </si>
  <si>
    <t>1) Energia elektryczna szczytowa - [kWh]</t>
  </si>
  <si>
    <t>2) Energia elektryczna pozaszczytowa - [kWh]</t>
  </si>
  <si>
    <t>3) Opłata handlowa (za obsługę rozliczenia odbiorców )  - [zł/m-c]</t>
  </si>
  <si>
    <t>2 (ilość punktów poboru) x 12 m-cy</t>
  </si>
  <si>
    <t xml:space="preserve">Razem energia elektryczna </t>
  </si>
  <si>
    <t>4) Opłata dystrybucyjna zmienna szczytowa [zł/kWh]</t>
  </si>
  <si>
    <t>5) Opłata dystrybucyjna zmienna pozaszczytowa [zł/kWh]</t>
  </si>
  <si>
    <t>6) Opłata sieciowa stała  - [zł/kW/m-c]</t>
  </si>
  <si>
    <t>7) Opłata przejściowa - [zł/kW/m-c]</t>
  </si>
  <si>
    <t>8) Opłata jakościowa [zł/kWh]</t>
  </si>
  <si>
    <t>60 kW x 12 m-cy</t>
  </si>
  <si>
    <t>9) Opłata abonamentowa dystrybucji - [zł/m-c]</t>
  </si>
  <si>
    <t>10) Opłata OZE [zł/MWh]</t>
  </si>
  <si>
    <t>11) Opłata kogeneracyjna zł/MWh</t>
  </si>
  <si>
    <t>12) Opłata mocowa</t>
  </si>
  <si>
    <t>C-21</t>
  </si>
  <si>
    <t>1) Energia elektryczna czynna - [kWh]</t>
  </si>
  <si>
    <t>strefa całodobowa</t>
  </si>
  <si>
    <t>2) Opłata handlowa (za obsługę rozliczenia odbiorców )  - [zł/m-c]</t>
  </si>
  <si>
    <t>2 (punkt poboru) x 12 m-cy</t>
  </si>
  <si>
    <t>Razem energia elektryczna czynna</t>
  </si>
  <si>
    <t>3) Opłata dystrybucyjna zmienna [zł/kWh]</t>
  </si>
  <si>
    <t>4) Opłata sieciowa stała  - [zł/kW/m-c]</t>
  </si>
  <si>
    <t>152kW x 12 m-cy</t>
  </si>
  <si>
    <t>5) Opłata przejściowa - [zł/kW/m-c]</t>
  </si>
  <si>
    <t>152 kW x 12 m-cy</t>
  </si>
  <si>
    <t>6) Opłata jakościowa [zł/kWh]</t>
  </si>
  <si>
    <t>7) Opłata abonamentowa dystrybucji - [zł/m-c]</t>
  </si>
  <si>
    <t>8) Opłata OZE [zł/MWh]</t>
  </si>
  <si>
    <t>9) Opłata kogeneracyjna [zł/MWh]</t>
  </si>
  <si>
    <t>10) Opłata mocowa</t>
  </si>
  <si>
    <t xml:space="preserve">Razem dystrybucja energii </t>
  </si>
  <si>
    <t>351000 kWh</t>
  </si>
  <si>
    <t>351 000 kWh</t>
  </si>
  <si>
    <t xml:space="preserve"> 351,000 MWh</t>
  </si>
  <si>
    <t>351,000 MWh</t>
  </si>
  <si>
    <t>175 000  kWh</t>
  </si>
  <si>
    <t>95 500 kWh</t>
  </si>
  <si>
    <t>238 730 kWh</t>
  </si>
  <si>
    <t>95500 kWh</t>
  </si>
  <si>
    <t>238730 kWh</t>
  </si>
  <si>
    <t>334,230 MWh</t>
  </si>
  <si>
    <t>170 000  kWh</t>
  </si>
  <si>
    <t>334230 kWh</t>
  </si>
  <si>
    <r>
      <t xml:space="preserve">Zamawiający, w odniesieniu do wszystkich pozycji, wyraża zgodę na podanie </t>
    </r>
    <r>
      <rPr>
        <u/>
        <sz val="12"/>
        <color indexed="10"/>
        <rFont val="Times New Roman"/>
        <family val="1"/>
        <charset val="238"/>
      </rPr>
      <t xml:space="preserve">cen jednostkowych </t>
    </r>
    <r>
      <rPr>
        <sz val="12"/>
        <color indexed="10"/>
        <rFont val="Times New Roman"/>
        <family val="1"/>
        <charset val="238"/>
      </rPr>
      <t>z dokładnością</t>
    </r>
  </si>
  <si>
    <r>
      <t xml:space="preserve">do trzech/czterech miejsc po przecinku </t>
    </r>
    <r>
      <rPr>
        <u/>
        <sz val="12"/>
        <color indexed="10"/>
        <rFont val="Times New Roman"/>
        <family val="1"/>
        <charset val="238"/>
      </rPr>
      <t>wyłącznie w celach kalkulacyjnych.</t>
    </r>
    <r>
      <rPr>
        <sz val="12"/>
        <color indexed="10"/>
        <rFont val="Times New Roman"/>
        <family val="1"/>
        <charset val="238"/>
      </rPr>
      <t xml:space="preserve"> Cenę ostateczną oferty (cenę brutto) należy podać z dokładnością do </t>
    </r>
    <r>
      <rPr>
        <u/>
        <sz val="12"/>
        <color indexed="10"/>
        <rFont val="Times New Roman"/>
        <family val="1"/>
        <charset val="238"/>
      </rPr>
      <t>dwóch miejsc po przecinku.</t>
    </r>
  </si>
  <si>
    <t>Wartość netto słownie</t>
  </si>
  <si>
    <t>Wartość brutto słownie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</si>
</sst>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0.0%"/>
    <numFmt numFmtId="166" formatCode="0.0000"/>
  </numFmts>
  <fonts count="11">
    <font>
      <sz val="10"/>
      <name val="Arial"/>
      <family val="2"/>
      <charset val="238"/>
    </font>
    <font>
      <sz val="12"/>
      <color indexed="55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55"/>
      <name val="Calibri"/>
      <family val="2"/>
      <charset val="238"/>
    </font>
    <font>
      <b/>
      <sz val="12"/>
      <color indexed="55"/>
      <name val="Times New Roman"/>
      <family val="1"/>
      <charset val="238"/>
    </font>
    <font>
      <sz val="11"/>
      <color indexed="55"/>
      <name val="Calibri"/>
      <family val="2"/>
      <charset val="238"/>
    </font>
    <font>
      <sz val="12"/>
      <color indexed="10"/>
      <name val="Times New Roman"/>
      <family val="1"/>
      <charset val="238"/>
    </font>
    <font>
      <u/>
      <sz val="12"/>
      <color indexed="10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36"/>
      </patternFill>
    </fill>
    <fill>
      <patternFill patternType="solid">
        <fgColor indexed="23"/>
        <bgColor indexed="27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2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10" fillId="0" borderId="0" xfId="1"/>
    <xf numFmtId="0" fontId="4" fillId="0" borderId="0" xfId="1" applyFont="1"/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vertical="center" wrapText="1"/>
    </xf>
    <xf numFmtId="0" fontId="1" fillId="4" borderId="1" xfId="1" applyFont="1" applyFill="1" applyBorder="1"/>
    <xf numFmtId="1" fontId="1" fillId="4" borderId="1" xfId="1" applyNumberFormat="1" applyFont="1" applyFill="1" applyBorder="1"/>
    <xf numFmtId="0" fontId="5" fillId="4" borderId="1" xfId="1" applyFont="1" applyFill="1" applyBorder="1"/>
    <xf numFmtId="0" fontId="3" fillId="4" borderId="1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/>
    <xf numFmtId="4" fontId="3" fillId="4" borderId="1" xfId="1" applyNumberFormat="1" applyFont="1" applyFill="1" applyBorder="1"/>
    <xf numFmtId="0" fontId="1" fillId="4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/>
    <xf numFmtId="164" fontId="2" fillId="4" borderId="1" xfId="1" applyNumberFormat="1" applyFont="1" applyFill="1" applyBorder="1"/>
    <xf numFmtId="0" fontId="1" fillId="0" borderId="1" xfId="1" applyFont="1" applyBorder="1" applyAlignment="1">
      <alignment wrapText="1"/>
    </xf>
    <xf numFmtId="0" fontId="5" fillId="4" borderId="1" xfId="1" applyFont="1" applyFill="1" applyBorder="1" applyAlignment="1">
      <alignment wrapText="1"/>
    </xf>
    <xf numFmtId="0" fontId="1" fillId="4" borderId="1" xfId="1" applyFont="1" applyFill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4" fontId="2" fillId="4" borderId="1" xfId="1" applyNumberFormat="1" applyFont="1" applyFill="1" applyBorder="1"/>
    <xf numFmtId="2" fontId="3" fillId="4" borderId="1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1" applyFont="1"/>
    <xf numFmtId="0" fontId="7" fillId="0" borderId="0" xfId="1" applyFont="1"/>
    <xf numFmtId="4" fontId="7" fillId="0" borderId="0" xfId="1" applyNumberFormat="1" applyFont="1"/>
    <xf numFmtId="2" fontId="7" fillId="0" borderId="0" xfId="1" applyNumberFormat="1" applyFont="1"/>
    <xf numFmtId="0" fontId="9" fillId="0" borderId="0" xfId="1" applyFont="1"/>
    <xf numFmtId="0" fontId="6" fillId="0" borderId="0" xfId="1" applyFont="1"/>
    <xf numFmtId="2" fontId="1" fillId="0" borderId="1" xfId="1" applyNumberFormat="1" applyFont="1" applyBorder="1" applyAlignment="1">
      <alignment wrapText="1"/>
    </xf>
    <xf numFmtId="2" fontId="1" fillId="4" borderId="1" xfId="1" applyNumberFormat="1" applyFont="1" applyFill="1" applyBorder="1" applyAlignment="1">
      <alignment wrapText="1"/>
    </xf>
    <xf numFmtId="4" fontId="2" fillId="0" borderId="1" xfId="1" applyNumberFormat="1" applyFont="1" applyFill="1" applyBorder="1"/>
    <xf numFmtId="4" fontId="1" fillId="0" borderId="1" xfId="1" applyNumberFormat="1" applyFont="1" applyFill="1" applyBorder="1"/>
    <xf numFmtId="2" fontId="1" fillId="4" borderId="1" xfId="1" applyNumberFormat="1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T44"/>
  <sheetViews>
    <sheetView tabSelected="1" topLeftCell="A7" zoomScale="84" zoomScaleNormal="84" workbookViewId="0">
      <selection activeCell="M23" sqref="M23"/>
    </sheetView>
  </sheetViews>
  <sheetFormatPr defaultColWidth="8.28515625" defaultRowHeight="15"/>
  <cols>
    <col min="1" max="1" width="10.85546875" style="1" customWidth="1"/>
    <col min="2" max="2" width="49.140625" style="1" customWidth="1"/>
    <col min="3" max="3" width="12.85546875" style="1" customWidth="1"/>
    <col min="4" max="4" width="2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15.7109375" style="1" customWidth="1"/>
    <col min="9" max="254" width="7.140625" style="1" customWidth="1"/>
  </cols>
  <sheetData>
    <row r="3" spans="1:10" ht="47.25">
      <c r="A3" s="18" t="s">
        <v>0</v>
      </c>
      <c r="B3" s="19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</row>
    <row r="4" spans="1:10" ht="15.75">
      <c r="A4" s="18"/>
      <c r="B4" s="19"/>
      <c r="C4" s="18"/>
      <c r="D4" s="18"/>
      <c r="E4" s="19" t="s">
        <v>8</v>
      </c>
      <c r="F4" s="19" t="s">
        <v>8</v>
      </c>
      <c r="G4" s="19" t="s">
        <v>8</v>
      </c>
      <c r="H4" s="19" t="s">
        <v>8</v>
      </c>
    </row>
    <row r="5" spans="1:10" ht="15.75">
      <c r="A5" s="47" t="s">
        <v>12</v>
      </c>
      <c r="B5" s="3" t="s">
        <v>13</v>
      </c>
      <c r="C5" s="4"/>
      <c r="D5" s="25" t="s">
        <v>50</v>
      </c>
      <c r="E5" s="21"/>
      <c r="F5" s="21">
        <f>95500*E5</f>
        <v>0</v>
      </c>
      <c r="G5" s="21">
        <v>0.23</v>
      </c>
      <c r="H5" s="21">
        <f>F5+F5*G5</f>
        <v>0</v>
      </c>
    </row>
    <row r="6" spans="1:10" ht="15.75">
      <c r="A6" s="47"/>
      <c r="B6" s="3" t="s">
        <v>14</v>
      </c>
      <c r="C6" s="4"/>
      <c r="D6" s="25" t="s">
        <v>51</v>
      </c>
      <c r="E6" s="21"/>
      <c r="F6" s="21">
        <f>238730*E6</f>
        <v>0</v>
      </c>
      <c r="G6" s="21">
        <v>0.23</v>
      </c>
      <c r="H6" s="21">
        <f>F6+F6*G6</f>
        <v>0</v>
      </c>
    </row>
    <row r="7" spans="1:10" ht="31.5">
      <c r="A7" s="47"/>
      <c r="B7" s="5" t="s">
        <v>15</v>
      </c>
      <c r="C7" s="4"/>
      <c r="D7" s="25" t="s">
        <v>16</v>
      </c>
      <c r="E7" s="27"/>
      <c r="F7" s="44">
        <f>2*12*E7</f>
        <v>0</v>
      </c>
      <c r="G7" s="21">
        <v>0.23</v>
      </c>
      <c r="H7" s="45">
        <f>F7+F7*G7</f>
        <v>0</v>
      </c>
    </row>
    <row r="8" spans="1:10" ht="15.75">
      <c r="A8" s="47"/>
      <c r="B8" s="12" t="s">
        <v>17</v>
      </c>
      <c r="C8" s="13"/>
      <c r="D8" s="26"/>
      <c r="E8" s="28"/>
      <c r="F8" s="33">
        <f>SUM(F5:F7)</f>
        <v>0</v>
      </c>
      <c r="G8" s="28"/>
      <c r="H8" s="33">
        <f>SUM(H5:H7)</f>
        <v>0</v>
      </c>
    </row>
    <row r="9" spans="1:10" ht="15.75">
      <c r="A9" s="47"/>
      <c r="B9" s="6" t="s">
        <v>18</v>
      </c>
      <c r="C9" s="7"/>
      <c r="D9" s="25" t="s">
        <v>52</v>
      </c>
      <c r="E9" s="21"/>
      <c r="F9" s="45">
        <f>95500*E9</f>
        <v>0</v>
      </c>
      <c r="G9" s="21">
        <v>0.23</v>
      </c>
      <c r="H9" s="44">
        <f>F9*G9</f>
        <v>0</v>
      </c>
    </row>
    <row r="10" spans="1:10" ht="15.75">
      <c r="A10" s="47"/>
      <c r="B10" s="6" t="s">
        <v>19</v>
      </c>
      <c r="C10" s="7"/>
      <c r="D10" s="25" t="s">
        <v>53</v>
      </c>
      <c r="E10" s="21"/>
      <c r="F10" s="45">
        <f>238730*E10</f>
        <v>0</v>
      </c>
      <c r="G10" s="21">
        <v>0.23</v>
      </c>
      <c r="H10" s="44">
        <f>F10*G10</f>
        <v>0</v>
      </c>
    </row>
    <row r="11" spans="1:10" ht="15.75">
      <c r="A11" s="47"/>
      <c r="B11" s="6" t="s">
        <v>20</v>
      </c>
      <c r="C11" s="7"/>
      <c r="D11" s="25" t="s">
        <v>23</v>
      </c>
      <c r="E11" s="21"/>
      <c r="F11" s="45">
        <f>60*12*E11</f>
        <v>0</v>
      </c>
      <c r="G11" s="21">
        <v>0.23</v>
      </c>
      <c r="H11" s="44">
        <f t="shared" ref="H11:H17" si="0">F11*G11</f>
        <v>0</v>
      </c>
    </row>
    <row r="12" spans="1:10" ht="15.75">
      <c r="A12" s="47"/>
      <c r="B12" s="6" t="s">
        <v>21</v>
      </c>
      <c r="C12" s="7"/>
      <c r="D12" s="25" t="s">
        <v>23</v>
      </c>
      <c r="E12" s="21"/>
      <c r="F12" s="45">
        <f>60*12*E12</f>
        <v>0</v>
      </c>
      <c r="G12" s="21">
        <v>0.23</v>
      </c>
      <c r="H12" s="44">
        <f t="shared" si="0"/>
        <v>0</v>
      </c>
    </row>
    <row r="13" spans="1:10" ht="15.75">
      <c r="A13" s="47"/>
      <c r="B13" s="3" t="s">
        <v>22</v>
      </c>
      <c r="C13" s="7"/>
      <c r="D13" s="25" t="s">
        <v>56</v>
      </c>
      <c r="E13" s="21"/>
      <c r="F13" s="45">
        <f>334230*E13</f>
        <v>0</v>
      </c>
      <c r="G13" s="21">
        <v>0.23</v>
      </c>
      <c r="H13" s="44">
        <f t="shared" si="0"/>
        <v>0</v>
      </c>
    </row>
    <row r="14" spans="1:10" ht="31.5">
      <c r="A14" s="47"/>
      <c r="B14" s="8" t="s">
        <v>24</v>
      </c>
      <c r="C14" s="7"/>
      <c r="D14" s="25" t="s">
        <v>16</v>
      </c>
      <c r="E14" s="21"/>
      <c r="F14" s="45">
        <f>2*12*E14</f>
        <v>0</v>
      </c>
      <c r="G14" s="21">
        <v>0.23</v>
      </c>
      <c r="H14" s="44">
        <f t="shared" si="0"/>
        <v>0</v>
      </c>
      <c r="J14" s="2"/>
    </row>
    <row r="15" spans="1:10" ht="15.75">
      <c r="A15" s="47"/>
      <c r="B15" s="3" t="s">
        <v>25</v>
      </c>
      <c r="C15" s="7"/>
      <c r="D15" s="25" t="s">
        <v>54</v>
      </c>
      <c r="E15" s="21"/>
      <c r="F15" s="45">
        <f>334.23*E15</f>
        <v>0</v>
      </c>
      <c r="G15" s="21">
        <v>0.23</v>
      </c>
      <c r="H15" s="44">
        <f t="shared" si="0"/>
        <v>0</v>
      </c>
      <c r="J15" s="2"/>
    </row>
    <row r="16" spans="1:10" ht="15.75">
      <c r="A16" s="47"/>
      <c r="B16" s="3" t="s">
        <v>26</v>
      </c>
      <c r="C16" s="7"/>
      <c r="D16" s="25" t="s">
        <v>54</v>
      </c>
      <c r="E16" s="21"/>
      <c r="F16" s="45">
        <f>321*E16</f>
        <v>0</v>
      </c>
      <c r="G16" s="21">
        <v>0.23</v>
      </c>
      <c r="H16" s="44">
        <f t="shared" si="0"/>
        <v>0</v>
      </c>
      <c r="J16" s="2"/>
    </row>
    <row r="17" spans="1:10" ht="15.75">
      <c r="A17" s="47"/>
      <c r="B17" s="3" t="s">
        <v>27</v>
      </c>
      <c r="C17" s="7"/>
      <c r="D17" s="25" t="s">
        <v>55</v>
      </c>
      <c r="E17" s="21"/>
      <c r="F17" s="45">
        <f>170000*E17</f>
        <v>0</v>
      </c>
      <c r="G17" s="21">
        <v>0.23</v>
      </c>
      <c r="H17" s="44">
        <f t="shared" si="0"/>
        <v>0</v>
      </c>
      <c r="J17" s="2"/>
    </row>
    <row r="18" spans="1:10" ht="15.75">
      <c r="A18" s="47"/>
      <c r="B18" s="12" t="s">
        <v>9</v>
      </c>
      <c r="C18" s="14"/>
      <c r="D18" s="15" t="s">
        <v>10</v>
      </c>
      <c r="E18" s="14"/>
      <c r="F18" s="22">
        <f>SUM(F9:F17)</f>
        <v>0</v>
      </c>
      <c r="G18" s="22"/>
      <c r="H18" s="22">
        <f>SUM(H9:H17)</f>
        <v>0</v>
      </c>
    </row>
    <row r="19" spans="1:10" ht="17.25" customHeight="1">
      <c r="A19" s="20"/>
      <c r="B19" s="9" t="s">
        <v>11</v>
      </c>
      <c r="C19" s="10"/>
      <c r="D19" s="11"/>
      <c r="E19" s="23"/>
      <c r="F19" s="24">
        <f>F8+F18</f>
        <v>0</v>
      </c>
      <c r="G19" s="24"/>
      <c r="H19" s="34">
        <f>H8+H18</f>
        <v>0</v>
      </c>
    </row>
    <row r="23" spans="1:10" ht="47.25" customHeight="1">
      <c r="A23" s="17" t="s">
        <v>0</v>
      </c>
      <c r="B23" s="17" t="s">
        <v>1</v>
      </c>
      <c r="C23" s="17" t="s">
        <v>2</v>
      </c>
      <c r="D23" s="17" t="s">
        <v>3</v>
      </c>
      <c r="E23" s="17" t="s">
        <v>4</v>
      </c>
      <c r="F23" s="17" t="s">
        <v>5</v>
      </c>
      <c r="G23" s="17" t="s">
        <v>6</v>
      </c>
      <c r="H23" s="17" t="s">
        <v>7</v>
      </c>
    </row>
    <row r="24" spans="1:10" ht="15.75">
      <c r="A24" s="16"/>
      <c r="B24" s="16"/>
      <c r="C24" s="16"/>
      <c r="D24" s="16"/>
      <c r="E24" s="16" t="s">
        <v>8</v>
      </c>
      <c r="F24" s="16" t="s">
        <v>8</v>
      </c>
      <c r="G24" s="16" t="s">
        <v>8</v>
      </c>
      <c r="H24" s="16" t="s">
        <v>8</v>
      </c>
    </row>
    <row r="25" spans="1:10" ht="31.5">
      <c r="A25" s="48" t="s">
        <v>28</v>
      </c>
      <c r="B25" s="29" t="s">
        <v>29</v>
      </c>
      <c r="C25" s="29" t="s">
        <v>30</v>
      </c>
      <c r="D25" s="29" t="s">
        <v>45</v>
      </c>
      <c r="E25" s="29"/>
      <c r="F25" s="42">
        <f>351000*E25</f>
        <v>0</v>
      </c>
      <c r="G25" s="29">
        <v>0.23</v>
      </c>
      <c r="H25" s="42">
        <f>F25+F25*G25</f>
        <v>0</v>
      </c>
    </row>
    <row r="26" spans="1:10" ht="31.5">
      <c r="A26" s="49"/>
      <c r="B26" s="29" t="s">
        <v>31</v>
      </c>
      <c r="C26" s="29" t="s">
        <v>30</v>
      </c>
      <c r="D26" s="29" t="s">
        <v>32</v>
      </c>
      <c r="E26" s="29"/>
      <c r="F26" s="42">
        <f>24*E26</f>
        <v>0</v>
      </c>
      <c r="G26" s="29">
        <v>0.23</v>
      </c>
      <c r="H26" s="42">
        <f>F26+F26*G26</f>
        <v>0</v>
      </c>
    </row>
    <row r="27" spans="1:10" ht="15.75">
      <c r="A27" s="49"/>
      <c r="B27" s="30" t="s">
        <v>33</v>
      </c>
      <c r="C27" s="31"/>
      <c r="D27" s="31"/>
      <c r="E27" s="31"/>
      <c r="F27" s="43">
        <f>SUM(F25:F26)</f>
        <v>0</v>
      </c>
      <c r="G27" s="31"/>
      <c r="H27" s="43">
        <f>SUM(H25:H26)</f>
        <v>0</v>
      </c>
    </row>
    <row r="28" spans="1:10" ht="31.5">
      <c r="A28" s="49"/>
      <c r="B28" s="29" t="s">
        <v>34</v>
      </c>
      <c r="C28" s="29" t="s">
        <v>30</v>
      </c>
      <c r="D28" s="29" t="s">
        <v>46</v>
      </c>
      <c r="E28" s="32"/>
      <c r="F28" s="42">
        <f>351000*E28</f>
        <v>0</v>
      </c>
      <c r="G28" s="29">
        <v>0.23</v>
      </c>
      <c r="H28" s="42">
        <f>F28+F28*G28</f>
        <v>0</v>
      </c>
    </row>
    <row r="29" spans="1:10" ht="31.5">
      <c r="A29" s="49"/>
      <c r="B29" s="29" t="s">
        <v>35</v>
      </c>
      <c r="C29" s="29" t="s">
        <v>30</v>
      </c>
      <c r="D29" s="29" t="s">
        <v>36</v>
      </c>
      <c r="E29" s="32"/>
      <c r="F29" s="42">
        <f>152*12*E29</f>
        <v>0</v>
      </c>
      <c r="G29" s="29">
        <v>0.23</v>
      </c>
      <c r="H29" s="42">
        <f t="shared" ref="H29:H35" si="1">F29+F29*G29</f>
        <v>0</v>
      </c>
    </row>
    <row r="30" spans="1:10" ht="31.5">
      <c r="A30" s="49"/>
      <c r="B30" s="29" t="s">
        <v>37</v>
      </c>
      <c r="C30" s="29" t="s">
        <v>30</v>
      </c>
      <c r="D30" s="29" t="s">
        <v>38</v>
      </c>
      <c r="E30" s="32"/>
      <c r="F30" s="42">
        <f>152*12*E30</f>
        <v>0</v>
      </c>
      <c r="G30" s="29">
        <v>0.23</v>
      </c>
      <c r="H30" s="42">
        <f t="shared" si="1"/>
        <v>0</v>
      </c>
    </row>
    <row r="31" spans="1:10" ht="31.5">
      <c r="A31" s="49"/>
      <c r="B31" s="29" t="s">
        <v>39</v>
      </c>
      <c r="C31" s="29" t="s">
        <v>30</v>
      </c>
      <c r="D31" s="29" t="s">
        <v>46</v>
      </c>
      <c r="E31" s="32"/>
      <c r="F31" s="42">
        <f>351000*E31</f>
        <v>0</v>
      </c>
      <c r="G31" s="29">
        <v>0.23</v>
      </c>
      <c r="H31" s="42">
        <f t="shared" si="1"/>
        <v>0</v>
      </c>
    </row>
    <row r="32" spans="1:10" ht="31.5">
      <c r="A32" s="49"/>
      <c r="B32" s="29" t="s">
        <v>40</v>
      </c>
      <c r="C32" s="29" t="s">
        <v>30</v>
      </c>
      <c r="D32" s="29" t="s">
        <v>32</v>
      </c>
      <c r="E32" s="32"/>
      <c r="F32" s="42">
        <f>24*E32</f>
        <v>0</v>
      </c>
      <c r="G32" s="29">
        <v>0.23</v>
      </c>
      <c r="H32" s="42">
        <f t="shared" si="1"/>
        <v>0</v>
      </c>
    </row>
    <row r="33" spans="1:10" ht="31.5">
      <c r="A33" s="49"/>
      <c r="B33" s="29" t="s">
        <v>41</v>
      </c>
      <c r="C33" s="29" t="s">
        <v>30</v>
      </c>
      <c r="D33" s="29" t="s">
        <v>47</v>
      </c>
      <c r="E33" s="32"/>
      <c r="F33" s="42">
        <f>351*E33</f>
        <v>0</v>
      </c>
      <c r="G33" s="29">
        <v>0.23</v>
      </c>
      <c r="H33" s="42">
        <f t="shared" si="1"/>
        <v>0</v>
      </c>
    </row>
    <row r="34" spans="1:10" ht="15.75">
      <c r="A34" s="49"/>
      <c r="B34" s="29" t="s">
        <v>42</v>
      </c>
      <c r="C34" s="29"/>
      <c r="D34" s="29" t="s">
        <v>48</v>
      </c>
      <c r="E34" s="32"/>
      <c r="F34" s="42">
        <f>263*E34</f>
        <v>0</v>
      </c>
      <c r="G34" s="29">
        <v>0.23</v>
      </c>
      <c r="H34" s="42">
        <f t="shared" si="1"/>
        <v>0</v>
      </c>
    </row>
    <row r="35" spans="1:10" ht="15.75">
      <c r="A35" s="49"/>
      <c r="B35" s="29" t="s">
        <v>43</v>
      </c>
      <c r="C35" s="29"/>
      <c r="D35" s="29" t="s">
        <v>49</v>
      </c>
      <c r="E35" s="32"/>
      <c r="F35" s="42">
        <f>175000*E35</f>
        <v>0</v>
      </c>
      <c r="G35" s="29">
        <v>0.23</v>
      </c>
      <c r="H35" s="42">
        <f t="shared" si="1"/>
        <v>0</v>
      </c>
    </row>
    <row r="36" spans="1:10" ht="15.75">
      <c r="A36" s="49"/>
      <c r="B36" s="16" t="s">
        <v>44</v>
      </c>
      <c r="C36" s="14"/>
      <c r="D36" s="14"/>
      <c r="E36" s="14"/>
      <c r="F36" s="46">
        <f>SUM(F28:F35)</f>
        <v>0</v>
      </c>
      <c r="G36" s="46"/>
      <c r="H36" s="46">
        <f>SUM(H28:H35)</f>
        <v>0</v>
      </c>
    </row>
    <row r="37" spans="1:10" ht="15.75">
      <c r="A37" s="50"/>
      <c r="B37" s="16" t="s">
        <v>11</v>
      </c>
      <c r="C37" s="14"/>
      <c r="D37" s="14"/>
      <c r="E37" s="14"/>
      <c r="F37" s="46">
        <f>F27+F36</f>
        <v>0</v>
      </c>
      <c r="G37" s="46"/>
      <c r="H37" s="46">
        <f>H27+H36</f>
        <v>0</v>
      </c>
    </row>
    <row r="40" spans="1:10" ht="15.75">
      <c r="B40" s="35" t="s">
        <v>57</v>
      </c>
      <c r="C40" s="36"/>
      <c r="D40" s="36"/>
      <c r="E40" s="36"/>
      <c r="F40" s="37"/>
      <c r="G40" s="37"/>
      <c r="H40" s="40"/>
      <c r="I40" s="40"/>
      <c r="J40" s="40"/>
    </row>
    <row r="41" spans="1:10" ht="15.75">
      <c r="B41" s="35" t="s">
        <v>58</v>
      </c>
      <c r="C41" s="38"/>
      <c r="D41" s="39"/>
      <c r="E41" s="37"/>
      <c r="F41" s="37"/>
      <c r="G41" s="37"/>
      <c r="H41" s="40"/>
      <c r="I41" s="40"/>
      <c r="J41" s="40"/>
    </row>
    <row r="43" spans="1:10">
      <c r="B43" s="41" t="s">
        <v>59</v>
      </c>
    </row>
    <row r="44" spans="1:10">
      <c r="B44" s="41" t="s">
        <v>60</v>
      </c>
    </row>
  </sheetData>
  <mergeCells count="2">
    <mergeCell ref="A5:A18"/>
    <mergeCell ref="A25:A37"/>
  </mergeCells>
  <phoneticPr fontId="0" type="noConversion"/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34630</TotalTime>
  <Application>LibreOffice/5.2.1.2$Windows_x86 LibreOffice_project/31dd62db80d4e60af04904455ec9c9219178d620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Taryfa C12 i C21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jolanta.kowalik</cp:lastModifiedBy>
  <cp:revision>50</cp:revision>
  <cp:lastPrinted>2021-07-22T08:06:23Z</cp:lastPrinted>
  <dcterms:created xsi:type="dcterms:W3CDTF">2013-11-14T09:34:03Z</dcterms:created>
  <dcterms:modified xsi:type="dcterms:W3CDTF">2021-07-23T11:05:24Z</dcterms:modified>
  <dc:language>pl-PL</dc:language>
</cp:coreProperties>
</file>