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przatargi\2024\Pużaka\"/>
    </mc:Choice>
  </mc:AlternateContent>
  <xr:revisionPtr revIDLastSave="0" documentId="13_ncr:1_{2D771E3A-E3A9-4DBF-AA31-195AC75C2A3C}" xr6:coauthVersionLast="47" xr6:coauthVersionMax="47" xr10:uidLastSave="{00000000-0000-0000-0000-000000000000}"/>
  <bookViews>
    <workbookView xWindow="-120" yWindow="-120" windowWidth="29040" windowHeight="17325" xr2:uid="{00000000-000D-0000-FFFF-FFFF00000000}"/>
  </bookViews>
  <sheets>
    <sheet name="kwalifikowane" sheetId="2" r:id="rId1"/>
    <sheet name="niekwalifikowane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2" l="1"/>
  <c r="D35" i="2" s="1"/>
  <c r="D36" i="2" s="1"/>
  <c r="D31" i="2"/>
  <c r="D10" i="2"/>
  <c r="D23" i="2"/>
  <c r="D42" i="2"/>
  <c r="D32" i="3"/>
  <c r="D31" i="3"/>
  <c r="D77" i="2"/>
  <c r="D15" i="2"/>
  <c r="D12" i="2"/>
  <c r="D5" i="2"/>
  <c r="F74" i="2" l="1"/>
  <c r="F68" i="2"/>
  <c r="F67" i="2"/>
  <c r="F57" i="3"/>
  <c r="F58" i="3" s="1"/>
  <c r="F54" i="3"/>
  <c r="F53" i="3"/>
  <c r="F52" i="3"/>
  <c r="F51" i="3"/>
  <c r="F49" i="3"/>
  <c r="F48" i="3"/>
  <c r="F100" i="2"/>
  <c r="F101" i="2" s="1"/>
  <c r="F97" i="2"/>
  <c r="F95" i="2"/>
  <c r="F94" i="2"/>
  <c r="F93" i="2"/>
  <c r="F92" i="2"/>
  <c r="F91" i="2"/>
  <c r="D89" i="2"/>
  <c r="F89" i="2" s="1"/>
  <c r="F88" i="2"/>
  <c r="F87" i="2"/>
  <c r="D86" i="2"/>
  <c r="F86" i="2" s="1"/>
  <c r="F17" i="2"/>
  <c r="F18" i="2"/>
  <c r="F19" i="2"/>
  <c r="D83" i="2"/>
  <c r="D60" i="2"/>
  <c r="D46" i="2"/>
  <c r="D44" i="2"/>
  <c r="D43" i="2"/>
  <c r="D41" i="2"/>
  <c r="D39" i="2"/>
  <c r="D28" i="2"/>
  <c r="D30" i="2" s="1"/>
  <c r="D27" i="2"/>
  <c r="D24" i="2"/>
  <c r="D22" i="2"/>
  <c r="D11" i="2"/>
  <c r="D9" i="2"/>
  <c r="D7" i="2"/>
  <c r="F73" i="2"/>
  <c r="F72" i="2"/>
  <c r="F71" i="2"/>
  <c r="F75" i="2" l="1"/>
  <c r="F55" i="3"/>
  <c r="F98" i="2"/>
  <c r="D39" i="3" l="1"/>
  <c r="D40" i="3" s="1"/>
  <c r="D27" i="3"/>
  <c r="D26" i="3"/>
  <c r="D21" i="3"/>
  <c r="D18" i="3"/>
  <c r="D10" i="3"/>
  <c r="D7" i="3"/>
  <c r="F45" i="3" l="1"/>
  <c r="F46" i="3" s="1"/>
  <c r="F39" i="3"/>
  <c r="F36" i="3"/>
  <c r="D33" i="3"/>
  <c r="F33" i="3" s="1"/>
  <c r="F32" i="3"/>
  <c r="F31" i="3"/>
  <c r="F30" i="3"/>
  <c r="F29" i="3"/>
  <c r="F28" i="3"/>
  <c r="F26" i="3"/>
  <c r="F25" i="3"/>
  <c r="D22" i="3"/>
  <c r="F22" i="3" s="1"/>
  <c r="F20" i="3"/>
  <c r="F19" i="3"/>
  <c r="F18" i="3"/>
  <c r="F15" i="3"/>
  <c r="F14" i="3"/>
  <c r="F9" i="3"/>
  <c r="F8" i="3"/>
  <c r="F7" i="3"/>
  <c r="F6" i="3"/>
  <c r="D5" i="3"/>
  <c r="D11" i="3" s="1"/>
  <c r="F4" i="3"/>
  <c r="F3" i="3"/>
  <c r="F83" i="2"/>
  <c r="F84" i="2" s="1"/>
  <c r="F61" i="2"/>
  <c r="F16" i="3" l="1"/>
  <c r="F10" i="3"/>
  <c r="F21" i="3"/>
  <c r="F23" i="3" s="1"/>
  <c r="F27" i="3"/>
  <c r="F34" i="3" s="1"/>
  <c r="F37" i="3"/>
  <c r="F11" i="3"/>
  <c r="F40" i="3"/>
  <c r="F5" i="3"/>
  <c r="D41" i="3"/>
  <c r="F66" i="2"/>
  <c r="F12" i="3" l="1"/>
  <c r="F41" i="3"/>
  <c r="D42" i="3"/>
  <c r="F42" i="3" s="1"/>
  <c r="F56" i="2"/>
  <c r="F43" i="3" l="1"/>
  <c r="E59" i="3" s="1"/>
  <c r="D79" i="2"/>
  <c r="D50" i="2"/>
  <c r="D48" i="2"/>
  <c r="F48" i="2" s="1"/>
  <c r="F35" i="2"/>
  <c r="F49" i="2"/>
  <c r="E60" i="3" l="1"/>
  <c r="E61" i="3" s="1"/>
  <c r="F36" i="2"/>
  <c r="F44" i="2" l="1"/>
  <c r="F45" i="2"/>
  <c r="F46" i="2"/>
  <c r="F47" i="2"/>
  <c r="F34" i="2"/>
  <c r="F31" i="2"/>
  <c r="F29" i="2" l="1"/>
  <c r="F28" i="2"/>
  <c r="F30" i="2"/>
  <c r="F27" i="2"/>
  <c r="F23" i="2"/>
  <c r="F24" i="2"/>
  <c r="F22" i="2"/>
  <c r="F43" i="2"/>
  <c r="F50" i="2"/>
  <c r="F14" i="2"/>
  <c r="F4" i="2"/>
  <c r="F5" i="2"/>
  <c r="F6" i="2"/>
  <c r="F7" i="2"/>
  <c r="F9" i="2"/>
  <c r="F10" i="2"/>
  <c r="F11" i="2"/>
  <c r="F12" i="2"/>
  <c r="F13" i="2"/>
  <c r="F41" i="2"/>
  <c r="F40" i="2"/>
  <c r="F25" i="2" l="1"/>
  <c r="F32" i="2"/>
  <c r="F33" i="2"/>
  <c r="F15" i="2"/>
  <c r="F42" i="2"/>
  <c r="F37" i="2" l="1"/>
  <c r="D8" i="2"/>
  <c r="D16" i="2" s="1"/>
  <c r="F8" i="2" l="1"/>
  <c r="F16" i="2"/>
  <c r="D3" i="2" l="1"/>
  <c r="D80" i="2"/>
  <c r="D78" i="2"/>
  <c r="F57" i="2"/>
  <c r="F55" i="2"/>
  <c r="F54" i="2"/>
  <c r="F80" i="2" l="1"/>
  <c r="F79" i="2"/>
  <c r="F78" i="2"/>
  <c r="F77" i="2"/>
  <c r="D65" i="2"/>
  <c r="F65" i="2" s="1"/>
  <c r="F64" i="2"/>
  <c r="F69" i="2" s="1"/>
  <c r="F60" i="2"/>
  <c r="F59" i="2"/>
  <c r="F58" i="2"/>
  <c r="F53" i="2"/>
  <c r="F39" i="2"/>
  <c r="F51" i="2" s="1"/>
  <c r="F3" i="2"/>
  <c r="F20" i="2" s="1"/>
  <c r="F62" i="2" l="1"/>
  <c r="F81" i="2"/>
  <c r="E102" i="2" l="1"/>
  <c r="E103" i="2" l="1"/>
  <c r="E104" i="2" s="1"/>
</calcChain>
</file>

<file path=xl/sharedStrings.xml><?xml version="1.0" encoding="utf-8"?>
<sst xmlns="http://schemas.openxmlformats.org/spreadsheetml/2006/main" count="449" uniqueCount="201">
  <si>
    <t>Numer</t>
  </si>
  <si>
    <t>Jm</t>
  </si>
  <si>
    <t>Ilość</t>
  </si>
  <si>
    <t>Cena jedn</t>
  </si>
  <si>
    <t>Wartość</t>
  </si>
  <si>
    <t/>
  </si>
  <si>
    <t>1</t>
  </si>
  <si>
    <t>1.1</t>
  </si>
  <si>
    <t>Roboty pomiarowe przy liniowych robotach ziemnych, trasa dróg w terenie równinnym - inwentaryzacja powykonawcza</t>
  </si>
  <si>
    <t>km</t>
  </si>
  <si>
    <t>1.2</t>
  </si>
  <si>
    <t>szt</t>
  </si>
  <si>
    <t>m</t>
  </si>
  <si>
    <t>m2</t>
  </si>
  <si>
    <t>1.8</t>
  </si>
  <si>
    <t>2</t>
  </si>
  <si>
    <r>
      <rPr>
        <b/>
        <sz val="8"/>
        <color rgb="FFFF0000"/>
        <rFont val="Arial"/>
        <family val="2"/>
        <charset val="238"/>
      </rPr>
      <t>Element ulic</t>
    </r>
  </si>
  <si>
    <t>3</t>
  </si>
  <si>
    <t>Odwodnienie, regulacja pionowa studni</t>
  </si>
  <si>
    <t>3.1</t>
  </si>
  <si>
    <t>Studzienki ściekowe uliczne i podwórzowe - przestawienie wraz z podłączeniem</t>
  </si>
  <si>
    <t>3.2</t>
  </si>
  <si>
    <t>Regulacja pionowa studzienek dla urządzeń podziemnych, zawory wodociągowe i gazowe</t>
  </si>
  <si>
    <t>3.3</t>
  </si>
  <si>
    <t>Regulacja pionowa studzienek dla urządzeń podziemnych, studzienki teletechniczne</t>
  </si>
  <si>
    <t>3.4</t>
  </si>
  <si>
    <t>Regulacja pionowa studzienek dla urządzeń podziemnych, włazy kanałowe oraz studnie ściekowe uliczne</t>
  </si>
  <si>
    <t>4</t>
  </si>
  <si>
    <t>Roboty elektryczne</t>
  </si>
  <si>
    <t>4.1</t>
  </si>
  <si>
    <t>4.2</t>
  </si>
  <si>
    <t>5</t>
  </si>
  <si>
    <t>Roboty nawierzchniowe</t>
  </si>
  <si>
    <t>5.1</t>
  </si>
  <si>
    <t>Oczyszczenie nawierzchni drogowych, mechanicznie, nawierzchnia z bitumu</t>
  </si>
  <si>
    <t>5.2</t>
  </si>
  <si>
    <t>Skropienie nawierzchni asfaltem</t>
  </si>
  <si>
    <t>5.3</t>
  </si>
  <si>
    <t>5.4</t>
  </si>
  <si>
    <t>S</t>
  </si>
  <si>
    <t>VAT</t>
  </si>
  <si>
    <t>brutto</t>
  </si>
  <si>
    <t>montaż lamp oswietlenia ulicznego - zakup i montaż nowych fundamentów, słupów, oprawy, podłączenie</t>
  </si>
  <si>
    <t>przykanaliki z rur PVC fi 200</t>
  </si>
  <si>
    <t>wykonanie studni rewizyjnej 1200 gł 2 m</t>
  </si>
  <si>
    <t>Mechaniczne frezowanie nawierzchni asfaltowej na zimno z odwożeniem scinki w miejsce wskanane przez Zamawiającego na terenie miasta Krosna z rozładunkiem, głebokosc frezowania średnio 10 cm</t>
  </si>
  <si>
    <t>Rozebranie krawężników betonowych, krawężniki betonowe na podsypce cementowo-piaskowej</t>
  </si>
  <si>
    <t>Obrzeża trawnikowe 8x30 cm na podsypce piaskowej - rozebranie</t>
  </si>
  <si>
    <t>mb</t>
  </si>
  <si>
    <t>m3</t>
  </si>
  <si>
    <t xml:space="preserve">Rozebranie nawierzchni chodników, chodniki z kostki brukowej betonowej, układanie na palety, </t>
  </si>
  <si>
    <t>Rozebranie ław pod krawężniki, ławy z betonu, mechanicznie</t>
  </si>
  <si>
    <t xml:space="preserve">Rozebranie nawierzchni wysp dzielących, nawierchnia z kostki brukowej betonowej, układanie na palety, </t>
  </si>
  <si>
    <t>Rozebranie nawierzchni z płyt drogowych betonowych - płyty pełne do 3m2</t>
  </si>
  <si>
    <t xml:space="preserve">Rozebranie nawierzchni bitumicznych, gr do 5 cm - mechanicznie </t>
  </si>
  <si>
    <t>Załadunek, wywóz i utylizcja gruzu spryzmowanego samochodami skrzyniowymi.</t>
  </si>
  <si>
    <t>Krawężniki wraz z wykonaniem ław i oporem, betonowe wystające (12 cm) 15x30cm, ława betonowa, podsypka cementowo-piaskowa, ława obj. 0,075 m3/mb.</t>
  </si>
  <si>
    <t>Krawężniki wraz z wykonaniem ław i oporem, kamienny wystające (12cm) 20x35cm, ława betonowa, podsypka cementowo-piaskowa, ława obj. 0,082 m3/mb.</t>
  </si>
  <si>
    <t>Krawężniki wraz z wykonaniem ław i oporem, betonowe wtopione najazdowe + skośne (wyniesienie 1 cm) 15x22cm, ława betonowa, podsypka cementowo-piaskowa, ława obj. 0,075 m3/mb.</t>
  </si>
  <si>
    <t>Krawężniki wraz z wykonaniem ław i oporem, kamienny wtopione (1cm) 20x35cm, ława betonowa, podsypka cementowo-piaskowa, ława obj. 0,082 m3/mb.</t>
  </si>
  <si>
    <t>Obrzeża betonowe, 30x8cm na ławie betonowej,  ława obj. 0,04 m3/mb.</t>
  </si>
  <si>
    <t>roboty przygotowawcze i rozbiurkowe</t>
  </si>
  <si>
    <t>Rozebranie podbudowy, z kruszywa, grubość do 20 cm, mechanicznie (pod poszerzenie nawierzchni)</t>
  </si>
  <si>
    <t>Rozebranie podbudowy, z kruszywa, grubość do 20 cm, mechanicznie (wyspy dzielące)</t>
  </si>
  <si>
    <t>Roboty ziemne</t>
  </si>
  <si>
    <t>usuniecie warstwy ziemi urodzajnej (humus), grubośc warsty do 20 cm z przeznaczeniem części na humusowanie nasypów, pozostała częśc wywóz do 10 km, Zamawiający nie wskazuje miejsca składowania</t>
  </si>
  <si>
    <t>Podbudowy</t>
  </si>
  <si>
    <t>Wykonanie koryta mechanicznie wraz z profilowaniem i zagęszczeniem podłoża w gruntach kat. II-IV na całej szerokości  jezdni i chodników wykonywane równiarką - głebokośc koryta - do 10 cm - chodniki / ciagi pieszo rowerowe</t>
  </si>
  <si>
    <t>Wykonanie nasypów mechanicznie z gruntów kat. III-IV - analogia - grunt pozyskany z ukopu</t>
  </si>
  <si>
    <t>wyrównanie istniejącej podbudowy kruszywem łamanym stabilizowanym mechanicznie 0/31,5, śr. grubośc po zageszczeniu do 10 cm - chodniki, ściezki rowerowe, ciagi pieszo rowerowe</t>
  </si>
  <si>
    <t>rozłożenie siatki wzmacniajacej o wytrzymałości powyżej 80 kN/m na krawędzi połaczeń istniejącej i nowej nawierzchni przy wykonywaniu poszerzeń</t>
  </si>
  <si>
    <t>Warstwa ścieralna z kostki brukowej kolor szary, 2 rzędy kolor czerwony, grubość 6 cm, podsypka grysowa - chodniki</t>
  </si>
  <si>
    <t>Warstwa ścieralna z kostki brukowej kolor czerwony, grubość 8 cm, podsypka grysowa - zjazdy</t>
  </si>
  <si>
    <t>Warstwa ścieralna z kostki brukowej bezfazowej, kolor czerwony, grubość 6 cm, podsypka grysowa ścieżki rowerowe</t>
  </si>
  <si>
    <t>Warstwa ścieralna z kostki brukowej bezfazowej, kolor szary i czerwony - 50/50, grubość 6 cm, podsypka grysowa ciąg pieszo rowerowy</t>
  </si>
  <si>
    <t>Nawierzchnie z kostki kamiennej granitowej koloru szarego / czerwonego 9/11 gr 10 cm na podsypce cementowo piaskowej, - wyspy dzielące</t>
  </si>
  <si>
    <t>Podbudowa z kruszyw naturalnych stabilizowanych mechanicznie 0/63, warstwa dolna, grubość warstwy 15cm - chodniki,  ściezki rowerowe, ciagi pieszo rowerowe</t>
  </si>
  <si>
    <t>Podbudowa z kruszyw naturalnych stabilizowanych mechanicznie 0/63, warstwa dolna, grubość warstwy 20cm - zjazdy</t>
  </si>
  <si>
    <t>Podbudowa z kruszyw łamanych stabilizowanych mechanicznie 0/31,5 warstwa górna, grubość warstwy 15cm - ściezki rowerowe, ciagi pieszo rowerowe, zjazdy</t>
  </si>
  <si>
    <t>w-wa ulepszonego podłoża z gruntu lub kruszywa stabilizowanego spoiwem hydraulicznym Rm = 2,5 MPA, grubośc wartswy po zagęszczeniu 20 cm - poszerzenia</t>
  </si>
  <si>
    <t>w-wa podbudowy zasadniczej z mieszanki niezwiązanej z kruszywem C/90/3 - mieszanka kruszywa łamanego stabilizowanego mechanicznie 0/31,5 - grubośc wartswypo zagęszczeniu  15 cm - poszerzenia</t>
  </si>
  <si>
    <t xml:space="preserve">podbudowa zasadnicza z betonu asfaltowego AC 22P - grubośc wartswy po zagęszczeniu  10 cm - poszerzenia
</t>
  </si>
  <si>
    <t>w-wa podbudowyz drobnoziarnistego mikrobetonowego podłoża o wytrzymałości na ściskanie po 28 dniach = 70 MPA, gr średnia 3 cm - wyspy dzielące</t>
  </si>
  <si>
    <t>w-wa podbudowy zasadniczej z betonu C8/10 - grubośc wartswypo zagęszczeniu  10 cm - wyspy dzielace</t>
  </si>
  <si>
    <t>mrozoodporna poliomerowo cementowa warstwa szczepna pod kostkę kamienną, gr. 1-2 mm</t>
  </si>
  <si>
    <t>Szybkosprawna fuga mineralna do spoinowania powierzchni brukowych kamiennych - szerokośc fugi średnio 5-20 mm</t>
  </si>
  <si>
    <t xml:space="preserve">Nawierzchnie z mieszanki SMA 11, warstwa ścieralna, grubośc wearstwy 4 cm </t>
  </si>
  <si>
    <t>przykanaliki z rur PVC fi 315</t>
  </si>
  <si>
    <t xml:space="preserve">Likwidacja lamp oswietlenia ulicznego - słup z fundamentem - załadunek i wywóz w miejsce wskazane przez Zamawiającego do 10 km </t>
  </si>
  <si>
    <t>lampy oswietlenia ulicznego - przestawienie wraz z podłączeniem</t>
  </si>
  <si>
    <t>wykonanie studni sciekowej średnicy 500 mm z włazem DN 400 z osadnikiem bez syfonu</t>
  </si>
  <si>
    <t>Likwidacja kratek ściekowych  / studni rewizyjnych wraz z kanałem</t>
  </si>
  <si>
    <t>Roboty wykończeniowe</t>
  </si>
  <si>
    <t>Humusowanie skarp i nasypów o szerokości do 1m, grubość warstwy do 10 cm ziemi urosdzajnej - analogia, ziemia pozyskana z zebrania warstwy humusu</t>
  </si>
  <si>
    <t>1.3</t>
  </si>
  <si>
    <t>1.4</t>
  </si>
  <si>
    <t>1.5</t>
  </si>
  <si>
    <t>1.6</t>
  </si>
  <si>
    <t>1.7</t>
  </si>
  <si>
    <t>1.9</t>
  </si>
  <si>
    <t>1.10</t>
  </si>
  <si>
    <t>1.11</t>
  </si>
  <si>
    <t>1.12</t>
  </si>
  <si>
    <t>1.13</t>
  </si>
  <si>
    <t>1.14</t>
  </si>
  <si>
    <t>2.1</t>
  </si>
  <si>
    <t>2.2</t>
  </si>
  <si>
    <t>2.3</t>
  </si>
  <si>
    <t>3.5</t>
  </si>
  <si>
    <t>3.6</t>
  </si>
  <si>
    <t>3.7</t>
  </si>
  <si>
    <t>3.8</t>
  </si>
  <si>
    <t>3.9</t>
  </si>
  <si>
    <t>3.10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</si>
  <si>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</si>
  <si>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</si>
  <si>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</si>
  <si>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</si>
  <si>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</si>
  <si>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</si>
  <si>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</si>
  <si>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</si>
  <si>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</si>
  <si>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</si>
  <si>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5.5</t>
  </si>
  <si>
    <t>5.6</t>
  </si>
  <si>
    <t>5.7</t>
  </si>
  <si>
    <t>5.8</t>
  </si>
  <si>
    <t>5.9</t>
  </si>
  <si>
    <t>6</t>
  </si>
  <si>
    <t>6.1</t>
  </si>
  <si>
    <t>6.2</t>
  </si>
  <si>
    <t>6.3</t>
  </si>
  <si>
    <t>7</t>
  </si>
  <si>
    <t>7.1</t>
  </si>
  <si>
    <t>7.2</t>
  </si>
  <si>
    <t>7.3</t>
  </si>
  <si>
    <t>7.4</t>
  </si>
  <si>
    <t>8</t>
  </si>
  <si>
    <t>8.1</t>
  </si>
  <si>
    <t>podsumowanie elementu</t>
  </si>
  <si>
    <t xml:space="preserve">Nawierzchnie z betonu asfaltowego, warstwa wiążąca AC16W, wzmacniająca, grubośc warstwy 6 cm </t>
  </si>
  <si>
    <t>Roboty teletechniczne</t>
  </si>
  <si>
    <t>Budowa studni kablowych prefabrykowanych rozdzielczych SKR, typ SKR-2, grunt kategorii II</t>
  </si>
  <si>
    <t>8.2</t>
  </si>
  <si>
    <t>8.3</t>
  </si>
  <si>
    <t>8.4</t>
  </si>
  <si>
    <t>9</t>
  </si>
  <si>
    <t>9.1</t>
  </si>
  <si>
    <t>Budowa studni kablowych prefabrykowanych przelotowych z wbudowana ramą stalową, typ  SK-1, grunt kategorii II</t>
  </si>
  <si>
    <t>1.15</t>
  </si>
  <si>
    <t>1.16</t>
  </si>
  <si>
    <t>1.17</t>
  </si>
  <si>
    <t>rozebranie słupków do znaków drogowych zamocowanych w podłożu gruntowym, załadunek, wywóz w miejsce wskazane przez Zamawiającego do 10 km</t>
  </si>
  <si>
    <t>zdjecie tarcz, tablic znaków drogowych,  załadunek, wywóz w miejsce wskazane przez Zamawiającego do 10 km</t>
  </si>
  <si>
    <t>usunięcie słupków prowadzących i przeszkodowych,  załadunek, wywóz w miejsce wskazane przez Zamawiającego do 10 km</t>
  </si>
  <si>
    <t>oznakowanie pionowe</t>
  </si>
  <si>
    <t>ustawienie słupków z rur stalowych pojedyńczych fi 70 mm dla znaków drogowych z wykonaniem i zasypaniem dołów i ubiciem warstwami, fundament betonowy C12/15 obj. Bet 0,045m3, długośc słupka 3,5-4m</t>
  </si>
  <si>
    <t xml:space="preserve">montaz słupka przeszkodowego U-5c </t>
  </si>
  <si>
    <t>przymocowanie tarcz znaków drogowych z blachy ocynkowanej, odblaskowej do gotowych słupków</t>
  </si>
  <si>
    <t>znaków średnich typ A (trójkątny o boku 900 mm), folia odblaskowa II gen</t>
  </si>
  <si>
    <t>znaków średnich typ B i C (okrągły fi 800 mm), folia odblaskowa II gen</t>
  </si>
  <si>
    <t>znaków średnich typ C (okrągły fi 600 mm), folia odblaskowa II gen</t>
  </si>
  <si>
    <t>znaków średnich typ D (prostokątny 600x600 mm), folia odblaskowa II gen</t>
  </si>
  <si>
    <t>Oznakowanie poziome grubowarstowe, masy chemoutwardzalne, oznakowanie strukturalene wykonywane mechanicznie</t>
  </si>
  <si>
    <t>linie segregacyjne i krawędziowe ciągłe i przerywane, strzałki i inne symbole</t>
  </si>
  <si>
    <t>10</t>
  </si>
  <si>
    <t>10.1</t>
  </si>
  <si>
    <t>ustawienie słupków z rur stalowych podwójnych  fi 70 mm dla znaków drogowych z wykonaniem i zasypaniem dołów i ubiciem warstwami,  fundament betonowy C12/15 obj. Bet 0,045m3, długośc słupka 3,5-4m</t>
  </si>
  <si>
    <t>konstrukcje wsporcze wraz z fundamentem dla znaków wielkopowierzchownych o powierzchni do 4,5 m2</t>
  </si>
  <si>
    <t>znaków drogowych uzupełniających typ F folia odblaskowa II gen</t>
  </si>
  <si>
    <t>przymocowanie tablic znaków drogowych z blachy ocynkowanej, odblaskowej o powierzchni do 4,5 m2 do gotowych podpór</t>
  </si>
  <si>
    <t>znaków drogowych kierunkowych typ E folia odblaskowa II gen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</si>
  <si>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</si>
  <si>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</si>
  <si>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</si>
  <si>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</si>
  <si>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</si>
  <si>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</si>
  <si>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</si>
  <si>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</si>
  <si>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</si>
  <si>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11</t>
  </si>
  <si>
    <t>11.1</t>
  </si>
  <si>
    <t>9.2</t>
  </si>
  <si>
    <t>9.3</t>
  </si>
  <si>
    <t>9.4</t>
  </si>
  <si>
    <t>9.5</t>
  </si>
  <si>
    <t>9.6</t>
  </si>
  <si>
    <t>Budowa kanalizacji kablowej pierwotnej z rur z tworzyw sztucznych w wykopie, kanał fi 110 -  rury RHDPE -110/6,3;  2 rury w warstwie</t>
  </si>
  <si>
    <t>6.4</t>
  </si>
  <si>
    <t>ułożenie kabla YAKY4x35mm2 + rura osłonowa niebieska karbowana  50mm +  bednarka ocynk. 30x4 - wykop /podsypka/zagęszczenie</t>
  </si>
  <si>
    <t>6.5</t>
  </si>
  <si>
    <t>rury osłonowe dwudzielne fi 160 koloru czerwonego na istniejącej sieci elektroenergetycznej</t>
  </si>
  <si>
    <t>rury osłonowe dwudzielne fi 110 na istniejącej sieci teletechnicznej</t>
  </si>
  <si>
    <t xml:space="preserve">Wykonanie koryta ręcznie / mechanicznie wraz z profilowaniem i zagęszczeniem podłoża w gruntach kat. II-IV na poszerzeniach jezdni  - głebokośc koryta - do 35 cm </t>
  </si>
  <si>
    <t>Wycięcie, karczowanie drzew i pni o średnicy 16 - 35 cm</t>
  </si>
  <si>
    <t>UWAGA !! - przedmiar zawiera koszty kwalifikowane (powyżej) oraz niekwalifikowane - osobna zakładaka, cena ofertowa to suma obu kosztorysów</t>
  </si>
  <si>
    <t>UWAGA !! - przedmiar zawiera koszty kwalifikowane (osobna zakładka) oraz niekwalifikowane - powyżej, cena ofertowa to suma obu kosztorysów</t>
  </si>
  <si>
    <t>Przebudowa ulicy Pużaka - roboty niekwalifikowane</t>
  </si>
  <si>
    <t>Przebudowa ulicy Pużaka - roboty kwalifikowane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</si>
</sst>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[$€-2]\ * #,##0.00_-;\-[$€-2]\ * #,##0.00_-;_-[$€-2]\ * &quot;-&quot;??_-;_-@_-"/>
    <numFmt numFmtId="165" formatCode="_-* #,##0.0000\ &quot;zł&quot;_-;\-* #,##0.0000\ &quot;zł&quot;_-;_-* &quot;-&quot;??\ &quot;zł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000000"/>
      <name val="Symbol"/>
      <family val="1"/>
      <charset val="2"/>
    </font>
    <font>
      <sz val="8"/>
      <name val="Calibri"/>
      <family val="2"/>
      <scheme val="minor"/>
    </font>
    <font>
      <sz val="8"/>
      <color rgb="FF92D050"/>
      <name val="Arial"/>
      <family val="2"/>
      <charset val="238"/>
    </font>
    <font>
      <sz val="8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63">
    <xf numFmtId="0" fontId="0" fillId="0" borderId="0" xfId="0"/>
    <xf numFmtId="0" fontId="3" fillId="0" borderId="1" xfId="2" applyFont="1" applyBorder="1" applyAlignment="1">
      <alignment horizontal="left" vertical="top" wrapText="1"/>
    </xf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right" vertical="top" wrapText="1"/>
    </xf>
    <xf numFmtId="0" fontId="3" fillId="0" borderId="0" xfId="2" applyFont="1" applyAlignment="1">
      <alignment horizontal="left" vertical="top" wrapText="1"/>
    </xf>
    <xf numFmtId="49" fontId="3" fillId="0" borderId="1" xfId="2" applyNumberFormat="1" applyFont="1" applyBorder="1" applyAlignment="1">
      <alignment vertical="top" wrapText="1"/>
    </xf>
    <xf numFmtId="0" fontId="3" fillId="0" borderId="0" xfId="0" applyFont="1"/>
    <xf numFmtId="49" fontId="4" fillId="0" borderId="1" xfId="2" applyNumberFormat="1" applyFont="1" applyBorder="1" applyAlignment="1">
      <alignment vertical="top" wrapText="1"/>
    </xf>
    <xf numFmtId="0" fontId="5" fillId="0" borderId="1" xfId="2" applyFont="1" applyBorder="1" applyAlignment="1">
      <alignment vertical="top" wrapText="1"/>
    </xf>
    <xf numFmtId="0" fontId="4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horizontal="right" vertical="top"/>
    </xf>
    <xf numFmtId="0" fontId="4" fillId="0" borderId="1" xfId="2" applyFont="1" applyBorder="1"/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right" vertical="top" wrapText="1"/>
    </xf>
    <xf numFmtId="2" fontId="6" fillId="0" borderId="1" xfId="0" applyNumberFormat="1" applyFont="1" applyBorder="1" applyAlignment="1">
      <alignment horizontal="right" vertical="top" wrapText="1"/>
    </xf>
    <xf numFmtId="2" fontId="6" fillId="0" borderId="1" xfId="0" applyNumberFormat="1" applyFont="1" applyBorder="1" applyAlignment="1">
      <alignment vertical="top" wrapText="1"/>
    </xf>
    <xf numFmtId="2" fontId="3" fillId="0" borderId="1" xfId="0" applyNumberFormat="1" applyFont="1" applyBorder="1" applyAlignment="1">
      <alignment horizontal="right" vertical="top"/>
    </xf>
    <xf numFmtId="0" fontId="7" fillId="0" borderId="1" xfId="2" applyFont="1" applyBorder="1" applyAlignment="1">
      <alignment horizontal="right" vertical="top"/>
    </xf>
    <xf numFmtId="0" fontId="7" fillId="0" borderId="1" xfId="2" applyFont="1" applyBorder="1" applyAlignment="1">
      <alignment vertical="top" wrapText="1"/>
    </xf>
    <xf numFmtId="0" fontId="7" fillId="0" borderId="1" xfId="2" applyFont="1" applyBorder="1" applyAlignment="1">
      <alignment horizontal="right" vertical="top" wrapText="1"/>
    </xf>
    <xf numFmtId="0" fontId="4" fillId="0" borderId="1" xfId="0" applyFont="1" applyBorder="1" applyAlignment="1">
      <alignment horizontal="left" vertical="center" wrapText="1"/>
    </xf>
    <xf numFmtId="1" fontId="7" fillId="0" borderId="1" xfId="2" applyNumberFormat="1" applyFont="1" applyBorder="1" applyAlignment="1">
      <alignment horizontal="right" vertical="top"/>
    </xf>
    <xf numFmtId="4" fontId="3" fillId="0" borderId="0" xfId="0" applyNumberFormat="1" applyFont="1"/>
    <xf numFmtId="44" fontId="3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4" fillId="0" borderId="1" xfId="2" applyFont="1" applyBorder="1" applyAlignment="1">
      <alignment vertical="top"/>
    </xf>
    <xf numFmtId="0" fontId="3" fillId="0" borderId="0" xfId="0" applyFont="1" applyAlignment="1">
      <alignment vertical="top"/>
    </xf>
    <xf numFmtId="0" fontId="7" fillId="0" borderId="3" xfId="2" applyFont="1" applyBorder="1" applyAlignment="1">
      <alignment vertical="top" wrapText="1"/>
    </xf>
    <xf numFmtId="0" fontId="3" fillId="0" borderId="1" xfId="0" applyFont="1" applyBorder="1" applyAlignment="1">
      <alignment horizontal="right" vertical="top"/>
    </xf>
    <xf numFmtId="49" fontId="3" fillId="0" borderId="2" xfId="2" applyNumberFormat="1" applyFont="1" applyBorder="1" applyAlignment="1">
      <alignment vertical="top" wrapText="1"/>
    </xf>
    <xf numFmtId="49" fontId="6" fillId="0" borderId="1" xfId="2" applyNumberFormat="1" applyFont="1" applyBorder="1" applyAlignment="1">
      <alignment vertical="top" wrapText="1"/>
    </xf>
    <xf numFmtId="2" fontId="4" fillId="0" borderId="1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vertical="top"/>
    </xf>
    <xf numFmtId="0" fontId="5" fillId="0" borderId="1" xfId="0" applyFont="1" applyBorder="1" applyAlignment="1">
      <alignment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164" fontId="3" fillId="0" borderId="0" xfId="0" applyNumberFormat="1" applyFont="1"/>
    <xf numFmtId="165" fontId="3" fillId="0" borderId="0" xfId="1" applyNumberFormat="1" applyFont="1" applyFill="1"/>
    <xf numFmtId="0" fontId="7" fillId="0" borderId="2" xfId="2" applyFont="1" applyBorder="1" applyAlignment="1">
      <alignment horizontal="right"/>
    </xf>
    <xf numFmtId="0" fontId="7" fillId="0" borderId="3" xfId="2" applyFont="1" applyBorder="1" applyAlignment="1">
      <alignment horizontal="right"/>
    </xf>
    <xf numFmtId="0" fontId="7" fillId="0" borderId="4" xfId="2" applyFont="1" applyBorder="1" applyAlignment="1">
      <alignment horizontal="right"/>
    </xf>
    <xf numFmtId="44" fontId="7" fillId="0" borderId="1" xfId="1" applyFont="1" applyFill="1" applyBorder="1" applyAlignment="1">
      <alignment horizontal="right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44" fontId="7" fillId="0" borderId="1" xfId="1" applyFont="1" applyBorder="1" applyAlignment="1">
      <alignment horizontal="right"/>
    </xf>
    <xf numFmtId="0" fontId="8" fillId="0" borderId="2" xfId="2" applyFont="1" applyBorder="1" applyAlignment="1">
      <alignment horizontal="right"/>
    </xf>
    <xf numFmtId="164" fontId="3" fillId="0" borderId="0" xfId="0" applyNumberFormat="1" applyFont="1" applyAlignment="1"/>
    <xf numFmtId="44" fontId="3" fillId="0" borderId="0" xfId="0" applyNumberFormat="1" applyFont="1" applyAlignment="1"/>
    <xf numFmtId="44" fontId="3" fillId="0" borderId="0" xfId="0" applyNumberFormat="1" applyFont="1" applyAlignment="1">
      <alignment vertical="top"/>
    </xf>
    <xf numFmtId="0" fontId="3" fillId="0" borderId="0" xfId="0" applyFont="1" applyAlignment="1"/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right" vertical="top" wrapText="1"/>
    </xf>
  </cellXfs>
  <cellStyles count="3">
    <cellStyle name="Normal" xfId="2" xr:uid="{EAB15A8F-4801-4B15-A373-1C463C960CF9}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6938A-737D-4F4E-BF19-F41E0616F23C}">
  <dimension ref="A1:H112"/>
  <sheetViews>
    <sheetView tabSelected="1" view="pageBreakPreview" topLeftCell="A40" zoomScale="205" zoomScaleNormal="190" zoomScaleSheetLayoutView="205" workbookViewId="0">
      <selection activeCell="B3" sqref="B3"/>
    </sheetView>
  </sheetViews>
  <sheetFormatPr defaultRowHeight="11.25" x14ac:dyDescent="0.2"/>
  <cols>
    <col min="1" max="1" width="5" style="6" customWidth="1"/>
    <col min="2" max="2" width="66.7109375" style="6" customWidth="1"/>
    <col min="3" max="3" width="4.5703125" style="24" customWidth="1"/>
    <col min="4" max="4" width="6.28515625" style="25" customWidth="1"/>
    <col min="5" max="5" width="7" style="31" customWidth="1"/>
    <col min="6" max="6" width="8.85546875" style="6" customWidth="1"/>
    <col min="7" max="16384" width="9.140625" style="6"/>
  </cols>
  <sheetData>
    <row r="1" spans="1:6" s="4" customFormat="1" ht="22.5" x14ac:dyDescent="0.25">
      <c r="A1" s="1" t="s">
        <v>0</v>
      </c>
      <c r="B1" s="1" t="s">
        <v>200</v>
      </c>
      <c r="C1" s="2" t="s">
        <v>1</v>
      </c>
      <c r="D1" s="3" t="s">
        <v>2</v>
      </c>
      <c r="E1" s="1" t="s">
        <v>3</v>
      </c>
      <c r="F1" s="1" t="s">
        <v>4</v>
      </c>
    </row>
    <row r="2" spans="1:6" x14ac:dyDescent="0.2">
      <c r="A2" s="7" t="s">
        <v>6</v>
      </c>
      <c r="B2" s="8" t="s">
        <v>61</v>
      </c>
      <c r="C2" s="9" t="s">
        <v>5</v>
      </c>
      <c r="D2" s="10" t="s">
        <v>5</v>
      </c>
      <c r="E2" s="30" t="s">
        <v>5</v>
      </c>
      <c r="F2" s="11" t="s">
        <v>5</v>
      </c>
    </row>
    <row r="3" spans="1:6" ht="22.5" x14ac:dyDescent="0.2">
      <c r="A3" s="12" t="s">
        <v>7</v>
      </c>
      <c r="B3" s="12" t="s">
        <v>8</v>
      </c>
      <c r="C3" s="13" t="s">
        <v>9</v>
      </c>
      <c r="D3" s="13">
        <f>0.469</f>
        <v>0.46899999999999997</v>
      </c>
      <c r="E3" s="14"/>
      <c r="F3" s="15">
        <f>ROUND(D3*E3,2)</f>
        <v>0</v>
      </c>
    </row>
    <row r="4" spans="1:6" x14ac:dyDescent="0.2">
      <c r="A4" s="12" t="s">
        <v>10</v>
      </c>
      <c r="B4" s="12" t="s">
        <v>196</v>
      </c>
      <c r="C4" s="13" t="s">
        <v>11</v>
      </c>
      <c r="D4" s="13">
        <v>5</v>
      </c>
      <c r="E4" s="14"/>
      <c r="F4" s="15">
        <f t="shared" ref="F4:F15" si="0">ROUND(D4*E4,2)</f>
        <v>0</v>
      </c>
    </row>
    <row r="5" spans="1:6" ht="36" customHeight="1" x14ac:dyDescent="0.2">
      <c r="A5" s="12" t="s">
        <v>94</v>
      </c>
      <c r="B5" s="12" t="s">
        <v>45</v>
      </c>
      <c r="C5" s="13" t="s">
        <v>13</v>
      </c>
      <c r="D5" s="13">
        <f>4620-281</f>
        <v>4339</v>
      </c>
      <c r="E5" s="16"/>
      <c r="F5" s="15">
        <f t="shared" si="0"/>
        <v>0</v>
      </c>
    </row>
    <row r="6" spans="1:6" x14ac:dyDescent="0.2">
      <c r="A6" s="12" t="s">
        <v>95</v>
      </c>
      <c r="B6" s="18" t="s">
        <v>54</v>
      </c>
      <c r="C6" s="13" t="s">
        <v>13</v>
      </c>
      <c r="D6" s="13">
        <v>78</v>
      </c>
      <c r="E6" s="16"/>
      <c r="F6" s="15">
        <f t="shared" si="0"/>
        <v>0</v>
      </c>
    </row>
    <row r="7" spans="1:6" ht="22.5" x14ac:dyDescent="0.2">
      <c r="A7" s="12" t="s">
        <v>96</v>
      </c>
      <c r="B7" s="12" t="s">
        <v>46</v>
      </c>
      <c r="C7" s="13" t="s">
        <v>48</v>
      </c>
      <c r="D7" s="13">
        <f>1037-87</f>
        <v>950</v>
      </c>
      <c r="E7" s="16"/>
      <c r="F7" s="15">
        <f t="shared" si="0"/>
        <v>0</v>
      </c>
    </row>
    <row r="8" spans="1:6" x14ac:dyDescent="0.2">
      <c r="A8" s="12" t="s">
        <v>97</v>
      </c>
      <c r="B8" s="12" t="s">
        <v>51</v>
      </c>
      <c r="C8" s="13" t="s">
        <v>49</v>
      </c>
      <c r="D8" s="13">
        <f>D7*0.04</f>
        <v>38</v>
      </c>
      <c r="F8" s="15">
        <f t="shared" si="0"/>
        <v>0</v>
      </c>
    </row>
    <row r="9" spans="1:6" x14ac:dyDescent="0.2">
      <c r="A9" s="12" t="s">
        <v>98</v>
      </c>
      <c r="B9" s="12" t="s">
        <v>47</v>
      </c>
      <c r="C9" s="13" t="s">
        <v>48</v>
      </c>
      <c r="D9" s="13">
        <f>890-10</f>
        <v>880</v>
      </c>
      <c r="E9" s="16"/>
      <c r="F9" s="15">
        <f t="shared" si="0"/>
        <v>0</v>
      </c>
    </row>
    <row r="10" spans="1:6" ht="36" customHeight="1" x14ac:dyDescent="0.2">
      <c r="A10" s="12" t="s">
        <v>14</v>
      </c>
      <c r="B10" s="12" t="s">
        <v>65</v>
      </c>
      <c r="C10" s="13" t="s">
        <v>49</v>
      </c>
      <c r="D10" s="13">
        <f>175-4.4+14</f>
        <v>184.6</v>
      </c>
      <c r="E10" s="16"/>
      <c r="F10" s="15">
        <f t="shared" si="0"/>
        <v>0</v>
      </c>
    </row>
    <row r="11" spans="1:6" ht="22.5" x14ac:dyDescent="0.2">
      <c r="A11" s="12" t="s">
        <v>99</v>
      </c>
      <c r="B11" s="12" t="s">
        <v>50</v>
      </c>
      <c r="C11" s="13" t="s">
        <v>13</v>
      </c>
      <c r="D11" s="13">
        <f>1425-22</f>
        <v>1403</v>
      </c>
      <c r="E11" s="16"/>
      <c r="F11" s="15">
        <f t="shared" si="0"/>
        <v>0</v>
      </c>
    </row>
    <row r="12" spans="1:6" ht="27" customHeight="1" x14ac:dyDescent="0.2">
      <c r="A12" s="12" t="s">
        <v>100</v>
      </c>
      <c r="B12" s="12" t="s">
        <v>52</v>
      </c>
      <c r="C12" s="13" t="s">
        <v>13</v>
      </c>
      <c r="D12" s="13">
        <f>69-25</f>
        <v>44</v>
      </c>
      <c r="E12" s="16"/>
      <c r="F12" s="15">
        <f t="shared" si="0"/>
        <v>0</v>
      </c>
    </row>
    <row r="13" spans="1:6" ht="13.5" customHeight="1" x14ac:dyDescent="0.2">
      <c r="A13" s="12" t="s">
        <v>101</v>
      </c>
      <c r="B13" s="12" t="s">
        <v>53</v>
      </c>
      <c r="C13" s="13" t="s">
        <v>13</v>
      </c>
      <c r="D13" s="13">
        <v>32</v>
      </c>
      <c r="E13" s="16"/>
      <c r="F13" s="15">
        <f t="shared" si="0"/>
        <v>0</v>
      </c>
    </row>
    <row r="14" spans="1:6" ht="13.5" customHeight="1" x14ac:dyDescent="0.2">
      <c r="A14" s="12" t="s">
        <v>102</v>
      </c>
      <c r="B14" s="18" t="s">
        <v>62</v>
      </c>
      <c r="C14" s="13" t="s">
        <v>13</v>
      </c>
      <c r="D14" s="13">
        <v>136</v>
      </c>
      <c r="E14" s="16"/>
      <c r="F14" s="15">
        <f>ROUND(D14*E14,2)</f>
        <v>0</v>
      </c>
    </row>
    <row r="15" spans="1:6" x14ac:dyDescent="0.2">
      <c r="A15" s="12" t="s">
        <v>103</v>
      </c>
      <c r="B15" s="18" t="s">
        <v>63</v>
      </c>
      <c r="C15" s="13" t="s">
        <v>13</v>
      </c>
      <c r="D15" s="13">
        <f>D12+40-25</f>
        <v>59</v>
      </c>
      <c r="E15" s="16"/>
      <c r="F15" s="15">
        <f t="shared" si="0"/>
        <v>0</v>
      </c>
    </row>
    <row r="16" spans="1:6" x14ac:dyDescent="0.2">
      <c r="A16" s="12" t="s">
        <v>104</v>
      </c>
      <c r="B16" s="12" t="s">
        <v>55</v>
      </c>
      <c r="C16" s="13" t="s">
        <v>49</v>
      </c>
      <c r="D16" s="13">
        <f>ROUND(D6*0.05+D7*0.3*0.15+D8+D9*0.3*0.08+D13*0.12+D14*0.2+D15*0.2,0)</f>
        <v>149</v>
      </c>
      <c r="E16" s="16"/>
      <c r="F16" s="15">
        <f>ROUND(D16*E16,2)</f>
        <v>0</v>
      </c>
    </row>
    <row r="17" spans="1:6" ht="22.5" x14ac:dyDescent="0.2">
      <c r="A17" s="12" t="s">
        <v>150</v>
      </c>
      <c r="B17" s="12" t="s">
        <v>153</v>
      </c>
      <c r="C17" s="13" t="s">
        <v>11</v>
      </c>
      <c r="D17" s="13">
        <v>9</v>
      </c>
      <c r="E17" s="16"/>
      <c r="F17" s="15">
        <f t="shared" ref="F17:F19" si="1">ROUND(D17*E17,2)</f>
        <v>0</v>
      </c>
    </row>
    <row r="18" spans="1:6" ht="22.5" x14ac:dyDescent="0.2">
      <c r="A18" s="12" t="s">
        <v>151</v>
      </c>
      <c r="B18" s="12" t="s">
        <v>154</v>
      </c>
      <c r="C18" s="13" t="s">
        <v>11</v>
      </c>
      <c r="D18" s="13">
        <v>11</v>
      </c>
      <c r="E18" s="16"/>
      <c r="F18" s="15">
        <f t="shared" si="1"/>
        <v>0</v>
      </c>
    </row>
    <row r="19" spans="1:6" ht="22.5" x14ac:dyDescent="0.2">
      <c r="A19" s="12" t="s">
        <v>152</v>
      </c>
      <c r="B19" s="12" t="s">
        <v>155</v>
      </c>
      <c r="C19" s="13" t="s">
        <v>11</v>
      </c>
      <c r="D19" s="13">
        <v>2</v>
      </c>
      <c r="E19" s="16"/>
      <c r="F19" s="15">
        <f t="shared" si="1"/>
        <v>0</v>
      </c>
    </row>
    <row r="20" spans="1:6" x14ac:dyDescent="0.2">
      <c r="A20" s="48" t="s">
        <v>140</v>
      </c>
      <c r="B20" s="49"/>
      <c r="C20" s="49"/>
      <c r="D20" s="49"/>
      <c r="E20" s="50"/>
      <c r="F20" s="36">
        <f>SUM(F3:F19)</f>
        <v>0</v>
      </c>
    </row>
    <row r="21" spans="1:6" x14ac:dyDescent="0.2">
      <c r="A21" s="7" t="s">
        <v>15</v>
      </c>
      <c r="B21" s="26" t="s">
        <v>64</v>
      </c>
      <c r="C21" s="13"/>
      <c r="D21" s="13"/>
      <c r="E21" s="16"/>
      <c r="F21" s="15"/>
    </row>
    <row r="22" spans="1:6" ht="33.75" customHeight="1" x14ac:dyDescent="0.2">
      <c r="A22" s="35" t="s">
        <v>105</v>
      </c>
      <c r="B22" s="27" t="s">
        <v>67</v>
      </c>
      <c r="C22" s="13" t="s">
        <v>13</v>
      </c>
      <c r="D22" s="13">
        <f>220-22</f>
        <v>198</v>
      </c>
      <c r="E22" s="16"/>
      <c r="F22" s="15">
        <f>ROUND(D22*E22,2)</f>
        <v>0</v>
      </c>
    </row>
    <row r="23" spans="1:6" ht="22.5" customHeight="1" x14ac:dyDescent="0.2">
      <c r="A23" s="35" t="s">
        <v>106</v>
      </c>
      <c r="B23" s="27" t="s">
        <v>195</v>
      </c>
      <c r="C23" s="13" t="s">
        <v>13</v>
      </c>
      <c r="D23" s="13">
        <f>293+14</f>
        <v>307</v>
      </c>
      <c r="E23" s="16"/>
      <c r="F23" s="15">
        <f t="shared" ref="F23:F36" si="2">ROUND(D23*E23,2)</f>
        <v>0</v>
      </c>
    </row>
    <row r="24" spans="1:6" x14ac:dyDescent="0.2">
      <c r="A24" s="35" t="s">
        <v>107</v>
      </c>
      <c r="B24" s="27" t="s">
        <v>68</v>
      </c>
      <c r="C24" s="13" t="s">
        <v>49</v>
      </c>
      <c r="D24" s="13">
        <f>125-4</f>
        <v>121</v>
      </c>
      <c r="E24" s="16"/>
      <c r="F24" s="15">
        <f t="shared" si="2"/>
        <v>0</v>
      </c>
    </row>
    <row r="25" spans="1:6" x14ac:dyDescent="0.2">
      <c r="A25" s="48" t="s">
        <v>140</v>
      </c>
      <c r="B25" s="49"/>
      <c r="C25" s="49"/>
      <c r="D25" s="49"/>
      <c r="E25" s="50"/>
      <c r="F25" s="36">
        <f>SUM(F22:F24)</f>
        <v>0</v>
      </c>
    </row>
    <row r="26" spans="1:6" x14ac:dyDescent="0.2">
      <c r="A26" s="7" t="s">
        <v>17</v>
      </c>
      <c r="B26" s="26" t="s">
        <v>66</v>
      </c>
      <c r="C26" s="13"/>
      <c r="D26" s="13"/>
      <c r="E26" s="16"/>
      <c r="F26" s="15"/>
    </row>
    <row r="27" spans="1:6" ht="33.75" x14ac:dyDescent="0.2">
      <c r="A27" s="35" t="s">
        <v>19</v>
      </c>
      <c r="B27" s="28" t="s">
        <v>69</v>
      </c>
      <c r="C27" s="13" t="s">
        <v>49</v>
      </c>
      <c r="D27" s="29">
        <f>117-22</f>
        <v>95</v>
      </c>
      <c r="E27" s="29"/>
      <c r="F27" s="15">
        <f t="shared" si="2"/>
        <v>0</v>
      </c>
    </row>
    <row r="28" spans="1:6" ht="24.75" customHeight="1" x14ac:dyDescent="0.2">
      <c r="A28" s="35" t="s">
        <v>21</v>
      </c>
      <c r="B28" s="12" t="s">
        <v>76</v>
      </c>
      <c r="C28" s="33" t="s">
        <v>13</v>
      </c>
      <c r="D28" s="29">
        <f>788-22</f>
        <v>766</v>
      </c>
      <c r="E28" s="29"/>
      <c r="F28" s="15">
        <f t="shared" si="2"/>
        <v>0</v>
      </c>
    </row>
    <row r="29" spans="1:6" ht="25.5" customHeight="1" x14ac:dyDescent="0.2">
      <c r="A29" s="35" t="s">
        <v>23</v>
      </c>
      <c r="B29" s="12" t="s">
        <v>77</v>
      </c>
      <c r="C29" s="33" t="s">
        <v>13</v>
      </c>
      <c r="D29" s="29">
        <v>15</v>
      </c>
      <c r="E29" s="29"/>
      <c r="F29" s="15">
        <f t="shared" si="2"/>
        <v>0</v>
      </c>
    </row>
    <row r="30" spans="1:6" ht="26.25" customHeight="1" x14ac:dyDescent="0.2">
      <c r="A30" s="35" t="s">
        <v>25</v>
      </c>
      <c r="B30" s="12" t="s">
        <v>78</v>
      </c>
      <c r="C30" s="13" t="s">
        <v>13</v>
      </c>
      <c r="D30" s="13">
        <f>D28+D29-22</f>
        <v>759</v>
      </c>
      <c r="E30" s="16"/>
      <c r="F30" s="15">
        <f t="shared" si="2"/>
        <v>0</v>
      </c>
    </row>
    <row r="31" spans="1:6" ht="22.5" x14ac:dyDescent="0.2">
      <c r="A31" s="35" t="s">
        <v>108</v>
      </c>
      <c r="B31" s="18" t="s">
        <v>79</v>
      </c>
      <c r="C31" s="13" t="s">
        <v>13</v>
      </c>
      <c r="D31" s="13">
        <f>288+14</f>
        <v>302</v>
      </c>
      <c r="E31" s="16"/>
      <c r="F31" s="15">
        <f t="shared" si="2"/>
        <v>0</v>
      </c>
    </row>
    <row r="32" spans="1:6" ht="34.5" customHeight="1" x14ac:dyDescent="0.2">
      <c r="A32" s="35" t="s">
        <v>109</v>
      </c>
      <c r="B32" s="18" t="s">
        <v>80</v>
      </c>
      <c r="C32" s="13" t="s">
        <v>13</v>
      </c>
      <c r="D32" s="13">
        <v>200</v>
      </c>
      <c r="E32" s="16"/>
      <c r="F32" s="15">
        <f t="shared" si="2"/>
        <v>0</v>
      </c>
    </row>
    <row r="33" spans="1:6" ht="27" customHeight="1" x14ac:dyDescent="0.2">
      <c r="A33" s="35" t="s">
        <v>110</v>
      </c>
      <c r="B33" s="18" t="s">
        <v>81</v>
      </c>
      <c r="C33" s="13" t="s">
        <v>13</v>
      </c>
      <c r="D33" s="13">
        <v>273</v>
      </c>
      <c r="E33" s="16"/>
      <c r="F33" s="15">
        <f t="shared" si="2"/>
        <v>0</v>
      </c>
    </row>
    <row r="34" spans="1:6" ht="22.5" x14ac:dyDescent="0.2">
      <c r="A34" s="35" t="s">
        <v>111</v>
      </c>
      <c r="B34" s="27" t="s">
        <v>70</v>
      </c>
      <c r="C34" s="13" t="s">
        <v>13</v>
      </c>
      <c r="D34" s="13">
        <v>170</v>
      </c>
      <c r="E34" s="16"/>
      <c r="F34" s="15">
        <f t="shared" si="2"/>
        <v>0</v>
      </c>
    </row>
    <row r="35" spans="1:6" ht="24" customHeight="1" x14ac:dyDescent="0.2">
      <c r="A35" s="35" t="s">
        <v>112</v>
      </c>
      <c r="B35" s="18" t="s">
        <v>83</v>
      </c>
      <c r="C35" s="13" t="s">
        <v>13</v>
      </c>
      <c r="D35" s="13">
        <f>D49-25+14+14</f>
        <v>111</v>
      </c>
      <c r="E35" s="16"/>
      <c r="F35" s="15">
        <f t="shared" si="2"/>
        <v>0</v>
      </c>
    </row>
    <row r="36" spans="1:6" ht="22.5" customHeight="1" x14ac:dyDescent="0.2">
      <c r="A36" s="35" t="s">
        <v>113</v>
      </c>
      <c r="B36" s="18" t="s">
        <v>82</v>
      </c>
      <c r="C36" s="13" t="s">
        <v>13</v>
      </c>
      <c r="D36" s="13">
        <f>D35-14</f>
        <v>97</v>
      </c>
      <c r="E36" s="16"/>
      <c r="F36" s="15">
        <f t="shared" si="2"/>
        <v>0</v>
      </c>
    </row>
    <row r="37" spans="1:6" ht="11.25" customHeight="1" x14ac:dyDescent="0.2">
      <c r="A37" s="48" t="s">
        <v>140</v>
      </c>
      <c r="B37" s="49"/>
      <c r="C37" s="49"/>
      <c r="D37" s="49"/>
      <c r="E37" s="50"/>
      <c r="F37" s="36">
        <f>SUM(F27:F36)</f>
        <v>0</v>
      </c>
    </row>
    <row r="38" spans="1:6" x14ac:dyDescent="0.2">
      <c r="A38" s="7" t="s">
        <v>27</v>
      </c>
      <c r="B38" s="20" t="s">
        <v>16</v>
      </c>
      <c r="C38" s="19"/>
      <c r="D38" s="17"/>
      <c r="E38" s="16"/>
      <c r="F38" s="15"/>
    </row>
    <row r="39" spans="1:6" ht="22.5" x14ac:dyDescent="0.2">
      <c r="A39" s="5" t="s">
        <v>29</v>
      </c>
      <c r="B39" s="12" t="s">
        <v>56</v>
      </c>
      <c r="C39" s="13" t="s">
        <v>48</v>
      </c>
      <c r="D39" s="17">
        <f>737-12</f>
        <v>725</v>
      </c>
      <c r="E39" s="16"/>
      <c r="F39" s="15">
        <f t="shared" ref="F39:F83" si="3">ROUND(D39*E39,2)</f>
        <v>0</v>
      </c>
    </row>
    <row r="40" spans="1:6" ht="33.75" x14ac:dyDescent="0.2">
      <c r="A40" s="5" t="s">
        <v>30</v>
      </c>
      <c r="B40" s="12" t="s">
        <v>58</v>
      </c>
      <c r="C40" s="13" t="s">
        <v>48</v>
      </c>
      <c r="D40" s="17">
        <v>125</v>
      </c>
      <c r="E40" s="16"/>
      <c r="F40" s="15">
        <f t="shared" si="3"/>
        <v>0</v>
      </c>
    </row>
    <row r="41" spans="1:6" ht="22.5" x14ac:dyDescent="0.2">
      <c r="A41" s="5" t="s">
        <v>114</v>
      </c>
      <c r="B41" s="12" t="s">
        <v>57</v>
      </c>
      <c r="C41" s="13" t="s">
        <v>48</v>
      </c>
      <c r="D41" s="13">
        <f>174-63</f>
        <v>111</v>
      </c>
      <c r="E41" s="16"/>
      <c r="F41" s="15">
        <f t="shared" si="3"/>
        <v>0</v>
      </c>
    </row>
    <row r="42" spans="1:6" ht="22.5" x14ac:dyDescent="0.2">
      <c r="A42" s="5" t="s">
        <v>115</v>
      </c>
      <c r="B42" s="12" t="s">
        <v>59</v>
      </c>
      <c r="C42" s="13" t="s">
        <v>13</v>
      </c>
      <c r="D42" s="13">
        <f>22-12+18</f>
        <v>28</v>
      </c>
      <c r="E42" s="16"/>
      <c r="F42" s="15">
        <f t="shared" si="3"/>
        <v>0</v>
      </c>
    </row>
    <row r="43" spans="1:6" x14ac:dyDescent="0.2">
      <c r="A43" s="5" t="s">
        <v>116</v>
      </c>
      <c r="B43" s="12" t="s">
        <v>60</v>
      </c>
      <c r="C43" s="13" t="s">
        <v>13</v>
      </c>
      <c r="D43" s="13">
        <f>1125-35</f>
        <v>1090</v>
      </c>
      <c r="E43" s="16"/>
      <c r="F43" s="15">
        <f t="shared" si="3"/>
        <v>0</v>
      </c>
    </row>
    <row r="44" spans="1:6" ht="22.5" x14ac:dyDescent="0.2">
      <c r="A44" s="5" t="s">
        <v>117</v>
      </c>
      <c r="B44" s="18" t="s">
        <v>71</v>
      </c>
      <c r="C44" s="13" t="s">
        <v>13</v>
      </c>
      <c r="D44" s="13">
        <f>727-22</f>
        <v>705</v>
      </c>
      <c r="E44" s="16"/>
      <c r="F44" s="15">
        <f t="shared" si="3"/>
        <v>0</v>
      </c>
    </row>
    <row r="45" spans="1:6" ht="22.5" x14ac:dyDescent="0.2">
      <c r="A45" s="5" t="s">
        <v>118</v>
      </c>
      <c r="B45" s="18" t="s">
        <v>72</v>
      </c>
      <c r="C45" s="13" t="s">
        <v>13</v>
      </c>
      <c r="D45" s="13">
        <v>136</v>
      </c>
      <c r="E45" s="16"/>
      <c r="F45" s="15">
        <f t="shared" si="3"/>
        <v>0</v>
      </c>
    </row>
    <row r="46" spans="1:6" ht="22.5" x14ac:dyDescent="0.2">
      <c r="A46" s="5" t="s">
        <v>119</v>
      </c>
      <c r="B46" s="18" t="s">
        <v>73</v>
      </c>
      <c r="C46" s="13" t="s">
        <v>13</v>
      </c>
      <c r="D46" s="13">
        <f>705-22</f>
        <v>683</v>
      </c>
      <c r="E46" s="16"/>
      <c r="F46" s="15">
        <f t="shared" si="3"/>
        <v>0</v>
      </c>
    </row>
    <row r="47" spans="1:6" ht="22.5" x14ac:dyDescent="0.2">
      <c r="A47" s="5" t="s">
        <v>120</v>
      </c>
      <c r="B47" s="18" t="s">
        <v>74</v>
      </c>
      <c r="C47" s="13" t="s">
        <v>13</v>
      </c>
      <c r="D47" s="13">
        <v>410</v>
      </c>
      <c r="E47" s="16"/>
      <c r="F47" s="15">
        <f t="shared" si="3"/>
        <v>0</v>
      </c>
    </row>
    <row r="48" spans="1:6" x14ac:dyDescent="0.2">
      <c r="A48" s="5" t="s">
        <v>121</v>
      </c>
      <c r="B48" s="18" t="s">
        <v>84</v>
      </c>
      <c r="C48" s="13" t="s">
        <v>13</v>
      </c>
      <c r="D48" s="13">
        <f>D49</f>
        <v>108</v>
      </c>
      <c r="E48" s="16"/>
      <c r="F48" s="15">
        <f t="shared" si="3"/>
        <v>0</v>
      </c>
    </row>
    <row r="49" spans="1:6" ht="22.5" x14ac:dyDescent="0.2">
      <c r="A49" s="5" t="s">
        <v>122</v>
      </c>
      <c r="B49" s="18" t="s">
        <v>75</v>
      </c>
      <c r="C49" s="13" t="s">
        <v>13</v>
      </c>
      <c r="D49" s="13">
        <f>119-25+14</f>
        <v>108</v>
      </c>
      <c r="E49" s="16"/>
      <c r="F49" s="15">
        <f t="shared" si="3"/>
        <v>0</v>
      </c>
    </row>
    <row r="50" spans="1:6" ht="22.5" x14ac:dyDescent="0.2">
      <c r="A50" s="5" t="s">
        <v>123</v>
      </c>
      <c r="B50" s="32" t="s">
        <v>85</v>
      </c>
      <c r="C50" s="13" t="s">
        <v>13</v>
      </c>
      <c r="D50" s="17">
        <f>D49</f>
        <v>108</v>
      </c>
      <c r="E50" s="16"/>
      <c r="F50" s="15">
        <f t="shared" si="3"/>
        <v>0</v>
      </c>
    </row>
    <row r="51" spans="1:6" x14ac:dyDescent="0.2">
      <c r="A51" s="48" t="s">
        <v>140</v>
      </c>
      <c r="B51" s="49"/>
      <c r="C51" s="49"/>
      <c r="D51" s="49"/>
      <c r="E51" s="50"/>
      <c r="F51" s="36">
        <f>SUM(F39:F50)</f>
        <v>0</v>
      </c>
    </row>
    <row r="52" spans="1:6" x14ac:dyDescent="0.2">
      <c r="A52" s="7" t="s">
        <v>31</v>
      </c>
      <c r="B52" s="8" t="s">
        <v>18</v>
      </c>
      <c r="C52" s="19"/>
      <c r="D52" s="17"/>
      <c r="E52" s="16"/>
      <c r="F52" s="15"/>
    </row>
    <row r="53" spans="1:6" x14ac:dyDescent="0.2">
      <c r="A53" s="5" t="s">
        <v>33</v>
      </c>
      <c r="B53" s="18" t="s">
        <v>20</v>
      </c>
      <c r="C53" s="19" t="s">
        <v>11</v>
      </c>
      <c r="D53" s="17">
        <v>9</v>
      </c>
      <c r="E53" s="16"/>
      <c r="F53" s="15">
        <f t="shared" si="3"/>
        <v>0</v>
      </c>
    </row>
    <row r="54" spans="1:6" x14ac:dyDescent="0.2">
      <c r="A54" s="5" t="s">
        <v>35</v>
      </c>
      <c r="B54" s="18" t="s">
        <v>90</v>
      </c>
      <c r="C54" s="19" t="s">
        <v>11</v>
      </c>
      <c r="D54" s="17">
        <v>5</v>
      </c>
      <c r="E54" s="16"/>
      <c r="F54" s="15">
        <f t="shared" si="3"/>
        <v>0</v>
      </c>
    </row>
    <row r="55" spans="1:6" x14ac:dyDescent="0.2">
      <c r="A55" s="5" t="s">
        <v>37</v>
      </c>
      <c r="B55" s="18" t="s">
        <v>43</v>
      </c>
      <c r="C55" s="19" t="s">
        <v>12</v>
      </c>
      <c r="D55" s="17">
        <v>75</v>
      </c>
      <c r="E55" s="16"/>
      <c r="F55" s="15">
        <f t="shared" si="3"/>
        <v>0</v>
      </c>
    </row>
    <row r="56" spans="1:6" x14ac:dyDescent="0.2">
      <c r="A56" s="5" t="s">
        <v>38</v>
      </c>
      <c r="B56" s="18" t="s">
        <v>87</v>
      </c>
      <c r="C56" s="19" t="s">
        <v>12</v>
      </c>
      <c r="D56" s="17">
        <v>34</v>
      </c>
      <c r="E56" s="16"/>
      <c r="F56" s="15">
        <f t="shared" si="3"/>
        <v>0</v>
      </c>
    </row>
    <row r="57" spans="1:6" x14ac:dyDescent="0.2">
      <c r="A57" s="5" t="s">
        <v>124</v>
      </c>
      <c r="B57" s="18" t="s">
        <v>44</v>
      </c>
      <c r="C57" s="19" t="s">
        <v>11</v>
      </c>
      <c r="D57" s="17">
        <v>4</v>
      </c>
      <c r="E57" s="16"/>
      <c r="F57" s="15">
        <f t="shared" si="3"/>
        <v>0</v>
      </c>
    </row>
    <row r="58" spans="1:6" x14ac:dyDescent="0.2">
      <c r="A58" s="5" t="s">
        <v>125</v>
      </c>
      <c r="B58" s="18" t="s">
        <v>22</v>
      </c>
      <c r="C58" s="19" t="s">
        <v>11</v>
      </c>
      <c r="D58" s="17">
        <v>2</v>
      </c>
      <c r="E58" s="16"/>
      <c r="F58" s="15">
        <f t="shared" si="3"/>
        <v>0</v>
      </c>
    </row>
    <row r="59" spans="1:6" x14ac:dyDescent="0.2">
      <c r="A59" s="5" t="s">
        <v>126</v>
      </c>
      <c r="B59" s="18" t="s">
        <v>24</v>
      </c>
      <c r="C59" s="19" t="s">
        <v>11</v>
      </c>
      <c r="D59" s="17">
        <v>6</v>
      </c>
      <c r="E59" s="16"/>
      <c r="F59" s="15">
        <f t="shared" si="3"/>
        <v>0</v>
      </c>
    </row>
    <row r="60" spans="1:6" ht="13.5" customHeight="1" x14ac:dyDescent="0.2">
      <c r="A60" s="5" t="s">
        <v>127</v>
      </c>
      <c r="B60" s="18" t="s">
        <v>26</v>
      </c>
      <c r="C60" s="19" t="s">
        <v>11</v>
      </c>
      <c r="D60" s="17">
        <f>19-4</f>
        <v>15</v>
      </c>
      <c r="E60" s="16"/>
      <c r="F60" s="15">
        <f t="shared" si="3"/>
        <v>0</v>
      </c>
    </row>
    <row r="61" spans="1:6" x14ac:dyDescent="0.2">
      <c r="A61" s="5" t="s">
        <v>128</v>
      </c>
      <c r="B61" s="18" t="s">
        <v>91</v>
      </c>
      <c r="C61" s="19" t="s">
        <v>11</v>
      </c>
      <c r="D61" s="17">
        <v>5</v>
      </c>
      <c r="E61" s="16"/>
      <c r="F61" s="15">
        <f t="shared" si="3"/>
        <v>0</v>
      </c>
    </row>
    <row r="62" spans="1:6" x14ac:dyDescent="0.2">
      <c r="A62" s="48" t="s">
        <v>140</v>
      </c>
      <c r="B62" s="49"/>
      <c r="C62" s="49"/>
      <c r="D62" s="49"/>
      <c r="E62" s="50"/>
      <c r="F62" s="36">
        <f>SUM(F53:F61)</f>
        <v>0</v>
      </c>
    </row>
    <row r="63" spans="1:6" x14ac:dyDescent="0.2">
      <c r="A63" s="7" t="s">
        <v>129</v>
      </c>
      <c r="B63" s="8" t="s">
        <v>28</v>
      </c>
      <c r="C63" s="19"/>
      <c r="D63" s="17"/>
      <c r="E63" s="16"/>
      <c r="F63" s="15"/>
    </row>
    <row r="64" spans="1:6" ht="22.5" x14ac:dyDescent="0.2">
      <c r="A64" s="5" t="s">
        <v>130</v>
      </c>
      <c r="B64" s="18" t="s">
        <v>88</v>
      </c>
      <c r="C64" s="19" t="s">
        <v>11</v>
      </c>
      <c r="D64" s="17">
        <v>4</v>
      </c>
      <c r="E64" s="16"/>
      <c r="F64" s="15">
        <f t="shared" si="3"/>
        <v>0</v>
      </c>
    </row>
    <row r="65" spans="1:6" ht="23.25" customHeight="1" x14ac:dyDescent="0.2">
      <c r="A65" s="5" t="s">
        <v>131</v>
      </c>
      <c r="B65" s="18" t="s">
        <v>42</v>
      </c>
      <c r="C65" s="19" t="s">
        <v>11</v>
      </c>
      <c r="D65" s="17">
        <f>D64</f>
        <v>4</v>
      </c>
      <c r="E65" s="16"/>
      <c r="F65" s="15">
        <f t="shared" si="3"/>
        <v>0</v>
      </c>
    </row>
    <row r="66" spans="1:6" x14ac:dyDescent="0.2">
      <c r="A66" s="5" t="s">
        <v>132</v>
      </c>
      <c r="B66" s="18" t="s">
        <v>89</v>
      </c>
      <c r="C66" s="19" t="s">
        <v>11</v>
      </c>
      <c r="D66" s="17">
        <v>2</v>
      </c>
      <c r="E66" s="16"/>
      <c r="F66" s="15">
        <f t="shared" si="3"/>
        <v>0</v>
      </c>
    </row>
    <row r="67" spans="1:6" ht="22.5" x14ac:dyDescent="0.2">
      <c r="A67" s="5" t="s">
        <v>190</v>
      </c>
      <c r="B67" s="18" t="s">
        <v>191</v>
      </c>
      <c r="C67" s="19" t="s">
        <v>48</v>
      </c>
      <c r="D67" s="17">
        <v>96</v>
      </c>
      <c r="E67" s="16"/>
      <c r="F67" s="15">
        <f t="shared" ref="F67" si="4">ROUND(D67*E67,2)</f>
        <v>0</v>
      </c>
    </row>
    <row r="68" spans="1:6" x14ac:dyDescent="0.2">
      <c r="A68" s="5" t="s">
        <v>192</v>
      </c>
      <c r="B68" s="32" t="s">
        <v>193</v>
      </c>
      <c r="C68" s="19" t="s">
        <v>48</v>
      </c>
      <c r="D68" s="17">
        <v>9</v>
      </c>
      <c r="E68" s="16"/>
      <c r="F68" s="15">
        <f t="shared" ref="F68" si="5">ROUND(D68*E68,2)</f>
        <v>0</v>
      </c>
    </row>
    <row r="69" spans="1:6" x14ac:dyDescent="0.2">
      <c r="A69" s="48" t="s">
        <v>140</v>
      </c>
      <c r="B69" s="49"/>
      <c r="C69" s="49"/>
      <c r="D69" s="49"/>
      <c r="E69" s="50"/>
      <c r="F69" s="36">
        <f>SUM(F64:F68)</f>
        <v>0</v>
      </c>
    </row>
    <row r="70" spans="1:6" x14ac:dyDescent="0.2">
      <c r="A70" s="7" t="s">
        <v>133</v>
      </c>
      <c r="B70" s="8" t="s">
        <v>142</v>
      </c>
      <c r="C70" s="19"/>
      <c r="D70" s="17"/>
      <c r="E70" s="16"/>
      <c r="F70" s="15"/>
    </row>
    <row r="71" spans="1:6" ht="22.5" x14ac:dyDescent="0.2">
      <c r="A71" s="5" t="s">
        <v>134</v>
      </c>
      <c r="B71" s="18" t="s">
        <v>143</v>
      </c>
      <c r="C71" s="19" t="s">
        <v>11</v>
      </c>
      <c r="D71" s="17">
        <v>3</v>
      </c>
      <c r="E71" s="16"/>
      <c r="F71" s="15">
        <f t="shared" ref="F71" si="6">ROUND(D71*E71,2)</f>
        <v>0</v>
      </c>
    </row>
    <row r="72" spans="1:6" ht="22.5" x14ac:dyDescent="0.2">
      <c r="A72" s="5" t="s">
        <v>135</v>
      </c>
      <c r="B72" s="18" t="s">
        <v>149</v>
      </c>
      <c r="C72" s="19" t="s">
        <v>11</v>
      </c>
      <c r="D72" s="17">
        <v>4</v>
      </c>
      <c r="E72" s="16"/>
      <c r="F72" s="15">
        <f t="shared" ref="F72:F73" si="7">ROUND(D72*E72,2)</f>
        <v>0</v>
      </c>
    </row>
    <row r="73" spans="1:6" ht="22.5" x14ac:dyDescent="0.2">
      <c r="A73" s="5" t="s">
        <v>136</v>
      </c>
      <c r="B73" s="18" t="s">
        <v>189</v>
      </c>
      <c r="C73" s="19" t="s">
        <v>48</v>
      </c>
      <c r="D73" s="17">
        <v>366</v>
      </c>
      <c r="E73" s="16"/>
      <c r="F73" s="15">
        <f t="shared" si="7"/>
        <v>0</v>
      </c>
    </row>
    <row r="74" spans="1:6" x14ac:dyDescent="0.2">
      <c r="A74" s="5" t="s">
        <v>137</v>
      </c>
      <c r="B74" s="32" t="s">
        <v>194</v>
      </c>
      <c r="C74" s="19" t="s">
        <v>48</v>
      </c>
      <c r="D74" s="17">
        <v>15</v>
      </c>
      <c r="E74" s="16"/>
      <c r="F74" s="15">
        <f t="shared" ref="F74" si="8">ROUND(D74*E74,2)</f>
        <v>0</v>
      </c>
    </row>
    <row r="75" spans="1:6" x14ac:dyDescent="0.2">
      <c r="A75" s="48" t="s">
        <v>140</v>
      </c>
      <c r="B75" s="49"/>
      <c r="C75" s="49"/>
      <c r="D75" s="49"/>
      <c r="E75" s="50"/>
      <c r="F75" s="36">
        <f>SUM(F71:F74)</f>
        <v>0</v>
      </c>
    </row>
    <row r="76" spans="1:6" x14ac:dyDescent="0.2">
      <c r="A76" s="7" t="s">
        <v>138</v>
      </c>
      <c r="B76" s="8" t="s">
        <v>32</v>
      </c>
      <c r="C76" s="10" t="s">
        <v>5</v>
      </c>
      <c r="D76" s="10" t="s">
        <v>5</v>
      </c>
      <c r="E76" s="16"/>
      <c r="F76" s="15"/>
    </row>
    <row r="77" spans="1:6" x14ac:dyDescent="0.2">
      <c r="A77" s="5" t="s">
        <v>139</v>
      </c>
      <c r="B77" s="18" t="s">
        <v>34</v>
      </c>
      <c r="C77" s="19" t="s">
        <v>13</v>
      </c>
      <c r="D77" s="17">
        <f>D5*2+D33*2</f>
        <v>9224</v>
      </c>
      <c r="E77" s="16"/>
      <c r="F77" s="15">
        <f t="shared" si="3"/>
        <v>0</v>
      </c>
    </row>
    <row r="78" spans="1:6" x14ac:dyDescent="0.2">
      <c r="A78" s="5" t="s">
        <v>144</v>
      </c>
      <c r="B78" s="18" t="s">
        <v>36</v>
      </c>
      <c r="C78" s="19" t="s">
        <v>13</v>
      </c>
      <c r="D78" s="17">
        <f>D77</f>
        <v>9224</v>
      </c>
      <c r="E78" s="16"/>
      <c r="F78" s="15">
        <f t="shared" si="3"/>
        <v>0</v>
      </c>
    </row>
    <row r="79" spans="1:6" ht="22.5" x14ac:dyDescent="0.2">
      <c r="A79" s="5" t="s">
        <v>145</v>
      </c>
      <c r="B79" s="18" t="s">
        <v>141</v>
      </c>
      <c r="C79" s="19" t="s">
        <v>13</v>
      </c>
      <c r="D79" s="21">
        <f>D77/2</f>
        <v>4612</v>
      </c>
      <c r="E79" s="16"/>
      <c r="F79" s="15">
        <f t="shared" si="3"/>
        <v>0</v>
      </c>
    </row>
    <row r="80" spans="1:6" x14ac:dyDescent="0.2">
      <c r="A80" s="5" t="s">
        <v>146</v>
      </c>
      <c r="B80" s="18" t="s">
        <v>86</v>
      </c>
      <c r="C80" s="19" t="s">
        <v>13</v>
      </c>
      <c r="D80" s="21">
        <f>D79</f>
        <v>4612</v>
      </c>
      <c r="E80" s="16"/>
      <c r="F80" s="15">
        <f t="shared" si="3"/>
        <v>0</v>
      </c>
    </row>
    <row r="81" spans="1:6" x14ac:dyDescent="0.2">
      <c r="A81" s="48" t="s">
        <v>140</v>
      </c>
      <c r="B81" s="49"/>
      <c r="C81" s="49"/>
      <c r="D81" s="49"/>
      <c r="E81" s="50"/>
      <c r="F81" s="36">
        <f>SUM(F77:F80)</f>
        <v>0</v>
      </c>
    </row>
    <row r="82" spans="1:6" x14ac:dyDescent="0.2">
      <c r="A82" s="7" t="s">
        <v>147</v>
      </c>
      <c r="B82" s="8" t="s">
        <v>92</v>
      </c>
      <c r="C82" s="10" t="s">
        <v>5</v>
      </c>
      <c r="D82" s="10" t="s">
        <v>5</v>
      </c>
      <c r="E82" s="16"/>
      <c r="F82" s="15"/>
    </row>
    <row r="83" spans="1:6" ht="22.5" x14ac:dyDescent="0.2">
      <c r="A83" s="34" t="s">
        <v>148</v>
      </c>
      <c r="B83" s="18" t="s">
        <v>93</v>
      </c>
      <c r="C83" s="19" t="s">
        <v>13</v>
      </c>
      <c r="D83" s="21">
        <f>700-10</f>
        <v>690</v>
      </c>
      <c r="E83" s="16"/>
      <c r="F83" s="15">
        <f t="shared" si="3"/>
        <v>0</v>
      </c>
    </row>
    <row r="84" spans="1:6" x14ac:dyDescent="0.2">
      <c r="A84" s="48" t="s">
        <v>140</v>
      </c>
      <c r="B84" s="49"/>
      <c r="C84" s="49"/>
      <c r="D84" s="49"/>
      <c r="E84" s="50"/>
      <c r="F84" s="36">
        <f>SUM(F83)</f>
        <v>0</v>
      </c>
    </row>
    <row r="85" spans="1:6" x14ac:dyDescent="0.2">
      <c r="A85" s="7" t="s">
        <v>166</v>
      </c>
      <c r="B85" s="8" t="s">
        <v>156</v>
      </c>
      <c r="C85" s="9" t="s">
        <v>5</v>
      </c>
      <c r="D85" s="10" t="s">
        <v>5</v>
      </c>
      <c r="E85" s="30" t="s">
        <v>5</v>
      </c>
      <c r="F85" s="11" t="s">
        <v>5</v>
      </c>
    </row>
    <row r="86" spans="1:6" ht="34.5" customHeight="1" x14ac:dyDescent="0.2">
      <c r="A86" s="37" t="s">
        <v>167</v>
      </c>
      <c r="B86" s="12" t="s">
        <v>157</v>
      </c>
      <c r="C86" s="13" t="s">
        <v>11</v>
      </c>
      <c r="D86" s="13">
        <f>19-4</f>
        <v>15</v>
      </c>
      <c r="E86" s="14"/>
      <c r="F86" s="15">
        <f>ROUND(D86*E86,2)</f>
        <v>0</v>
      </c>
    </row>
    <row r="87" spans="1:6" ht="35.25" customHeight="1" x14ac:dyDescent="0.2">
      <c r="A87" s="37" t="s">
        <v>173</v>
      </c>
      <c r="B87" s="12" t="s">
        <v>168</v>
      </c>
      <c r="C87" s="13" t="s">
        <v>11</v>
      </c>
      <c r="D87" s="13">
        <v>4</v>
      </c>
      <c r="E87" s="14"/>
      <c r="F87" s="15">
        <f t="shared" ref="F87:F89" si="9">ROUND(D87*E87,2)</f>
        <v>0</v>
      </c>
    </row>
    <row r="88" spans="1:6" ht="24.75" customHeight="1" x14ac:dyDescent="0.2">
      <c r="A88" s="37" t="s">
        <v>174</v>
      </c>
      <c r="B88" s="12" t="s">
        <v>169</v>
      </c>
      <c r="C88" s="13" t="s">
        <v>11</v>
      </c>
      <c r="D88" s="13">
        <v>1</v>
      </c>
      <c r="E88" s="14"/>
      <c r="F88" s="15">
        <f t="shared" si="9"/>
        <v>0</v>
      </c>
    </row>
    <row r="89" spans="1:6" x14ac:dyDescent="0.2">
      <c r="A89" s="37" t="s">
        <v>175</v>
      </c>
      <c r="B89" s="12" t="s">
        <v>158</v>
      </c>
      <c r="C89" s="13" t="s">
        <v>11</v>
      </c>
      <c r="D89" s="13">
        <f>6-2</f>
        <v>4</v>
      </c>
      <c r="E89" s="14"/>
      <c r="F89" s="15">
        <f t="shared" si="9"/>
        <v>0</v>
      </c>
    </row>
    <row r="90" spans="1:6" x14ac:dyDescent="0.2">
      <c r="A90" s="37"/>
      <c r="B90" s="51" t="s">
        <v>159</v>
      </c>
      <c r="C90" s="52"/>
      <c r="D90" s="52"/>
      <c r="E90" s="52"/>
      <c r="F90" s="53"/>
    </row>
    <row r="91" spans="1:6" x14ac:dyDescent="0.2">
      <c r="A91" s="37" t="s">
        <v>176</v>
      </c>
      <c r="B91" s="12" t="s">
        <v>160</v>
      </c>
      <c r="C91" s="13" t="s">
        <v>11</v>
      </c>
      <c r="D91" s="13">
        <v>2</v>
      </c>
      <c r="E91" s="16"/>
      <c r="F91" s="15">
        <f t="shared" ref="F91:F97" si="10">ROUND(D91*E91,2)</f>
        <v>0</v>
      </c>
    </row>
    <row r="92" spans="1:6" x14ac:dyDescent="0.2">
      <c r="A92" s="37" t="s">
        <v>177</v>
      </c>
      <c r="B92" s="12" t="s">
        <v>161</v>
      </c>
      <c r="C92" s="13" t="s">
        <v>11</v>
      </c>
      <c r="D92" s="13">
        <v>5</v>
      </c>
      <c r="E92" s="16"/>
      <c r="F92" s="15">
        <f t="shared" si="10"/>
        <v>0</v>
      </c>
    </row>
    <row r="93" spans="1:6" x14ac:dyDescent="0.2">
      <c r="A93" s="37" t="s">
        <v>178</v>
      </c>
      <c r="B93" s="12" t="s">
        <v>162</v>
      </c>
      <c r="C93" s="13" t="s">
        <v>11</v>
      </c>
      <c r="D93" s="13">
        <v>10</v>
      </c>
      <c r="E93" s="16"/>
      <c r="F93" s="15">
        <f t="shared" si="10"/>
        <v>0</v>
      </c>
    </row>
    <row r="94" spans="1:6" x14ac:dyDescent="0.2">
      <c r="A94" s="37" t="s">
        <v>179</v>
      </c>
      <c r="B94" s="12" t="s">
        <v>163</v>
      </c>
      <c r="C94" s="13" t="s">
        <v>11</v>
      </c>
      <c r="D94" s="13">
        <v>8</v>
      </c>
      <c r="E94" s="16"/>
      <c r="F94" s="15">
        <f t="shared" si="10"/>
        <v>0</v>
      </c>
    </row>
    <row r="95" spans="1:6" x14ac:dyDescent="0.2">
      <c r="A95" s="37" t="s">
        <v>180</v>
      </c>
      <c r="B95" s="12" t="s">
        <v>170</v>
      </c>
      <c r="C95" s="13" t="s">
        <v>11</v>
      </c>
      <c r="D95" s="13">
        <v>4</v>
      </c>
      <c r="E95" s="16"/>
      <c r="F95" s="15">
        <f>ROUND(D95*E95,2)</f>
        <v>0</v>
      </c>
    </row>
    <row r="96" spans="1:6" ht="12.75" customHeight="1" x14ac:dyDescent="0.2">
      <c r="A96" s="37"/>
      <c r="B96" s="51" t="s">
        <v>171</v>
      </c>
      <c r="C96" s="52"/>
      <c r="D96" s="52"/>
      <c r="E96" s="52"/>
      <c r="F96" s="53"/>
    </row>
    <row r="97" spans="1:8" x14ac:dyDescent="0.2">
      <c r="A97" s="37" t="s">
        <v>181</v>
      </c>
      <c r="B97" s="12" t="s">
        <v>172</v>
      </c>
      <c r="C97" s="13" t="s">
        <v>11</v>
      </c>
      <c r="D97" s="13">
        <v>1</v>
      </c>
      <c r="E97" s="16"/>
      <c r="F97" s="15">
        <f t="shared" si="10"/>
        <v>0</v>
      </c>
    </row>
    <row r="98" spans="1:8" x14ac:dyDescent="0.2">
      <c r="A98" s="48" t="s">
        <v>140</v>
      </c>
      <c r="B98" s="49"/>
      <c r="C98" s="49"/>
      <c r="D98" s="49"/>
      <c r="E98" s="50"/>
      <c r="F98" s="36">
        <f>SUM(F86:F97)</f>
        <v>0</v>
      </c>
    </row>
    <row r="99" spans="1:8" ht="22.5" x14ac:dyDescent="0.2">
      <c r="A99" s="7" t="s">
        <v>182</v>
      </c>
      <c r="B99" s="39" t="s">
        <v>164</v>
      </c>
      <c r="C99" s="13"/>
      <c r="D99" s="13"/>
      <c r="E99" s="16"/>
      <c r="F99" s="15"/>
    </row>
    <row r="100" spans="1:8" ht="14.25" customHeight="1" x14ac:dyDescent="0.2">
      <c r="A100" s="35" t="s">
        <v>183</v>
      </c>
      <c r="B100" s="28" t="s">
        <v>165</v>
      </c>
      <c r="C100" s="13" t="s">
        <v>13</v>
      </c>
      <c r="D100" s="13">
        <v>236</v>
      </c>
      <c r="E100" s="16"/>
      <c r="F100" s="15">
        <f>ROUND(D100*E100,2)</f>
        <v>0</v>
      </c>
    </row>
    <row r="101" spans="1:8" x14ac:dyDescent="0.2">
      <c r="A101" s="48" t="s">
        <v>140</v>
      </c>
      <c r="B101" s="49"/>
      <c r="C101" s="49"/>
      <c r="D101" s="49"/>
      <c r="E101" s="50"/>
      <c r="F101" s="36">
        <f>SUM(F100:F100)</f>
        <v>0</v>
      </c>
    </row>
    <row r="102" spans="1:8" x14ac:dyDescent="0.2">
      <c r="A102" s="40"/>
      <c r="B102" s="41"/>
      <c r="C102" s="41"/>
      <c r="D102" s="62" t="s">
        <v>39</v>
      </c>
      <c r="E102" s="47">
        <f>F20+F25+F37+F51+F62+F69+F75+F81+F84+F98+F101</f>
        <v>0</v>
      </c>
      <c r="F102" s="47"/>
    </row>
    <row r="103" spans="1:8" x14ac:dyDescent="0.2">
      <c r="A103" s="44" t="s">
        <v>40</v>
      </c>
      <c r="B103" s="45"/>
      <c r="C103" s="45"/>
      <c r="D103" s="46"/>
      <c r="E103" s="47">
        <f>ROUND(E102*0.23,2)</f>
        <v>0</v>
      </c>
      <c r="F103" s="47"/>
    </row>
    <row r="104" spans="1:8" x14ac:dyDescent="0.2">
      <c r="A104" s="44" t="s">
        <v>41</v>
      </c>
      <c r="B104" s="45"/>
      <c r="C104" s="45"/>
      <c r="D104" s="46"/>
      <c r="E104" s="47">
        <f>ROUND(E102+E103,2)</f>
        <v>0</v>
      </c>
      <c r="F104" s="47"/>
    </row>
    <row r="105" spans="1:8" ht="12" thickBot="1" x14ac:dyDescent="0.25"/>
    <row r="106" spans="1:8" ht="15.75" customHeight="1" x14ac:dyDescent="0.2">
      <c r="A106" s="60" t="s">
        <v>197</v>
      </c>
      <c r="B106" s="60"/>
      <c r="C106" s="60"/>
      <c r="D106" s="60"/>
      <c r="E106" s="60"/>
      <c r="F106" s="60"/>
    </row>
    <row r="107" spans="1:8" x14ac:dyDescent="0.2">
      <c r="A107" s="61"/>
      <c r="B107" s="61"/>
      <c r="C107" s="61"/>
      <c r="D107" s="61"/>
      <c r="E107" s="61"/>
      <c r="F107" s="61"/>
      <c r="G107" s="42"/>
      <c r="H107" s="43"/>
    </row>
    <row r="108" spans="1:8" x14ac:dyDescent="0.2">
      <c r="E108" s="58"/>
      <c r="F108" s="31"/>
      <c r="G108" s="56"/>
      <c r="H108" s="56"/>
    </row>
    <row r="109" spans="1:8" ht="15" customHeight="1" x14ac:dyDescent="0.2">
      <c r="E109" s="57"/>
      <c r="F109" s="57"/>
      <c r="G109" s="57"/>
      <c r="H109" s="59"/>
    </row>
    <row r="110" spans="1:8" x14ac:dyDescent="0.2">
      <c r="G110" s="56"/>
      <c r="H110" s="56"/>
    </row>
    <row r="111" spans="1:8" x14ac:dyDescent="0.2">
      <c r="E111" s="58"/>
      <c r="F111" s="31"/>
      <c r="G111" s="57"/>
      <c r="H111" s="59"/>
    </row>
    <row r="112" spans="1:8" x14ac:dyDescent="0.2">
      <c r="G112" s="56"/>
      <c r="H112" s="56"/>
    </row>
  </sheetData>
  <mergeCells count="19">
    <mergeCell ref="A106:F107"/>
    <mergeCell ref="A20:E20"/>
    <mergeCell ref="A25:E25"/>
    <mergeCell ref="A37:E37"/>
    <mergeCell ref="A51:E51"/>
    <mergeCell ref="A62:E62"/>
    <mergeCell ref="A104:D104"/>
    <mergeCell ref="E104:F104"/>
    <mergeCell ref="A101:E101"/>
    <mergeCell ref="E102:F102"/>
    <mergeCell ref="A69:E69"/>
    <mergeCell ref="A81:E81"/>
    <mergeCell ref="A84:E84"/>
    <mergeCell ref="A75:E75"/>
    <mergeCell ref="B90:F90"/>
    <mergeCell ref="B96:F96"/>
    <mergeCell ref="A98:E98"/>
    <mergeCell ref="A103:D103"/>
    <mergeCell ref="E103:F103"/>
  </mergeCells>
  <phoneticPr fontId="9" type="noConversion"/>
  <pageMargins left="0.25" right="0.25" top="0.75" bottom="0.75" header="0.3" footer="0.3"/>
  <pageSetup paperSize="9" orientation="portrait" verticalDpi="0" r:id="rId1"/>
  <ignoredErrors>
    <ignoredError sqref="D7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25AC1-3307-4159-AC91-E9E2E697DD96}">
  <dimension ref="A1:H63"/>
  <sheetViews>
    <sheetView view="pageBreakPreview" zoomScale="175" zoomScaleNormal="175" zoomScaleSheetLayoutView="175" workbookViewId="0">
      <selection activeCell="B1" sqref="B1"/>
    </sheetView>
  </sheetViews>
  <sheetFormatPr defaultRowHeight="11.25" x14ac:dyDescent="0.2"/>
  <cols>
    <col min="1" max="1" width="5" style="6" customWidth="1"/>
    <col min="2" max="2" width="67" style="6" customWidth="1"/>
    <col min="3" max="3" width="4.5703125" style="24" customWidth="1"/>
    <col min="4" max="4" width="6.28515625" style="25" customWidth="1"/>
    <col min="5" max="5" width="7" style="31" customWidth="1"/>
    <col min="6" max="6" width="8.85546875" style="6" customWidth="1"/>
    <col min="7" max="16384" width="9.140625" style="6"/>
  </cols>
  <sheetData>
    <row r="1" spans="1:6" s="4" customFormat="1" ht="22.5" x14ac:dyDescent="0.25">
      <c r="A1" s="1" t="s">
        <v>0</v>
      </c>
      <c r="B1" s="1" t="s">
        <v>199</v>
      </c>
      <c r="C1" s="2" t="s">
        <v>1</v>
      </c>
      <c r="D1" s="3" t="s">
        <v>2</v>
      </c>
      <c r="E1" s="1" t="s">
        <v>3</v>
      </c>
      <c r="F1" s="1" t="s">
        <v>4</v>
      </c>
    </row>
    <row r="2" spans="1:6" x14ac:dyDescent="0.2">
      <c r="A2" s="7" t="s">
        <v>6</v>
      </c>
      <c r="B2" s="8" t="s">
        <v>61</v>
      </c>
      <c r="C2" s="9" t="s">
        <v>5</v>
      </c>
      <c r="D2" s="10" t="s">
        <v>5</v>
      </c>
      <c r="E2" s="30" t="s">
        <v>5</v>
      </c>
      <c r="F2" s="11" t="s">
        <v>5</v>
      </c>
    </row>
    <row r="3" spans="1:6" ht="33.75" x14ac:dyDescent="0.2">
      <c r="A3" s="37" t="s">
        <v>7</v>
      </c>
      <c r="B3" s="12" t="s">
        <v>45</v>
      </c>
      <c r="C3" s="13" t="s">
        <v>13</v>
      </c>
      <c r="D3" s="13">
        <v>281</v>
      </c>
      <c r="E3" s="16"/>
      <c r="F3" s="15">
        <f t="shared" ref="F3:F10" si="0">ROUND(D3*E3,2)</f>
        <v>0</v>
      </c>
    </row>
    <row r="4" spans="1:6" ht="15.75" customHeight="1" x14ac:dyDescent="0.2">
      <c r="A4" s="37" t="s">
        <v>10</v>
      </c>
      <c r="B4" s="12" t="s">
        <v>46</v>
      </c>
      <c r="C4" s="13" t="s">
        <v>48</v>
      </c>
      <c r="D4" s="13">
        <v>87</v>
      </c>
      <c r="E4" s="16"/>
      <c r="F4" s="15">
        <f t="shared" si="0"/>
        <v>0</v>
      </c>
    </row>
    <row r="5" spans="1:6" x14ac:dyDescent="0.2">
      <c r="A5" s="37" t="s">
        <v>94</v>
      </c>
      <c r="B5" s="12" t="s">
        <v>51</v>
      </c>
      <c r="C5" s="13" t="s">
        <v>49</v>
      </c>
      <c r="D5" s="13">
        <f>D4*0.04</f>
        <v>3.48</v>
      </c>
      <c r="F5" s="15">
        <f t="shared" si="0"/>
        <v>0</v>
      </c>
    </row>
    <row r="6" spans="1:6" x14ac:dyDescent="0.2">
      <c r="A6" s="37" t="s">
        <v>95</v>
      </c>
      <c r="B6" s="12" t="s">
        <v>47</v>
      </c>
      <c r="C6" s="13" t="s">
        <v>48</v>
      </c>
      <c r="D6" s="13">
        <v>10</v>
      </c>
      <c r="E6" s="16"/>
      <c r="F6" s="15">
        <f t="shared" si="0"/>
        <v>0</v>
      </c>
    </row>
    <row r="7" spans="1:6" ht="35.25" customHeight="1" x14ac:dyDescent="0.2">
      <c r="A7" s="37" t="s">
        <v>96</v>
      </c>
      <c r="B7" s="12" t="s">
        <v>65</v>
      </c>
      <c r="C7" s="13" t="s">
        <v>49</v>
      </c>
      <c r="D7" s="13">
        <f>22*0.2</f>
        <v>4.4000000000000004</v>
      </c>
      <c r="E7" s="16"/>
      <c r="F7" s="15">
        <f t="shared" si="0"/>
        <v>0</v>
      </c>
    </row>
    <row r="8" spans="1:6" ht="15" customHeight="1" x14ac:dyDescent="0.2">
      <c r="A8" s="37" t="s">
        <v>97</v>
      </c>
      <c r="B8" s="12" t="s">
        <v>50</v>
      </c>
      <c r="C8" s="13" t="s">
        <v>13</v>
      </c>
      <c r="D8" s="13">
        <v>22</v>
      </c>
      <c r="E8" s="16"/>
      <c r="F8" s="15">
        <f t="shared" si="0"/>
        <v>0</v>
      </c>
    </row>
    <row r="9" spans="1:6" ht="24.75" customHeight="1" x14ac:dyDescent="0.2">
      <c r="A9" s="37" t="s">
        <v>98</v>
      </c>
      <c r="B9" s="12" t="s">
        <v>52</v>
      </c>
      <c r="C9" s="13" t="s">
        <v>13</v>
      </c>
      <c r="D9" s="13">
        <v>25</v>
      </c>
      <c r="E9" s="16"/>
      <c r="F9" s="15">
        <f t="shared" si="0"/>
        <v>0</v>
      </c>
    </row>
    <row r="10" spans="1:6" x14ac:dyDescent="0.2">
      <c r="A10" s="37" t="s">
        <v>14</v>
      </c>
      <c r="B10" s="18" t="s">
        <v>63</v>
      </c>
      <c r="C10" s="13" t="s">
        <v>13</v>
      </c>
      <c r="D10" s="13">
        <f>D9</f>
        <v>25</v>
      </c>
      <c r="E10" s="16"/>
      <c r="F10" s="15">
        <f t="shared" si="0"/>
        <v>0</v>
      </c>
    </row>
    <row r="11" spans="1:6" x14ac:dyDescent="0.2">
      <c r="A11" s="37" t="s">
        <v>99</v>
      </c>
      <c r="B11" s="12" t="s">
        <v>55</v>
      </c>
      <c r="C11" s="13" t="s">
        <v>49</v>
      </c>
      <c r="D11" s="13">
        <f>ROUND(D4*0.3*0.15+D5+D6*0.3*0.08+D10*0.2,0)</f>
        <v>13</v>
      </c>
      <c r="E11" s="16"/>
      <c r="F11" s="15">
        <f>ROUND(D11*E11,2)</f>
        <v>0</v>
      </c>
    </row>
    <row r="12" spans="1:6" x14ac:dyDescent="0.2">
      <c r="A12" s="48" t="s">
        <v>140</v>
      </c>
      <c r="B12" s="49"/>
      <c r="C12" s="49"/>
      <c r="D12" s="49"/>
      <c r="E12" s="50"/>
      <c r="F12" s="36">
        <f>SUM(F3:F11)</f>
        <v>0</v>
      </c>
    </row>
    <row r="13" spans="1:6" x14ac:dyDescent="0.2">
      <c r="A13" s="7" t="s">
        <v>15</v>
      </c>
      <c r="B13" s="26" t="s">
        <v>64</v>
      </c>
      <c r="C13" s="13"/>
      <c r="D13" s="13"/>
      <c r="E13" s="16"/>
      <c r="F13" s="15"/>
    </row>
    <row r="14" spans="1:6" ht="33.75" customHeight="1" x14ac:dyDescent="0.2">
      <c r="A14" s="35" t="s">
        <v>105</v>
      </c>
      <c r="B14" s="27" t="s">
        <v>67</v>
      </c>
      <c r="C14" s="13" t="s">
        <v>13</v>
      </c>
      <c r="D14" s="13">
        <v>22</v>
      </c>
      <c r="E14" s="16"/>
      <c r="F14" s="15">
        <f>ROUND(D14*E14,2)</f>
        <v>0</v>
      </c>
    </row>
    <row r="15" spans="1:6" x14ac:dyDescent="0.2">
      <c r="A15" s="35" t="s">
        <v>106</v>
      </c>
      <c r="B15" s="27" t="s">
        <v>68</v>
      </c>
      <c r="C15" s="13" t="s">
        <v>49</v>
      </c>
      <c r="D15" s="13">
        <v>4</v>
      </c>
      <c r="E15" s="16"/>
      <c r="F15" s="15">
        <f t="shared" ref="F15:F22" si="1">ROUND(D15*E15,2)</f>
        <v>0</v>
      </c>
    </row>
    <row r="16" spans="1:6" x14ac:dyDescent="0.2">
      <c r="A16" s="48" t="s">
        <v>140</v>
      </c>
      <c r="B16" s="49"/>
      <c r="C16" s="49"/>
      <c r="D16" s="49"/>
      <c r="E16" s="50"/>
      <c r="F16" s="36">
        <f>SUM(F14:F15)</f>
        <v>0</v>
      </c>
    </row>
    <row r="17" spans="1:6" x14ac:dyDescent="0.2">
      <c r="A17" s="7" t="s">
        <v>17</v>
      </c>
      <c r="B17" s="26" t="s">
        <v>66</v>
      </c>
      <c r="C17" s="13"/>
      <c r="D17" s="13"/>
      <c r="E17" s="16"/>
      <c r="F17" s="15"/>
    </row>
    <row r="18" spans="1:6" ht="33.75" x14ac:dyDescent="0.2">
      <c r="A18" s="35" t="s">
        <v>19</v>
      </c>
      <c r="B18" s="28" t="s">
        <v>69</v>
      </c>
      <c r="C18" s="13" t="s">
        <v>49</v>
      </c>
      <c r="D18" s="38">
        <f>22</f>
        <v>22</v>
      </c>
      <c r="E18" s="29"/>
      <c r="F18" s="15">
        <f t="shared" si="1"/>
        <v>0</v>
      </c>
    </row>
    <row r="19" spans="1:6" ht="24.75" customHeight="1" x14ac:dyDescent="0.2">
      <c r="A19" s="35" t="s">
        <v>21</v>
      </c>
      <c r="B19" s="12" t="s">
        <v>76</v>
      </c>
      <c r="C19" s="33" t="s">
        <v>13</v>
      </c>
      <c r="D19" s="29">
        <v>22</v>
      </c>
      <c r="E19" s="29"/>
      <c r="F19" s="15">
        <f t="shared" si="1"/>
        <v>0</v>
      </c>
    </row>
    <row r="20" spans="1:6" ht="26.25" customHeight="1" x14ac:dyDescent="0.2">
      <c r="A20" s="35" t="s">
        <v>25</v>
      </c>
      <c r="B20" s="12" t="s">
        <v>78</v>
      </c>
      <c r="C20" s="13" t="s">
        <v>13</v>
      </c>
      <c r="D20" s="13">
        <v>22</v>
      </c>
      <c r="E20" s="16"/>
      <c r="F20" s="15">
        <f t="shared" si="1"/>
        <v>0</v>
      </c>
    </row>
    <row r="21" spans="1:6" ht="24.75" customHeight="1" x14ac:dyDescent="0.2">
      <c r="A21" s="35" t="s">
        <v>112</v>
      </c>
      <c r="B21" s="18" t="s">
        <v>83</v>
      </c>
      <c r="C21" s="13" t="s">
        <v>13</v>
      </c>
      <c r="D21" s="13">
        <f>D9</f>
        <v>25</v>
      </c>
      <c r="E21" s="16"/>
      <c r="F21" s="15">
        <f t="shared" si="1"/>
        <v>0</v>
      </c>
    </row>
    <row r="22" spans="1:6" ht="22.5" customHeight="1" x14ac:dyDescent="0.2">
      <c r="A22" s="35" t="s">
        <v>113</v>
      </c>
      <c r="B22" s="18" t="s">
        <v>82</v>
      </c>
      <c r="C22" s="13" t="s">
        <v>13</v>
      </c>
      <c r="D22" s="13">
        <f>D21</f>
        <v>25</v>
      </c>
      <c r="E22" s="16"/>
      <c r="F22" s="15">
        <f t="shared" si="1"/>
        <v>0</v>
      </c>
    </row>
    <row r="23" spans="1:6" ht="11.25" customHeight="1" x14ac:dyDescent="0.2">
      <c r="A23" s="48" t="s">
        <v>140</v>
      </c>
      <c r="B23" s="49"/>
      <c r="C23" s="49"/>
      <c r="D23" s="49"/>
      <c r="E23" s="50"/>
      <c r="F23" s="36">
        <f>SUM(F18:F22)</f>
        <v>0</v>
      </c>
    </row>
    <row r="24" spans="1:6" x14ac:dyDescent="0.2">
      <c r="A24" s="7" t="s">
        <v>27</v>
      </c>
      <c r="B24" s="20" t="s">
        <v>16</v>
      </c>
      <c r="C24" s="19"/>
      <c r="D24" s="17"/>
      <c r="E24" s="16"/>
      <c r="F24" s="15"/>
    </row>
    <row r="25" spans="1:6" ht="22.5" x14ac:dyDescent="0.2">
      <c r="A25" s="5" t="s">
        <v>29</v>
      </c>
      <c r="B25" s="12" t="s">
        <v>56</v>
      </c>
      <c r="C25" s="13" t="s">
        <v>48</v>
      </c>
      <c r="D25" s="17">
        <v>12</v>
      </c>
      <c r="E25" s="16"/>
      <c r="F25" s="15">
        <f t="shared" ref="F25:F45" si="2">ROUND(D25*E25,2)</f>
        <v>0</v>
      </c>
    </row>
    <row r="26" spans="1:6" ht="22.5" x14ac:dyDescent="0.2">
      <c r="A26" s="5" t="s">
        <v>114</v>
      </c>
      <c r="B26" s="12" t="s">
        <v>57</v>
      </c>
      <c r="C26" s="13" t="s">
        <v>48</v>
      </c>
      <c r="D26" s="13">
        <f>18+53-8</f>
        <v>63</v>
      </c>
      <c r="E26" s="16"/>
      <c r="F26" s="15">
        <f t="shared" si="2"/>
        <v>0</v>
      </c>
    </row>
    <row r="27" spans="1:6" ht="22.5" x14ac:dyDescent="0.2">
      <c r="A27" s="5" t="s">
        <v>115</v>
      </c>
      <c r="B27" s="12" t="s">
        <v>59</v>
      </c>
      <c r="C27" s="13" t="s">
        <v>13</v>
      </c>
      <c r="D27" s="13">
        <f>4+8</f>
        <v>12</v>
      </c>
      <c r="E27" s="16"/>
      <c r="F27" s="15">
        <f t="shared" si="2"/>
        <v>0</v>
      </c>
    </row>
    <row r="28" spans="1:6" x14ac:dyDescent="0.2">
      <c r="A28" s="5" t="s">
        <v>116</v>
      </c>
      <c r="B28" s="12" t="s">
        <v>60</v>
      </c>
      <c r="C28" s="13" t="s">
        <v>13</v>
      </c>
      <c r="D28" s="13">
        <v>35</v>
      </c>
      <c r="E28" s="16"/>
      <c r="F28" s="15">
        <f t="shared" si="2"/>
        <v>0</v>
      </c>
    </row>
    <row r="29" spans="1:6" ht="22.5" x14ac:dyDescent="0.2">
      <c r="A29" s="5" t="s">
        <v>117</v>
      </c>
      <c r="B29" s="18" t="s">
        <v>71</v>
      </c>
      <c r="C29" s="13" t="s">
        <v>13</v>
      </c>
      <c r="D29" s="13">
        <v>22</v>
      </c>
      <c r="E29" s="16"/>
      <c r="F29" s="15">
        <f t="shared" si="2"/>
        <v>0</v>
      </c>
    </row>
    <row r="30" spans="1:6" ht="22.5" x14ac:dyDescent="0.2">
      <c r="A30" s="5" t="s">
        <v>119</v>
      </c>
      <c r="B30" s="18" t="s">
        <v>73</v>
      </c>
      <c r="C30" s="13" t="s">
        <v>13</v>
      </c>
      <c r="D30" s="13">
        <v>22</v>
      </c>
      <c r="E30" s="16"/>
      <c r="F30" s="15">
        <f t="shared" si="2"/>
        <v>0</v>
      </c>
    </row>
    <row r="31" spans="1:6" x14ac:dyDescent="0.2">
      <c r="A31" s="5" t="s">
        <v>121</v>
      </c>
      <c r="B31" s="18" t="s">
        <v>84</v>
      </c>
      <c r="C31" s="13" t="s">
        <v>13</v>
      </c>
      <c r="D31" s="13">
        <f>D9</f>
        <v>25</v>
      </c>
      <c r="E31" s="16"/>
      <c r="F31" s="15">
        <f t="shared" si="2"/>
        <v>0</v>
      </c>
    </row>
    <row r="32" spans="1:6" ht="22.5" x14ac:dyDescent="0.2">
      <c r="A32" s="5" t="s">
        <v>122</v>
      </c>
      <c r="B32" s="18" t="s">
        <v>75</v>
      </c>
      <c r="C32" s="13" t="s">
        <v>13</v>
      </c>
      <c r="D32" s="13">
        <f>D31</f>
        <v>25</v>
      </c>
      <c r="E32" s="16"/>
      <c r="F32" s="15">
        <f t="shared" si="2"/>
        <v>0</v>
      </c>
    </row>
    <row r="33" spans="1:6" ht="22.5" x14ac:dyDescent="0.2">
      <c r="A33" s="5" t="s">
        <v>123</v>
      </c>
      <c r="B33" s="32" t="s">
        <v>85</v>
      </c>
      <c r="C33" s="13" t="s">
        <v>13</v>
      </c>
      <c r="D33" s="17">
        <f>D32</f>
        <v>25</v>
      </c>
      <c r="E33" s="16"/>
      <c r="F33" s="15">
        <f t="shared" si="2"/>
        <v>0</v>
      </c>
    </row>
    <row r="34" spans="1:6" x14ac:dyDescent="0.2">
      <c r="A34" s="48" t="s">
        <v>140</v>
      </c>
      <c r="B34" s="49"/>
      <c r="C34" s="49"/>
      <c r="D34" s="49"/>
      <c r="E34" s="50"/>
      <c r="F34" s="36">
        <f>SUM(F25:F33)</f>
        <v>0</v>
      </c>
    </row>
    <row r="35" spans="1:6" x14ac:dyDescent="0.2">
      <c r="A35" s="7" t="s">
        <v>31</v>
      </c>
      <c r="B35" s="8" t="s">
        <v>18</v>
      </c>
      <c r="C35" s="19"/>
      <c r="D35" s="17"/>
      <c r="E35" s="16"/>
      <c r="F35" s="15"/>
    </row>
    <row r="36" spans="1:6" ht="24.75" customHeight="1" x14ac:dyDescent="0.2">
      <c r="A36" s="5" t="s">
        <v>33</v>
      </c>
      <c r="B36" s="18" t="s">
        <v>26</v>
      </c>
      <c r="C36" s="19" t="s">
        <v>11</v>
      </c>
      <c r="D36" s="17">
        <v>4</v>
      </c>
      <c r="E36" s="16"/>
      <c r="F36" s="15">
        <f t="shared" si="2"/>
        <v>0</v>
      </c>
    </row>
    <row r="37" spans="1:6" x14ac:dyDescent="0.2">
      <c r="A37" s="48" t="s">
        <v>140</v>
      </c>
      <c r="B37" s="49"/>
      <c r="C37" s="49"/>
      <c r="D37" s="49"/>
      <c r="E37" s="50"/>
      <c r="F37" s="36">
        <f>SUM(F36:F36)</f>
        <v>0</v>
      </c>
    </row>
    <row r="38" spans="1:6" x14ac:dyDescent="0.2">
      <c r="A38" s="7" t="s">
        <v>133</v>
      </c>
      <c r="B38" s="8" t="s">
        <v>32</v>
      </c>
      <c r="C38" s="10" t="s">
        <v>5</v>
      </c>
      <c r="D38" s="10" t="s">
        <v>5</v>
      </c>
      <c r="E38" s="16"/>
      <c r="F38" s="15"/>
    </row>
    <row r="39" spans="1:6" x14ac:dyDescent="0.2">
      <c r="A39" s="5" t="s">
        <v>134</v>
      </c>
      <c r="B39" s="18" t="s">
        <v>34</v>
      </c>
      <c r="C39" s="19" t="s">
        <v>13</v>
      </c>
      <c r="D39" s="17">
        <f>D3*2</f>
        <v>562</v>
      </c>
      <c r="E39" s="16"/>
      <c r="F39" s="15">
        <f t="shared" si="2"/>
        <v>0</v>
      </c>
    </row>
    <row r="40" spans="1:6" x14ac:dyDescent="0.2">
      <c r="A40" s="5" t="s">
        <v>135</v>
      </c>
      <c r="B40" s="18" t="s">
        <v>36</v>
      </c>
      <c r="C40" s="19" t="s">
        <v>13</v>
      </c>
      <c r="D40" s="17">
        <f>D39</f>
        <v>562</v>
      </c>
      <c r="E40" s="16"/>
      <c r="F40" s="15">
        <f t="shared" si="2"/>
        <v>0</v>
      </c>
    </row>
    <row r="41" spans="1:6" ht="22.5" x14ac:dyDescent="0.2">
      <c r="A41" s="5" t="s">
        <v>136</v>
      </c>
      <c r="B41" s="18" t="s">
        <v>141</v>
      </c>
      <c r="C41" s="19" t="s">
        <v>13</v>
      </c>
      <c r="D41" s="21">
        <f>D39/2</f>
        <v>281</v>
      </c>
      <c r="E41" s="16"/>
      <c r="F41" s="15">
        <f t="shared" si="2"/>
        <v>0</v>
      </c>
    </row>
    <row r="42" spans="1:6" x14ac:dyDescent="0.2">
      <c r="A42" s="5" t="s">
        <v>137</v>
      </c>
      <c r="B42" s="18" t="s">
        <v>86</v>
      </c>
      <c r="C42" s="19" t="s">
        <v>13</v>
      </c>
      <c r="D42" s="21">
        <f>D41</f>
        <v>281</v>
      </c>
      <c r="E42" s="16"/>
      <c r="F42" s="15">
        <f t="shared" si="2"/>
        <v>0</v>
      </c>
    </row>
    <row r="43" spans="1:6" x14ac:dyDescent="0.2">
      <c r="A43" s="48" t="s">
        <v>140</v>
      </c>
      <c r="B43" s="49"/>
      <c r="C43" s="49"/>
      <c r="D43" s="49"/>
      <c r="E43" s="50"/>
      <c r="F43" s="36">
        <f>SUM(F39:F42)</f>
        <v>0</v>
      </c>
    </row>
    <row r="44" spans="1:6" x14ac:dyDescent="0.2">
      <c r="A44" s="7" t="s">
        <v>138</v>
      </c>
      <c r="B44" s="8" t="s">
        <v>92</v>
      </c>
      <c r="C44" s="10" t="s">
        <v>5</v>
      </c>
      <c r="D44" s="10" t="s">
        <v>5</v>
      </c>
      <c r="E44" s="16"/>
      <c r="F44" s="15"/>
    </row>
    <row r="45" spans="1:6" ht="22.5" x14ac:dyDescent="0.2">
      <c r="A45" s="34" t="s">
        <v>139</v>
      </c>
      <c r="B45" s="18" t="s">
        <v>93</v>
      </c>
      <c r="C45" s="19" t="s">
        <v>13</v>
      </c>
      <c r="D45" s="21">
        <v>10</v>
      </c>
      <c r="E45" s="16"/>
      <c r="F45" s="15">
        <f t="shared" si="2"/>
        <v>0</v>
      </c>
    </row>
    <row r="46" spans="1:6" x14ac:dyDescent="0.2">
      <c r="A46" s="48" t="s">
        <v>140</v>
      </c>
      <c r="B46" s="49"/>
      <c r="C46" s="49"/>
      <c r="D46" s="49"/>
      <c r="E46" s="50"/>
      <c r="F46" s="36">
        <f>SUM(F45)</f>
        <v>0</v>
      </c>
    </row>
    <row r="47" spans="1:6" x14ac:dyDescent="0.2">
      <c r="A47" s="7" t="s">
        <v>147</v>
      </c>
      <c r="B47" s="8" t="s">
        <v>156</v>
      </c>
      <c r="C47" s="9" t="s">
        <v>5</v>
      </c>
      <c r="D47" s="10" t="s">
        <v>5</v>
      </c>
      <c r="E47" s="30" t="s">
        <v>5</v>
      </c>
      <c r="F47" s="11" t="s">
        <v>5</v>
      </c>
    </row>
    <row r="48" spans="1:6" ht="36" customHeight="1" x14ac:dyDescent="0.2">
      <c r="A48" s="37" t="s">
        <v>148</v>
      </c>
      <c r="B48" s="12" t="s">
        <v>157</v>
      </c>
      <c r="C48" s="13" t="s">
        <v>11</v>
      </c>
      <c r="D48" s="13">
        <v>4</v>
      </c>
      <c r="E48" s="14"/>
      <c r="F48" s="15">
        <f>ROUND(D48*E48,2)</f>
        <v>0</v>
      </c>
    </row>
    <row r="49" spans="1:8" x14ac:dyDescent="0.2">
      <c r="A49" s="37" t="s">
        <v>184</v>
      </c>
      <c r="B49" s="12" t="s">
        <v>158</v>
      </c>
      <c r="C49" s="13" t="s">
        <v>11</v>
      </c>
      <c r="D49" s="13">
        <v>1</v>
      </c>
      <c r="E49" s="14"/>
      <c r="F49" s="15">
        <f t="shared" ref="F49" si="3">ROUND(D49*E49,2)</f>
        <v>0</v>
      </c>
    </row>
    <row r="50" spans="1:8" x14ac:dyDescent="0.2">
      <c r="A50" s="12"/>
      <c r="B50" s="51" t="s">
        <v>159</v>
      </c>
      <c r="C50" s="52"/>
      <c r="D50" s="52"/>
      <c r="E50" s="52"/>
      <c r="F50" s="53"/>
    </row>
    <row r="51" spans="1:8" x14ac:dyDescent="0.2">
      <c r="A51" s="37" t="s">
        <v>185</v>
      </c>
      <c r="B51" s="12" t="s">
        <v>160</v>
      </c>
      <c r="C51" s="13" t="s">
        <v>11</v>
      </c>
      <c r="D51" s="13">
        <v>1</v>
      </c>
      <c r="E51" s="16"/>
      <c r="F51" s="15">
        <f t="shared" ref="F51:F54" si="4">ROUND(D51*E51,2)</f>
        <v>0</v>
      </c>
    </row>
    <row r="52" spans="1:8" x14ac:dyDescent="0.2">
      <c r="A52" s="37" t="s">
        <v>186</v>
      </c>
      <c r="B52" s="12" t="s">
        <v>161</v>
      </c>
      <c r="C52" s="13" t="s">
        <v>11</v>
      </c>
      <c r="D52" s="13">
        <v>1</v>
      </c>
      <c r="E52" s="16"/>
      <c r="F52" s="15">
        <f t="shared" si="4"/>
        <v>0</v>
      </c>
    </row>
    <row r="53" spans="1:8" x14ac:dyDescent="0.2">
      <c r="A53" s="37" t="s">
        <v>187</v>
      </c>
      <c r="B53" s="12" t="s">
        <v>162</v>
      </c>
      <c r="C53" s="13" t="s">
        <v>11</v>
      </c>
      <c r="D53" s="13">
        <v>2</v>
      </c>
      <c r="E53" s="16"/>
      <c r="F53" s="15">
        <f t="shared" si="4"/>
        <v>0</v>
      </c>
    </row>
    <row r="54" spans="1:8" x14ac:dyDescent="0.2">
      <c r="A54" s="37" t="s">
        <v>188</v>
      </c>
      <c r="B54" s="12" t="s">
        <v>163</v>
      </c>
      <c r="C54" s="13" t="s">
        <v>11</v>
      </c>
      <c r="D54" s="13">
        <v>2</v>
      </c>
      <c r="E54" s="16"/>
      <c r="F54" s="15">
        <f t="shared" si="4"/>
        <v>0</v>
      </c>
    </row>
    <row r="55" spans="1:8" x14ac:dyDescent="0.2">
      <c r="A55" s="48" t="s">
        <v>140</v>
      </c>
      <c r="B55" s="49"/>
      <c r="C55" s="49"/>
      <c r="D55" s="49"/>
      <c r="E55" s="50"/>
      <c r="F55" s="36">
        <f>SUM(F48:F54)</f>
        <v>0</v>
      </c>
    </row>
    <row r="56" spans="1:8" ht="22.5" x14ac:dyDescent="0.2">
      <c r="A56" s="7" t="s">
        <v>166</v>
      </c>
      <c r="B56" s="39" t="s">
        <v>164</v>
      </c>
      <c r="C56" s="13"/>
      <c r="D56" s="13"/>
      <c r="E56" s="16"/>
      <c r="F56" s="15"/>
    </row>
    <row r="57" spans="1:8" ht="14.25" customHeight="1" x14ac:dyDescent="0.2">
      <c r="A57" s="35" t="s">
        <v>167</v>
      </c>
      <c r="B57" s="28" t="s">
        <v>165</v>
      </c>
      <c r="C57" s="13" t="s">
        <v>13</v>
      </c>
      <c r="D57" s="13">
        <v>32</v>
      </c>
      <c r="E57" s="16"/>
      <c r="F57" s="15">
        <f>ROUND(D57*E57,2)</f>
        <v>0</v>
      </c>
    </row>
    <row r="58" spans="1:8" x14ac:dyDescent="0.2">
      <c r="A58" s="48" t="s">
        <v>140</v>
      </c>
      <c r="B58" s="49"/>
      <c r="C58" s="49"/>
      <c r="D58" s="49"/>
      <c r="E58" s="50"/>
      <c r="F58" s="36">
        <f>SUM(F57:F57)</f>
        <v>0</v>
      </c>
    </row>
    <row r="59" spans="1:8" x14ac:dyDescent="0.2">
      <c r="A59" s="55" t="s">
        <v>39</v>
      </c>
      <c r="B59" s="45"/>
      <c r="C59" s="45"/>
      <c r="D59" s="46"/>
      <c r="E59" s="54">
        <f>F12+F16+F23+F34+F37+F43+F46+F55+F58</f>
        <v>0</v>
      </c>
      <c r="F59" s="54"/>
      <c r="G59" s="22"/>
      <c r="H59" s="23"/>
    </row>
    <row r="60" spans="1:8" x14ac:dyDescent="0.2">
      <c r="A60" s="44" t="s">
        <v>40</v>
      </c>
      <c r="B60" s="45"/>
      <c r="C60" s="45"/>
      <c r="D60" s="46"/>
      <c r="E60" s="54">
        <f>ROUND(E59*0.23,2)</f>
        <v>0</v>
      </c>
      <c r="F60" s="54"/>
    </row>
    <row r="61" spans="1:8" ht="12" thickBot="1" x14ac:dyDescent="0.25">
      <c r="A61" s="44" t="s">
        <v>41</v>
      </c>
      <c r="B61" s="45"/>
      <c r="C61" s="45"/>
      <c r="D61" s="46"/>
      <c r="E61" s="54">
        <f>ROUND(E59+E60,2)</f>
        <v>0</v>
      </c>
      <c r="F61" s="54"/>
    </row>
    <row r="62" spans="1:8" x14ac:dyDescent="0.2">
      <c r="A62" s="60" t="s">
        <v>198</v>
      </c>
      <c r="B62" s="60"/>
      <c r="C62" s="60"/>
      <c r="D62" s="60"/>
      <c r="E62" s="60"/>
      <c r="F62" s="60"/>
    </row>
    <row r="63" spans="1:8" x14ac:dyDescent="0.2">
      <c r="A63" s="61"/>
      <c r="B63" s="61"/>
      <c r="C63" s="61"/>
      <c r="D63" s="61"/>
      <c r="E63" s="61"/>
      <c r="F63" s="61"/>
    </row>
  </sheetData>
  <mergeCells count="17">
    <mergeCell ref="A62:F63"/>
    <mergeCell ref="A61:D61"/>
    <mergeCell ref="E61:F61"/>
    <mergeCell ref="A43:E43"/>
    <mergeCell ref="A46:E46"/>
    <mergeCell ref="A59:D59"/>
    <mergeCell ref="E59:F59"/>
    <mergeCell ref="A60:D60"/>
    <mergeCell ref="E60:F60"/>
    <mergeCell ref="B50:F50"/>
    <mergeCell ref="A55:E55"/>
    <mergeCell ref="A58:E58"/>
    <mergeCell ref="A12:E12"/>
    <mergeCell ref="A16:E16"/>
    <mergeCell ref="A23:E23"/>
    <mergeCell ref="A34:E34"/>
    <mergeCell ref="A37:E37"/>
  </mergeCells>
  <phoneticPr fontId="9" type="noConversion"/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kwalifikowane</vt:lpstr>
      <vt:lpstr>niekwalifikowane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Dziugan</dc:creator>
  <cp:lastModifiedBy>Piotr Dziugan</cp:lastModifiedBy>
  <cp:lastPrinted>2024-02-06T08:00:03Z</cp:lastPrinted>
  <dcterms:created xsi:type="dcterms:W3CDTF">2015-06-05T18:19:34Z</dcterms:created>
  <dcterms:modified xsi:type="dcterms:W3CDTF">2024-02-06T13:11:59Z</dcterms:modified>
</cp:coreProperties>
</file>