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865" windowHeight="5880"/>
  </bookViews>
  <sheets>
    <sheet name="wykaz ppe " sheetId="19" r:id="rId1"/>
  </sheets>
  <externalReferences>
    <externalReference r:id="rId2"/>
  </externalReferences>
  <definedNames>
    <definedName name="__Osd3">'[1]Lista OSD'!$C$2:$C$21</definedName>
    <definedName name="_Osd3">'[1]Lista OSD'!$C$2:$C$21</definedName>
  </definedNames>
  <calcPr calcId="152511"/>
</workbook>
</file>

<file path=xl/calcChain.xml><?xml version="1.0" encoding="utf-8"?>
<calcChain xmlns="http://schemas.openxmlformats.org/spreadsheetml/2006/main">
  <c r="AY22" i="19" l="1"/>
  <c r="AW18" i="19"/>
  <c r="AW17" i="19"/>
  <c r="AW16" i="19"/>
  <c r="AW15" i="19"/>
  <c r="AW14" i="19"/>
  <c r="AW13" i="19"/>
  <c r="AW12" i="19"/>
  <c r="AW11" i="19"/>
  <c r="AW10" i="19"/>
  <c r="AW9" i="19"/>
  <c r="AN23" i="19"/>
  <c r="AN21" i="19"/>
  <c r="AN20" i="19"/>
  <c r="AN19" i="19"/>
  <c r="AN18" i="19"/>
  <c r="AN17" i="19"/>
  <c r="AN16" i="19"/>
  <c r="AN15" i="19"/>
  <c r="AN14" i="19"/>
  <c r="AN13" i="19"/>
  <c r="AN12" i="19"/>
  <c r="AN11" i="19"/>
  <c r="AN10" i="19"/>
  <c r="AN9" i="19"/>
  <c r="AN8" i="19"/>
  <c r="AP22" i="19"/>
  <c r="AN22" i="19"/>
  <c r="A9" i="19" l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I8" i="19" l="1"/>
  <c r="AI9" i="19" s="1"/>
  <c r="AI10" i="19" s="1"/>
  <c r="AI11" i="19" s="1"/>
  <c r="AI12" i="19" s="1"/>
  <c r="AI13" i="19" s="1"/>
  <c r="AI14" i="19" s="1"/>
  <c r="AI15" i="19" s="1"/>
  <c r="AI16" i="19" s="1"/>
  <c r="AI17" i="19" s="1"/>
  <c r="AI18" i="19" s="1"/>
  <c r="AI19" i="19" s="1"/>
  <c r="AI20" i="19" s="1"/>
  <c r="AI21" i="19" s="1"/>
  <c r="AI22" i="19" s="1"/>
  <c r="AI23" i="19" s="1"/>
  <c r="AA24" i="19" l="1"/>
  <c r="BE18" i="19"/>
  <c r="BC18" i="19"/>
  <c r="BA18" i="19"/>
  <c r="AY18" i="19"/>
  <c r="AQ18" i="19"/>
  <c r="AP18" i="19"/>
  <c r="AL18" i="19"/>
  <c r="AF18" i="19"/>
  <c r="AT18" i="19" s="1"/>
  <c r="BE17" i="19"/>
  <c r="BC17" i="19"/>
  <c r="BA17" i="19"/>
  <c r="AY17" i="19"/>
  <c r="AQ17" i="19"/>
  <c r="AP17" i="19"/>
  <c r="AL17" i="19"/>
  <c r="AF17" i="19"/>
  <c r="AJ17" i="19" s="1"/>
  <c r="BG17" i="19" s="1"/>
  <c r="BE16" i="19"/>
  <c r="BC16" i="19"/>
  <c r="BA16" i="19"/>
  <c r="AY16" i="19"/>
  <c r="AQ16" i="19"/>
  <c r="AP16" i="19"/>
  <c r="AL16" i="19"/>
  <c r="AF16" i="19"/>
  <c r="AT16" i="19" s="1"/>
  <c r="BE15" i="19"/>
  <c r="BC15" i="19"/>
  <c r="BA15" i="19"/>
  <c r="AQ15" i="19"/>
  <c r="AP15" i="19"/>
  <c r="AL15" i="19"/>
  <c r="AF15" i="19"/>
  <c r="BE14" i="19"/>
  <c r="BC14" i="19"/>
  <c r="BA14" i="19"/>
  <c r="AQ14" i="19"/>
  <c r="AP14" i="19"/>
  <c r="AL14" i="19"/>
  <c r="AF14" i="19"/>
  <c r="BE11" i="19"/>
  <c r="BC11" i="19"/>
  <c r="BA11" i="19"/>
  <c r="AQ11" i="19"/>
  <c r="AP11" i="19"/>
  <c r="AL11" i="19"/>
  <c r="AF11" i="19"/>
  <c r="AV11" i="19" s="1"/>
  <c r="BE10" i="19"/>
  <c r="BC10" i="19"/>
  <c r="BA10" i="19"/>
  <c r="AQ10" i="19"/>
  <c r="AP10" i="19"/>
  <c r="AL10" i="19"/>
  <c r="AF10" i="19"/>
  <c r="AT10" i="19" s="1"/>
  <c r="BE23" i="19"/>
  <c r="BC23" i="19"/>
  <c r="BA23" i="19"/>
  <c r="AW23" i="19"/>
  <c r="AQ23" i="19"/>
  <c r="AP23" i="19"/>
  <c r="AL23" i="19"/>
  <c r="AF23" i="19"/>
  <c r="BE22" i="19"/>
  <c r="BC22" i="19"/>
  <c r="BA22" i="19"/>
  <c r="AQ22" i="19"/>
  <c r="AL22" i="19"/>
  <c r="AF22" i="19"/>
  <c r="AJ22" i="19" s="1"/>
  <c r="BG22" i="19" s="1"/>
  <c r="BE21" i="19"/>
  <c r="BC21" i="19"/>
  <c r="BA21" i="19"/>
  <c r="AW21" i="19"/>
  <c r="AQ21" i="19"/>
  <c r="AP21" i="19"/>
  <c r="AL21" i="19"/>
  <c r="AF21" i="19"/>
  <c r="AV21" i="19" s="1"/>
  <c r="BE20" i="19"/>
  <c r="BC20" i="19"/>
  <c r="BA20" i="19"/>
  <c r="AW20" i="19"/>
  <c r="AQ20" i="19"/>
  <c r="AP20" i="19"/>
  <c r="AL20" i="19"/>
  <c r="AF20" i="19"/>
  <c r="AT20" i="19" s="1"/>
  <c r="BE19" i="19"/>
  <c r="BC19" i="19"/>
  <c r="BA19" i="19"/>
  <c r="AW19" i="19"/>
  <c r="AQ19" i="19"/>
  <c r="AP19" i="19"/>
  <c r="AL19" i="19"/>
  <c r="AF19" i="19"/>
  <c r="AV19" i="19" s="1"/>
  <c r="BE13" i="19"/>
  <c r="BC13" i="19"/>
  <c r="BA13" i="19"/>
  <c r="AQ13" i="19"/>
  <c r="AP13" i="19"/>
  <c r="AL13" i="19"/>
  <c r="AF13" i="19"/>
  <c r="AJ13" i="19" s="1"/>
  <c r="BG13" i="19" s="1"/>
  <c r="BE12" i="19"/>
  <c r="BC12" i="19"/>
  <c r="BA12" i="19"/>
  <c r="AQ12" i="19"/>
  <c r="AP12" i="19"/>
  <c r="AL12" i="19"/>
  <c r="AF12" i="19"/>
  <c r="AV12" i="19" s="1"/>
  <c r="BE9" i="19"/>
  <c r="BC9" i="19"/>
  <c r="BA9" i="19"/>
  <c r="AQ9" i="19"/>
  <c r="AP9" i="19"/>
  <c r="AL9" i="19"/>
  <c r="AF9" i="19"/>
  <c r="AT9" i="19" s="1"/>
  <c r="BE8" i="19"/>
  <c r="BC8" i="19"/>
  <c r="BA8" i="19"/>
  <c r="AW8" i="19"/>
  <c r="AQ8" i="19"/>
  <c r="AP8" i="19"/>
  <c r="AL8" i="19"/>
  <c r="AF8" i="19"/>
  <c r="AV8" i="19" s="1"/>
  <c r="AT13" i="19" l="1"/>
  <c r="AR12" i="19"/>
  <c r="AJ11" i="19"/>
  <c r="BG11" i="19" s="1"/>
  <c r="AY11" i="19"/>
  <c r="AT12" i="19"/>
  <c r="AR11" i="19"/>
  <c r="AY8" i="19"/>
  <c r="AJ20" i="19"/>
  <c r="BG20" i="19" s="1"/>
  <c r="AR20" i="19"/>
  <c r="AJ10" i="19"/>
  <c r="BG10" i="19" s="1"/>
  <c r="AR10" i="19"/>
  <c r="AT11" i="19"/>
  <c r="AV15" i="19"/>
  <c r="AJ15" i="19"/>
  <c r="BG15" i="19" s="1"/>
  <c r="AY13" i="19"/>
  <c r="AY20" i="19"/>
  <c r="AY21" i="19"/>
  <c r="AR22" i="19"/>
  <c r="AJ9" i="19"/>
  <c r="BG9" i="19" s="1"/>
  <c r="AR9" i="19"/>
  <c r="AR21" i="19"/>
  <c r="AT22" i="19"/>
  <c r="AY9" i="19"/>
  <c r="AY12" i="19"/>
  <c r="BF12" i="19" s="1"/>
  <c r="AR13" i="19"/>
  <c r="AT21" i="19"/>
  <c r="AY10" i="19"/>
  <c r="AR15" i="19"/>
  <c r="AY15" i="19"/>
  <c r="AF24" i="19"/>
  <c r="AJ8" i="19"/>
  <c r="BG8" i="19" s="1"/>
  <c r="AT8" i="19"/>
  <c r="AR8" i="19"/>
  <c r="AY23" i="19"/>
  <c r="AY19" i="19"/>
  <c r="AJ23" i="19"/>
  <c r="BG23" i="19" s="1"/>
  <c r="AT23" i="19"/>
  <c r="AR23" i="19"/>
  <c r="AJ19" i="19"/>
  <c r="BG19" i="19" s="1"/>
  <c r="AT19" i="19"/>
  <c r="AR19" i="19"/>
  <c r="AV23" i="19"/>
  <c r="AV9" i="19"/>
  <c r="AJ12" i="19"/>
  <c r="BG12" i="19" s="1"/>
  <c r="AV20" i="19"/>
  <c r="AJ21" i="19"/>
  <c r="BG21" i="19" s="1"/>
  <c r="AV13" i="19"/>
  <c r="AV22" i="19"/>
  <c r="AJ14" i="19"/>
  <c r="BG14" i="19" s="1"/>
  <c r="AV14" i="19"/>
  <c r="AT14" i="19"/>
  <c r="AY14" i="19"/>
  <c r="AR14" i="19"/>
  <c r="AV10" i="19"/>
  <c r="AT15" i="19"/>
  <c r="AV16" i="19"/>
  <c r="AR17" i="19"/>
  <c r="AV18" i="19"/>
  <c r="AJ16" i="19"/>
  <c r="BG16" i="19" s="1"/>
  <c r="AT17" i="19"/>
  <c r="AJ18" i="19"/>
  <c r="BG18" i="19" s="1"/>
  <c r="AR16" i="19"/>
  <c r="AV17" i="19"/>
  <c r="AR18" i="19"/>
  <c r="BF13" i="19" l="1"/>
  <c r="BH13" i="19" s="1"/>
  <c r="BI13" i="19" s="1"/>
  <c r="BJ13" i="19" s="1"/>
  <c r="BF11" i="19"/>
  <c r="BH11" i="19" s="1"/>
  <c r="BI11" i="19" s="1"/>
  <c r="BJ11" i="19" s="1"/>
  <c r="BF10" i="19"/>
  <c r="BH10" i="19" s="1"/>
  <c r="BI10" i="19" s="1"/>
  <c r="BJ10" i="19" s="1"/>
  <c r="BF22" i="19"/>
  <c r="BH22" i="19" s="1"/>
  <c r="BI22" i="19" s="1"/>
  <c r="BJ22" i="19" s="1"/>
  <c r="BF8" i="19"/>
  <c r="BH8" i="19" s="1"/>
  <c r="BI8" i="19" s="1"/>
  <c r="BF9" i="19"/>
  <c r="BH9" i="19" s="1"/>
  <c r="BI9" i="19" s="1"/>
  <c r="BJ9" i="19" s="1"/>
  <c r="BF18" i="19"/>
  <c r="BH18" i="19" s="1"/>
  <c r="BI18" i="19" s="1"/>
  <c r="BJ18" i="19" s="1"/>
  <c r="BF15" i="19"/>
  <c r="BH15" i="19" s="1"/>
  <c r="BI15" i="19" s="1"/>
  <c r="BJ15" i="19" s="1"/>
  <c r="BF20" i="19"/>
  <c r="BH20" i="19" s="1"/>
  <c r="BI20" i="19" s="1"/>
  <c r="BJ20" i="19" s="1"/>
  <c r="BH12" i="19"/>
  <c r="BI12" i="19" s="1"/>
  <c r="BJ12" i="19" s="1"/>
  <c r="BF23" i="19"/>
  <c r="BH23" i="19" s="1"/>
  <c r="BI23" i="19" s="1"/>
  <c r="BJ23" i="19" s="1"/>
  <c r="BG24" i="19"/>
  <c r="BF21" i="19"/>
  <c r="BH21" i="19" s="1"/>
  <c r="BI21" i="19" s="1"/>
  <c r="BJ21" i="19" s="1"/>
  <c r="BF19" i="19"/>
  <c r="BH19" i="19" s="1"/>
  <c r="BI19" i="19" s="1"/>
  <c r="BJ19" i="19" s="1"/>
  <c r="BF17" i="19"/>
  <c r="BH17" i="19" s="1"/>
  <c r="BI17" i="19" s="1"/>
  <c r="BJ17" i="19" s="1"/>
  <c r="BF16" i="19"/>
  <c r="BH16" i="19" s="1"/>
  <c r="BI16" i="19" s="1"/>
  <c r="BJ16" i="19" s="1"/>
  <c r="BF14" i="19"/>
  <c r="BH14" i="19" s="1"/>
  <c r="BI14" i="19" s="1"/>
  <c r="BJ14" i="19" s="1"/>
  <c r="BH24" i="19" l="1"/>
  <c r="F2" i="19" s="1"/>
  <c r="BJ8" i="19"/>
  <c r="BI24" i="19" l="1"/>
  <c r="F3" i="19" s="1"/>
  <c r="BJ24" i="19"/>
  <c r="F4" i="19" s="1"/>
</calcChain>
</file>

<file path=xl/sharedStrings.xml><?xml version="1.0" encoding="utf-8"?>
<sst xmlns="http://schemas.openxmlformats.org/spreadsheetml/2006/main" count="372" uniqueCount="142">
  <si>
    <t>NIP</t>
  </si>
  <si>
    <t>Słupsk</t>
  </si>
  <si>
    <t>76-200</t>
  </si>
  <si>
    <t>Gdańsk</t>
  </si>
  <si>
    <t>Grupa taryfowa</t>
  </si>
  <si>
    <t>Moc umowna [kW]</t>
  </si>
  <si>
    <t>C12a</t>
  </si>
  <si>
    <t>G11</t>
  </si>
  <si>
    <t>ul. Równa 19/21</t>
  </si>
  <si>
    <t>584-22-64-707</t>
  </si>
  <si>
    <t>80‐810</t>
  </si>
  <si>
    <t>ul. Okopowa 21-27</t>
  </si>
  <si>
    <t>583-31-63-786</t>
  </si>
  <si>
    <t>Lp.</t>
  </si>
  <si>
    <t>Kod</t>
  </si>
  <si>
    <t>Miejscowość</t>
  </si>
  <si>
    <t>Adres</t>
  </si>
  <si>
    <t>Nazwa Nabywcy</t>
  </si>
  <si>
    <t>PPE</t>
  </si>
  <si>
    <t>Województwo Pomorskie - Pomorski Zespół Parków Krajobrazowych</t>
  </si>
  <si>
    <t>Województwo Pomorskie - Zarząd Dróg Wojewódzkich w Gdańsku</t>
  </si>
  <si>
    <t>Pomorski Zespół Parków Krajobrazowych</t>
  </si>
  <si>
    <t>Odbiorca - adres korespondencyjny inny niż Nabywcy</t>
  </si>
  <si>
    <t>ID jednostki</t>
  </si>
  <si>
    <t>Opis ppe</t>
  </si>
  <si>
    <t>Województwo Pomorskie  (ROPS)</t>
  </si>
  <si>
    <t>Pomorski Ośrodek Ruchu Drogowego w Gdańsku</t>
  </si>
  <si>
    <t>80-067</t>
  </si>
  <si>
    <t>Okopowa</t>
  </si>
  <si>
    <t>21-27</t>
  </si>
  <si>
    <t>Nr lokalu</t>
  </si>
  <si>
    <t>Status</t>
  </si>
  <si>
    <t>Aktywny</t>
  </si>
  <si>
    <t>Lokal Mieszkalny, Regionalny Ośrodek Pomocy Społecznej</t>
  </si>
  <si>
    <t>Ulica</t>
  </si>
  <si>
    <t>Poczta</t>
  </si>
  <si>
    <t>nr lokalu</t>
  </si>
  <si>
    <t>nr posesji</t>
  </si>
  <si>
    <t>Rejon</t>
  </si>
  <si>
    <t>Sposób wystawiania faktury</t>
  </si>
  <si>
    <t>Indywidualna</t>
  </si>
  <si>
    <t>Zbiorcza</t>
  </si>
  <si>
    <t>Poniatowskiego</t>
  </si>
  <si>
    <t>4a</t>
  </si>
  <si>
    <t>Gdańska</t>
  </si>
  <si>
    <t>Główna</t>
  </si>
  <si>
    <t>Kościerska</t>
  </si>
  <si>
    <t>89-632</t>
  </si>
  <si>
    <t>Brusy</t>
  </si>
  <si>
    <t>C11</t>
  </si>
  <si>
    <t>C12b</t>
  </si>
  <si>
    <t>Moc instalacji PV [kW]</t>
  </si>
  <si>
    <t>Umowa</t>
  </si>
  <si>
    <t>Ilość ppe</t>
  </si>
  <si>
    <t>Ilość miesięcy</t>
  </si>
  <si>
    <t>Cena energii elektrycznej w zł/kWh</t>
  </si>
  <si>
    <t>Koszt energii elektrycznej</t>
  </si>
  <si>
    <t>Cena jednostkowa opłaty abonamentowej [zł/mc]</t>
  </si>
  <si>
    <t>Koszt opłaty abonamentowej</t>
  </si>
  <si>
    <t>Cena jednostkowa opłaty przejściowej [zł/kW/mc]</t>
  </si>
  <si>
    <t>Koszt opłaty przejściowej</t>
  </si>
  <si>
    <t>Cena jednostkowa składnika stałego stawki sieciowej [zł/kW/mc]</t>
  </si>
  <si>
    <t>Koszt składnika stałego stawki sieciowej</t>
  </si>
  <si>
    <t>Koszt oplaty OZE</t>
  </si>
  <si>
    <t>Koszt opłaty kogeneracyjnej</t>
  </si>
  <si>
    <t>VAT</t>
  </si>
  <si>
    <t>Cena jednostkowa netto energii elektrycznej w zł/ kWh</t>
  </si>
  <si>
    <t>Cena oferty brutto ogółem</t>
  </si>
  <si>
    <t>Cena oferty netto ogółem</t>
  </si>
  <si>
    <t>W powyżej zaznaczonej komórce żółtym kolorem należy wpisać cenę jednostkową za 1 kWh zachowując format ceny.</t>
  </si>
  <si>
    <t>Zużycie roczne w kWh S1</t>
  </si>
  <si>
    <t>Zużycie roczne w kWh S2</t>
  </si>
  <si>
    <t>Zużycie roczne w kWh S3</t>
  </si>
  <si>
    <t>Zużycie roczne w kWh Razem</t>
  </si>
  <si>
    <t>Cena jednostkowa stawki opłaty jakościowej [zł/kWh]</t>
  </si>
  <si>
    <t>Koszt  opłaty jakościowej</t>
  </si>
  <si>
    <t>Cena jednostkowa stawki opłaty kogeneracyjnej  [zł/kWh]</t>
  </si>
  <si>
    <t>Cena jednostkowa opłaty mocowej  [zł/kWh]</t>
  </si>
  <si>
    <t>Wskaźnik opłaty mocowej</t>
  </si>
  <si>
    <t>Koszt opłaty mocowej</t>
  </si>
  <si>
    <t>Koszty dystrybucji netto</t>
  </si>
  <si>
    <t>Koszt oferty netto</t>
  </si>
  <si>
    <t>Koszt oferty brutto</t>
  </si>
  <si>
    <t>Cena jednostkowa opłaty OZE [zł/kWh]</t>
  </si>
  <si>
    <t>Cena jednostkowa składnika zmiennego stawki sieciowej  [zł/kWh]                S1</t>
  </si>
  <si>
    <t>Koszt składnika zmiennego stawki sieciowej               S1</t>
  </si>
  <si>
    <t>Cena jednostkowa składnika zmiennego stawki sieciowej  [zł/kWh]                S2</t>
  </si>
  <si>
    <t>Koszt składnika zmiennego stawki sieciowej               S2</t>
  </si>
  <si>
    <t>Cena jednostkowa składnika zmiennego stawki sieciowej  [zł/kWh]                S3</t>
  </si>
  <si>
    <t>Koszt składnika zmiennego stawki sieciowej               S3</t>
  </si>
  <si>
    <t>Koszty energii netto</t>
  </si>
  <si>
    <t>590310600001168381</t>
  </si>
  <si>
    <t>Pomorski Zespół Parków Krajobrazowych w Słupsku  Zaborski Park Krajobrazowy</t>
  </si>
  <si>
    <t>89-606</t>
  </si>
  <si>
    <t>Charzykowy</t>
  </si>
  <si>
    <t>Turystyczna</t>
  </si>
  <si>
    <t>10/ ZK303</t>
  </si>
  <si>
    <t>Zarząd Dróg Wojewódzkich w Gdańsku, Rejon Dróg Wojewódzkich w Chojnicach</t>
  </si>
  <si>
    <t>89-600</t>
  </si>
  <si>
    <t>Chojnice</t>
  </si>
  <si>
    <t>590310600001168404</t>
  </si>
  <si>
    <t>Rejon Dróg Wojewódzkich Chojnice  Sygnalizacja Świetlna nr 4</t>
  </si>
  <si>
    <t>Bytowska</t>
  </si>
  <si>
    <t>RDWChojnice</t>
  </si>
  <si>
    <t>590310600001168411</t>
  </si>
  <si>
    <t>Rejon Dróg Wojewódzkich Chojnice  Plac, Garaże</t>
  </si>
  <si>
    <t>590310600001168466</t>
  </si>
  <si>
    <t>Rejon Dróg Wojewódzkich Chojnice  Sygnalizacja Świetlna</t>
  </si>
  <si>
    <t>Zalesie</t>
  </si>
  <si>
    <t>dz. 267</t>
  </si>
  <si>
    <t>590310600001168398</t>
  </si>
  <si>
    <t>Rejon Dróg Wojewódzkich Chojnice  Sygnalizacja Świetlna nr 3</t>
  </si>
  <si>
    <t>590310600001168473</t>
  </si>
  <si>
    <t>Rejon Dróg Wojewódzkich Chojnice  Sygnalizacja Świetlna nr 1</t>
  </si>
  <si>
    <t>590310600001168480</t>
  </si>
  <si>
    <t>Rejon Dróg Wojewódzkich Chojnice  Sygnalizacja Świetlna nr 2</t>
  </si>
  <si>
    <t>590310600007628803</t>
  </si>
  <si>
    <t>Rejon Dróg Wojewódzkich w Chojnicach  Plac składowy</t>
  </si>
  <si>
    <t>590310600001168435</t>
  </si>
  <si>
    <t>Rejon Dróg Wojewódzkich Chojnice  Administracja</t>
  </si>
  <si>
    <t>590310600001168442</t>
  </si>
  <si>
    <t>Rejon Dróg Wojewódzkich Chojnice  Zasilanie Sterownika</t>
  </si>
  <si>
    <t>89-604</t>
  </si>
  <si>
    <t>590310600001168459</t>
  </si>
  <si>
    <t>Rejon Dróg Wojewódzkich Chojnice  lokal niemieszkalny</t>
  </si>
  <si>
    <t>590310600001168428</t>
  </si>
  <si>
    <t>Rejon Dróg Wojewódzkich w Chojnicach  sygnalizacja</t>
  </si>
  <si>
    <t>590310600029491188</t>
  </si>
  <si>
    <t>89-620</t>
  </si>
  <si>
    <t>Pawłowo</t>
  </si>
  <si>
    <t>Tucholska</t>
  </si>
  <si>
    <t>dz. 117/2</t>
  </si>
  <si>
    <t>590310600029337974</t>
  </si>
  <si>
    <t>Rejon Dróg Wojewódzkich w Chojnicach  przepompownia zbiornika podziemnego  zasilanie tymczasowe</t>
  </si>
  <si>
    <t>Przemysłowa</t>
  </si>
  <si>
    <t>n.dz.612/7</t>
  </si>
  <si>
    <t>590310600029598771</t>
  </si>
  <si>
    <t>Huta 15/3; dz.142;</t>
  </si>
  <si>
    <t>590310600029740637</t>
  </si>
  <si>
    <t>PORD Ośrodek egzaminacyjny na prawo jazdy w Chojnicach  zasilanie tymczasowe</t>
  </si>
  <si>
    <t>554/9</t>
  </si>
  <si>
    <t>Załącznik Nr 4.2.1 do SWZ 
– arkusz kalkulacyjny
 oferty Część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</si>
</sst>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6" formatCode="0.00000"/>
  </numFmts>
  <fonts count="9" x14ac:knownFonts="1">
    <font>
      <sz val="11"/>
      <color theme="1"/>
      <name val="Calibri"/>
      <family val="2"/>
      <charset val="238"/>
      <scheme val="minor"/>
    </font>
    <font>
      <b/>
      <sz val="9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sz val="9"/>
      <color theme="1"/>
      <name val="Cambria"/>
      <family val="1"/>
      <charset val="238"/>
      <scheme val="major"/>
    </font>
    <font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color theme="1"/>
      <name val="Cambria"/>
      <family val="1"/>
      <charset val="238"/>
      <scheme val="major"/>
    </font>
    <font>
      <b/>
      <i/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Fill="1" applyAlignment="1"/>
    <xf numFmtId="0" fontId="2" fillId="0" borderId="1" xfId="0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3" fontId="2" fillId="0" borderId="0" xfId="0" applyNumberFormat="1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44" fontId="6" fillId="0" borderId="1" xfId="0" applyNumberFormat="1" applyFont="1" applyFill="1" applyBorder="1"/>
    <xf numFmtId="0" fontId="2" fillId="0" borderId="0" xfId="0" applyNumberFormat="1" applyFont="1" applyFill="1"/>
    <xf numFmtId="44" fontId="2" fillId="0" borderId="0" xfId="1" applyFont="1" applyFill="1"/>
    <xf numFmtId="3" fontId="1" fillId="0" borderId="1" xfId="0" applyNumberFormat="1" applyFont="1" applyFill="1" applyBorder="1" applyAlignment="1"/>
    <xf numFmtId="49" fontId="1" fillId="0" borderId="1" xfId="0" applyNumberFormat="1" applyFont="1" applyFill="1" applyBorder="1" applyAlignment="1">
      <alignment wrapText="1"/>
    </xf>
    <xf numFmtId="44" fontId="1" fillId="0" borderId="1" xfId="1" applyFont="1" applyFill="1" applyBorder="1" applyAlignment="1">
      <alignment wrapText="1"/>
    </xf>
    <xf numFmtId="0" fontId="2" fillId="0" borderId="1" xfId="0" applyNumberFormat="1" applyFont="1" applyFill="1" applyBorder="1"/>
    <xf numFmtId="0" fontId="3" fillId="0" borderId="1" xfId="0" applyNumberFormat="1" applyFont="1" applyFill="1" applyBorder="1" applyAlignment="1">
      <alignment horizontal="left"/>
    </xf>
    <xf numFmtId="44" fontId="2" fillId="0" borderId="1" xfId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wrapText="1"/>
    </xf>
    <xf numFmtId="44" fontId="1" fillId="0" borderId="1" xfId="1" applyFont="1" applyFill="1" applyBorder="1" applyAlignment="1">
      <alignment horizontal="center" wrapText="1"/>
    </xf>
    <xf numFmtId="44" fontId="2" fillId="0" borderId="0" xfId="0" applyNumberFormat="1" applyFont="1" applyFill="1"/>
    <xf numFmtId="0" fontId="2" fillId="0" borderId="1" xfId="0" applyFont="1" applyFill="1" applyBorder="1" applyAlignment="1">
      <alignment horizontal="left"/>
    </xf>
    <xf numFmtId="0" fontId="2" fillId="0" borderId="1" xfId="0" applyNumberFormat="1" applyFont="1" applyFill="1" applyBorder="1" applyAlignment="1"/>
    <xf numFmtId="0" fontId="1" fillId="0" borderId="1" xfId="0" applyFont="1" applyFill="1" applyBorder="1" applyAlignment="1"/>
    <xf numFmtId="3" fontId="1" fillId="0" borderId="1" xfId="0" applyNumberFormat="1" applyFont="1" applyFill="1" applyBorder="1" applyAlignment="1">
      <alignment wrapText="1"/>
    </xf>
    <xf numFmtId="44" fontId="2" fillId="0" borderId="1" xfId="1" applyFont="1" applyFill="1" applyBorder="1" applyAlignment="1"/>
    <xf numFmtId="44" fontId="2" fillId="0" borderId="1" xfId="0" applyNumberFormat="1" applyFont="1" applyFill="1" applyBorder="1"/>
    <xf numFmtId="0" fontId="3" fillId="0" borderId="1" xfId="0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/>
    <xf numFmtId="49" fontId="2" fillId="0" borderId="1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166" fontId="5" fillId="2" borderId="1" xfId="0" applyNumberFormat="1" applyFont="1" applyFill="1" applyBorder="1" applyAlignment="1">
      <alignment horizontal="right"/>
    </xf>
  </cellXfs>
  <cellStyles count="2">
    <cellStyle name="Normalny" xfId="0" builtinId="0"/>
    <cellStyle name="Walutowy" xfId="1" builtinId="4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AA\A\A%20GDA&#323;SK\DO%20zg&#322;oszenia%20zmiany%20sprzedawcy\31-48\Z33%20Zarz&#261;d%20Dr&#243;g%20Wojew&#243;dzkich%20-%20energa%20i%20ene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Lista OSD"/>
    </sheetNames>
    <sheetDataSet>
      <sheetData sheetId="0"/>
      <sheetData sheetId="1">
        <row r="2">
          <cell r="C2" t="str">
            <v>Elana-Energetyka Sp. z o.o.</v>
          </cell>
        </row>
        <row r="3">
          <cell r="C3" t="str">
            <v>ENEA Operator Sp. z o.o.</v>
          </cell>
        </row>
        <row r="4">
          <cell r="C4" t="str">
            <v>ENERGA-OPERATOR S.A.</v>
          </cell>
        </row>
        <row r="5">
          <cell r="C5" t="str">
            <v>Energetyka Wisłosan Sp. z o.o.</v>
          </cell>
        </row>
        <row r="6">
          <cell r="C6" t="str">
            <v>ESV</v>
          </cell>
        </row>
        <row r="7">
          <cell r="C7" t="str">
            <v>PGE Dystrybucja Bialystok Sp. z o.o.</v>
          </cell>
        </row>
        <row r="8">
          <cell r="C8" t="str">
            <v>PGE Dystrybucja Lódź-Miasto Sp. z o.o.</v>
          </cell>
        </row>
        <row r="9">
          <cell r="C9" t="str">
            <v>PGE Dystrybucja Lódź-Teren S.A.</v>
          </cell>
        </row>
        <row r="10">
          <cell r="C10" t="str">
            <v>PGE Dystrybucja LUBZEL Sp. z o.o. Lublin</v>
          </cell>
        </row>
        <row r="11">
          <cell r="C11" t="str">
            <v>PGE Dystrybucja Rzeszów Sp. z o.o.</v>
          </cell>
        </row>
        <row r="12">
          <cell r="C12" t="str">
            <v>PGE Dystrybucja S.A. Skarżysko-Kamienna</v>
          </cell>
        </row>
        <row r="13">
          <cell r="C13" t="str">
            <v>PGE Dystrybucja Warszawa-Teren Sp. z o.o.</v>
          </cell>
        </row>
        <row r="14">
          <cell r="C14" t="str">
            <v>PGE Dystrybucja Zamosc Sp. z o.o.</v>
          </cell>
        </row>
        <row r="15">
          <cell r="C15" t="str">
            <v>PGE ZEORK Dystrybucja Sp. z o.o.</v>
          </cell>
        </row>
        <row r="16">
          <cell r="C16" t="str">
            <v>PKP Energetyka S.A.</v>
          </cell>
        </row>
        <row r="17">
          <cell r="C17" t="str">
            <v>Polenergia Dystrybucja Sp. z o.o.</v>
          </cell>
        </row>
        <row r="18">
          <cell r="C18" t="str">
            <v>RWE Stoen Operator Sp. z o.o.</v>
          </cell>
        </row>
        <row r="19">
          <cell r="C19" t="str">
            <v>TAURON DYSTRYBUCJA - WROCŁAW</v>
          </cell>
        </row>
        <row r="20">
          <cell r="C20" t="str">
            <v>TAURON DYSTRYBUCJA S.A. - KRAKÓW</v>
          </cell>
        </row>
        <row r="21">
          <cell r="C21" t="str">
            <v>Vattenfall Distribution Poland S.A.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8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F1" sqref="F1"/>
    </sheetView>
  </sheetViews>
  <sheetFormatPr defaultColWidth="9.140625" defaultRowHeight="12.75" customHeight="1" x14ac:dyDescent="0.2"/>
  <cols>
    <col min="1" max="1" width="7.7109375" style="5" customWidth="1"/>
    <col min="2" max="2" width="11.28515625" style="6" customWidth="1"/>
    <col min="3" max="3" width="5.7109375" style="5" customWidth="1"/>
    <col min="4" max="4" width="65.7109375" style="5" customWidth="1"/>
    <col min="5" max="5" width="8.85546875" style="5" customWidth="1"/>
    <col min="6" max="6" width="13.28515625" style="5" customWidth="1"/>
    <col min="7" max="7" width="22.140625" style="5" customWidth="1"/>
    <col min="8" max="8" width="15.140625" style="5" customWidth="1"/>
    <col min="9" max="9" width="40.28515625" style="5" customWidth="1"/>
    <col min="10" max="10" width="6.28515625" style="5" customWidth="1"/>
    <col min="11" max="11" width="13.7109375" style="5" customWidth="1"/>
    <col min="12" max="12" width="23.5703125" style="5" customWidth="1"/>
    <col min="13" max="14" width="9" style="5" customWidth="1"/>
    <col min="15" max="15" width="19.7109375" style="5" customWidth="1"/>
    <col min="16" max="16" width="69.42578125" style="5" customWidth="1"/>
    <col min="17" max="19" width="14.42578125" style="5" customWidth="1"/>
    <col min="20" max="20" width="24.42578125" style="5" customWidth="1"/>
    <col min="21" max="26" width="14.42578125" style="5" customWidth="1"/>
    <col min="27" max="27" width="8.5703125" style="4" customWidth="1"/>
    <col min="28" max="28" width="8.42578125" style="4" customWidth="1"/>
    <col min="29" max="29" width="8.140625" style="4" customWidth="1"/>
    <col min="30" max="30" width="9.140625" style="4" customWidth="1"/>
    <col min="31" max="31" width="9.140625" style="5" customWidth="1"/>
    <col min="32" max="32" width="10" style="7" customWidth="1"/>
    <col min="33" max="35" width="9.140625" style="5"/>
    <col min="36" max="36" width="13.7109375" style="15" customWidth="1"/>
    <col min="37" max="37" width="13.7109375" style="5" customWidth="1"/>
    <col min="38" max="38" width="14.7109375" style="15" customWidth="1"/>
    <col min="39" max="39" width="13.140625" style="5" customWidth="1"/>
    <col min="40" max="40" width="11.28515625" style="5" customWidth="1"/>
    <col min="41" max="41" width="11.42578125" style="5" customWidth="1"/>
    <col min="42" max="42" width="12.85546875" style="15" customWidth="1"/>
    <col min="43" max="43" width="11.28515625" style="5" customWidth="1"/>
    <col min="44" max="44" width="13.42578125" style="5" customWidth="1"/>
    <col min="45" max="45" width="12.140625" style="5" customWidth="1"/>
    <col min="46" max="46" width="13" style="5" customWidth="1"/>
    <col min="47" max="47" width="12.85546875" style="5" customWidth="1"/>
    <col min="48" max="48" width="13.28515625" style="5" customWidth="1"/>
    <col min="49" max="50" width="9.140625" style="5"/>
    <col min="51" max="51" width="12.5703125" style="15" bestFit="1" customWidth="1"/>
    <col min="52" max="52" width="11.7109375" style="5" customWidth="1"/>
    <col min="53" max="53" width="11.85546875" style="5" customWidth="1"/>
    <col min="54" max="54" width="9.140625" style="5"/>
    <col min="55" max="55" width="12.7109375" style="5" customWidth="1"/>
    <col min="56" max="56" width="9.140625" style="5"/>
    <col min="57" max="57" width="11.7109375" style="5" customWidth="1"/>
    <col min="58" max="58" width="13.140625" style="5" customWidth="1"/>
    <col min="59" max="59" width="15" style="5" customWidth="1"/>
    <col min="60" max="60" width="16.42578125" style="5" customWidth="1"/>
    <col min="61" max="61" width="14.85546875" style="5" customWidth="1"/>
    <col min="62" max="62" width="15.7109375" style="5" customWidth="1"/>
    <col min="63" max="16384" width="9.140625" style="5"/>
  </cols>
  <sheetData>
    <row r="1" spans="1:62" ht="12.75" customHeight="1" x14ac:dyDescent="0.2">
      <c r="A1" s="37" t="s">
        <v>141</v>
      </c>
      <c r="B1" s="37"/>
      <c r="C1" s="38"/>
      <c r="D1" s="41" t="s">
        <v>66</v>
      </c>
      <c r="E1" s="42"/>
      <c r="F1" s="45">
        <v>0</v>
      </c>
    </row>
    <row r="2" spans="1:62" ht="12.75" customHeight="1" x14ac:dyDescent="0.2">
      <c r="A2" s="37"/>
      <c r="B2" s="37"/>
      <c r="C2" s="38"/>
      <c r="D2" s="41" t="s">
        <v>68</v>
      </c>
      <c r="E2" s="42"/>
      <c r="F2" s="13">
        <f>BH24</f>
        <v>21310.954246000005</v>
      </c>
    </row>
    <row r="3" spans="1:62" ht="12.75" customHeight="1" x14ac:dyDescent="0.2">
      <c r="A3" s="37"/>
      <c r="B3" s="37"/>
      <c r="C3" s="38"/>
      <c r="D3" s="41" t="s">
        <v>65</v>
      </c>
      <c r="E3" s="42"/>
      <c r="F3" s="13">
        <f>BI24</f>
        <v>4901.5194765800006</v>
      </c>
    </row>
    <row r="4" spans="1:62" ht="12.75" customHeight="1" x14ac:dyDescent="0.2">
      <c r="A4" s="37"/>
      <c r="B4" s="37"/>
      <c r="C4" s="38"/>
      <c r="D4" s="41" t="s">
        <v>67</v>
      </c>
      <c r="E4" s="42"/>
      <c r="F4" s="13">
        <f>BJ24</f>
        <v>26212.473722580005</v>
      </c>
    </row>
    <row r="5" spans="1:62" ht="12.75" customHeight="1" x14ac:dyDescent="0.2">
      <c r="A5" s="39"/>
      <c r="B5" s="39"/>
      <c r="C5" s="40"/>
      <c r="D5" s="43" t="s">
        <v>69</v>
      </c>
      <c r="E5" s="44"/>
      <c r="F5" s="44"/>
    </row>
    <row r="7" spans="1:62" s="1" customFormat="1" ht="126" customHeight="1" x14ac:dyDescent="0.2">
      <c r="A7" s="28" t="s">
        <v>13</v>
      </c>
      <c r="B7" s="11" t="s">
        <v>23</v>
      </c>
      <c r="C7" s="28" t="s">
        <v>13</v>
      </c>
      <c r="D7" s="12" t="s">
        <v>17</v>
      </c>
      <c r="E7" s="12" t="s">
        <v>14</v>
      </c>
      <c r="F7" s="12" t="s">
        <v>15</v>
      </c>
      <c r="G7" s="12" t="s">
        <v>16</v>
      </c>
      <c r="H7" s="12" t="s">
        <v>0</v>
      </c>
      <c r="I7" s="12" t="s">
        <v>22</v>
      </c>
      <c r="J7" s="28" t="s">
        <v>14</v>
      </c>
      <c r="K7" s="28" t="s">
        <v>15</v>
      </c>
      <c r="L7" s="28" t="s">
        <v>16</v>
      </c>
      <c r="M7" s="12" t="s">
        <v>30</v>
      </c>
      <c r="N7" s="12" t="s">
        <v>31</v>
      </c>
      <c r="O7" s="12" t="s">
        <v>18</v>
      </c>
      <c r="P7" s="12" t="s">
        <v>24</v>
      </c>
      <c r="Q7" s="12" t="s">
        <v>14</v>
      </c>
      <c r="R7" s="12" t="s">
        <v>35</v>
      </c>
      <c r="S7" s="12" t="s">
        <v>15</v>
      </c>
      <c r="T7" s="12" t="s">
        <v>34</v>
      </c>
      <c r="U7" s="12" t="s">
        <v>37</v>
      </c>
      <c r="V7" s="12" t="s">
        <v>36</v>
      </c>
      <c r="W7" s="12" t="s">
        <v>38</v>
      </c>
      <c r="X7" s="12" t="s">
        <v>39</v>
      </c>
      <c r="Y7" s="12" t="s">
        <v>51</v>
      </c>
      <c r="Z7" s="12" t="s">
        <v>52</v>
      </c>
      <c r="AA7" s="12" t="s">
        <v>5</v>
      </c>
      <c r="AB7" s="12" t="s">
        <v>4</v>
      </c>
      <c r="AC7" s="29" t="s">
        <v>70</v>
      </c>
      <c r="AD7" s="29" t="s">
        <v>71</v>
      </c>
      <c r="AE7" s="29" t="s">
        <v>72</v>
      </c>
      <c r="AF7" s="29" t="s">
        <v>73</v>
      </c>
      <c r="AG7" s="16" t="s">
        <v>53</v>
      </c>
      <c r="AH7" s="17" t="s">
        <v>54</v>
      </c>
      <c r="AI7" s="17" t="s">
        <v>55</v>
      </c>
      <c r="AJ7" s="17" t="s">
        <v>56</v>
      </c>
      <c r="AK7" s="17" t="s">
        <v>57</v>
      </c>
      <c r="AL7" s="18" t="s">
        <v>58</v>
      </c>
      <c r="AM7" s="17" t="s">
        <v>59</v>
      </c>
      <c r="AN7" s="18" t="s">
        <v>60</v>
      </c>
      <c r="AO7" s="17" t="s">
        <v>61</v>
      </c>
      <c r="AP7" s="18" t="s">
        <v>62</v>
      </c>
      <c r="AQ7" s="17" t="s">
        <v>83</v>
      </c>
      <c r="AR7" s="18" t="s">
        <v>63</v>
      </c>
      <c r="AS7" s="17" t="s">
        <v>74</v>
      </c>
      <c r="AT7" s="18" t="s">
        <v>75</v>
      </c>
      <c r="AU7" s="17" t="s">
        <v>76</v>
      </c>
      <c r="AV7" s="18" t="s">
        <v>64</v>
      </c>
      <c r="AW7" s="17" t="s">
        <v>77</v>
      </c>
      <c r="AX7" s="17" t="s">
        <v>78</v>
      </c>
      <c r="AY7" s="18" t="s">
        <v>79</v>
      </c>
      <c r="AZ7" s="23" t="s">
        <v>84</v>
      </c>
      <c r="BA7" s="24" t="s">
        <v>85</v>
      </c>
      <c r="BB7" s="23" t="s">
        <v>86</v>
      </c>
      <c r="BC7" s="24" t="s">
        <v>87</v>
      </c>
      <c r="BD7" s="23" t="s">
        <v>88</v>
      </c>
      <c r="BE7" s="24" t="s">
        <v>89</v>
      </c>
      <c r="BF7" s="18" t="s">
        <v>80</v>
      </c>
      <c r="BG7" s="18" t="s">
        <v>90</v>
      </c>
      <c r="BH7" s="12" t="s">
        <v>81</v>
      </c>
      <c r="BI7" s="12" t="s">
        <v>65</v>
      </c>
      <c r="BJ7" s="12" t="s">
        <v>82</v>
      </c>
    </row>
    <row r="8" spans="1:62" s="1" customFormat="1" ht="17.25" customHeight="1" x14ac:dyDescent="0.2">
      <c r="A8" s="2">
        <v>1</v>
      </c>
      <c r="B8" s="32">
        <v>53</v>
      </c>
      <c r="C8" s="32">
        <v>1</v>
      </c>
      <c r="D8" s="32" t="s">
        <v>19</v>
      </c>
      <c r="E8" s="32" t="s">
        <v>10</v>
      </c>
      <c r="F8" s="32" t="s">
        <v>3</v>
      </c>
      <c r="G8" s="32" t="s">
        <v>11</v>
      </c>
      <c r="H8" s="32" t="s">
        <v>12</v>
      </c>
      <c r="I8" s="32" t="s">
        <v>21</v>
      </c>
      <c r="J8" s="32" t="s">
        <v>2</v>
      </c>
      <c r="K8" s="32" t="s">
        <v>1</v>
      </c>
      <c r="L8" s="32" t="s">
        <v>42</v>
      </c>
      <c r="M8" s="32" t="s">
        <v>43</v>
      </c>
      <c r="N8" s="32" t="s">
        <v>32</v>
      </c>
      <c r="O8" s="33" t="s">
        <v>91</v>
      </c>
      <c r="P8" s="32" t="s">
        <v>92</v>
      </c>
      <c r="Q8" s="32" t="s">
        <v>93</v>
      </c>
      <c r="R8" s="32" t="s">
        <v>94</v>
      </c>
      <c r="S8" s="32" t="s">
        <v>94</v>
      </c>
      <c r="T8" s="32" t="s">
        <v>95</v>
      </c>
      <c r="U8" s="32" t="s">
        <v>96</v>
      </c>
      <c r="V8" s="32"/>
      <c r="W8" s="32" t="s">
        <v>40</v>
      </c>
      <c r="X8" s="32"/>
      <c r="Y8" s="32"/>
      <c r="Z8" s="32"/>
      <c r="AA8" s="32">
        <v>16</v>
      </c>
      <c r="AB8" s="32" t="s">
        <v>6</v>
      </c>
      <c r="AC8" s="32">
        <v>1410</v>
      </c>
      <c r="AD8" s="32">
        <v>4461</v>
      </c>
      <c r="AE8" s="3"/>
      <c r="AF8" s="3">
        <f t="shared" ref="AF8:AF23" si="0">SUM(AC8:AE8)</f>
        <v>5871</v>
      </c>
      <c r="AG8" s="27">
        <v>1</v>
      </c>
      <c r="AH8" s="27">
        <v>12</v>
      </c>
      <c r="AI8" s="34">
        <f>F1</f>
        <v>0</v>
      </c>
      <c r="AJ8" s="30">
        <f t="shared" ref="AJ8:AJ23" si="1">AF8*AI8</f>
        <v>0</v>
      </c>
      <c r="AK8" s="27">
        <v>3.84</v>
      </c>
      <c r="AL8" s="30">
        <f t="shared" ref="AL8:AL23" si="2">AH8*AK8</f>
        <v>46.08</v>
      </c>
      <c r="AM8" s="27">
        <v>0.08</v>
      </c>
      <c r="AN8" s="30">
        <f>AM8*AA8*AH8</f>
        <v>15.36</v>
      </c>
      <c r="AO8" s="27">
        <v>4.03</v>
      </c>
      <c r="AP8" s="30">
        <f t="shared" ref="AP8:AP15" si="3">AO8*AA8*AH8</f>
        <v>773.76</v>
      </c>
      <c r="AQ8" s="26">
        <f t="shared" ref="AQ8:AQ23" si="4">2.2/1000</f>
        <v>2.2000000000000001E-3</v>
      </c>
      <c r="AR8" s="30">
        <f t="shared" ref="AR8:AR23" si="5">AQ8*AF8</f>
        <v>12.9162</v>
      </c>
      <c r="AS8" s="19">
        <v>1.0200000000000001E-2</v>
      </c>
      <c r="AT8" s="30">
        <f t="shared" ref="AT8:AT23" si="6">AS8*AF8</f>
        <v>59.884200000000007</v>
      </c>
      <c r="AU8" s="20">
        <v>0</v>
      </c>
      <c r="AV8" s="21">
        <f t="shared" ref="AV8:AV23" si="7">AU8*AF8</f>
        <v>0</v>
      </c>
      <c r="AW8" s="22">
        <f t="shared" ref="AW8:AW18" si="8">76.2/1000</f>
        <v>7.6200000000000004E-2</v>
      </c>
      <c r="AX8" s="27">
        <v>0.8</v>
      </c>
      <c r="AY8" s="30">
        <f t="shared" ref="AY8:AY15" si="9">AX8*AW8*AF8</f>
        <v>357.89616000000007</v>
      </c>
      <c r="AZ8" s="27">
        <v>0.12529999999999999</v>
      </c>
      <c r="BA8" s="30">
        <f t="shared" ref="BA8:BA23" si="10">AZ8*AC8</f>
        <v>176.673</v>
      </c>
      <c r="BB8" s="27">
        <v>0.12529999999999999</v>
      </c>
      <c r="BC8" s="30">
        <f t="shared" ref="BC8:BC23" si="11">BB8*AD8</f>
        <v>558.9633</v>
      </c>
      <c r="BD8" s="27">
        <v>0.12529999999999999</v>
      </c>
      <c r="BE8" s="30">
        <f t="shared" ref="BE8:BE23" si="12">BD8*AE8</f>
        <v>0</v>
      </c>
      <c r="BF8" s="31">
        <f t="shared" ref="BF8:BF23" si="13">BE8+BC8+BA8+AY8+AV8+AT8+AR8+AP8+AN8+AL8</f>
        <v>2001.5328599999998</v>
      </c>
      <c r="BG8" s="31">
        <f t="shared" ref="BG8:BG23" si="14">AJ8</f>
        <v>0</v>
      </c>
      <c r="BH8" s="31">
        <f t="shared" ref="BH8:BH23" si="15">BF8+BG8</f>
        <v>2001.5328599999998</v>
      </c>
      <c r="BI8" s="31">
        <f t="shared" ref="BI8:BI23" si="16">BH8*0.23</f>
        <v>460.3525578</v>
      </c>
      <c r="BJ8" s="31">
        <f t="shared" ref="BJ8:BJ23" si="17">BH8+BI8</f>
        <v>2461.8854177999997</v>
      </c>
    </row>
    <row r="9" spans="1:62" s="1" customFormat="1" ht="14.25" customHeight="1" x14ac:dyDescent="0.2">
      <c r="A9" s="2">
        <f t="shared" ref="A9:A23" si="18">A8+1</f>
        <v>2</v>
      </c>
      <c r="B9" s="32">
        <v>54</v>
      </c>
      <c r="C9" s="32">
        <v>1</v>
      </c>
      <c r="D9" s="32" t="s">
        <v>20</v>
      </c>
      <c r="E9" s="32" t="s">
        <v>10</v>
      </c>
      <c r="F9" s="32" t="s">
        <v>3</v>
      </c>
      <c r="G9" s="32" t="s">
        <v>11</v>
      </c>
      <c r="H9" s="32" t="s">
        <v>12</v>
      </c>
      <c r="I9" s="32" t="s">
        <v>97</v>
      </c>
      <c r="J9" s="32" t="s">
        <v>98</v>
      </c>
      <c r="K9" s="32" t="s">
        <v>99</v>
      </c>
      <c r="L9" s="32" t="s">
        <v>44</v>
      </c>
      <c r="M9" s="32">
        <v>110</v>
      </c>
      <c r="N9" s="32" t="s">
        <v>32</v>
      </c>
      <c r="O9" s="33" t="s">
        <v>100</v>
      </c>
      <c r="P9" s="32" t="s">
        <v>101</v>
      </c>
      <c r="Q9" s="32" t="s">
        <v>98</v>
      </c>
      <c r="R9" s="32" t="s">
        <v>99</v>
      </c>
      <c r="S9" s="32" t="s">
        <v>99</v>
      </c>
      <c r="T9" s="32" t="s">
        <v>102</v>
      </c>
      <c r="U9" s="32"/>
      <c r="V9" s="32"/>
      <c r="W9" s="32" t="s">
        <v>103</v>
      </c>
      <c r="X9" s="32" t="s">
        <v>41</v>
      </c>
      <c r="Y9" s="32"/>
      <c r="Z9" s="32"/>
      <c r="AA9" s="32">
        <v>2</v>
      </c>
      <c r="AB9" s="32" t="s">
        <v>6</v>
      </c>
      <c r="AC9" s="32">
        <v>1569</v>
      </c>
      <c r="AD9" s="32">
        <v>2978</v>
      </c>
      <c r="AE9" s="3"/>
      <c r="AF9" s="3">
        <f t="shared" si="0"/>
        <v>4547</v>
      </c>
      <c r="AG9" s="27">
        <v>1</v>
      </c>
      <c r="AH9" s="27">
        <v>12</v>
      </c>
      <c r="AI9" s="34">
        <f>AI8</f>
        <v>0</v>
      </c>
      <c r="AJ9" s="30">
        <f t="shared" si="1"/>
        <v>0</v>
      </c>
      <c r="AK9" s="27">
        <v>3.84</v>
      </c>
      <c r="AL9" s="30">
        <f t="shared" si="2"/>
        <v>46.08</v>
      </c>
      <c r="AM9" s="27">
        <v>0.08</v>
      </c>
      <c r="AN9" s="30">
        <f t="shared" ref="AN9:AN21" si="19">AM9*AA9*AH9</f>
        <v>1.92</v>
      </c>
      <c r="AO9" s="27">
        <v>4.03</v>
      </c>
      <c r="AP9" s="30">
        <f t="shared" si="3"/>
        <v>96.72</v>
      </c>
      <c r="AQ9" s="26">
        <f t="shared" si="4"/>
        <v>2.2000000000000001E-3</v>
      </c>
      <c r="AR9" s="30">
        <f t="shared" si="5"/>
        <v>10.003400000000001</v>
      </c>
      <c r="AS9" s="19">
        <v>1.0200000000000001E-2</v>
      </c>
      <c r="AT9" s="30">
        <f t="shared" si="6"/>
        <v>46.379400000000004</v>
      </c>
      <c r="AU9" s="20">
        <v>0</v>
      </c>
      <c r="AV9" s="21">
        <f t="shared" si="7"/>
        <v>0</v>
      </c>
      <c r="AW9" s="22">
        <f t="shared" si="8"/>
        <v>7.6200000000000004E-2</v>
      </c>
      <c r="AX9" s="27">
        <v>0.8</v>
      </c>
      <c r="AY9" s="30">
        <f t="shared" si="9"/>
        <v>277.18512000000004</v>
      </c>
      <c r="AZ9" s="27">
        <v>0.12529999999999999</v>
      </c>
      <c r="BA9" s="30">
        <f t="shared" si="10"/>
        <v>196.59569999999999</v>
      </c>
      <c r="BB9" s="27">
        <v>0.12529999999999999</v>
      </c>
      <c r="BC9" s="30">
        <f t="shared" si="11"/>
        <v>373.14339999999999</v>
      </c>
      <c r="BD9" s="27">
        <v>0.12529999999999999</v>
      </c>
      <c r="BE9" s="30">
        <f t="shared" si="12"/>
        <v>0</v>
      </c>
      <c r="BF9" s="31">
        <f t="shared" si="13"/>
        <v>1048.0270200000002</v>
      </c>
      <c r="BG9" s="31">
        <f t="shared" si="14"/>
        <v>0</v>
      </c>
      <c r="BH9" s="31">
        <f t="shared" si="15"/>
        <v>1048.0270200000002</v>
      </c>
      <c r="BI9" s="31">
        <f t="shared" si="16"/>
        <v>241.04621460000007</v>
      </c>
      <c r="BJ9" s="31">
        <f t="shared" si="17"/>
        <v>1289.0732346000002</v>
      </c>
    </row>
    <row r="10" spans="1:62" s="1" customFormat="1" ht="15" customHeight="1" x14ac:dyDescent="0.2">
      <c r="A10" s="2">
        <f t="shared" si="18"/>
        <v>3</v>
      </c>
      <c r="B10" s="32">
        <v>54</v>
      </c>
      <c r="C10" s="32">
        <v>2</v>
      </c>
      <c r="D10" s="32" t="s">
        <v>20</v>
      </c>
      <c r="E10" s="32" t="s">
        <v>10</v>
      </c>
      <c r="F10" s="32" t="s">
        <v>3</v>
      </c>
      <c r="G10" s="32" t="s">
        <v>11</v>
      </c>
      <c r="H10" s="32" t="s">
        <v>12</v>
      </c>
      <c r="I10" s="32" t="s">
        <v>97</v>
      </c>
      <c r="J10" s="32" t="s">
        <v>98</v>
      </c>
      <c r="K10" s="32" t="s">
        <v>99</v>
      </c>
      <c r="L10" s="32" t="s">
        <v>44</v>
      </c>
      <c r="M10" s="32">
        <v>110</v>
      </c>
      <c r="N10" s="32" t="s">
        <v>32</v>
      </c>
      <c r="O10" s="33" t="s">
        <v>104</v>
      </c>
      <c r="P10" s="32" t="s">
        <v>105</v>
      </c>
      <c r="Q10" s="32" t="s">
        <v>98</v>
      </c>
      <c r="R10" s="32" t="s">
        <v>99</v>
      </c>
      <c r="S10" s="32" t="s">
        <v>99</v>
      </c>
      <c r="T10" s="32" t="s">
        <v>44</v>
      </c>
      <c r="U10" s="32">
        <v>110</v>
      </c>
      <c r="V10" s="32"/>
      <c r="W10" s="32" t="s">
        <v>103</v>
      </c>
      <c r="X10" s="32" t="s">
        <v>41</v>
      </c>
      <c r="Y10" s="32"/>
      <c r="Z10" s="32"/>
      <c r="AA10" s="32">
        <v>16</v>
      </c>
      <c r="AB10" s="32" t="s">
        <v>6</v>
      </c>
      <c r="AC10" s="32">
        <v>235</v>
      </c>
      <c r="AD10" s="32">
        <v>403</v>
      </c>
      <c r="AE10" s="3"/>
      <c r="AF10" s="3">
        <f t="shared" si="0"/>
        <v>638</v>
      </c>
      <c r="AG10" s="27">
        <v>1</v>
      </c>
      <c r="AH10" s="27">
        <v>12</v>
      </c>
      <c r="AI10" s="34">
        <f t="shared" ref="AI10:AI23" si="20">AI9</f>
        <v>0</v>
      </c>
      <c r="AJ10" s="30">
        <f t="shared" si="1"/>
        <v>0</v>
      </c>
      <c r="AK10" s="27">
        <v>3.84</v>
      </c>
      <c r="AL10" s="30">
        <f t="shared" si="2"/>
        <v>46.08</v>
      </c>
      <c r="AM10" s="27">
        <v>0.08</v>
      </c>
      <c r="AN10" s="30">
        <f t="shared" si="19"/>
        <v>15.36</v>
      </c>
      <c r="AO10" s="27">
        <v>4.03</v>
      </c>
      <c r="AP10" s="30">
        <f t="shared" si="3"/>
        <v>773.76</v>
      </c>
      <c r="AQ10" s="26">
        <f t="shared" si="4"/>
        <v>2.2000000000000001E-3</v>
      </c>
      <c r="AR10" s="30">
        <f t="shared" si="5"/>
        <v>1.4036000000000002</v>
      </c>
      <c r="AS10" s="19">
        <v>1.0200000000000001E-2</v>
      </c>
      <c r="AT10" s="30">
        <f t="shared" si="6"/>
        <v>6.5076000000000001</v>
      </c>
      <c r="AU10" s="20">
        <v>0</v>
      </c>
      <c r="AV10" s="21">
        <f t="shared" si="7"/>
        <v>0</v>
      </c>
      <c r="AW10" s="22">
        <f t="shared" si="8"/>
        <v>7.6200000000000004E-2</v>
      </c>
      <c r="AX10" s="27">
        <v>0.8</v>
      </c>
      <c r="AY10" s="30">
        <f t="shared" si="9"/>
        <v>38.892480000000006</v>
      </c>
      <c r="AZ10" s="27">
        <v>0.12529999999999999</v>
      </c>
      <c r="BA10" s="30">
        <f t="shared" si="10"/>
        <v>29.445499999999999</v>
      </c>
      <c r="BB10" s="27">
        <v>0.12529999999999999</v>
      </c>
      <c r="BC10" s="30">
        <f t="shared" si="11"/>
        <v>50.495899999999999</v>
      </c>
      <c r="BD10" s="27">
        <v>0.12529999999999999</v>
      </c>
      <c r="BE10" s="30">
        <f t="shared" si="12"/>
        <v>0</v>
      </c>
      <c r="BF10" s="31">
        <f t="shared" si="13"/>
        <v>961.94508000000008</v>
      </c>
      <c r="BG10" s="31">
        <f t="shared" si="14"/>
        <v>0</v>
      </c>
      <c r="BH10" s="31">
        <f t="shared" si="15"/>
        <v>961.94508000000008</v>
      </c>
      <c r="BI10" s="31">
        <f t="shared" si="16"/>
        <v>221.24736840000003</v>
      </c>
      <c r="BJ10" s="31">
        <f t="shared" si="17"/>
        <v>1183.1924484000001</v>
      </c>
    </row>
    <row r="11" spans="1:62" s="1" customFormat="1" ht="14.25" customHeight="1" x14ac:dyDescent="0.2">
      <c r="A11" s="2">
        <f t="shared" si="18"/>
        <v>4</v>
      </c>
      <c r="B11" s="32">
        <v>54</v>
      </c>
      <c r="C11" s="32">
        <v>3</v>
      </c>
      <c r="D11" s="32" t="s">
        <v>20</v>
      </c>
      <c r="E11" s="32" t="s">
        <v>10</v>
      </c>
      <c r="F11" s="32" t="s">
        <v>3</v>
      </c>
      <c r="G11" s="32" t="s">
        <v>11</v>
      </c>
      <c r="H11" s="32" t="s">
        <v>12</v>
      </c>
      <c r="I11" s="32" t="s">
        <v>97</v>
      </c>
      <c r="J11" s="32" t="s">
        <v>98</v>
      </c>
      <c r="K11" s="32" t="s">
        <v>99</v>
      </c>
      <c r="L11" s="32" t="s">
        <v>44</v>
      </c>
      <c r="M11" s="32">
        <v>110</v>
      </c>
      <c r="N11" s="32" t="s">
        <v>32</v>
      </c>
      <c r="O11" s="33" t="s">
        <v>106</v>
      </c>
      <c r="P11" s="32" t="s">
        <v>107</v>
      </c>
      <c r="Q11" s="32" t="s">
        <v>47</v>
      </c>
      <c r="R11" s="32" t="s">
        <v>48</v>
      </c>
      <c r="S11" s="32" t="s">
        <v>108</v>
      </c>
      <c r="T11" s="32" t="s">
        <v>45</v>
      </c>
      <c r="U11" s="32" t="s">
        <v>109</v>
      </c>
      <c r="V11" s="32"/>
      <c r="W11" s="32" t="s">
        <v>103</v>
      </c>
      <c r="X11" s="32" t="s">
        <v>41</v>
      </c>
      <c r="Y11" s="32"/>
      <c r="Z11" s="32"/>
      <c r="AA11" s="32">
        <v>1</v>
      </c>
      <c r="AB11" s="32" t="s">
        <v>6</v>
      </c>
      <c r="AC11" s="32">
        <v>525</v>
      </c>
      <c r="AD11" s="32">
        <v>1142</v>
      </c>
      <c r="AE11" s="3"/>
      <c r="AF11" s="3">
        <f t="shared" si="0"/>
        <v>1667</v>
      </c>
      <c r="AG11" s="27">
        <v>1</v>
      </c>
      <c r="AH11" s="27">
        <v>12</v>
      </c>
      <c r="AI11" s="34">
        <f t="shared" si="20"/>
        <v>0</v>
      </c>
      <c r="AJ11" s="30">
        <f t="shared" si="1"/>
        <v>0</v>
      </c>
      <c r="AK11" s="27">
        <v>3.84</v>
      </c>
      <c r="AL11" s="30">
        <f t="shared" si="2"/>
        <v>46.08</v>
      </c>
      <c r="AM11" s="27">
        <v>0.08</v>
      </c>
      <c r="AN11" s="30">
        <f t="shared" si="19"/>
        <v>0.96</v>
      </c>
      <c r="AO11" s="27">
        <v>4.03</v>
      </c>
      <c r="AP11" s="30">
        <f t="shared" si="3"/>
        <v>48.36</v>
      </c>
      <c r="AQ11" s="26">
        <f t="shared" si="4"/>
        <v>2.2000000000000001E-3</v>
      </c>
      <c r="AR11" s="30">
        <f t="shared" si="5"/>
        <v>3.6674000000000002</v>
      </c>
      <c r="AS11" s="19">
        <v>1.0200000000000001E-2</v>
      </c>
      <c r="AT11" s="30">
        <f t="shared" si="6"/>
        <v>17.003400000000003</v>
      </c>
      <c r="AU11" s="20">
        <v>0</v>
      </c>
      <c r="AV11" s="21">
        <f t="shared" si="7"/>
        <v>0</v>
      </c>
      <c r="AW11" s="22">
        <f t="shared" si="8"/>
        <v>7.6200000000000004E-2</v>
      </c>
      <c r="AX11" s="27">
        <v>0.8</v>
      </c>
      <c r="AY11" s="30">
        <f t="shared" si="9"/>
        <v>101.62032000000001</v>
      </c>
      <c r="AZ11" s="27">
        <v>0.12529999999999999</v>
      </c>
      <c r="BA11" s="30">
        <f t="shared" si="10"/>
        <v>65.782499999999999</v>
      </c>
      <c r="BB11" s="27">
        <v>0.12529999999999999</v>
      </c>
      <c r="BC11" s="30">
        <f t="shared" si="11"/>
        <v>143.0926</v>
      </c>
      <c r="BD11" s="27">
        <v>0.12529999999999999</v>
      </c>
      <c r="BE11" s="30">
        <f t="shared" si="12"/>
        <v>0</v>
      </c>
      <c r="BF11" s="31">
        <f t="shared" si="13"/>
        <v>426.56621999999999</v>
      </c>
      <c r="BG11" s="31">
        <f t="shared" si="14"/>
        <v>0</v>
      </c>
      <c r="BH11" s="31">
        <f t="shared" si="15"/>
        <v>426.56621999999999</v>
      </c>
      <c r="BI11" s="31">
        <f t="shared" si="16"/>
        <v>98.110230599999994</v>
      </c>
      <c r="BJ11" s="31">
        <f t="shared" si="17"/>
        <v>524.67645059999995</v>
      </c>
    </row>
    <row r="12" spans="1:62" s="1" customFormat="1" ht="11.25" customHeight="1" x14ac:dyDescent="0.2">
      <c r="A12" s="2">
        <f t="shared" si="18"/>
        <v>5</v>
      </c>
      <c r="B12" s="32">
        <v>54</v>
      </c>
      <c r="C12" s="32">
        <v>4</v>
      </c>
      <c r="D12" s="32" t="s">
        <v>20</v>
      </c>
      <c r="E12" s="32" t="s">
        <v>10</v>
      </c>
      <c r="F12" s="32" t="s">
        <v>3</v>
      </c>
      <c r="G12" s="32" t="s">
        <v>11</v>
      </c>
      <c r="H12" s="32" t="s">
        <v>12</v>
      </c>
      <c r="I12" s="32" t="s">
        <v>97</v>
      </c>
      <c r="J12" s="32" t="s">
        <v>98</v>
      </c>
      <c r="K12" s="32" t="s">
        <v>99</v>
      </c>
      <c r="L12" s="32" t="s">
        <v>44</v>
      </c>
      <c r="M12" s="32">
        <v>110</v>
      </c>
      <c r="N12" s="32" t="s">
        <v>32</v>
      </c>
      <c r="O12" s="33" t="s">
        <v>110</v>
      </c>
      <c r="P12" s="32" t="s">
        <v>111</v>
      </c>
      <c r="Q12" s="32" t="s">
        <v>98</v>
      </c>
      <c r="R12" s="32" t="s">
        <v>99</v>
      </c>
      <c r="S12" s="32" t="s">
        <v>99</v>
      </c>
      <c r="T12" s="32" t="s">
        <v>102</v>
      </c>
      <c r="U12" s="32"/>
      <c r="V12" s="32"/>
      <c r="W12" s="32" t="s">
        <v>103</v>
      </c>
      <c r="X12" s="32" t="s">
        <v>41</v>
      </c>
      <c r="Y12" s="32"/>
      <c r="Z12" s="32"/>
      <c r="AA12" s="32">
        <v>3</v>
      </c>
      <c r="AB12" s="32" t="s">
        <v>6</v>
      </c>
      <c r="AC12" s="32">
        <v>1754</v>
      </c>
      <c r="AD12" s="32">
        <v>3230</v>
      </c>
      <c r="AE12" s="3"/>
      <c r="AF12" s="3">
        <f t="shared" si="0"/>
        <v>4984</v>
      </c>
      <c r="AG12" s="27">
        <v>1</v>
      </c>
      <c r="AH12" s="27">
        <v>12</v>
      </c>
      <c r="AI12" s="34">
        <f t="shared" si="20"/>
        <v>0</v>
      </c>
      <c r="AJ12" s="30">
        <f t="shared" si="1"/>
        <v>0</v>
      </c>
      <c r="AK12" s="27">
        <v>3.84</v>
      </c>
      <c r="AL12" s="30">
        <f t="shared" si="2"/>
        <v>46.08</v>
      </c>
      <c r="AM12" s="27">
        <v>0.08</v>
      </c>
      <c r="AN12" s="30">
        <f t="shared" si="19"/>
        <v>2.88</v>
      </c>
      <c r="AO12" s="27">
        <v>4.03</v>
      </c>
      <c r="AP12" s="30">
        <f t="shared" si="3"/>
        <v>145.07999999999998</v>
      </c>
      <c r="AQ12" s="26">
        <f t="shared" si="4"/>
        <v>2.2000000000000001E-3</v>
      </c>
      <c r="AR12" s="30">
        <f t="shared" si="5"/>
        <v>10.9648</v>
      </c>
      <c r="AS12" s="19">
        <v>1.0200000000000001E-2</v>
      </c>
      <c r="AT12" s="30">
        <f t="shared" si="6"/>
        <v>50.836800000000004</v>
      </c>
      <c r="AU12" s="20">
        <v>0</v>
      </c>
      <c r="AV12" s="21">
        <f t="shared" si="7"/>
        <v>0</v>
      </c>
      <c r="AW12" s="22">
        <f t="shared" si="8"/>
        <v>7.6200000000000004E-2</v>
      </c>
      <c r="AX12" s="27">
        <v>0.8</v>
      </c>
      <c r="AY12" s="30">
        <f t="shared" si="9"/>
        <v>303.82464000000004</v>
      </c>
      <c r="AZ12" s="27">
        <v>0.12529999999999999</v>
      </c>
      <c r="BA12" s="30">
        <f t="shared" si="10"/>
        <v>219.77619999999999</v>
      </c>
      <c r="BB12" s="27">
        <v>0.12529999999999999</v>
      </c>
      <c r="BC12" s="30">
        <f t="shared" si="11"/>
        <v>404.71899999999999</v>
      </c>
      <c r="BD12" s="27">
        <v>0.12529999999999999</v>
      </c>
      <c r="BE12" s="30">
        <f t="shared" si="12"/>
        <v>0</v>
      </c>
      <c r="BF12" s="31">
        <f t="shared" si="13"/>
        <v>1184.1614400000001</v>
      </c>
      <c r="BG12" s="31">
        <f t="shared" si="14"/>
        <v>0</v>
      </c>
      <c r="BH12" s="31">
        <f t="shared" si="15"/>
        <v>1184.1614400000001</v>
      </c>
      <c r="BI12" s="31">
        <f t="shared" si="16"/>
        <v>272.35713120000003</v>
      </c>
      <c r="BJ12" s="31">
        <f t="shared" si="17"/>
        <v>1456.5185712000002</v>
      </c>
    </row>
    <row r="13" spans="1:62" s="1" customFormat="1" ht="12.75" customHeight="1" x14ac:dyDescent="0.2">
      <c r="A13" s="2">
        <f t="shared" si="18"/>
        <v>6</v>
      </c>
      <c r="B13" s="32">
        <v>54</v>
      </c>
      <c r="C13" s="32">
        <v>5</v>
      </c>
      <c r="D13" s="32" t="s">
        <v>20</v>
      </c>
      <c r="E13" s="32" t="s">
        <v>10</v>
      </c>
      <c r="F13" s="32" t="s">
        <v>3</v>
      </c>
      <c r="G13" s="32" t="s">
        <v>11</v>
      </c>
      <c r="H13" s="32" t="s">
        <v>12</v>
      </c>
      <c r="I13" s="32" t="s">
        <v>97</v>
      </c>
      <c r="J13" s="32" t="s">
        <v>98</v>
      </c>
      <c r="K13" s="32" t="s">
        <v>99</v>
      </c>
      <c r="L13" s="32" t="s">
        <v>44</v>
      </c>
      <c r="M13" s="32">
        <v>110</v>
      </c>
      <c r="N13" s="32" t="s">
        <v>32</v>
      </c>
      <c r="O13" s="33" t="s">
        <v>112</v>
      </c>
      <c r="P13" s="32" t="s">
        <v>113</v>
      </c>
      <c r="Q13" s="32" t="s">
        <v>98</v>
      </c>
      <c r="R13" s="32" t="s">
        <v>99</v>
      </c>
      <c r="S13" s="32" t="s">
        <v>99</v>
      </c>
      <c r="T13" s="32" t="s">
        <v>102</v>
      </c>
      <c r="U13" s="32"/>
      <c r="V13" s="32"/>
      <c r="W13" s="32" t="s">
        <v>103</v>
      </c>
      <c r="X13" s="32" t="s">
        <v>41</v>
      </c>
      <c r="Y13" s="32"/>
      <c r="Z13" s="32"/>
      <c r="AA13" s="32">
        <v>2</v>
      </c>
      <c r="AB13" s="32" t="s">
        <v>6</v>
      </c>
      <c r="AC13" s="32">
        <v>1648</v>
      </c>
      <c r="AD13" s="32">
        <v>3008</v>
      </c>
      <c r="AE13" s="3"/>
      <c r="AF13" s="3">
        <f t="shared" si="0"/>
        <v>4656</v>
      </c>
      <c r="AG13" s="27">
        <v>1</v>
      </c>
      <c r="AH13" s="27">
        <v>12</v>
      </c>
      <c r="AI13" s="34">
        <f t="shared" si="20"/>
        <v>0</v>
      </c>
      <c r="AJ13" s="30">
        <f t="shared" si="1"/>
        <v>0</v>
      </c>
      <c r="AK13" s="27">
        <v>3.84</v>
      </c>
      <c r="AL13" s="30">
        <f t="shared" si="2"/>
        <v>46.08</v>
      </c>
      <c r="AM13" s="27">
        <v>0.08</v>
      </c>
      <c r="AN13" s="30">
        <f t="shared" si="19"/>
        <v>1.92</v>
      </c>
      <c r="AO13" s="27">
        <v>4.03</v>
      </c>
      <c r="AP13" s="30">
        <f t="shared" si="3"/>
        <v>96.72</v>
      </c>
      <c r="AQ13" s="26">
        <f t="shared" si="4"/>
        <v>2.2000000000000001E-3</v>
      </c>
      <c r="AR13" s="30">
        <f t="shared" si="5"/>
        <v>10.2432</v>
      </c>
      <c r="AS13" s="19">
        <v>1.0200000000000001E-2</v>
      </c>
      <c r="AT13" s="30">
        <f t="shared" si="6"/>
        <v>47.491200000000006</v>
      </c>
      <c r="AU13" s="20">
        <v>0</v>
      </c>
      <c r="AV13" s="21">
        <f t="shared" si="7"/>
        <v>0</v>
      </c>
      <c r="AW13" s="22">
        <f t="shared" si="8"/>
        <v>7.6200000000000004E-2</v>
      </c>
      <c r="AX13" s="27">
        <v>0.8</v>
      </c>
      <c r="AY13" s="30">
        <f t="shared" si="9"/>
        <v>283.82976000000002</v>
      </c>
      <c r="AZ13" s="27">
        <v>0.12529999999999999</v>
      </c>
      <c r="BA13" s="30">
        <f t="shared" si="10"/>
        <v>206.49439999999998</v>
      </c>
      <c r="BB13" s="27">
        <v>0.12529999999999999</v>
      </c>
      <c r="BC13" s="30">
        <f t="shared" si="11"/>
        <v>376.9024</v>
      </c>
      <c r="BD13" s="27">
        <v>0.12529999999999999</v>
      </c>
      <c r="BE13" s="30">
        <f t="shared" si="12"/>
        <v>0</v>
      </c>
      <c r="BF13" s="31">
        <f t="shared" si="13"/>
        <v>1069.6809600000001</v>
      </c>
      <c r="BG13" s="31">
        <f t="shared" si="14"/>
        <v>0</v>
      </c>
      <c r="BH13" s="31">
        <f t="shared" si="15"/>
        <v>1069.6809600000001</v>
      </c>
      <c r="BI13" s="31">
        <f t="shared" si="16"/>
        <v>246.02662080000005</v>
      </c>
      <c r="BJ13" s="31">
        <f t="shared" si="17"/>
        <v>1315.7075808000002</v>
      </c>
    </row>
    <row r="14" spans="1:62" s="1" customFormat="1" ht="12.75" customHeight="1" x14ac:dyDescent="0.2">
      <c r="A14" s="2">
        <f t="shared" si="18"/>
        <v>7</v>
      </c>
      <c r="B14" s="32">
        <v>54</v>
      </c>
      <c r="C14" s="32">
        <v>6</v>
      </c>
      <c r="D14" s="32" t="s">
        <v>20</v>
      </c>
      <c r="E14" s="32" t="s">
        <v>10</v>
      </c>
      <c r="F14" s="32" t="s">
        <v>3</v>
      </c>
      <c r="G14" s="32" t="s">
        <v>11</v>
      </c>
      <c r="H14" s="32" t="s">
        <v>12</v>
      </c>
      <c r="I14" s="32" t="s">
        <v>97</v>
      </c>
      <c r="J14" s="32" t="s">
        <v>98</v>
      </c>
      <c r="K14" s="32" t="s">
        <v>99</v>
      </c>
      <c r="L14" s="32" t="s">
        <v>44</v>
      </c>
      <c r="M14" s="32">
        <v>110</v>
      </c>
      <c r="N14" s="32" t="s">
        <v>32</v>
      </c>
      <c r="O14" s="33" t="s">
        <v>114</v>
      </c>
      <c r="P14" s="32" t="s">
        <v>115</v>
      </c>
      <c r="Q14" s="32" t="s">
        <v>98</v>
      </c>
      <c r="R14" s="32" t="s">
        <v>99</v>
      </c>
      <c r="S14" s="32" t="s">
        <v>99</v>
      </c>
      <c r="T14" s="32" t="s">
        <v>102</v>
      </c>
      <c r="U14" s="32"/>
      <c r="V14" s="32"/>
      <c r="W14" s="32" t="s">
        <v>103</v>
      </c>
      <c r="X14" s="32" t="s">
        <v>41</v>
      </c>
      <c r="Y14" s="32"/>
      <c r="Z14" s="32"/>
      <c r="AA14" s="32">
        <v>1</v>
      </c>
      <c r="AB14" s="32" t="s">
        <v>6</v>
      </c>
      <c r="AC14" s="32">
        <v>283</v>
      </c>
      <c r="AD14" s="32">
        <v>586</v>
      </c>
      <c r="AE14" s="3"/>
      <c r="AF14" s="3">
        <f t="shared" si="0"/>
        <v>869</v>
      </c>
      <c r="AG14" s="27">
        <v>1</v>
      </c>
      <c r="AH14" s="27">
        <v>12</v>
      </c>
      <c r="AI14" s="34">
        <f t="shared" si="20"/>
        <v>0</v>
      </c>
      <c r="AJ14" s="30">
        <f t="shared" si="1"/>
        <v>0</v>
      </c>
      <c r="AK14" s="27">
        <v>3.84</v>
      </c>
      <c r="AL14" s="30">
        <f t="shared" si="2"/>
        <v>46.08</v>
      </c>
      <c r="AM14" s="27">
        <v>0.08</v>
      </c>
      <c r="AN14" s="30">
        <f t="shared" si="19"/>
        <v>0.96</v>
      </c>
      <c r="AO14" s="27">
        <v>4.03</v>
      </c>
      <c r="AP14" s="30">
        <f t="shared" si="3"/>
        <v>48.36</v>
      </c>
      <c r="AQ14" s="26">
        <f t="shared" si="4"/>
        <v>2.2000000000000001E-3</v>
      </c>
      <c r="AR14" s="30">
        <f t="shared" si="5"/>
        <v>1.9118000000000002</v>
      </c>
      <c r="AS14" s="19">
        <v>1.0200000000000001E-2</v>
      </c>
      <c r="AT14" s="30">
        <f t="shared" si="6"/>
        <v>8.8638000000000012</v>
      </c>
      <c r="AU14" s="20">
        <v>0</v>
      </c>
      <c r="AV14" s="21">
        <f t="shared" si="7"/>
        <v>0</v>
      </c>
      <c r="AW14" s="22">
        <f t="shared" si="8"/>
        <v>7.6200000000000004E-2</v>
      </c>
      <c r="AX14" s="27">
        <v>0.8</v>
      </c>
      <c r="AY14" s="30">
        <f t="shared" si="9"/>
        <v>52.974240000000009</v>
      </c>
      <c r="AZ14" s="27">
        <v>0.12529999999999999</v>
      </c>
      <c r="BA14" s="30">
        <f t="shared" si="10"/>
        <v>35.459899999999998</v>
      </c>
      <c r="BB14" s="27">
        <v>0.12529999999999999</v>
      </c>
      <c r="BC14" s="30">
        <f t="shared" si="11"/>
        <v>73.425799999999995</v>
      </c>
      <c r="BD14" s="27">
        <v>0.12529999999999999</v>
      </c>
      <c r="BE14" s="30">
        <f t="shared" si="12"/>
        <v>0</v>
      </c>
      <c r="BF14" s="31">
        <f t="shared" si="13"/>
        <v>268.03554000000003</v>
      </c>
      <c r="BG14" s="31">
        <f t="shared" si="14"/>
        <v>0</v>
      </c>
      <c r="BH14" s="31">
        <f t="shared" si="15"/>
        <v>268.03554000000003</v>
      </c>
      <c r="BI14" s="31">
        <f t="shared" si="16"/>
        <v>61.648174200000007</v>
      </c>
      <c r="BJ14" s="31">
        <f t="shared" si="17"/>
        <v>329.68371420000005</v>
      </c>
    </row>
    <row r="15" spans="1:62" s="1" customFormat="1" ht="12.75" customHeight="1" x14ac:dyDescent="0.2">
      <c r="A15" s="2">
        <f t="shared" si="18"/>
        <v>8</v>
      </c>
      <c r="B15" s="32">
        <v>54</v>
      </c>
      <c r="C15" s="32">
        <v>7</v>
      </c>
      <c r="D15" s="32" t="s">
        <v>20</v>
      </c>
      <c r="E15" s="32" t="s">
        <v>10</v>
      </c>
      <c r="F15" s="32" t="s">
        <v>3</v>
      </c>
      <c r="G15" s="32" t="s">
        <v>11</v>
      </c>
      <c r="H15" s="32" t="s">
        <v>12</v>
      </c>
      <c r="I15" s="32" t="s">
        <v>97</v>
      </c>
      <c r="J15" s="32" t="s">
        <v>98</v>
      </c>
      <c r="K15" s="32" t="s">
        <v>99</v>
      </c>
      <c r="L15" s="32" t="s">
        <v>44</v>
      </c>
      <c r="M15" s="32">
        <v>110</v>
      </c>
      <c r="N15" s="32" t="s">
        <v>32</v>
      </c>
      <c r="O15" s="33" t="s">
        <v>116</v>
      </c>
      <c r="P15" s="32" t="s">
        <v>117</v>
      </c>
      <c r="Q15" s="32" t="s">
        <v>98</v>
      </c>
      <c r="R15" s="32" t="s">
        <v>99</v>
      </c>
      <c r="S15" s="32" t="s">
        <v>99</v>
      </c>
      <c r="T15" s="32" t="s">
        <v>44</v>
      </c>
      <c r="U15" s="32"/>
      <c r="V15" s="32"/>
      <c r="W15" s="32" t="s">
        <v>103</v>
      </c>
      <c r="X15" s="32" t="s">
        <v>41</v>
      </c>
      <c r="Y15" s="32"/>
      <c r="Z15" s="32"/>
      <c r="AA15" s="32">
        <v>13</v>
      </c>
      <c r="AB15" s="32" t="s">
        <v>6</v>
      </c>
      <c r="AC15" s="32">
        <v>1</v>
      </c>
      <c r="AD15" s="32">
        <v>1</v>
      </c>
      <c r="AE15" s="3"/>
      <c r="AF15" s="3">
        <f t="shared" si="0"/>
        <v>2</v>
      </c>
      <c r="AG15" s="27">
        <v>1</v>
      </c>
      <c r="AH15" s="27">
        <v>12</v>
      </c>
      <c r="AI15" s="34">
        <f t="shared" si="20"/>
        <v>0</v>
      </c>
      <c r="AJ15" s="30">
        <f t="shared" si="1"/>
        <v>0</v>
      </c>
      <c r="AK15" s="27">
        <v>3.84</v>
      </c>
      <c r="AL15" s="30">
        <f t="shared" si="2"/>
        <v>46.08</v>
      </c>
      <c r="AM15" s="27">
        <v>0.08</v>
      </c>
      <c r="AN15" s="30">
        <f t="shared" si="19"/>
        <v>12.48</v>
      </c>
      <c r="AO15" s="27">
        <v>4.03</v>
      </c>
      <c r="AP15" s="30">
        <f t="shared" si="3"/>
        <v>628.68000000000006</v>
      </c>
      <c r="AQ15" s="26">
        <f t="shared" si="4"/>
        <v>2.2000000000000001E-3</v>
      </c>
      <c r="AR15" s="30">
        <f t="shared" si="5"/>
        <v>4.4000000000000003E-3</v>
      </c>
      <c r="AS15" s="19">
        <v>1.0200000000000001E-2</v>
      </c>
      <c r="AT15" s="30">
        <f t="shared" si="6"/>
        <v>2.0400000000000001E-2</v>
      </c>
      <c r="AU15" s="20">
        <v>0</v>
      </c>
      <c r="AV15" s="21">
        <f t="shared" si="7"/>
        <v>0</v>
      </c>
      <c r="AW15" s="22">
        <f t="shared" si="8"/>
        <v>7.6200000000000004E-2</v>
      </c>
      <c r="AX15" s="27">
        <v>0.8</v>
      </c>
      <c r="AY15" s="30">
        <f t="shared" si="9"/>
        <v>0.12192000000000001</v>
      </c>
      <c r="AZ15" s="27">
        <v>0.12529999999999999</v>
      </c>
      <c r="BA15" s="30">
        <f t="shared" si="10"/>
        <v>0.12529999999999999</v>
      </c>
      <c r="BB15" s="27">
        <v>0.12529999999999999</v>
      </c>
      <c r="BC15" s="30">
        <f t="shared" si="11"/>
        <v>0.12529999999999999</v>
      </c>
      <c r="BD15" s="27">
        <v>0.12529999999999999</v>
      </c>
      <c r="BE15" s="30">
        <f t="shared" si="12"/>
        <v>0</v>
      </c>
      <c r="BF15" s="31">
        <f t="shared" si="13"/>
        <v>687.63732000000016</v>
      </c>
      <c r="BG15" s="31">
        <f t="shared" si="14"/>
        <v>0</v>
      </c>
      <c r="BH15" s="31">
        <f t="shared" si="15"/>
        <v>687.63732000000016</v>
      </c>
      <c r="BI15" s="31">
        <f t="shared" si="16"/>
        <v>158.15658360000003</v>
      </c>
      <c r="BJ15" s="31">
        <f t="shared" si="17"/>
        <v>845.79390360000025</v>
      </c>
    </row>
    <row r="16" spans="1:62" s="1" customFormat="1" ht="12.75" customHeight="1" x14ac:dyDescent="0.2">
      <c r="A16" s="2">
        <f t="shared" si="18"/>
        <v>9</v>
      </c>
      <c r="B16" s="32">
        <v>54</v>
      </c>
      <c r="C16" s="32">
        <v>8</v>
      </c>
      <c r="D16" s="32" t="s">
        <v>20</v>
      </c>
      <c r="E16" s="32" t="s">
        <v>10</v>
      </c>
      <c r="F16" s="32" t="s">
        <v>3</v>
      </c>
      <c r="G16" s="32" t="s">
        <v>11</v>
      </c>
      <c r="H16" s="32" t="s">
        <v>12</v>
      </c>
      <c r="I16" s="32" t="s">
        <v>97</v>
      </c>
      <c r="J16" s="32" t="s">
        <v>98</v>
      </c>
      <c r="K16" s="32" t="s">
        <v>99</v>
      </c>
      <c r="L16" s="32" t="s">
        <v>44</v>
      </c>
      <c r="M16" s="32">
        <v>110</v>
      </c>
      <c r="N16" s="32" t="s">
        <v>32</v>
      </c>
      <c r="O16" s="33" t="s">
        <v>118</v>
      </c>
      <c r="P16" s="32" t="s">
        <v>119</v>
      </c>
      <c r="Q16" s="32" t="s">
        <v>98</v>
      </c>
      <c r="R16" s="32" t="s">
        <v>99</v>
      </c>
      <c r="S16" s="32" t="s">
        <v>99</v>
      </c>
      <c r="T16" s="32" t="s">
        <v>44</v>
      </c>
      <c r="U16" s="32">
        <v>110</v>
      </c>
      <c r="V16" s="32"/>
      <c r="W16" s="32" t="s">
        <v>103</v>
      </c>
      <c r="X16" s="32" t="s">
        <v>41</v>
      </c>
      <c r="Y16" s="32"/>
      <c r="Z16" s="32"/>
      <c r="AA16" s="32">
        <v>11</v>
      </c>
      <c r="AB16" s="32" t="s">
        <v>6</v>
      </c>
      <c r="AC16" s="32">
        <v>1662</v>
      </c>
      <c r="AD16" s="32">
        <v>3907</v>
      </c>
      <c r="AE16" s="3"/>
      <c r="AF16" s="3">
        <f t="shared" si="0"/>
        <v>5569</v>
      </c>
      <c r="AG16" s="27">
        <v>1</v>
      </c>
      <c r="AH16" s="27">
        <v>12</v>
      </c>
      <c r="AI16" s="34">
        <f t="shared" si="20"/>
        <v>0</v>
      </c>
      <c r="AJ16" s="30">
        <f t="shared" si="1"/>
        <v>0</v>
      </c>
      <c r="AK16" s="27">
        <v>3.84</v>
      </c>
      <c r="AL16" s="30">
        <f t="shared" si="2"/>
        <v>46.08</v>
      </c>
      <c r="AM16" s="27">
        <v>0.08</v>
      </c>
      <c r="AN16" s="30">
        <f t="shared" si="19"/>
        <v>10.56</v>
      </c>
      <c r="AO16" s="27">
        <v>4.03</v>
      </c>
      <c r="AP16" s="30">
        <f>AH16*AO16</f>
        <v>48.36</v>
      </c>
      <c r="AQ16" s="26">
        <f t="shared" si="4"/>
        <v>2.2000000000000001E-3</v>
      </c>
      <c r="AR16" s="30">
        <f t="shared" si="5"/>
        <v>12.251800000000001</v>
      </c>
      <c r="AS16" s="19">
        <v>1.0200000000000001E-2</v>
      </c>
      <c r="AT16" s="30">
        <f t="shared" si="6"/>
        <v>56.803800000000003</v>
      </c>
      <c r="AU16" s="20">
        <v>0</v>
      </c>
      <c r="AV16" s="21">
        <f t="shared" si="7"/>
        <v>0</v>
      </c>
      <c r="AW16" s="22">
        <f t="shared" si="8"/>
        <v>7.6200000000000004E-2</v>
      </c>
      <c r="AX16" s="27">
        <v>0.8</v>
      </c>
      <c r="AY16" s="30">
        <f>AW16*AH16</f>
        <v>0.9144000000000001</v>
      </c>
      <c r="AZ16" s="27">
        <v>0.12529999999999999</v>
      </c>
      <c r="BA16" s="30">
        <f t="shared" si="10"/>
        <v>208.24859999999998</v>
      </c>
      <c r="BB16" s="27">
        <v>0.12529999999999999</v>
      </c>
      <c r="BC16" s="30">
        <f t="shared" si="11"/>
        <v>489.5471</v>
      </c>
      <c r="BD16" s="27">
        <v>0.12529999999999999</v>
      </c>
      <c r="BE16" s="30">
        <f t="shared" si="12"/>
        <v>0</v>
      </c>
      <c r="BF16" s="31">
        <f t="shared" si="13"/>
        <v>872.76570000000004</v>
      </c>
      <c r="BG16" s="31">
        <f t="shared" si="14"/>
        <v>0</v>
      </c>
      <c r="BH16" s="31">
        <f t="shared" si="15"/>
        <v>872.76570000000004</v>
      </c>
      <c r="BI16" s="31">
        <f t="shared" si="16"/>
        <v>200.73611100000002</v>
      </c>
      <c r="BJ16" s="31">
        <f t="shared" si="17"/>
        <v>1073.5018110000001</v>
      </c>
    </row>
    <row r="17" spans="1:62" s="1" customFormat="1" ht="12.75" customHeight="1" x14ac:dyDescent="0.2">
      <c r="A17" s="2">
        <f t="shared" si="18"/>
        <v>10</v>
      </c>
      <c r="B17" s="32">
        <v>54</v>
      </c>
      <c r="C17" s="32">
        <v>9</v>
      </c>
      <c r="D17" s="32" t="s">
        <v>20</v>
      </c>
      <c r="E17" s="32" t="s">
        <v>10</v>
      </c>
      <c r="F17" s="32" t="s">
        <v>3</v>
      </c>
      <c r="G17" s="32" t="s">
        <v>11</v>
      </c>
      <c r="H17" s="32" t="s">
        <v>12</v>
      </c>
      <c r="I17" s="32" t="s">
        <v>97</v>
      </c>
      <c r="J17" s="32" t="s">
        <v>98</v>
      </c>
      <c r="K17" s="32" t="s">
        <v>99</v>
      </c>
      <c r="L17" s="32" t="s">
        <v>44</v>
      </c>
      <c r="M17" s="32">
        <v>110</v>
      </c>
      <c r="N17" s="32" t="s">
        <v>32</v>
      </c>
      <c r="O17" s="33" t="s">
        <v>120</v>
      </c>
      <c r="P17" s="32" t="s">
        <v>121</v>
      </c>
      <c r="Q17" s="32" t="s">
        <v>122</v>
      </c>
      <c r="R17" s="32" t="s">
        <v>99</v>
      </c>
      <c r="S17" s="32" t="s">
        <v>99</v>
      </c>
      <c r="T17" s="32" t="s">
        <v>46</v>
      </c>
      <c r="U17" s="32"/>
      <c r="V17" s="32"/>
      <c r="W17" s="32" t="s">
        <v>103</v>
      </c>
      <c r="X17" s="32" t="s">
        <v>41</v>
      </c>
      <c r="Y17" s="32"/>
      <c r="Z17" s="32"/>
      <c r="AA17" s="32">
        <v>4</v>
      </c>
      <c r="AB17" s="32" t="s">
        <v>50</v>
      </c>
      <c r="AC17" s="32">
        <v>11531</v>
      </c>
      <c r="AD17" s="32">
        <v>6874</v>
      </c>
      <c r="AE17" s="3"/>
      <c r="AF17" s="3">
        <f t="shared" si="0"/>
        <v>18405</v>
      </c>
      <c r="AG17" s="27">
        <v>1</v>
      </c>
      <c r="AH17" s="27">
        <v>12</v>
      </c>
      <c r="AI17" s="34">
        <f t="shared" si="20"/>
        <v>0</v>
      </c>
      <c r="AJ17" s="30">
        <f t="shared" si="1"/>
        <v>0</v>
      </c>
      <c r="AK17" s="27">
        <v>3.84</v>
      </c>
      <c r="AL17" s="30">
        <f t="shared" si="2"/>
        <v>46.08</v>
      </c>
      <c r="AM17" s="27">
        <v>0.08</v>
      </c>
      <c r="AN17" s="30">
        <f t="shared" si="19"/>
        <v>3.84</v>
      </c>
      <c r="AO17" s="27">
        <v>4.03</v>
      </c>
      <c r="AP17" s="30">
        <f>AH17*AO17</f>
        <v>48.36</v>
      </c>
      <c r="AQ17" s="26">
        <f t="shared" si="4"/>
        <v>2.2000000000000001E-3</v>
      </c>
      <c r="AR17" s="30">
        <f t="shared" si="5"/>
        <v>40.491</v>
      </c>
      <c r="AS17" s="19">
        <v>1.0200000000000001E-2</v>
      </c>
      <c r="AT17" s="30">
        <f t="shared" si="6"/>
        <v>187.73100000000002</v>
      </c>
      <c r="AU17" s="20">
        <v>0</v>
      </c>
      <c r="AV17" s="21">
        <f t="shared" si="7"/>
        <v>0</v>
      </c>
      <c r="AW17" s="22">
        <f t="shared" si="8"/>
        <v>7.6200000000000004E-2</v>
      </c>
      <c r="AX17" s="27">
        <v>0.8</v>
      </c>
      <c r="AY17" s="30">
        <f>AW17*AH17</f>
        <v>0.9144000000000001</v>
      </c>
      <c r="AZ17" s="27">
        <v>0.12529999999999999</v>
      </c>
      <c r="BA17" s="30">
        <f t="shared" si="10"/>
        <v>1444.8343</v>
      </c>
      <c r="BB17" s="27">
        <v>0.12529999999999999</v>
      </c>
      <c r="BC17" s="30">
        <f t="shared" si="11"/>
        <v>861.31219999999996</v>
      </c>
      <c r="BD17" s="27">
        <v>0.12529999999999999</v>
      </c>
      <c r="BE17" s="30">
        <f t="shared" si="12"/>
        <v>0</v>
      </c>
      <c r="BF17" s="31">
        <f t="shared" si="13"/>
        <v>2633.5629000000004</v>
      </c>
      <c r="BG17" s="31">
        <f t="shared" si="14"/>
        <v>0</v>
      </c>
      <c r="BH17" s="31">
        <f t="shared" si="15"/>
        <v>2633.5629000000004</v>
      </c>
      <c r="BI17" s="31">
        <f t="shared" si="16"/>
        <v>605.71946700000012</v>
      </c>
      <c r="BJ17" s="31">
        <f t="shared" si="17"/>
        <v>3239.2823670000007</v>
      </c>
    </row>
    <row r="18" spans="1:62" s="1" customFormat="1" ht="12.75" customHeight="1" x14ac:dyDescent="0.2">
      <c r="A18" s="2">
        <f t="shared" si="18"/>
        <v>11</v>
      </c>
      <c r="B18" s="32">
        <v>54</v>
      </c>
      <c r="C18" s="32">
        <v>10</v>
      </c>
      <c r="D18" s="32" t="s">
        <v>20</v>
      </c>
      <c r="E18" s="32" t="s">
        <v>10</v>
      </c>
      <c r="F18" s="32" t="s">
        <v>3</v>
      </c>
      <c r="G18" s="32" t="s">
        <v>11</v>
      </c>
      <c r="H18" s="32" t="s">
        <v>12</v>
      </c>
      <c r="I18" s="32" t="s">
        <v>97</v>
      </c>
      <c r="J18" s="32" t="s">
        <v>98</v>
      </c>
      <c r="K18" s="32" t="s">
        <v>99</v>
      </c>
      <c r="L18" s="32" t="s">
        <v>44</v>
      </c>
      <c r="M18" s="32">
        <v>110</v>
      </c>
      <c r="N18" s="32" t="s">
        <v>32</v>
      </c>
      <c r="O18" s="33" t="s">
        <v>123</v>
      </c>
      <c r="P18" s="32" t="s">
        <v>124</v>
      </c>
      <c r="Q18" s="32" t="s">
        <v>98</v>
      </c>
      <c r="R18" s="32" t="s">
        <v>99</v>
      </c>
      <c r="S18" s="32" t="s">
        <v>99</v>
      </c>
      <c r="T18" s="32" t="s">
        <v>44</v>
      </c>
      <c r="U18" s="32">
        <v>110</v>
      </c>
      <c r="V18" s="32"/>
      <c r="W18" s="32" t="s">
        <v>103</v>
      </c>
      <c r="X18" s="32" t="s">
        <v>41</v>
      </c>
      <c r="Y18" s="32"/>
      <c r="Z18" s="32"/>
      <c r="AA18" s="32">
        <v>14</v>
      </c>
      <c r="AB18" s="32" t="s">
        <v>6</v>
      </c>
      <c r="AC18" s="32">
        <v>343</v>
      </c>
      <c r="AD18" s="32">
        <v>877</v>
      </c>
      <c r="AE18" s="3"/>
      <c r="AF18" s="3">
        <f t="shared" si="0"/>
        <v>1220</v>
      </c>
      <c r="AG18" s="27">
        <v>1</v>
      </c>
      <c r="AH18" s="27">
        <v>12</v>
      </c>
      <c r="AI18" s="34">
        <f t="shared" si="20"/>
        <v>0</v>
      </c>
      <c r="AJ18" s="30">
        <f t="shared" si="1"/>
        <v>0</v>
      </c>
      <c r="AK18" s="27">
        <v>3.84</v>
      </c>
      <c r="AL18" s="30">
        <f t="shared" si="2"/>
        <v>46.08</v>
      </c>
      <c r="AM18" s="27">
        <v>0.08</v>
      </c>
      <c r="AN18" s="30">
        <f t="shared" si="19"/>
        <v>13.440000000000001</v>
      </c>
      <c r="AO18" s="27">
        <v>4.03</v>
      </c>
      <c r="AP18" s="30">
        <f>AH18*AO18</f>
        <v>48.36</v>
      </c>
      <c r="AQ18" s="26">
        <f t="shared" si="4"/>
        <v>2.2000000000000001E-3</v>
      </c>
      <c r="AR18" s="30">
        <f t="shared" si="5"/>
        <v>2.6840000000000002</v>
      </c>
      <c r="AS18" s="19">
        <v>1.0200000000000001E-2</v>
      </c>
      <c r="AT18" s="30">
        <f t="shared" si="6"/>
        <v>12.444000000000001</v>
      </c>
      <c r="AU18" s="20">
        <v>0</v>
      </c>
      <c r="AV18" s="21">
        <f t="shared" si="7"/>
        <v>0</v>
      </c>
      <c r="AW18" s="22">
        <f t="shared" si="8"/>
        <v>7.6200000000000004E-2</v>
      </c>
      <c r="AX18" s="27">
        <v>0.8</v>
      </c>
      <c r="AY18" s="30">
        <f>AW18*AH18</f>
        <v>0.9144000000000001</v>
      </c>
      <c r="AZ18" s="27">
        <v>0.12529999999999999</v>
      </c>
      <c r="BA18" s="30">
        <f t="shared" si="10"/>
        <v>42.977899999999998</v>
      </c>
      <c r="BB18" s="27">
        <v>0.12529999999999999</v>
      </c>
      <c r="BC18" s="30">
        <f t="shared" si="11"/>
        <v>109.88809999999999</v>
      </c>
      <c r="BD18" s="27">
        <v>0.12529999999999999</v>
      </c>
      <c r="BE18" s="30">
        <f t="shared" si="12"/>
        <v>0</v>
      </c>
      <c r="BF18" s="31">
        <f t="shared" si="13"/>
        <v>276.78839999999997</v>
      </c>
      <c r="BG18" s="31">
        <f t="shared" si="14"/>
        <v>0</v>
      </c>
      <c r="BH18" s="31">
        <f t="shared" si="15"/>
        <v>276.78839999999997</v>
      </c>
      <c r="BI18" s="31">
        <f t="shared" si="16"/>
        <v>63.661331999999994</v>
      </c>
      <c r="BJ18" s="31">
        <f t="shared" si="17"/>
        <v>340.44973199999998</v>
      </c>
    </row>
    <row r="19" spans="1:62" s="1" customFormat="1" ht="12.75" customHeight="1" x14ac:dyDescent="0.2">
      <c r="A19" s="2">
        <f t="shared" si="18"/>
        <v>12</v>
      </c>
      <c r="B19" s="32">
        <v>54</v>
      </c>
      <c r="C19" s="32">
        <v>11</v>
      </c>
      <c r="D19" s="32" t="s">
        <v>20</v>
      </c>
      <c r="E19" s="32" t="s">
        <v>10</v>
      </c>
      <c r="F19" s="32" t="s">
        <v>3</v>
      </c>
      <c r="G19" s="32" t="s">
        <v>11</v>
      </c>
      <c r="H19" s="32" t="s">
        <v>12</v>
      </c>
      <c r="I19" s="32" t="s">
        <v>97</v>
      </c>
      <c r="J19" s="32" t="s">
        <v>98</v>
      </c>
      <c r="K19" s="32" t="s">
        <v>99</v>
      </c>
      <c r="L19" s="32" t="s">
        <v>44</v>
      </c>
      <c r="M19" s="32">
        <v>110</v>
      </c>
      <c r="N19" s="32" t="s">
        <v>32</v>
      </c>
      <c r="O19" s="33" t="s">
        <v>125</v>
      </c>
      <c r="P19" s="32" t="s">
        <v>126</v>
      </c>
      <c r="Q19" s="32" t="s">
        <v>47</v>
      </c>
      <c r="R19" s="32" t="s">
        <v>48</v>
      </c>
      <c r="S19" s="32" t="s">
        <v>48</v>
      </c>
      <c r="T19" s="32" t="s">
        <v>44</v>
      </c>
      <c r="U19" s="32"/>
      <c r="V19" s="32"/>
      <c r="W19" s="32" t="s">
        <v>103</v>
      </c>
      <c r="X19" s="32" t="s">
        <v>41</v>
      </c>
      <c r="Y19" s="32"/>
      <c r="Z19" s="32"/>
      <c r="AA19" s="32">
        <v>4</v>
      </c>
      <c r="AB19" s="32" t="s">
        <v>6</v>
      </c>
      <c r="AC19" s="32">
        <v>2718</v>
      </c>
      <c r="AD19" s="32">
        <v>6322</v>
      </c>
      <c r="AE19" s="3"/>
      <c r="AF19" s="3">
        <f t="shared" si="0"/>
        <v>9040</v>
      </c>
      <c r="AG19" s="27">
        <v>1</v>
      </c>
      <c r="AH19" s="27">
        <v>12</v>
      </c>
      <c r="AI19" s="34">
        <f t="shared" si="20"/>
        <v>0</v>
      </c>
      <c r="AJ19" s="30">
        <f t="shared" si="1"/>
        <v>0</v>
      </c>
      <c r="AK19" s="27">
        <v>3.84</v>
      </c>
      <c r="AL19" s="30">
        <f t="shared" si="2"/>
        <v>46.08</v>
      </c>
      <c r="AM19" s="27">
        <v>0.08</v>
      </c>
      <c r="AN19" s="30">
        <f t="shared" si="19"/>
        <v>3.84</v>
      </c>
      <c r="AO19" s="27">
        <v>4.03</v>
      </c>
      <c r="AP19" s="30">
        <f t="shared" ref="AP19:AP23" si="21">AO19*AA19*AH19</f>
        <v>193.44</v>
      </c>
      <c r="AQ19" s="26">
        <f t="shared" si="4"/>
        <v>2.2000000000000001E-3</v>
      </c>
      <c r="AR19" s="30">
        <f t="shared" si="5"/>
        <v>19.888000000000002</v>
      </c>
      <c r="AS19" s="19">
        <v>1.0200000000000001E-2</v>
      </c>
      <c r="AT19" s="30">
        <f t="shared" si="6"/>
        <v>92.208000000000013</v>
      </c>
      <c r="AU19" s="20">
        <v>0</v>
      </c>
      <c r="AV19" s="21">
        <f t="shared" si="7"/>
        <v>0</v>
      </c>
      <c r="AW19" s="22">
        <f t="shared" ref="AW19:AW23" si="22">76.2/1000</f>
        <v>7.6200000000000004E-2</v>
      </c>
      <c r="AX19" s="27">
        <v>0.8</v>
      </c>
      <c r="AY19" s="30">
        <f t="shared" ref="AY19:AY23" si="23">AX19*AW19*AF19</f>
        <v>551.0784000000001</v>
      </c>
      <c r="AZ19" s="27">
        <v>0.12529999999999999</v>
      </c>
      <c r="BA19" s="30">
        <f t="shared" si="10"/>
        <v>340.56540000000001</v>
      </c>
      <c r="BB19" s="27">
        <v>0.12529999999999999</v>
      </c>
      <c r="BC19" s="30">
        <f t="shared" si="11"/>
        <v>792.14659999999992</v>
      </c>
      <c r="BD19" s="27">
        <v>0.12529999999999999</v>
      </c>
      <c r="BE19" s="30">
        <f t="shared" si="12"/>
        <v>0</v>
      </c>
      <c r="BF19" s="31">
        <f t="shared" si="13"/>
        <v>2039.2464</v>
      </c>
      <c r="BG19" s="31">
        <f t="shared" si="14"/>
        <v>0</v>
      </c>
      <c r="BH19" s="31">
        <f t="shared" si="15"/>
        <v>2039.2464</v>
      </c>
      <c r="BI19" s="31">
        <f t="shared" si="16"/>
        <v>469.02667200000002</v>
      </c>
      <c r="BJ19" s="31">
        <f t="shared" si="17"/>
        <v>2508.273072</v>
      </c>
    </row>
    <row r="20" spans="1:62" s="1" customFormat="1" ht="12.75" customHeight="1" x14ac:dyDescent="0.2">
      <c r="A20" s="2">
        <f t="shared" si="18"/>
        <v>13</v>
      </c>
      <c r="B20" s="32">
        <v>54</v>
      </c>
      <c r="C20" s="32">
        <v>12</v>
      </c>
      <c r="D20" s="32" t="s">
        <v>20</v>
      </c>
      <c r="E20" s="32" t="s">
        <v>10</v>
      </c>
      <c r="F20" s="32" t="s">
        <v>3</v>
      </c>
      <c r="G20" s="32" t="s">
        <v>11</v>
      </c>
      <c r="H20" s="32" t="s">
        <v>12</v>
      </c>
      <c r="I20" s="32" t="s">
        <v>97</v>
      </c>
      <c r="J20" s="32" t="s">
        <v>98</v>
      </c>
      <c r="K20" s="32" t="s">
        <v>99</v>
      </c>
      <c r="L20" s="32" t="s">
        <v>44</v>
      </c>
      <c r="M20" s="32">
        <v>110</v>
      </c>
      <c r="N20" s="32" t="s">
        <v>32</v>
      </c>
      <c r="O20" s="33" t="s">
        <v>127</v>
      </c>
      <c r="P20" s="32" t="s">
        <v>126</v>
      </c>
      <c r="Q20" s="32" t="s">
        <v>128</v>
      </c>
      <c r="R20" s="32" t="s">
        <v>129</v>
      </c>
      <c r="S20" s="32" t="s">
        <v>129</v>
      </c>
      <c r="T20" s="32" t="s">
        <v>130</v>
      </c>
      <c r="U20" s="32" t="s">
        <v>131</v>
      </c>
      <c r="V20" s="32"/>
      <c r="W20" s="32" t="s">
        <v>103</v>
      </c>
      <c r="X20" s="32" t="s">
        <v>41</v>
      </c>
      <c r="Y20" s="32"/>
      <c r="Z20" s="32"/>
      <c r="AA20" s="32">
        <v>2</v>
      </c>
      <c r="AB20" s="32" t="s">
        <v>49</v>
      </c>
      <c r="AC20" s="32">
        <v>442</v>
      </c>
      <c r="AD20" s="32">
        <v>663</v>
      </c>
      <c r="AE20" s="3"/>
      <c r="AF20" s="3">
        <f t="shared" si="0"/>
        <v>1105</v>
      </c>
      <c r="AG20" s="27">
        <v>1</v>
      </c>
      <c r="AH20" s="27">
        <v>12</v>
      </c>
      <c r="AI20" s="34">
        <f t="shared" si="20"/>
        <v>0</v>
      </c>
      <c r="AJ20" s="30">
        <f t="shared" si="1"/>
        <v>0</v>
      </c>
      <c r="AK20" s="27">
        <v>3.84</v>
      </c>
      <c r="AL20" s="30">
        <f t="shared" si="2"/>
        <v>46.08</v>
      </c>
      <c r="AM20" s="27">
        <v>0.08</v>
      </c>
      <c r="AN20" s="30">
        <f t="shared" si="19"/>
        <v>1.92</v>
      </c>
      <c r="AO20" s="27">
        <v>4.03</v>
      </c>
      <c r="AP20" s="30">
        <f t="shared" si="21"/>
        <v>96.72</v>
      </c>
      <c r="AQ20" s="26">
        <f t="shared" si="4"/>
        <v>2.2000000000000001E-3</v>
      </c>
      <c r="AR20" s="30">
        <f t="shared" si="5"/>
        <v>2.431</v>
      </c>
      <c r="AS20" s="19">
        <v>1.0200000000000001E-2</v>
      </c>
      <c r="AT20" s="30">
        <f t="shared" si="6"/>
        <v>11.271000000000001</v>
      </c>
      <c r="AU20" s="20">
        <v>0</v>
      </c>
      <c r="AV20" s="21">
        <f t="shared" si="7"/>
        <v>0</v>
      </c>
      <c r="AW20" s="22">
        <f t="shared" si="22"/>
        <v>7.6200000000000004E-2</v>
      </c>
      <c r="AX20" s="27">
        <v>0.63</v>
      </c>
      <c r="AY20" s="30">
        <f t="shared" si="23"/>
        <v>53.04663</v>
      </c>
      <c r="AZ20" s="27">
        <v>0.1467</v>
      </c>
      <c r="BA20" s="30">
        <f t="shared" si="10"/>
        <v>64.841399999999993</v>
      </c>
      <c r="BB20" s="27">
        <v>0.1467</v>
      </c>
      <c r="BC20" s="30">
        <f t="shared" si="11"/>
        <v>97.262100000000004</v>
      </c>
      <c r="BD20" s="27">
        <v>0.1467</v>
      </c>
      <c r="BE20" s="30">
        <f t="shared" si="12"/>
        <v>0</v>
      </c>
      <c r="BF20" s="31">
        <f t="shared" si="13"/>
        <v>373.57213000000002</v>
      </c>
      <c r="BG20" s="31">
        <f t="shared" si="14"/>
        <v>0</v>
      </c>
      <c r="BH20" s="31">
        <f t="shared" si="15"/>
        <v>373.57213000000002</v>
      </c>
      <c r="BI20" s="31">
        <f t="shared" si="16"/>
        <v>85.921589900000001</v>
      </c>
      <c r="BJ20" s="31">
        <f t="shared" si="17"/>
        <v>459.49371990000003</v>
      </c>
    </row>
    <row r="21" spans="1:62" s="1" customFormat="1" ht="12.75" customHeight="1" x14ac:dyDescent="0.2">
      <c r="A21" s="2">
        <f t="shared" si="18"/>
        <v>14</v>
      </c>
      <c r="B21" s="32">
        <v>54</v>
      </c>
      <c r="C21" s="32">
        <v>13</v>
      </c>
      <c r="D21" s="32" t="s">
        <v>20</v>
      </c>
      <c r="E21" s="32" t="s">
        <v>10</v>
      </c>
      <c r="F21" s="32" t="s">
        <v>3</v>
      </c>
      <c r="G21" s="32" t="s">
        <v>11</v>
      </c>
      <c r="H21" s="32" t="s">
        <v>12</v>
      </c>
      <c r="I21" s="32" t="s">
        <v>97</v>
      </c>
      <c r="J21" s="32" t="s">
        <v>98</v>
      </c>
      <c r="K21" s="32" t="s">
        <v>99</v>
      </c>
      <c r="L21" s="32" t="s">
        <v>44</v>
      </c>
      <c r="M21" s="32">
        <v>110</v>
      </c>
      <c r="N21" s="32" t="s">
        <v>32</v>
      </c>
      <c r="O21" s="33" t="s">
        <v>132</v>
      </c>
      <c r="P21" s="32" t="s">
        <v>133</v>
      </c>
      <c r="Q21" s="32" t="s">
        <v>98</v>
      </c>
      <c r="R21" s="32" t="s">
        <v>99</v>
      </c>
      <c r="S21" s="32" t="s">
        <v>99</v>
      </c>
      <c r="T21" s="32" t="s">
        <v>134</v>
      </c>
      <c r="U21" s="32" t="s">
        <v>135</v>
      </c>
      <c r="V21" s="32"/>
      <c r="W21" s="32" t="s">
        <v>103</v>
      </c>
      <c r="X21" s="32" t="s">
        <v>41</v>
      </c>
      <c r="Y21" s="32"/>
      <c r="Z21" s="32"/>
      <c r="AA21" s="32">
        <v>13</v>
      </c>
      <c r="AB21" s="32" t="s">
        <v>49</v>
      </c>
      <c r="AC21" s="32">
        <v>378</v>
      </c>
      <c r="AD21" s="32">
        <v>568</v>
      </c>
      <c r="AE21" s="3"/>
      <c r="AF21" s="3">
        <f t="shared" si="0"/>
        <v>946</v>
      </c>
      <c r="AG21" s="27">
        <v>1</v>
      </c>
      <c r="AH21" s="27">
        <v>12</v>
      </c>
      <c r="AI21" s="34">
        <f t="shared" si="20"/>
        <v>0</v>
      </c>
      <c r="AJ21" s="30">
        <f t="shared" si="1"/>
        <v>0</v>
      </c>
      <c r="AK21" s="27">
        <v>3.84</v>
      </c>
      <c r="AL21" s="30">
        <f t="shared" si="2"/>
        <v>46.08</v>
      </c>
      <c r="AM21" s="27">
        <v>0.08</v>
      </c>
      <c r="AN21" s="30">
        <f t="shared" si="19"/>
        <v>12.48</v>
      </c>
      <c r="AO21" s="27">
        <v>4.03</v>
      </c>
      <c r="AP21" s="30">
        <f t="shared" si="21"/>
        <v>628.68000000000006</v>
      </c>
      <c r="AQ21" s="26">
        <f t="shared" si="4"/>
        <v>2.2000000000000001E-3</v>
      </c>
      <c r="AR21" s="30">
        <f t="shared" si="5"/>
        <v>2.0811999999999999</v>
      </c>
      <c r="AS21" s="19">
        <v>1.0200000000000001E-2</v>
      </c>
      <c r="AT21" s="30">
        <f t="shared" si="6"/>
        <v>9.6492000000000004</v>
      </c>
      <c r="AU21" s="20">
        <v>0</v>
      </c>
      <c r="AV21" s="21">
        <f t="shared" si="7"/>
        <v>0</v>
      </c>
      <c r="AW21" s="22">
        <f t="shared" si="22"/>
        <v>7.6200000000000004E-2</v>
      </c>
      <c r="AX21" s="27">
        <v>0.63</v>
      </c>
      <c r="AY21" s="30">
        <f t="shared" si="23"/>
        <v>45.413676000000002</v>
      </c>
      <c r="AZ21" s="27">
        <v>0.1467</v>
      </c>
      <c r="BA21" s="30">
        <f t="shared" si="10"/>
        <v>55.452599999999997</v>
      </c>
      <c r="BB21" s="27">
        <v>0.1467</v>
      </c>
      <c r="BC21" s="30">
        <f t="shared" si="11"/>
        <v>83.325599999999994</v>
      </c>
      <c r="BD21" s="27">
        <v>0.1467</v>
      </c>
      <c r="BE21" s="30">
        <f t="shared" si="12"/>
        <v>0</v>
      </c>
      <c r="BF21" s="31">
        <f t="shared" si="13"/>
        <v>883.16227600000013</v>
      </c>
      <c r="BG21" s="31">
        <f t="shared" si="14"/>
        <v>0</v>
      </c>
      <c r="BH21" s="31">
        <f t="shared" si="15"/>
        <v>883.16227600000013</v>
      </c>
      <c r="BI21" s="31">
        <f t="shared" si="16"/>
        <v>203.12732348000003</v>
      </c>
      <c r="BJ21" s="31">
        <f t="shared" si="17"/>
        <v>1086.2895994800001</v>
      </c>
    </row>
    <row r="22" spans="1:62" s="1" customFormat="1" ht="12.75" customHeight="1" x14ac:dyDescent="0.2">
      <c r="A22" s="2">
        <f t="shared" si="18"/>
        <v>15</v>
      </c>
      <c r="B22" s="26">
        <v>55</v>
      </c>
      <c r="C22" s="26">
        <v>1</v>
      </c>
      <c r="D22" s="26" t="s">
        <v>25</v>
      </c>
      <c r="E22" s="26" t="s">
        <v>10</v>
      </c>
      <c r="F22" s="26" t="s">
        <v>3</v>
      </c>
      <c r="G22" s="26" t="s">
        <v>11</v>
      </c>
      <c r="H22" s="26" t="s">
        <v>12</v>
      </c>
      <c r="I22" s="26" t="s">
        <v>25</v>
      </c>
      <c r="J22" s="26" t="s">
        <v>10</v>
      </c>
      <c r="K22" s="26" t="s">
        <v>3</v>
      </c>
      <c r="L22" s="26" t="s">
        <v>28</v>
      </c>
      <c r="M22" s="26" t="s">
        <v>29</v>
      </c>
      <c r="N22" s="26" t="s">
        <v>32</v>
      </c>
      <c r="O22" s="35" t="s">
        <v>136</v>
      </c>
      <c r="P22" s="26" t="s">
        <v>33</v>
      </c>
      <c r="Q22" s="26" t="s">
        <v>47</v>
      </c>
      <c r="R22" s="26" t="s">
        <v>48</v>
      </c>
      <c r="S22" s="26" t="s">
        <v>48</v>
      </c>
      <c r="T22" s="26" t="s">
        <v>137</v>
      </c>
      <c r="U22" s="26"/>
      <c r="V22" s="26"/>
      <c r="W22" s="26"/>
      <c r="X22" s="26" t="s">
        <v>40</v>
      </c>
      <c r="Y22" s="26"/>
      <c r="Z22" s="26"/>
      <c r="AA22" s="26">
        <v>13</v>
      </c>
      <c r="AB22" s="26" t="s">
        <v>7</v>
      </c>
      <c r="AC22" s="26">
        <v>100</v>
      </c>
      <c r="AD22" s="26"/>
      <c r="AE22" s="3"/>
      <c r="AF22" s="3">
        <f t="shared" si="0"/>
        <v>100</v>
      </c>
      <c r="AG22" s="27">
        <v>1</v>
      </c>
      <c r="AH22" s="27">
        <v>12</v>
      </c>
      <c r="AI22" s="34">
        <f t="shared" si="20"/>
        <v>0</v>
      </c>
      <c r="AJ22" s="30">
        <f t="shared" si="1"/>
        <v>0</v>
      </c>
      <c r="AK22" s="27">
        <v>3.84</v>
      </c>
      <c r="AL22" s="30">
        <f t="shared" si="2"/>
        <v>46.08</v>
      </c>
      <c r="AM22" s="27">
        <v>0.02</v>
      </c>
      <c r="AN22" s="30">
        <f>AM22*AH22</f>
        <v>0.24</v>
      </c>
      <c r="AO22" s="27">
        <v>6.02</v>
      </c>
      <c r="AP22" s="30">
        <f>AO22*AH22</f>
        <v>72.239999999999995</v>
      </c>
      <c r="AQ22" s="26">
        <f t="shared" si="4"/>
        <v>2.2000000000000001E-3</v>
      </c>
      <c r="AR22" s="30">
        <f t="shared" si="5"/>
        <v>0.22</v>
      </c>
      <c r="AS22" s="19">
        <v>1.0200000000000001E-2</v>
      </c>
      <c r="AT22" s="30">
        <f t="shared" si="6"/>
        <v>1.02</v>
      </c>
      <c r="AU22" s="36">
        <v>0</v>
      </c>
      <c r="AV22" s="21">
        <f t="shared" si="7"/>
        <v>0</v>
      </c>
      <c r="AW22" s="36">
        <v>4.4800000000000004</v>
      </c>
      <c r="AX22" s="27">
        <v>1</v>
      </c>
      <c r="AY22" s="30">
        <f>AX22*AW22*AH22</f>
        <v>53.760000000000005</v>
      </c>
      <c r="AZ22" s="27">
        <v>0.1648</v>
      </c>
      <c r="BA22" s="30">
        <f t="shared" si="10"/>
        <v>16.48</v>
      </c>
      <c r="BB22" s="27">
        <v>0.1648</v>
      </c>
      <c r="BC22" s="30">
        <f t="shared" si="11"/>
        <v>0</v>
      </c>
      <c r="BD22" s="27">
        <v>0.1648</v>
      </c>
      <c r="BE22" s="30">
        <f t="shared" si="12"/>
        <v>0</v>
      </c>
      <c r="BF22" s="31">
        <f t="shared" si="13"/>
        <v>190.04000000000002</v>
      </c>
      <c r="BG22" s="31">
        <f t="shared" si="14"/>
        <v>0</v>
      </c>
      <c r="BH22" s="31">
        <f t="shared" si="15"/>
        <v>190.04000000000002</v>
      </c>
      <c r="BI22" s="31">
        <f t="shared" si="16"/>
        <v>43.70920000000001</v>
      </c>
      <c r="BJ22" s="31">
        <f t="shared" si="17"/>
        <v>233.74920000000003</v>
      </c>
    </row>
    <row r="23" spans="1:62" s="1" customFormat="1" ht="12.75" customHeight="1" x14ac:dyDescent="0.2">
      <c r="A23" s="2">
        <f t="shared" si="18"/>
        <v>16</v>
      </c>
      <c r="B23" s="32">
        <v>56</v>
      </c>
      <c r="C23" s="32">
        <v>1</v>
      </c>
      <c r="D23" s="32" t="s">
        <v>26</v>
      </c>
      <c r="E23" s="32" t="s">
        <v>27</v>
      </c>
      <c r="F23" s="32" t="s">
        <v>3</v>
      </c>
      <c r="G23" s="32" t="s">
        <v>8</v>
      </c>
      <c r="H23" s="32" t="s">
        <v>9</v>
      </c>
      <c r="I23" s="32"/>
      <c r="J23" s="32"/>
      <c r="K23" s="32"/>
      <c r="L23" s="32"/>
      <c r="M23" s="32"/>
      <c r="N23" s="32" t="s">
        <v>32</v>
      </c>
      <c r="O23" s="33" t="s">
        <v>138</v>
      </c>
      <c r="P23" s="32" t="s">
        <v>139</v>
      </c>
      <c r="Q23" s="32" t="s">
        <v>98</v>
      </c>
      <c r="R23" s="32" t="s">
        <v>99</v>
      </c>
      <c r="S23" s="32" t="s">
        <v>99</v>
      </c>
      <c r="T23" s="32" t="s">
        <v>44</v>
      </c>
      <c r="U23" s="32" t="s">
        <v>140</v>
      </c>
      <c r="V23" s="32"/>
      <c r="W23" s="32"/>
      <c r="X23" s="32" t="s">
        <v>40</v>
      </c>
      <c r="Y23" s="32"/>
      <c r="Z23" s="32"/>
      <c r="AA23" s="32">
        <v>26</v>
      </c>
      <c r="AB23" s="32" t="s">
        <v>6</v>
      </c>
      <c r="AC23" s="32">
        <v>10000</v>
      </c>
      <c r="AD23" s="32">
        <v>15500</v>
      </c>
      <c r="AE23" s="3"/>
      <c r="AF23" s="3">
        <f t="shared" si="0"/>
        <v>25500</v>
      </c>
      <c r="AG23" s="27">
        <v>1</v>
      </c>
      <c r="AH23" s="27">
        <v>12</v>
      </c>
      <c r="AI23" s="34">
        <f t="shared" si="20"/>
        <v>0</v>
      </c>
      <c r="AJ23" s="30">
        <f t="shared" si="1"/>
        <v>0</v>
      </c>
      <c r="AK23" s="27">
        <v>3.84</v>
      </c>
      <c r="AL23" s="30">
        <f t="shared" si="2"/>
        <v>46.08</v>
      </c>
      <c r="AM23" s="27">
        <v>0.08</v>
      </c>
      <c r="AN23" s="30">
        <f>AM23*AA23*AH23</f>
        <v>24.96</v>
      </c>
      <c r="AO23" s="27">
        <v>4.03</v>
      </c>
      <c r="AP23" s="30">
        <f t="shared" si="21"/>
        <v>1257.3600000000001</v>
      </c>
      <c r="AQ23" s="26">
        <f t="shared" si="4"/>
        <v>2.2000000000000001E-3</v>
      </c>
      <c r="AR23" s="30">
        <f t="shared" si="5"/>
        <v>56.1</v>
      </c>
      <c r="AS23" s="19">
        <v>1.0200000000000001E-2</v>
      </c>
      <c r="AT23" s="30">
        <f t="shared" si="6"/>
        <v>260.10000000000002</v>
      </c>
      <c r="AU23" s="20">
        <v>0</v>
      </c>
      <c r="AV23" s="21">
        <f t="shared" si="7"/>
        <v>0</v>
      </c>
      <c r="AW23" s="22">
        <f t="shared" si="22"/>
        <v>7.6200000000000004E-2</v>
      </c>
      <c r="AX23" s="27">
        <v>0.8</v>
      </c>
      <c r="AY23" s="30">
        <f t="shared" si="23"/>
        <v>1554.4800000000002</v>
      </c>
      <c r="AZ23" s="27">
        <v>0.12529999999999999</v>
      </c>
      <c r="BA23" s="30">
        <f t="shared" si="10"/>
        <v>1253</v>
      </c>
      <c r="BB23" s="27">
        <v>0.12529999999999999</v>
      </c>
      <c r="BC23" s="30">
        <f t="shared" si="11"/>
        <v>1942.1499999999999</v>
      </c>
      <c r="BD23" s="27">
        <v>0.12529999999999999</v>
      </c>
      <c r="BE23" s="30">
        <f t="shared" si="12"/>
        <v>0</v>
      </c>
      <c r="BF23" s="31">
        <f t="shared" si="13"/>
        <v>6394.2300000000005</v>
      </c>
      <c r="BG23" s="31">
        <f t="shared" si="14"/>
        <v>0</v>
      </c>
      <c r="BH23" s="31">
        <f t="shared" si="15"/>
        <v>6394.2300000000005</v>
      </c>
      <c r="BI23" s="31">
        <f t="shared" si="16"/>
        <v>1470.6729000000003</v>
      </c>
      <c r="BJ23" s="31">
        <f t="shared" si="17"/>
        <v>7864.902900000001</v>
      </c>
    </row>
    <row r="24" spans="1:62" ht="12.75" customHeight="1" x14ac:dyDescent="0.2">
      <c r="AA24" s="8">
        <f>SUM(AA8:AA23)</f>
        <v>141</v>
      </c>
      <c r="AB24" s="9"/>
      <c r="AC24" s="9"/>
      <c r="AD24" s="9"/>
      <c r="AE24" s="10"/>
      <c r="AF24" s="7">
        <f>SUM(AF8:AF23)</f>
        <v>85119</v>
      </c>
      <c r="AG24" s="14"/>
      <c r="AH24" s="14"/>
      <c r="AI24" s="14"/>
      <c r="AK24" s="14"/>
      <c r="AM24" s="14"/>
      <c r="AN24" s="14"/>
      <c r="AO24" s="14"/>
      <c r="AQ24" s="14"/>
      <c r="AR24" s="14"/>
      <c r="AS24" s="14"/>
      <c r="AT24" s="14"/>
      <c r="AU24" s="14"/>
      <c r="AV24" s="14"/>
      <c r="AW24" s="14"/>
      <c r="AX24" s="14"/>
      <c r="AZ24" s="14"/>
      <c r="BA24" s="14"/>
      <c r="BB24" s="14"/>
      <c r="BC24" s="14"/>
      <c r="BD24" s="14"/>
      <c r="BE24" s="14"/>
      <c r="BF24" s="14"/>
      <c r="BG24" s="25">
        <f>SUM(BG8:BG23)</f>
        <v>0</v>
      </c>
      <c r="BH24" s="25">
        <f>SUM(BH8:BH23)</f>
        <v>21310.954246000005</v>
      </c>
      <c r="BI24" s="25">
        <f>SUM(BI8:BI23)</f>
        <v>4901.5194765800006</v>
      </c>
      <c r="BJ24" s="25">
        <f>SUM(BJ8:BJ23)</f>
        <v>26212.473722580005</v>
      </c>
    </row>
    <row r="25" spans="1:62" ht="12.75" customHeight="1" x14ac:dyDescent="0.2">
      <c r="AA25" s="8"/>
      <c r="AB25" s="9"/>
      <c r="AC25" s="9"/>
      <c r="AD25" s="9"/>
      <c r="AE25" s="10"/>
      <c r="AG25" s="14"/>
      <c r="AH25" s="14"/>
      <c r="AI25" s="14"/>
      <c r="AK25" s="14"/>
      <c r="AM25" s="14"/>
      <c r="AN25" s="14"/>
      <c r="AO25" s="14"/>
      <c r="AQ25" s="14"/>
      <c r="AR25" s="14"/>
      <c r="AS25" s="14"/>
      <c r="AT25" s="14"/>
      <c r="AU25" s="14"/>
      <c r="AV25" s="14"/>
      <c r="AW25" s="14"/>
      <c r="AX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</row>
    <row r="26" spans="1:62" ht="12.75" customHeight="1" x14ac:dyDescent="0.2">
      <c r="AA26" s="8"/>
      <c r="AB26" s="9"/>
      <c r="AC26" s="9"/>
      <c r="AD26" s="9"/>
      <c r="AE26" s="10"/>
      <c r="AG26" s="14"/>
      <c r="AH26" s="14"/>
      <c r="AI26" s="14"/>
      <c r="AK26" s="14"/>
      <c r="AM26" s="14"/>
      <c r="AN26" s="14"/>
      <c r="AO26" s="14"/>
      <c r="AQ26" s="14"/>
      <c r="AR26" s="14"/>
      <c r="AS26" s="14"/>
      <c r="AT26" s="14"/>
      <c r="AU26" s="14"/>
      <c r="AV26" s="14"/>
      <c r="AW26" s="14"/>
      <c r="AX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</row>
    <row r="27" spans="1:62" ht="12.75" customHeight="1" x14ac:dyDescent="0.2">
      <c r="AA27" s="8"/>
      <c r="AB27" s="9"/>
      <c r="AC27" s="9"/>
      <c r="AD27" s="9"/>
      <c r="AE27" s="10"/>
      <c r="AG27" s="14"/>
      <c r="AH27" s="14"/>
      <c r="AI27" s="14"/>
      <c r="AK27" s="14"/>
      <c r="AM27" s="14"/>
      <c r="AN27" s="14"/>
      <c r="AO27" s="14"/>
      <c r="AQ27" s="14"/>
      <c r="AR27" s="14"/>
      <c r="AS27" s="14"/>
      <c r="AT27" s="14"/>
      <c r="AU27" s="14"/>
      <c r="AV27" s="14"/>
      <c r="AW27" s="14"/>
      <c r="AX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</row>
    <row r="28" spans="1:62" ht="12.75" customHeight="1" x14ac:dyDescent="0.2">
      <c r="AA28" s="8"/>
      <c r="AB28" s="9"/>
      <c r="AC28" s="9"/>
      <c r="AD28" s="9"/>
      <c r="AE28" s="10"/>
      <c r="AG28" s="14"/>
      <c r="AH28" s="14"/>
      <c r="AI28" s="14"/>
      <c r="AK28" s="14"/>
      <c r="AM28" s="14"/>
      <c r="AN28" s="14"/>
      <c r="AO28" s="14"/>
      <c r="AQ28" s="14"/>
      <c r="AR28" s="14"/>
      <c r="AS28" s="14"/>
      <c r="AT28" s="14"/>
      <c r="AU28" s="14"/>
      <c r="AV28" s="14"/>
      <c r="AW28" s="14"/>
      <c r="AX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</row>
    <row r="29" spans="1:62" ht="12.75" customHeight="1" x14ac:dyDescent="0.2">
      <c r="AA29" s="8"/>
      <c r="AB29" s="9"/>
      <c r="AC29" s="9"/>
      <c r="AD29" s="9"/>
      <c r="AE29" s="10"/>
    </row>
    <row r="30" spans="1:62" ht="12.75" customHeight="1" x14ac:dyDescent="0.2">
      <c r="AA30" s="8"/>
      <c r="AB30" s="9"/>
      <c r="AC30" s="9"/>
      <c r="AD30" s="9"/>
      <c r="AE30" s="10"/>
    </row>
    <row r="31" spans="1:62" ht="12.75" customHeight="1" x14ac:dyDescent="0.2">
      <c r="AA31" s="8"/>
      <c r="AB31" s="9"/>
      <c r="AC31" s="9"/>
      <c r="AD31" s="9"/>
      <c r="AE31" s="10"/>
    </row>
    <row r="32" spans="1:62" ht="12.75" customHeight="1" x14ac:dyDescent="0.2">
      <c r="AA32" s="8"/>
      <c r="AB32" s="9"/>
      <c r="AC32" s="9"/>
      <c r="AD32" s="9"/>
      <c r="AE32" s="10"/>
    </row>
    <row r="33" spans="1:51" ht="12.75" customHeight="1" x14ac:dyDescent="0.2">
      <c r="AA33" s="8"/>
      <c r="AB33" s="9"/>
      <c r="AC33" s="9"/>
      <c r="AD33" s="9"/>
      <c r="AE33" s="10"/>
    </row>
    <row r="34" spans="1:51" s="7" customFormat="1" ht="12.75" customHeight="1" x14ac:dyDescent="0.2">
      <c r="A34" s="5"/>
      <c r="B34" s="6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8"/>
      <c r="AB34" s="9"/>
      <c r="AC34" s="9"/>
      <c r="AD34" s="9"/>
      <c r="AE34" s="10"/>
      <c r="AJ34" s="15"/>
      <c r="AL34" s="15"/>
      <c r="AP34" s="15"/>
      <c r="AY34" s="15"/>
    </row>
    <row r="35" spans="1:51" s="7" customFormat="1" ht="12.75" customHeight="1" x14ac:dyDescent="0.2">
      <c r="A35" s="5"/>
      <c r="B35" s="6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8"/>
      <c r="AB35" s="9"/>
      <c r="AC35" s="9"/>
      <c r="AD35" s="9"/>
      <c r="AE35" s="10"/>
      <c r="AJ35" s="15"/>
      <c r="AL35" s="15"/>
      <c r="AP35" s="15"/>
      <c r="AY35" s="15"/>
    </row>
    <row r="36" spans="1:51" s="7" customFormat="1" ht="12.75" customHeight="1" x14ac:dyDescent="0.2">
      <c r="A36" s="5"/>
      <c r="B36" s="6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8"/>
      <c r="AB36" s="9"/>
      <c r="AC36" s="9"/>
      <c r="AD36" s="9"/>
      <c r="AE36" s="10"/>
      <c r="AJ36" s="15"/>
      <c r="AL36" s="15"/>
      <c r="AP36" s="15"/>
      <c r="AY36" s="15"/>
    </row>
    <row r="37" spans="1:51" s="7" customFormat="1" ht="12.75" customHeight="1" x14ac:dyDescent="0.2">
      <c r="A37" s="5"/>
      <c r="B37" s="6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8"/>
      <c r="AB37" s="9"/>
      <c r="AC37" s="9"/>
      <c r="AD37" s="9"/>
      <c r="AE37" s="10"/>
      <c r="AJ37" s="15"/>
      <c r="AL37" s="15"/>
      <c r="AP37" s="15"/>
      <c r="AY37" s="15"/>
    </row>
    <row r="38" spans="1:51" s="7" customFormat="1" ht="12.75" customHeight="1" x14ac:dyDescent="0.2">
      <c r="A38" s="5"/>
      <c r="B38" s="6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8"/>
      <c r="AB38" s="9"/>
      <c r="AC38" s="9"/>
      <c r="AD38" s="9"/>
      <c r="AE38" s="10"/>
      <c r="AJ38" s="15"/>
      <c r="AL38" s="15"/>
      <c r="AP38" s="15"/>
      <c r="AY38" s="15"/>
    </row>
  </sheetData>
  <sortState ref="A2:BK293">
    <sortCondition ref="A1"/>
  </sortState>
  <mergeCells count="6">
    <mergeCell ref="A1:C5"/>
    <mergeCell ref="D1:E1"/>
    <mergeCell ref="D2:E2"/>
    <mergeCell ref="D3:E3"/>
    <mergeCell ref="D4:E4"/>
    <mergeCell ref="D5:F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ppe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Walski</dc:creator>
  <cp:lastModifiedBy/>
  <dcterms:created xsi:type="dcterms:W3CDTF">2006-09-22T13:37:51Z</dcterms:created>
  <dcterms:modified xsi:type="dcterms:W3CDTF">2021-07-18T09:04:59Z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d66e69ad-adaa-459b-a2ab-2c8a0dd2ce86</vt:lpwstr>
  </property>
</Properties>
</file>