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ZP\PRZETARGI\2023\13 Kompleksowa dostawa paliwa gazowego dla Grupy Zakupowej Gminy Ropczyce\pytania\"/>
    </mc:Choice>
  </mc:AlternateContent>
  <bookViews>
    <workbookView xWindow="0" yWindow="0" windowWidth="28800" windowHeight="11715"/>
  </bookViews>
  <sheets>
    <sheet name="Formularz cenowy" sheetId="2" r:id="rId1"/>
  </sheets>
  <definedNames>
    <definedName name="_xlnm._FilterDatabase" localSheetId="0" hidden="1">'Formularz cenowy'!$B$8:$AE$59</definedName>
  </definedNames>
  <calcPr calcId="152511"/>
</workbook>
</file>

<file path=xl/calcChain.xml><?xml version="1.0" encoding="utf-8"?>
<calcChain xmlns="http://schemas.openxmlformats.org/spreadsheetml/2006/main">
  <c r="AA53" i="2" l="1"/>
  <c r="X53" i="2"/>
  <c r="U53" i="2"/>
  <c r="N53" i="2"/>
  <c r="AA48" i="2"/>
  <c r="X48" i="2"/>
  <c r="U48" i="2"/>
  <c r="N48" i="2"/>
  <c r="AA46" i="2"/>
  <c r="X46" i="2"/>
  <c r="U46" i="2"/>
  <c r="N46" i="2"/>
  <c r="AA39" i="2"/>
  <c r="X39" i="2"/>
  <c r="U39" i="2"/>
  <c r="N39" i="2"/>
  <c r="AA27" i="2"/>
  <c r="X27" i="2"/>
  <c r="U27" i="2"/>
  <c r="N27" i="2"/>
  <c r="AA17" i="2"/>
  <c r="X17" i="2"/>
  <c r="U17" i="2"/>
  <c r="N17" i="2"/>
  <c r="AA10" i="2"/>
  <c r="X10" i="2"/>
  <c r="U10" i="2"/>
  <c r="N10" i="2"/>
  <c r="AB53" i="2" l="1"/>
  <c r="AC53" i="2" s="1"/>
  <c r="AE53" i="2" s="1"/>
  <c r="AF53" i="2" s="1"/>
  <c r="AB48" i="2"/>
  <c r="AC48" i="2" s="1"/>
  <c r="AE48" i="2" s="1"/>
  <c r="AF48" i="2" s="1"/>
  <c r="AB46" i="2"/>
  <c r="AC46" i="2" s="1"/>
  <c r="AE46" i="2" s="1"/>
  <c r="AF46" i="2" s="1"/>
  <c r="AB39" i="2"/>
  <c r="AC39" i="2" s="1"/>
  <c r="AE39" i="2" s="1"/>
  <c r="AF39" i="2" s="1"/>
  <c r="AB27" i="2"/>
  <c r="AC27" i="2" s="1"/>
  <c r="AE27" i="2" s="1"/>
  <c r="AF27" i="2" s="1"/>
  <c r="AB17" i="2"/>
  <c r="AC17" i="2" s="1"/>
  <c r="AE17" i="2" s="1"/>
  <c r="AF17" i="2" s="1"/>
  <c r="AB10" i="2"/>
  <c r="AC10" i="2" s="1"/>
  <c r="AE10" i="2" s="1"/>
  <c r="AF10" i="2" s="1"/>
  <c r="N9" i="2"/>
  <c r="AA49" i="2" l="1"/>
  <c r="X49" i="2"/>
  <c r="U49" i="2"/>
  <c r="N49" i="2"/>
  <c r="AB49" i="2" l="1"/>
  <c r="AC49" i="2" s="1"/>
  <c r="AE49" i="2" s="1"/>
  <c r="AF49" i="2" s="1"/>
  <c r="AA44" i="2" l="1"/>
  <c r="X44" i="2"/>
  <c r="U44" i="2"/>
  <c r="N44" i="2"/>
  <c r="AA22" i="2"/>
  <c r="X22" i="2"/>
  <c r="U22" i="2"/>
  <c r="N22" i="2"/>
  <c r="AA21" i="2"/>
  <c r="X21" i="2"/>
  <c r="U21" i="2"/>
  <c r="N21" i="2"/>
  <c r="AA14" i="2"/>
  <c r="X14" i="2"/>
  <c r="U14" i="2"/>
  <c r="N14" i="2"/>
  <c r="AA13" i="2"/>
  <c r="X13" i="2"/>
  <c r="U13" i="2"/>
  <c r="N13" i="2"/>
  <c r="AA11" i="2"/>
  <c r="X11" i="2"/>
  <c r="U11" i="2"/>
  <c r="N11" i="2"/>
  <c r="AB44" i="2" l="1"/>
  <c r="AC44" i="2" s="1"/>
  <c r="AE44" i="2" s="1"/>
  <c r="AF44" i="2" s="1"/>
  <c r="AB22" i="2"/>
  <c r="AC22" i="2" s="1"/>
  <c r="AE22" i="2" s="1"/>
  <c r="AF22" i="2" s="1"/>
  <c r="AB21" i="2"/>
  <c r="AC21" i="2" s="1"/>
  <c r="AE21" i="2" s="1"/>
  <c r="AF21" i="2" s="1"/>
  <c r="AB14" i="2"/>
  <c r="AC14" i="2" s="1"/>
  <c r="AE14" i="2" s="1"/>
  <c r="AF14" i="2" s="1"/>
  <c r="AB13" i="2"/>
  <c r="AC13" i="2" s="1"/>
  <c r="AE13" i="2" s="1"/>
  <c r="AF13" i="2" s="1"/>
  <c r="AB11" i="2"/>
  <c r="AC11" i="2" s="1"/>
  <c r="AE11" i="2" s="1"/>
  <c r="AF11" i="2" s="1"/>
  <c r="X9" i="2"/>
  <c r="X45" i="2" l="1"/>
  <c r="U9" i="2"/>
  <c r="AA9" i="2"/>
  <c r="AA51" i="2"/>
  <c r="X51" i="2"/>
  <c r="U51" i="2"/>
  <c r="N51" i="2"/>
  <c r="AA50" i="2"/>
  <c r="X50" i="2"/>
  <c r="U50" i="2"/>
  <c r="N50" i="2"/>
  <c r="AA42" i="2"/>
  <c r="X42" i="2"/>
  <c r="U42" i="2"/>
  <c r="N42" i="2"/>
  <c r="AA41" i="2"/>
  <c r="X41" i="2"/>
  <c r="U41" i="2"/>
  <c r="N41" i="2"/>
  <c r="N37" i="2"/>
  <c r="N38" i="2"/>
  <c r="N40" i="2"/>
  <c r="AA40" i="2"/>
  <c r="X40" i="2"/>
  <c r="U40" i="2"/>
  <c r="AA38" i="2"/>
  <c r="X38" i="2"/>
  <c r="U38" i="2"/>
  <c r="AA37" i="2"/>
  <c r="X37" i="2"/>
  <c r="U37" i="2"/>
  <c r="AA36" i="2"/>
  <c r="X36" i="2"/>
  <c r="U36" i="2"/>
  <c r="N36" i="2"/>
  <c r="AA35" i="2"/>
  <c r="X35" i="2"/>
  <c r="U35" i="2"/>
  <c r="N35" i="2"/>
  <c r="AA34" i="2"/>
  <c r="X34" i="2"/>
  <c r="U34" i="2"/>
  <c r="N34" i="2"/>
  <c r="AA33" i="2"/>
  <c r="X33" i="2"/>
  <c r="U33" i="2"/>
  <c r="N33" i="2"/>
  <c r="AA31" i="2"/>
  <c r="X31" i="2"/>
  <c r="U31" i="2"/>
  <c r="N31" i="2"/>
  <c r="AA30" i="2"/>
  <c r="X30" i="2"/>
  <c r="U30" i="2"/>
  <c r="N30" i="2"/>
  <c r="AA29" i="2"/>
  <c r="X29" i="2"/>
  <c r="U29" i="2"/>
  <c r="N29" i="2"/>
  <c r="AA20" i="2"/>
  <c r="X20" i="2"/>
  <c r="U20" i="2"/>
  <c r="N20" i="2"/>
  <c r="AB51" i="2" l="1"/>
  <c r="AC51" i="2" s="1"/>
  <c r="AE51" i="2" s="1"/>
  <c r="AF51" i="2" s="1"/>
  <c r="AB50" i="2"/>
  <c r="AC50" i="2" s="1"/>
  <c r="AE50" i="2" s="1"/>
  <c r="AF50" i="2" s="1"/>
  <c r="AB42" i="2"/>
  <c r="AC42" i="2" s="1"/>
  <c r="AE42" i="2" s="1"/>
  <c r="AF42" i="2" s="1"/>
  <c r="AB33" i="2"/>
  <c r="AC33" i="2" s="1"/>
  <c r="AE33" i="2" s="1"/>
  <c r="AF33" i="2" s="1"/>
  <c r="AB41" i="2"/>
  <c r="AC41" i="2" s="1"/>
  <c r="AE41" i="2" s="1"/>
  <c r="AF41" i="2" s="1"/>
  <c r="AB40" i="2"/>
  <c r="AC40" i="2" s="1"/>
  <c r="AE40" i="2" s="1"/>
  <c r="AF40" i="2" s="1"/>
  <c r="AB38" i="2"/>
  <c r="AC38" i="2" s="1"/>
  <c r="AE38" i="2" s="1"/>
  <c r="AF38" i="2" s="1"/>
  <c r="AB37" i="2"/>
  <c r="AC37" i="2" s="1"/>
  <c r="AE37" i="2" s="1"/>
  <c r="AF37" i="2" s="1"/>
  <c r="AB36" i="2"/>
  <c r="AC36" i="2" s="1"/>
  <c r="AE36" i="2" s="1"/>
  <c r="AF36" i="2" s="1"/>
  <c r="AB35" i="2"/>
  <c r="AC35" i="2" s="1"/>
  <c r="AE35" i="2" s="1"/>
  <c r="AF35" i="2" s="1"/>
  <c r="AB34" i="2"/>
  <c r="AC34" i="2" s="1"/>
  <c r="AE34" i="2" s="1"/>
  <c r="AF34" i="2" s="1"/>
  <c r="AB31" i="2"/>
  <c r="AC31" i="2" s="1"/>
  <c r="AE31" i="2" s="1"/>
  <c r="AF31" i="2" s="1"/>
  <c r="AB30" i="2"/>
  <c r="AC30" i="2" s="1"/>
  <c r="AE30" i="2" s="1"/>
  <c r="AF30" i="2" s="1"/>
  <c r="AB29" i="2"/>
  <c r="AC29" i="2" s="1"/>
  <c r="AE29" i="2" s="1"/>
  <c r="AF29" i="2" s="1"/>
  <c r="AB20" i="2"/>
  <c r="AC20" i="2" s="1"/>
  <c r="AE20" i="2" s="1"/>
  <c r="AF20" i="2" s="1"/>
  <c r="AA19" i="2"/>
  <c r="X19" i="2"/>
  <c r="U19" i="2"/>
  <c r="N19" i="2"/>
  <c r="AA18" i="2"/>
  <c r="X18" i="2"/>
  <c r="U18" i="2"/>
  <c r="N18" i="2"/>
  <c r="AA16" i="2"/>
  <c r="X16" i="2"/>
  <c r="U16" i="2"/>
  <c r="N16" i="2"/>
  <c r="AB16" i="2" l="1"/>
  <c r="AC16" i="2" s="1"/>
  <c r="AE16" i="2" s="1"/>
  <c r="AF16" i="2" s="1"/>
  <c r="AB19" i="2"/>
  <c r="AC19" i="2" s="1"/>
  <c r="AE19" i="2" s="1"/>
  <c r="AF19" i="2" s="1"/>
  <c r="AB18" i="2"/>
  <c r="AC18" i="2" s="1"/>
  <c r="AE18" i="2" s="1"/>
  <c r="AF18" i="2" s="1"/>
  <c r="AA52" i="2"/>
  <c r="AA54" i="2"/>
  <c r="AA55" i="2"/>
  <c r="AA56" i="2"/>
  <c r="AA12" i="2"/>
  <c r="AA15" i="2"/>
  <c r="AA23" i="2"/>
  <c r="AA24" i="2"/>
  <c r="AA25" i="2"/>
  <c r="AA28" i="2"/>
  <c r="AA32" i="2"/>
  <c r="AA43" i="2"/>
  <c r="AA45" i="2"/>
  <c r="AA47" i="2"/>
  <c r="X56" i="2"/>
  <c r="X55" i="2"/>
  <c r="X54" i="2"/>
  <c r="X26" i="2"/>
  <c r="X28" i="2"/>
  <c r="X32" i="2"/>
  <c r="X25" i="2"/>
  <c r="U12" i="2"/>
  <c r="AG12" i="2" s="1"/>
  <c r="U15" i="2"/>
  <c r="U23" i="2"/>
  <c r="U24" i="2"/>
  <c r="U25" i="2"/>
  <c r="U26" i="2"/>
  <c r="U28" i="2"/>
  <c r="U32" i="2"/>
  <c r="U43" i="2"/>
  <c r="U45" i="2"/>
  <c r="U47" i="2"/>
  <c r="U52" i="2"/>
  <c r="U54" i="2"/>
  <c r="U55" i="2"/>
  <c r="U56" i="2"/>
  <c r="N12" i="2"/>
  <c r="N15" i="2"/>
  <c r="N23" i="2"/>
  <c r="N24" i="2"/>
  <c r="N25" i="2"/>
  <c r="N26" i="2"/>
  <c r="N28" i="2"/>
  <c r="N32" i="2"/>
  <c r="N43" i="2"/>
  <c r="N45" i="2"/>
  <c r="N47" i="2"/>
  <c r="N52" i="2"/>
  <c r="N54" i="2"/>
  <c r="N55" i="2"/>
  <c r="N56" i="2"/>
  <c r="X47" i="2"/>
  <c r="AA26" i="2"/>
  <c r="X24" i="2"/>
  <c r="X23" i="2"/>
  <c r="X15" i="2"/>
  <c r="X12" i="2"/>
  <c r="X43" i="2"/>
  <c r="X52" i="2"/>
  <c r="AB56" i="2" l="1"/>
  <c r="AC56" i="2" s="1"/>
  <c r="AE56" i="2" s="1"/>
  <c r="AF56" i="2" s="1"/>
  <c r="AB32" i="2"/>
  <c r="AC32" i="2" s="1"/>
  <c r="AE32" i="2" s="1"/>
  <c r="AF32" i="2" s="1"/>
  <c r="AB43" i="2"/>
  <c r="AB9" i="2"/>
  <c r="AC9" i="2" s="1"/>
  <c r="AB47" i="2"/>
  <c r="AC47" i="2" s="1"/>
  <c r="AE47" i="2" s="1"/>
  <c r="AF47" i="2" s="1"/>
  <c r="AB54" i="2"/>
  <c r="AC54" i="2" s="1"/>
  <c r="AE54" i="2" s="1"/>
  <c r="AF54" i="2" s="1"/>
  <c r="AB26" i="2"/>
  <c r="AC26" i="2" s="1"/>
  <c r="AB55" i="2"/>
  <c r="AC55" i="2" s="1"/>
  <c r="AE55" i="2" s="1"/>
  <c r="AF55" i="2" s="1"/>
  <c r="AB28" i="2"/>
  <c r="AC28" i="2" s="1"/>
  <c r="AE28" i="2" s="1"/>
  <c r="AF28" i="2" s="1"/>
  <c r="AB45" i="2"/>
  <c r="AC45" i="2" s="1"/>
  <c r="AE45" i="2" s="1"/>
  <c r="AF45" i="2" s="1"/>
  <c r="AB25" i="2"/>
  <c r="AC25" i="2" s="1"/>
  <c r="AE25" i="2" s="1"/>
  <c r="AF25" i="2" s="1"/>
  <c r="AB24" i="2"/>
  <c r="AC24" i="2" s="1"/>
  <c r="AE24" i="2" s="1"/>
  <c r="AF24" i="2" s="1"/>
  <c r="AB23" i="2"/>
  <c r="AC23" i="2" s="1"/>
  <c r="AE23" i="2" s="1"/>
  <c r="AF23" i="2" s="1"/>
  <c r="AB15" i="2"/>
  <c r="AC15" i="2" s="1"/>
  <c r="AE15" i="2" s="1"/>
  <c r="AF15" i="2" s="1"/>
  <c r="AB12" i="2"/>
  <c r="AC12" i="2" s="1"/>
  <c r="AE12" i="2" s="1"/>
  <c r="AF12" i="2" s="1"/>
  <c r="AE9" i="2" l="1"/>
  <c r="AF9" i="2" s="1"/>
  <c r="AE26" i="2"/>
  <c r="AB52" i="2"/>
  <c r="AF26" i="2" l="1"/>
  <c r="AC43" i="2"/>
  <c r="AE43" i="2" s="1"/>
  <c r="AF43" i="2" s="1"/>
  <c r="AC52" i="2"/>
  <c r="AE52" i="2" s="1"/>
  <c r="AF52" i="2" s="1"/>
  <c r="AC57" i="2" l="1"/>
  <c r="AF57" i="2"/>
  <c r="AE57" i="2" l="1"/>
</calcChain>
</file>

<file path=xl/sharedStrings.xml><?xml version="1.0" encoding="utf-8"?>
<sst xmlns="http://schemas.openxmlformats.org/spreadsheetml/2006/main" count="217" uniqueCount="78">
  <si>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</si>
  <si>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</si>
  <si>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</si>
  <si>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</si>
  <si>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</si>
  <si>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</si>
  <si>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</si>
  <si>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</si>
  <si>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</si>
  <si>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</si>
  <si>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</si>
  <si>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</si>
  <si>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</si>
  <si>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</si>
  <si>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</si>
  <si>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</si>
  <si>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</si>
  <si>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</si>
  <si>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</si>
  <si>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</si>
  <si>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</si>
  <si>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</si>
  <si>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</si>
  <si>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</si>
  <si>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P </t>
    </r>
    <r>
      <rPr>
        <sz val="10"/>
        <color theme="1"/>
        <rFont val="Cambria"/>
        <family val="1"/>
        <charset val="238"/>
        <scheme val="major"/>
      </rPr>
      <t>- opodatkowane 
akcyzą 1,38 zł/GJ 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</si>
  <si>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</si>
  <si>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</si>
  <si>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</si>
  <si>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</si>
  <si>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</si>
  <si>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</si>
  <si>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</si>
  <si>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</si>
  <si>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</si>
  <si>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</si>
  <si>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</si>
  <si>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</si>
  <si>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</si>
  <si>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</si>
  <si>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</si>
  <si>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</si>
  <si>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</si>
  <si>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</si>
  <si>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</si>
  <si>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</si>
  <si>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</si>
  <si>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Cena jednostkowa sprzedaży paliwa gazowego
opodatkowanego akcyzą 1,38 zł/GJ
netto
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</si>
  <si>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</si>
  <si>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</si>
  <si>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</si>
  <si>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</si>
  <si>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t>W-1.1_TA</t>
  </si>
  <si>
    <t>W-2.1_TA</t>
  </si>
  <si>
    <t>W-3.6_TA</t>
  </si>
  <si>
    <t xml:space="preserve">Wartość brutto przenieść do pkt 1.4 Formularza oferty     </t>
  </si>
  <si>
    <t>Stawka opłaty abonamentowej/handlowej
netto
[zł/m-c]</t>
  </si>
  <si>
    <t xml:space="preserve"> -26-</t>
  </si>
  <si>
    <t xml:space="preserve"> -27-</t>
  </si>
  <si>
    <t xml:space="preserve">1. Operatorem systemu dystrybucyjnego jest PSG Sp. z.o.o. z siedzibą w Tarnowie.
    Stawki opłat dystrybucyjnych nalezy podać zgodnie z Taryfą nr 11 OSD zatwierdzoną przez Prezesa Urzędu Regulacji Energetyki w dniu 17 grudnia 2022 r. decyzją nr DRG.DRG-2.4212.65.2022.KGa, zmienioną decyzją Prezesa Urzędu Regulacji Energetyki nr DRG.DRG-2.4212.88.2022.KGa z dnia 2 stycznia 2023 r. 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</si>
  <si>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 xml:space="preserve">.
     Jeżeli po dniu wszczęcia postępowania przed dniem składania ofert taryfa OSD zostanie zmieniona, wówczas należy wprowadzić nowe obowiązujące stawki za dystrybucję paliwa gazowego.
  </t>
    </r>
    <r>
      <rPr>
        <b/>
        <sz val="9"/>
        <rFont val="Cambria"/>
        <family val="1"/>
        <charset val="238"/>
        <scheme val="major"/>
      </rPr>
      <t xml:space="preserve">
     Rozliczenia będą prowadzone zgodnie z aktualnie obowiązującą taryfą OSD na dzień wystawienia faktury.</t>
    </r>
  </si>
  <si>
    <t xml:space="preserve"> -28-</t>
  </si>
  <si>
    <t xml:space="preserve"> -29-</t>
  </si>
  <si>
    <r>
      <t xml:space="preserve">Udział procentowy
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</si>
  <si>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Udział procentowy
poza rozliczeniem taryfowym</t>
  </si>
  <si>
    <t xml:space="preserve"> -30-</t>
  </si>
  <si>
    <t xml:space="preserve"> -31-</t>
  </si>
  <si>
    <t>Razem opłata zmienna netto
[zł]
[(kol.9+kol.11)xkol.21/100)
+(kol.10+kol.12)xkol.22/100]</t>
  </si>
  <si>
    <t>RAZEM SPRZEDAŻ
netto
[zł] 
[(kol.9xkol.14)/100 
+ (kol.10xkol.15)/100
+ (kol.11xkol.16)/100
+ (kol.12xkol.17)/100
+ (kol.2xkol.7xkol.18)
+ (kol.3xkol.7xkol.19)]</t>
  </si>
  <si>
    <t>Cena oferty netto
[zł] 
(kol. 20 + kol. 27)</t>
  </si>
  <si>
    <t>Cena oferty brutto [zł] 
(kol. 28 + kol. 30)</t>
  </si>
  <si>
    <t>RAZEM DYSTRYBUCJA
netto
[zł] 
(kol.23 + kol.26)</t>
  </si>
  <si>
    <t>Wartość podatku VAT 
[zł] 
(kol.28 x kol.29)</t>
  </si>
  <si>
    <t>Szacunkowe zapotrzebowanie 
na paliwo gazowe 
RAZEM
[kWh]
(kol.9+kol.10+kol.11+kol.12)</t>
  </si>
  <si>
    <t>W-2.2_TA</t>
  </si>
  <si>
    <t>W-3.9_TA</t>
  </si>
  <si>
    <t>Stawka opłaty stałej netto
a) dla grup taryfowych:
W-1.1, W-2.1, W-2.2, 
W-3.6, W-3.9, W-4
[zł/m-c]
b) dla grup taryfowych:
W-5.1
[gr/(kWh/h) za h]</t>
  </si>
  <si>
    <t>Razem opłata stała netto
[zł]
a) dla grup taryfowych:
W-1.1, W-2.1, W-2.2, 
W-3.6, W-3.9, W-4, 
[(kol.2×kol.7×kol.24xkol.4)
+(kol.2×kol.7×kol.25xkol.5)
+(kol.3×kol.7×kol.24xkol.4)
+(kol.3×kol.7×kol.25xkol.5)]
b) dla grup taryfowych:
W-5.1
[(kol.6×kol.8×kol.24xkol.4/100)
+(kol.6×kol.8×kol.25xkol.5/100)]</t>
  </si>
  <si>
    <t>Załacznik nr 1 do formularza oferty - formularz cenowy-ZMIENIONY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</si>
</sst>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7" formatCode="#,##0.000"/>
  </numFmts>
  <fonts count="15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43" fontId="9" fillId="0" borderId="10" xfId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right" vertical="center"/>
    </xf>
    <xf numFmtId="43" fontId="9" fillId="0" borderId="7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/>
    </xf>
    <xf numFmtId="4" fontId="9" fillId="4" borderId="6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5" fontId="10" fillId="0" borderId="21" xfId="2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right" vertical="center"/>
    </xf>
    <xf numFmtId="43" fontId="9" fillId="0" borderId="5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right" vertical="center"/>
    </xf>
    <xf numFmtId="10" fontId="14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10" fontId="14" fillId="0" borderId="6" xfId="3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9" fillId="0" borderId="27" xfId="1" applyNumberFormat="1" applyFont="1" applyFill="1" applyBorder="1" applyAlignment="1">
      <alignment horizontal="right" vertical="center"/>
    </xf>
    <xf numFmtId="9" fontId="9" fillId="0" borderId="19" xfId="3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4" fontId="9" fillId="0" borderId="23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9" fontId="10" fillId="0" borderId="2" xfId="3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9" fillId="0" borderId="11" xfId="1" applyNumberFormat="1" applyFont="1" applyFill="1" applyBorder="1" applyAlignment="1">
      <alignment horizontal="right" vertical="center"/>
    </xf>
    <xf numFmtId="9" fontId="10" fillId="0" borderId="6" xfId="3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/>
    <xf numFmtId="167" fontId="9" fillId="4" borderId="12" xfId="0" applyNumberFormat="1" applyFont="1" applyFill="1" applyBorder="1" applyAlignment="1">
      <alignment horizontal="right" vertical="center"/>
    </xf>
    <xf numFmtId="167" fontId="9" fillId="4" borderId="2" xfId="0" applyNumberFormat="1" applyFont="1" applyFill="1" applyBorder="1" applyAlignment="1">
      <alignment horizontal="right" vertical="center"/>
    </xf>
    <xf numFmtId="167" fontId="9" fillId="4" borderId="8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9" fillId="4" borderId="11" xfId="0" applyNumberFormat="1" applyFont="1" applyFill="1" applyBorder="1" applyAlignment="1">
      <alignment horizontal="right" vertical="center"/>
    </xf>
    <xf numFmtId="167" fontId="9" fillId="4" borderId="6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right" vertical="center"/>
    </xf>
    <xf numFmtId="2" fontId="10" fillId="0" borderId="6" xfId="0" applyNumberFormat="1" applyFont="1" applyFill="1" applyBorder="1" applyAlignment="1">
      <alignment horizontal="center" vertical="center"/>
    </xf>
    <xf numFmtId="10" fontId="14" fillId="0" borderId="2" xfId="3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167" fontId="9" fillId="4" borderId="13" xfId="0" applyNumberFormat="1" applyFont="1" applyFill="1" applyBorder="1" applyAlignment="1">
      <alignment horizontal="right" vertical="center"/>
    </xf>
    <xf numFmtId="167" fontId="9" fillId="4" borderId="14" xfId="0" applyNumberFormat="1" applyFont="1" applyFill="1" applyBorder="1" applyAlignment="1">
      <alignment horizontal="right" vertical="center"/>
    </xf>
    <xf numFmtId="4" fontId="9" fillId="4" borderId="14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43" fontId="10" fillId="0" borderId="14" xfId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" fontId="9" fillId="0" borderId="13" xfId="1" applyNumberFormat="1" applyFont="1" applyFill="1" applyBorder="1" applyAlignment="1">
      <alignment horizontal="right" vertical="center"/>
    </xf>
    <xf numFmtId="9" fontId="10" fillId="0" borderId="14" xfId="3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9" fillId="11" borderId="13" xfId="0" applyFont="1" applyFill="1" applyBorder="1" applyAlignment="1">
      <alignment horizontal="center" vertical="center"/>
    </xf>
    <xf numFmtId="10" fontId="14" fillId="0" borderId="14" xfId="3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6" fillId="0" borderId="0" xfId="0" applyNumberFormat="1" applyFont="1" applyFill="1"/>
    <xf numFmtId="3" fontId="9" fillId="0" borderId="4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12" borderId="1" xfId="0" applyNumberFormat="1" applyFont="1" applyFill="1" applyBorder="1" applyAlignment="1">
      <alignment horizontal="center" vertical="center"/>
    </xf>
    <xf numFmtId="10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3" fontId="9" fillId="12" borderId="1" xfId="0" applyNumberFormat="1" applyFont="1" applyFill="1" applyBorder="1" applyAlignment="1">
      <alignment horizontal="right" vertical="center"/>
    </xf>
    <xf numFmtId="0" fontId="9" fillId="12" borderId="2" xfId="0" applyNumberFormat="1" applyFont="1" applyFill="1" applyBorder="1" applyAlignment="1">
      <alignment horizontal="center" vertical="center"/>
    </xf>
    <xf numFmtId="10" fontId="9" fillId="12" borderId="2" xfId="0" applyNumberFormat="1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3" fontId="9" fillId="12" borderId="2" xfId="0" applyNumberFormat="1" applyFont="1" applyFill="1" applyBorder="1" applyAlignment="1">
      <alignment horizontal="right" vertical="center"/>
    </xf>
    <xf numFmtId="3" fontId="9" fillId="12" borderId="4" xfId="0" applyNumberFormat="1" applyFont="1" applyFill="1" applyBorder="1" applyAlignment="1">
      <alignment horizontal="right" vertical="center"/>
    </xf>
    <xf numFmtId="3" fontId="9" fillId="12" borderId="31" xfId="0" applyNumberFormat="1" applyFont="1" applyFill="1" applyBorder="1" applyAlignment="1">
      <alignment horizontal="right" vertical="center"/>
    </xf>
    <xf numFmtId="10" fontId="14" fillId="12" borderId="1" xfId="3" applyNumberFormat="1" applyFont="1" applyFill="1" applyBorder="1" applyAlignment="1">
      <alignment horizontal="center" vertical="center" wrapText="1"/>
    </xf>
    <xf numFmtId="10" fontId="14" fillId="12" borderId="2" xfId="3" applyNumberFormat="1" applyFont="1" applyFill="1" applyBorder="1" applyAlignment="1">
      <alignment horizontal="center" vertical="center" wrapText="1"/>
    </xf>
    <xf numFmtId="3" fontId="9" fillId="12" borderId="5" xfId="0" applyNumberFormat="1" applyFont="1" applyFill="1" applyBorder="1" applyAlignment="1">
      <alignment horizontal="right" vertical="center"/>
    </xf>
    <xf numFmtId="3" fontId="9" fillId="12" borderId="9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9"/>
  <sheetViews>
    <sheetView showGridLines="0" tabSelected="1" zoomScale="55" zoomScaleNormal="55" zoomScaleSheetLayoutView="55" zoomScalePageLayoutView="70" workbookViewId="0">
      <selection activeCell="B3" sqref="B3:AF3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3" width="9.625" style="4" customWidth="1"/>
    <col min="4" max="6" width="10.125" style="4" customWidth="1"/>
    <col min="7" max="9" width="8.375" style="4" customWidth="1"/>
    <col min="10" max="13" width="10.875" style="4" customWidth="1"/>
    <col min="14" max="14" width="23.125" style="4" customWidth="1"/>
    <col min="15" max="20" width="11" style="4" customWidth="1"/>
    <col min="21" max="21" width="17.75" style="4" customWidth="1"/>
    <col min="22" max="23" width="10.625" style="4" customWidth="1"/>
    <col min="24" max="24" width="22.5" style="4" customWidth="1"/>
    <col min="25" max="26" width="10.625" style="4" customWidth="1"/>
    <col min="27" max="27" width="25.375" style="4" customWidth="1"/>
    <col min="28" max="28" width="17.375" style="4" customWidth="1"/>
    <col min="29" max="29" width="14.375" style="4" customWidth="1"/>
    <col min="30" max="30" width="10.5" style="4" customWidth="1"/>
    <col min="31" max="31" width="13.25" style="4" customWidth="1"/>
    <col min="32" max="32" width="14.625" style="4" customWidth="1"/>
    <col min="33" max="33" width="13.625" style="4" customWidth="1"/>
    <col min="34" max="35" width="9.875" style="4" bestFit="1" customWidth="1"/>
    <col min="36" max="16384" width="9" style="4"/>
  </cols>
  <sheetData>
    <row r="1" spans="2:40" ht="6.75" customHeight="1" x14ac:dyDescent="0.2"/>
    <row r="2" spans="2:40" ht="39" customHeight="1" x14ac:dyDescent="0.2">
      <c r="AA2" s="11"/>
      <c r="AB2" s="12"/>
      <c r="AC2" s="12"/>
      <c r="AF2" s="30" t="s">
        <v>77</v>
      </c>
      <c r="AG2" s="9"/>
      <c r="AH2" s="9"/>
      <c r="AI2" s="9"/>
      <c r="AJ2" s="9"/>
      <c r="AK2" s="9"/>
      <c r="AL2" s="9"/>
      <c r="AM2" s="9"/>
      <c r="AN2" s="9"/>
    </row>
    <row r="3" spans="2:40" ht="57.75" customHeight="1" x14ac:dyDescent="0.2">
      <c r="B3" s="173" t="s">
        <v>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9"/>
      <c r="AH3" s="9"/>
      <c r="AI3" s="9"/>
      <c r="AJ3" s="9"/>
      <c r="AK3" s="9"/>
      <c r="AL3" s="9"/>
      <c r="AM3" s="9"/>
      <c r="AN3" s="9"/>
    </row>
    <row r="4" spans="2:40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G4" s="9"/>
      <c r="AH4" s="9"/>
      <c r="AI4" s="9"/>
      <c r="AJ4" s="9"/>
      <c r="AK4" s="9"/>
      <c r="AL4" s="9"/>
      <c r="AM4" s="9"/>
      <c r="AN4" s="9"/>
    </row>
    <row r="5" spans="2:40" ht="38.25" customHeight="1" thickBot="1" x14ac:dyDescent="0.25">
      <c r="B5" s="185" t="s">
        <v>22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9" t="s">
        <v>5</v>
      </c>
      <c r="P5" s="189"/>
      <c r="Q5" s="189"/>
      <c r="R5" s="189"/>
      <c r="S5" s="189"/>
      <c r="T5" s="189"/>
      <c r="U5" s="189"/>
      <c r="V5" s="178" t="s">
        <v>30</v>
      </c>
      <c r="W5" s="179"/>
      <c r="X5" s="179"/>
      <c r="Y5" s="179"/>
      <c r="Z5" s="179"/>
      <c r="AA5" s="179"/>
      <c r="AB5" s="180"/>
      <c r="AC5" s="171" t="s">
        <v>35</v>
      </c>
      <c r="AD5" s="171"/>
      <c r="AE5" s="171"/>
      <c r="AF5" s="172"/>
      <c r="AG5" s="3"/>
    </row>
    <row r="6" spans="2:40" ht="102" customHeight="1" x14ac:dyDescent="0.2">
      <c r="B6" s="164" t="s">
        <v>49</v>
      </c>
      <c r="C6" s="152" t="s">
        <v>1</v>
      </c>
      <c r="D6" s="153"/>
      <c r="E6" s="153"/>
      <c r="F6" s="154"/>
      <c r="G6" s="160" t="s">
        <v>3</v>
      </c>
      <c r="H6" s="160" t="s">
        <v>0</v>
      </c>
      <c r="I6" s="160" t="s">
        <v>6</v>
      </c>
      <c r="J6" s="163" t="s">
        <v>23</v>
      </c>
      <c r="K6" s="163"/>
      <c r="L6" s="163" t="s">
        <v>24</v>
      </c>
      <c r="M6" s="163"/>
      <c r="N6" s="181" t="s">
        <v>72</v>
      </c>
      <c r="O6" s="188" t="s">
        <v>45</v>
      </c>
      <c r="P6" s="163"/>
      <c r="Q6" s="163" t="s">
        <v>46</v>
      </c>
      <c r="R6" s="163"/>
      <c r="S6" s="166" t="s">
        <v>55</v>
      </c>
      <c r="T6" s="167"/>
      <c r="U6" s="181" t="s">
        <v>67</v>
      </c>
      <c r="V6" s="168" t="s">
        <v>2</v>
      </c>
      <c r="W6" s="169"/>
      <c r="X6" s="160" t="s">
        <v>66</v>
      </c>
      <c r="Y6" s="170" t="s">
        <v>75</v>
      </c>
      <c r="Z6" s="169"/>
      <c r="AA6" s="160" t="s">
        <v>76</v>
      </c>
      <c r="AB6" s="181" t="s">
        <v>70</v>
      </c>
      <c r="AC6" s="174" t="s">
        <v>68</v>
      </c>
      <c r="AD6" s="176" t="s">
        <v>47</v>
      </c>
      <c r="AE6" s="176" t="s">
        <v>71</v>
      </c>
      <c r="AF6" s="183" t="s">
        <v>69</v>
      </c>
      <c r="AG6" s="3"/>
    </row>
    <row r="7" spans="2:40" ht="106.5" customHeight="1" thickBot="1" x14ac:dyDescent="0.25">
      <c r="B7" s="165"/>
      <c r="C7" s="41" t="s">
        <v>48</v>
      </c>
      <c r="D7" s="42" t="s">
        <v>21</v>
      </c>
      <c r="E7" s="41" t="s">
        <v>62</v>
      </c>
      <c r="F7" s="42" t="s">
        <v>63</v>
      </c>
      <c r="G7" s="161"/>
      <c r="H7" s="161"/>
      <c r="I7" s="161"/>
      <c r="J7" s="41" t="s">
        <v>48</v>
      </c>
      <c r="K7" s="41" t="s">
        <v>21</v>
      </c>
      <c r="L7" s="41" t="s">
        <v>48</v>
      </c>
      <c r="M7" s="41" t="s">
        <v>21</v>
      </c>
      <c r="N7" s="182"/>
      <c r="O7" s="67" t="s">
        <v>48</v>
      </c>
      <c r="P7" s="42" t="s">
        <v>21</v>
      </c>
      <c r="Q7" s="41" t="s">
        <v>48</v>
      </c>
      <c r="R7" s="41" t="s">
        <v>21</v>
      </c>
      <c r="S7" s="41" t="s">
        <v>48</v>
      </c>
      <c r="T7" s="42" t="s">
        <v>21</v>
      </c>
      <c r="U7" s="182"/>
      <c r="V7" s="67" t="s">
        <v>48</v>
      </c>
      <c r="W7" s="42" t="s">
        <v>21</v>
      </c>
      <c r="X7" s="161"/>
      <c r="Y7" s="41" t="s">
        <v>48</v>
      </c>
      <c r="Z7" s="42" t="s">
        <v>21</v>
      </c>
      <c r="AA7" s="161"/>
      <c r="AB7" s="182"/>
      <c r="AC7" s="175"/>
      <c r="AD7" s="177"/>
      <c r="AE7" s="177"/>
      <c r="AF7" s="184"/>
      <c r="AG7" s="3"/>
    </row>
    <row r="8" spans="2:40" ht="19.5" customHeight="1" thickBot="1" x14ac:dyDescent="0.25">
      <c r="B8" s="21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25</v>
      </c>
      <c r="N8" s="23" t="s">
        <v>26</v>
      </c>
      <c r="O8" s="50" t="s">
        <v>27</v>
      </c>
      <c r="P8" s="51" t="s">
        <v>28</v>
      </c>
      <c r="Q8" s="51" t="s">
        <v>29</v>
      </c>
      <c r="R8" s="51" t="s">
        <v>31</v>
      </c>
      <c r="S8" s="51" t="s">
        <v>32</v>
      </c>
      <c r="T8" s="51" t="s">
        <v>33</v>
      </c>
      <c r="U8" s="52" t="s">
        <v>34</v>
      </c>
      <c r="V8" s="50" t="s">
        <v>36</v>
      </c>
      <c r="W8" s="51" t="s">
        <v>37</v>
      </c>
      <c r="X8" s="51" t="s">
        <v>38</v>
      </c>
      <c r="Y8" s="51" t="s">
        <v>39</v>
      </c>
      <c r="Z8" s="51" t="s">
        <v>40</v>
      </c>
      <c r="AA8" s="51" t="s">
        <v>56</v>
      </c>
      <c r="AB8" s="52" t="s">
        <v>57</v>
      </c>
      <c r="AC8" s="21" t="s">
        <v>60</v>
      </c>
      <c r="AD8" s="22" t="s">
        <v>61</v>
      </c>
      <c r="AE8" s="22" t="s">
        <v>64</v>
      </c>
      <c r="AF8" s="23" t="s">
        <v>65</v>
      </c>
      <c r="AG8" s="3"/>
    </row>
    <row r="9" spans="2:40" ht="30.75" customHeight="1" x14ac:dyDescent="0.2">
      <c r="B9" s="98" t="s">
        <v>51</v>
      </c>
      <c r="C9" s="142">
        <v>13</v>
      </c>
      <c r="D9" s="142">
        <v>0</v>
      </c>
      <c r="E9" s="143">
        <v>1</v>
      </c>
      <c r="F9" s="143">
        <v>0</v>
      </c>
      <c r="G9" s="144" t="s">
        <v>4</v>
      </c>
      <c r="H9" s="142">
        <v>12</v>
      </c>
      <c r="I9" s="142" t="s">
        <v>41</v>
      </c>
      <c r="J9" s="145">
        <v>6120</v>
      </c>
      <c r="K9" s="145">
        <v>0</v>
      </c>
      <c r="L9" s="145">
        <v>480</v>
      </c>
      <c r="M9" s="145">
        <v>0</v>
      </c>
      <c r="N9" s="146">
        <f>+J9+K9+L9+M9</f>
        <v>6600</v>
      </c>
      <c r="O9" s="86"/>
      <c r="P9" s="87"/>
      <c r="Q9" s="87"/>
      <c r="R9" s="87"/>
      <c r="S9" s="44"/>
      <c r="T9" s="44"/>
      <c r="U9" s="125">
        <f>+ROUND((J9*O9/100+K9*P9/100+L9*Q9/100+M9*R9/100+C9*H9*S9+D9*H9*T9),2)</f>
        <v>0</v>
      </c>
      <c r="V9" s="45">
        <v>5.3760000000000003</v>
      </c>
      <c r="W9" s="57">
        <v>6.524</v>
      </c>
      <c r="X9" s="46">
        <f>+ROUND((J9+L9)*V9/100+(K9+M9)*W9/100,2)</f>
        <v>354.82</v>
      </c>
      <c r="Y9" s="47">
        <v>3.55</v>
      </c>
      <c r="Z9" s="47">
        <v>4.3099999999999996</v>
      </c>
      <c r="AA9" s="48">
        <f>+ROUND((C9*H9*Y9*E9)+(C9*H9*Z9*F9)+(D9*H9*Y9*E9)+(D9*H9*Z9*F9),2)</f>
        <v>553.79999999999995</v>
      </c>
      <c r="AB9" s="49">
        <f t="shared" ref="AB9:AB12" si="0">+X9+AA9</f>
        <v>908.61999999999989</v>
      </c>
      <c r="AC9" s="74">
        <f t="shared" ref="AC9:AC19" si="1">+U9+AB9</f>
        <v>908.61999999999989</v>
      </c>
      <c r="AD9" s="75">
        <v>0.23</v>
      </c>
      <c r="AE9" s="76">
        <f t="shared" ref="AE9:AE12" si="2">+ROUND(AC9*AD9,2)</f>
        <v>208.98</v>
      </c>
      <c r="AF9" s="77">
        <f t="shared" ref="AF9:AF12" si="3">+AE9+AC9</f>
        <v>1117.5999999999999</v>
      </c>
      <c r="AG9" s="3"/>
    </row>
    <row r="10" spans="2:40" ht="30.75" customHeight="1" x14ac:dyDescent="0.2">
      <c r="B10" s="99" t="s">
        <v>51</v>
      </c>
      <c r="C10" s="138">
        <v>1</v>
      </c>
      <c r="D10" s="138">
        <v>0</v>
      </c>
      <c r="E10" s="139">
        <v>0.95599999999999996</v>
      </c>
      <c r="F10" s="139">
        <v>4.4000000000000039E-2</v>
      </c>
      <c r="G10" s="140" t="s">
        <v>4</v>
      </c>
      <c r="H10" s="138">
        <v>12</v>
      </c>
      <c r="I10" s="138" t="s">
        <v>41</v>
      </c>
      <c r="J10" s="141">
        <v>344</v>
      </c>
      <c r="K10" s="141">
        <v>16</v>
      </c>
      <c r="L10" s="141">
        <v>0</v>
      </c>
      <c r="M10" s="141">
        <v>0</v>
      </c>
      <c r="N10" s="147">
        <f t="shared" ref="N10" si="4">+J10+K10+L10+M10</f>
        <v>360</v>
      </c>
      <c r="O10" s="88"/>
      <c r="P10" s="89"/>
      <c r="Q10" s="89"/>
      <c r="R10" s="89"/>
      <c r="S10" s="37"/>
      <c r="T10" s="37"/>
      <c r="U10" s="126">
        <f t="shared" ref="U10" si="5">+ROUND((J10*O10/100+K10*P10/100+L10*Q10/100+M10*R10/100+C10*H10*S10+D10*H10*T10),2)</f>
        <v>0</v>
      </c>
      <c r="V10" s="39">
        <v>5.3760000000000003</v>
      </c>
      <c r="W10" s="55">
        <v>6.524</v>
      </c>
      <c r="X10" s="56">
        <f t="shared" ref="X10" si="6">+ROUND((J10+L10)*V10/100+(K10+M10)*W10/100,2)</f>
        <v>19.54</v>
      </c>
      <c r="Y10" s="14">
        <v>3.55</v>
      </c>
      <c r="Z10" s="14">
        <v>4.3099999999999996</v>
      </c>
      <c r="AA10" s="26">
        <f t="shared" ref="AA10" si="7">+ROUND((C10*H10*Y10*E10)+(C10*H10*Z10*F10)+(D10*H10*Y10*E10)+(D10*H10*Z10*F10),2)</f>
        <v>43</v>
      </c>
      <c r="AB10" s="27">
        <f t="shared" ref="AB10" si="8">+X10+AA10</f>
        <v>62.54</v>
      </c>
      <c r="AC10" s="78">
        <f t="shared" si="1"/>
        <v>62.54</v>
      </c>
      <c r="AD10" s="72">
        <v>0.23</v>
      </c>
      <c r="AE10" s="73">
        <f t="shared" ref="AE10" si="9">+ROUND(AC10*AD10,2)</f>
        <v>14.38</v>
      </c>
      <c r="AF10" s="79">
        <f t="shared" ref="AF10" si="10">+AE10+AC10</f>
        <v>76.92</v>
      </c>
      <c r="AG10" s="3"/>
    </row>
    <row r="11" spans="2:40" ht="30.75" customHeight="1" x14ac:dyDescent="0.2">
      <c r="B11" s="99" t="s">
        <v>51</v>
      </c>
      <c r="C11" s="24">
        <v>1</v>
      </c>
      <c r="D11" s="24">
        <v>0</v>
      </c>
      <c r="E11" s="62">
        <v>0.48699999999999999</v>
      </c>
      <c r="F11" s="62">
        <v>0.51300000000000001</v>
      </c>
      <c r="G11" s="61" t="s">
        <v>4</v>
      </c>
      <c r="H11" s="24">
        <v>12</v>
      </c>
      <c r="I11" s="24" t="s">
        <v>41</v>
      </c>
      <c r="J11" s="53">
        <v>175</v>
      </c>
      <c r="K11" s="53">
        <v>185</v>
      </c>
      <c r="L11" s="53">
        <v>0</v>
      </c>
      <c r="M11" s="53">
        <v>0</v>
      </c>
      <c r="N11" s="131">
        <f t="shared" ref="N11" si="11">+J11+K11+L11+M11</f>
        <v>360</v>
      </c>
      <c r="O11" s="88"/>
      <c r="P11" s="89"/>
      <c r="Q11" s="89"/>
      <c r="R11" s="89"/>
      <c r="S11" s="37"/>
      <c r="T11" s="37"/>
      <c r="U11" s="126">
        <f t="shared" ref="U11" si="12">+ROUND((J11*O11/100+K11*P11/100+L11*Q11/100+M11*R11/100+C11*H11*S11+D11*H11*T11),2)</f>
        <v>0</v>
      </c>
      <c r="V11" s="39">
        <v>5.3760000000000003</v>
      </c>
      <c r="W11" s="55">
        <v>6.524</v>
      </c>
      <c r="X11" s="56">
        <f t="shared" ref="X11" si="13">+ROUND((J11+L11)*V11/100+(K11+M11)*W11/100,2)</f>
        <v>21.48</v>
      </c>
      <c r="Y11" s="14">
        <v>3.55</v>
      </c>
      <c r="Z11" s="14">
        <v>4.3099999999999996</v>
      </c>
      <c r="AA11" s="26">
        <f t="shared" ref="AA11" si="14">+ROUND((C11*H11*Y11*E11)+(C11*H11*Z11*F11)+(D11*H11*Y11*E11)+(D11*H11*Z11*F11),2)</f>
        <v>47.28</v>
      </c>
      <c r="AB11" s="27">
        <f t="shared" si="0"/>
        <v>68.760000000000005</v>
      </c>
      <c r="AC11" s="78">
        <f t="shared" ref="AC11" si="15">+U11+AB11</f>
        <v>68.760000000000005</v>
      </c>
      <c r="AD11" s="72">
        <v>0.23</v>
      </c>
      <c r="AE11" s="73">
        <f t="shared" si="2"/>
        <v>15.81</v>
      </c>
      <c r="AF11" s="79">
        <f t="shared" si="3"/>
        <v>84.570000000000007</v>
      </c>
      <c r="AG11" s="3"/>
    </row>
    <row r="12" spans="2:40" ht="30.75" customHeight="1" thickBot="1" x14ac:dyDescent="0.25">
      <c r="B12" s="99" t="s">
        <v>51</v>
      </c>
      <c r="C12" s="24">
        <v>0</v>
      </c>
      <c r="D12" s="24">
        <v>4</v>
      </c>
      <c r="E12" s="62">
        <v>0</v>
      </c>
      <c r="F12" s="62">
        <v>1</v>
      </c>
      <c r="G12" s="61" t="s">
        <v>4</v>
      </c>
      <c r="H12" s="24">
        <v>12</v>
      </c>
      <c r="I12" s="24" t="s">
        <v>41</v>
      </c>
      <c r="J12" s="53">
        <v>0</v>
      </c>
      <c r="K12" s="53">
        <v>5040</v>
      </c>
      <c r="L12" s="53">
        <v>0</v>
      </c>
      <c r="M12" s="53">
        <v>240</v>
      </c>
      <c r="N12" s="131">
        <f t="shared" ref="N12:N56" si="16">+J12+K12+L12+M12</f>
        <v>5280</v>
      </c>
      <c r="O12" s="90"/>
      <c r="P12" s="91"/>
      <c r="Q12" s="91"/>
      <c r="R12" s="91"/>
      <c r="S12" s="38"/>
      <c r="T12" s="38"/>
      <c r="U12" s="127">
        <f t="shared" ref="U12:U56" si="17">+ROUND((J12*O12/100+K12*P12/100+L12*Q12/100+M12*R12/100+C12*H12*S12+D12*H12*T12),2)</f>
        <v>0</v>
      </c>
      <c r="V12" s="39">
        <v>5.3760000000000003</v>
      </c>
      <c r="W12" s="55">
        <v>6.524</v>
      </c>
      <c r="X12" s="56">
        <f t="shared" ref="X12" si="18">+ROUND((J12+L12)*V12/100+(K12+M12)*W12/100,2)</f>
        <v>344.47</v>
      </c>
      <c r="Y12" s="14">
        <v>3.55</v>
      </c>
      <c r="Z12" s="14">
        <v>4.3099999999999996</v>
      </c>
      <c r="AA12" s="26">
        <f t="shared" ref="AA12:AA48" si="19">+ROUND((C12*H12*Y12*E12)+(C12*H12*Z12*F12)+(D12*H12*Y12*E12)+(D12*H12*Z12*F12),2)</f>
        <v>206.88</v>
      </c>
      <c r="AB12" s="27">
        <f t="shared" si="0"/>
        <v>551.35</v>
      </c>
      <c r="AC12" s="78">
        <f t="shared" si="1"/>
        <v>551.35</v>
      </c>
      <c r="AD12" s="72">
        <v>0.23</v>
      </c>
      <c r="AE12" s="73">
        <f t="shared" si="2"/>
        <v>126.81</v>
      </c>
      <c r="AF12" s="79">
        <f t="shared" si="3"/>
        <v>678.16000000000008</v>
      </c>
      <c r="AG12" s="3">
        <f>SUM(U9:U12)</f>
        <v>0</v>
      </c>
      <c r="AH12" s="129"/>
      <c r="AI12" s="129"/>
      <c r="AJ12" s="129"/>
    </row>
    <row r="13" spans="2:40" ht="30.75" customHeight="1" x14ac:dyDescent="0.2">
      <c r="B13" s="96" t="s">
        <v>52</v>
      </c>
      <c r="C13" s="142">
        <v>24</v>
      </c>
      <c r="D13" s="142">
        <v>0</v>
      </c>
      <c r="E13" s="143">
        <v>1</v>
      </c>
      <c r="F13" s="143">
        <v>0</v>
      </c>
      <c r="G13" s="144" t="s">
        <v>4</v>
      </c>
      <c r="H13" s="142">
        <v>12</v>
      </c>
      <c r="I13" s="142" t="s">
        <v>41</v>
      </c>
      <c r="J13" s="145">
        <v>160920</v>
      </c>
      <c r="K13" s="145">
        <v>0</v>
      </c>
      <c r="L13" s="145">
        <v>16600</v>
      </c>
      <c r="M13" s="145">
        <v>0</v>
      </c>
      <c r="N13" s="146">
        <f t="shared" ref="N13:N14" si="20">+J13+K13+L13+M13</f>
        <v>177520</v>
      </c>
      <c r="O13" s="86"/>
      <c r="P13" s="87"/>
      <c r="Q13" s="87"/>
      <c r="R13" s="87"/>
      <c r="S13" s="44"/>
      <c r="T13" s="44"/>
      <c r="U13" s="125">
        <f t="shared" ref="U13:U14" si="21">+ROUND((J13*O13/100+K13*P13/100+L13*Q13/100+M13*R13/100+C13*H13*S13+D13*H13*T13),2)</f>
        <v>0</v>
      </c>
      <c r="V13" s="45">
        <v>3.91</v>
      </c>
      <c r="W13" s="57">
        <v>4.7450000000000001</v>
      </c>
      <c r="X13" s="46">
        <f t="shared" ref="X13:X14" si="22">+ROUND((J13+L13)*V13/100+(K13+M13)*W13/100,2)</f>
        <v>6941.03</v>
      </c>
      <c r="Y13" s="47">
        <v>9.0399999999999991</v>
      </c>
      <c r="Z13" s="47">
        <v>10.97</v>
      </c>
      <c r="AA13" s="48">
        <f t="shared" ref="AA13:AA14" si="23">+ROUND((C13*H13*Y13*E13)+(C13*H13*Z13*F13)+(D13*H13*Y13*E13)+(D13*H13*Z13*F13),2)</f>
        <v>2603.52</v>
      </c>
      <c r="AB13" s="49">
        <f t="shared" ref="AB13:AB14" si="24">+X13+AA13</f>
        <v>9544.5499999999993</v>
      </c>
      <c r="AC13" s="74">
        <f t="shared" ref="AC13:AC14" si="25">+U13+AB13</f>
        <v>9544.5499999999993</v>
      </c>
      <c r="AD13" s="75">
        <v>0.23</v>
      </c>
      <c r="AE13" s="76">
        <f t="shared" ref="AE13:AE14" si="26">+ROUND(AC13*AD13,2)</f>
        <v>2195.25</v>
      </c>
      <c r="AF13" s="77">
        <f t="shared" ref="AF13:AF14" si="27">+AE13+AC13</f>
        <v>11739.8</v>
      </c>
      <c r="AG13" s="3"/>
    </row>
    <row r="14" spans="2:40" ht="30.75" customHeight="1" x14ac:dyDescent="0.2">
      <c r="B14" s="97" t="s">
        <v>52</v>
      </c>
      <c r="C14" s="24">
        <v>1</v>
      </c>
      <c r="D14" s="24">
        <v>0</v>
      </c>
      <c r="E14" s="62">
        <v>0.8</v>
      </c>
      <c r="F14" s="62">
        <v>0.19999999999999996</v>
      </c>
      <c r="G14" s="61" t="s">
        <v>4</v>
      </c>
      <c r="H14" s="24">
        <v>12</v>
      </c>
      <c r="I14" s="24" t="s">
        <v>41</v>
      </c>
      <c r="J14" s="53">
        <v>8832</v>
      </c>
      <c r="K14" s="53">
        <v>2208</v>
      </c>
      <c r="L14" s="53">
        <v>0</v>
      </c>
      <c r="M14" s="53">
        <v>0</v>
      </c>
      <c r="N14" s="131">
        <f t="shared" si="20"/>
        <v>11040</v>
      </c>
      <c r="O14" s="88"/>
      <c r="P14" s="89"/>
      <c r="Q14" s="89"/>
      <c r="R14" s="89"/>
      <c r="S14" s="37"/>
      <c r="T14" s="37"/>
      <c r="U14" s="126">
        <f t="shared" si="21"/>
        <v>0</v>
      </c>
      <c r="V14" s="39">
        <v>3.91</v>
      </c>
      <c r="W14" s="55">
        <v>4.7450000000000001</v>
      </c>
      <c r="X14" s="56">
        <f t="shared" si="22"/>
        <v>450.1</v>
      </c>
      <c r="Y14" s="14">
        <v>9.0399999999999991</v>
      </c>
      <c r="Z14" s="14">
        <v>10.97</v>
      </c>
      <c r="AA14" s="26">
        <f t="shared" si="23"/>
        <v>113.11</v>
      </c>
      <c r="AB14" s="27">
        <f t="shared" si="24"/>
        <v>563.21</v>
      </c>
      <c r="AC14" s="78">
        <f t="shared" si="25"/>
        <v>563.21</v>
      </c>
      <c r="AD14" s="72">
        <v>0.23</v>
      </c>
      <c r="AE14" s="73">
        <f t="shared" si="26"/>
        <v>129.54</v>
      </c>
      <c r="AF14" s="79">
        <f t="shared" si="27"/>
        <v>692.75</v>
      </c>
      <c r="AG14" s="3"/>
    </row>
    <row r="15" spans="2:40" ht="30.75" customHeight="1" x14ac:dyDescent="0.2">
      <c r="B15" s="97" t="s">
        <v>52</v>
      </c>
      <c r="C15" s="24">
        <v>1</v>
      </c>
      <c r="D15" s="24">
        <v>0</v>
      </c>
      <c r="E15" s="62">
        <v>0.76449999999999996</v>
      </c>
      <c r="F15" s="62">
        <v>0.23550000000000004</v>
      </c>
      <c r="G15" s="61" t="s">
        <v>4</v>
      </c>
      <c r="H15" s="24">
        <v>12</v>
      </c>
      <c r="I15" s="24" t="s">
        <v>41</v>
      </c>
      <c r="J15" s="53">
        <v>9449</v>
      </c>
      <c r="K15" s="53">
        <v>2911</v>
      </c>
      <c r="L15" s="53">
        <v>0</v>
      </c>
      <c r="M15" s="53">
        <v>0</v>
      </c>
      <c r="N15" s="131">
        <f t="shared" si="16"/>
        <v>12360</v>
      </c>
      <c r="O15" s="88"/>
      <c r="P15" s="89"/>
      <c r="Q15" s="89"/>
      <c r="R15" s="89"/>
      <c r="S15" s="37"/>
      <c r="T15" s="37"/>
      <c r="U15" s="126">
        <f t="shared" si="17"/>
        <v>0</v>
      </c>
      <c r="V15" s="39">
        <v>3.91</v>
      </c>
      <c r="W15" s="55">
        <v>4.7450000000000001</v>
      </c>
      <c r="X15" s="56">
        <f t="shared" ref="X15" si="28">+ROUND((J15+L15)*V15/100+(K15+M15)*W15/100,2)</f>
        <v>507.58</v>
      </c>
      <c r="Y15" s="14">
        <v>9.0399999999999991</v>
      </c>
      <c r="Z15" s="14">
        <v>10.97</v>
      </c>
      <c r="AA15" s="26">
        <f t="shared" si="19"/>
        <v>113.93</v>
      </c>
      <c r="AB15" s="27">
        <f t="shared" ref="AB15" si="29">+X15+AA15</f>
        <v>621.51</v>
      </c>
      <c r="AC15" s="78">
        <f t="shared" si="1"/>
        <v>621.51</v>
      </c>
      <c r="AD15" s="72">
        <v>0.23</v>
      </c>
      <c r="AE15" s="73">
        <f t="shared" ref="AE15" si="30">+ROUND(AC15*AD15,2)</f>
        <v>142.94999999999999</v>
      </c>
      <c r="AF15" s="79">
        <f t="shared" ref="AF15" si="31">+AE15+AC15</f>
        <v>764.46</v>
      </c>
      <c r="AG15" s="3"/>
    </row>
    <row r="16" spans="2:40" ht="30.75" customHeight="1" x14ac:dyDescent="0.2">
      <c r="B16" s="97" t="s">
        <v>52</v>
      </c>
      <c r="C16" s="24">
        <v>1</v>
      </c>
      <c r="D16" s="24">
        <v>0</v>
      </c>
      <c r="E16" s="62">
        <v>0.56599999999999995</v>
      </c>
      <c r="F16" s="62">
        <v>0.43400000000000005</v>
      </c>
      <c r="G16" s="61" t="s">
        <v>4</v>
      </c>
      <c r="H16" s="24">
        <v>12</v>
      </c>
      <c r="I16" s="24" t="s">
        <v>41</v>
      </c>
      <c r="J16" s="53">
        <v>0</v>
      </c>
      <c r="K16" s="53">
        <v>0</v>
      </c>
      <c r="L16" s="53">
        <v>7132</v>
      </c>
      <c r="M16" s="53">
        <v>5468</v>
      </c>
      <c r="N16" s="131">
        <f t="shared" ref="N16:N19" si="32">+J16+K16+L16+M16</f>
        <v>12600</v>
      </c>
      <c r="O16" s="88"/>
      <c r="P16" s="89"/>
      <c r="Q16" s="89"/>
      <c r="R16" s="89"/>
      <c r="S16" s="37"/>
      <c r="T16" s="37"/>
      <c r="U16" s="126">
        <f t="shared" ref="U16:U19" si="33">+ROUND((J16*O16/100+K16*P16/100+L16*Q16/100+M16*R16/100+C16*H16*S16+D16*H16*T16),2)</f>
        <v>0</v>
      </c>
      <c r="V16" s="39">
        <v>3.91</v>
      </c>
      <c r="W16" s="55">
        <v>4.7450000000000001</v>
      </c>
      <c r="X16" s="56">
        <f t="shared" ref="X16:X19" si="34">+ROUND((J16+L16)*V16/100+(K16+M16)*W16/100,2)</f>
        <v>538.32000000000005</v>
      </c>
      <c r="Y16" s="14">
        <v>9.0399999999999991</v>
      </c>
      <c r="Z16" s="14">
        <v>10.97</v>
      </c>
      <c r="AA16" s="26">
        <f t="shared" ref="AA16:AA19" si="35">+ROUND((C16*H16*Y16*E16)+(C16*H16*Z16*F16)+(D16*H16*Y16*E16)+(D16*H16*Z16*F16),2)</f>
        <v>118.53</v>
      </c>
      <c r="AB16" s="27">
        <f t="shared" ref="AB16:AB19" si="36">+X16+AA16</f>
        <v>656.85</v>
      </c>
      <c r="AC16" s="78">
        <f t="shared" si="1"/>
        <v>656.85</v>
      </c>
      <c r="AD16" s="72">
        <v>0.23</v>
      </c>
      <c r="AE16" s="73">
        <f t="shared" ref="AE16:AE19" si="37">+ROUND(AC16*AD16,2)</f>
        <v>151.08000000000001</v>
      </c>
      <c r="AF16" s="79">
        <f t="shared" ref="AF16:AF19" si="38">+AE16+AC16</f>
        <v>807.93000000000006</v>
      </c>
      <c r="AG16" s="3"/>
    </row>
    <row r="17" spans="2:33" ht="30.75" customHeight="1" x14ac:dyDescent="0.2">
      <c r="B17" s="97" t="s">
        <v>52</v>
      </c>
      <c r="C17" s="138">
        <v>1</v>
      </c>
      <c r="D17" s="138">
        <v>0</v>
      </c>
      <c r="E17" s="139">
        <v>0.22</v>
      </c>
      <c r="F17" s="139">
        <v>0.78</v>
      </c>
      <c r="G17" s="140" t="s">
        <v>4</v>
      </c>
      <c r="H17" s="138">
        <v>12</v>
      </c>
      <c r="I17" s="138" t="s">
        <v>41</v>
      </c>
      <c r="J17" s="141">
        <v>0</v>
      </c>
      <c r="K17" s="141">
        <v>0</v>
      </c>
      <c r="L17" s="141">
        <v>2112</v>
      </c>
      <c r="M17" s="141">
        <v>7488</v>
      </c>
      <c r="N17" s="147">
        <f t="shared" ref="N17" si="39">+J17+K17+L17+M17</f>
        <v>9600</v>
      </c>
      <c r="O17" s="88"/>
      <c r="P17" s="89"/>
      <c r="Q17" s="89"/>
      <c r="R17" s="89"/>
      <c r="S17" s="37"/>
      <c r="T17" s="37"/>
      <c r="U17" s="126">
        <f t="shared" ref="U17" si="40">+ROUND((J17*O17/100+K17*P17/100+L17*Q17/100+M17*R17/100+C17*H17*S17+D17*H17*T17),2)</f>
        <v>0</v>
      </c>
      <c r="V17" s="39">
        <v>3.91</v>
      </c>
      <c r="W17" s="55">
        <v>4.7450000000000001</v>
      </c>
      <c r="X17" s="56">
        <f t="shared" ref="X17" si="41">+ROUND((J17+L17)*V17/100+(K17+M17)*W17/100,2)</f>
        <v>437.88</v>
      </c>
      <c r="Y17" s="14">
        <v>9.0399999999999991</v>
      </c>
      <c r="Z17" s="14">
        <v>10.97</v>
      </c>
      <c r="AA17" s="26">
        <f t="shared" ref="AA17" si="42">+ROUND((C17*H17*Y17*E17)+(C17*H17*Z17*F17)+(D17*H17*Y17*E17)+(D17*H17*Z17*F17),2)</f>
        <v>126.54</v>
      </c>
      <c r="AB17" s="27">
        <f t="shared" ref="AB17" si="43">+X17+AA17</f>
        <v>564.41999999999996</v>
      </c>
      <c r="AC17" s="78">
        <f t="shared" ref="AC17" si="44">+U17+AB17</f>
        <v>564.41999999999996</v>
      </c>
      <c r="AD17" s="72">
        <v>0.23</v>
      </c>
      <c r="AE17" s="73">
        <f t="shared" ref="AE17" si="45">+ROUND(AC17*AD17,2)</f>
        <v>129.82</v>
      </c>
      <c r="AF17" s="79">
        <f t="shared" ref="AF17" si="46">+AE17+AC17</f>
        <v>694.24</v>
      </c>
      <c r="AG17" s="3"/>
    </row>
    <row r="18" spans="2:33" ht="30.75" customHeight="1" x14ac:dyDescent="0.2">
      <c r="B18" s="97" t="s">
        <v>52</v>
      </c>
      <c r="C18" s="24">
        <v>1</v>
      </c>
      <c r="D18" s="24">
        <v>0</v>
      </c>
      <c r="E18" s="62">
        <v>0.16400000000000001</v>
      </c>
      <c r="F18" s="62">
        <v>0.83599999999999997</v>
      </c>
      <c r="G18" s="61" t="s">
        <v>4</v>
      </c>
      <c r="H18" s="24">
        <v>12</v>
      </c>
      <c r="I18" s="24" t="s">
        <v>41</v>
      </c>
      <c r="J18" s="53">
        <v>0</v>
      </c>
      <c r="K18" s="53">
        <v>0</v>
      </c>
      <c r="L18" s="53">
        <v>2047</v>
      </c>
      <c r="M18" s="53">
        <v>10433</v>
      </c>
      <c r="N18" s="131">
        <f t="shared" si="32"/>
        <v>12480</v>
      </c>
      <c r="O18" s="88"/>
      <c r="P18" s="89"/>
      <c r="Q18" s="89"/>
      <c r="R18" s="89"/>
      <c r="S18" s="37"/>
      <c r="T18" s="37"/>
      <c r="U18" s="126">
        <f t="shared" si="33"/>
        <v>0</v>
      </c>
      <c r="V18" s="39">
        <v>3.91</v>
      </c>
      <c r="W18" s="55">
        <v>4.7450000000000001</v>
      </c>
      <c r="X18" s="56">
        <f t="shared" si="34"/>
        <v>575.08000000000004</v>
      </c>
      <c r="Y18" s="14">
        <v>9.0399999999999991</v>
      </c>
      <c r="Z18" s="14">
        <v>10.97</v>
      </c>
      <c r="AA18" s="26">
        <f t="shared" si="35"/>
        <v>127.84</v>
      </c>
      <c r="AB18" s="27">
        <f t="shared" si="36"/>
        <v>702.92000000000007</v>
      </c>
      <c r="AC18" s="78">
        <f t="shared" si="1"/>
        <v>702.92000000000007</v>
      </c>
      <c r="AD18" s="72">
        <v>0.23</v>
      </c>
      <c r="AE18" s="73">
        <f t="shared" si="37"/>
        <v>161.66999999999999</v>
      </c>
      <c r="AF18" s="79">
        <f t="shared" si="38"/>
        <v>864.59</v>
      </c>
      <c r="AG18" s="3"/>
    </row>
    <row r="19" spans="2:33" ht="30.75" customHeight="1" thickBot="1" x14ac:dyDescent="0.25">
      <c r="B19" s="97" t="s">
        <v>52</v>
      </c>
      <c r="C19" s="138">
        <v>0</v>
      </c>
      <c r="D19" s="138">
        <v>3</v>
      </c>
      <c r="E19" s="139">
        <v>0</v>
      </c>
      <c r="F19" s="139">
        <v>1</v>
      </c>
      <c r="G19" s="140" t="s">
        <v>4</v>
      </c>
      <c r="H19" s="138">
        <v>12</v>
      </c>
      <c r="I19" s="138" t="s">
        <v>41</v>
      </c>
      <c r="J19" s="141">
        <v>0</v>
      </c>
      <c r="K19" s="141">
        <v>12000</v>
      </c>
      <c r="L19" s="141">
        <v>0</v>
      </c>
      <c r="M19" s="141">
        <v>14880</v>
      </c>
      <c r="N19" s="147">
        <f t="shared" si="32"/>
        <v>26880</v>
      </c>
      <c r="O19" s="90"/>
      <c r="P19" s="91"/>
      <c r="Q19" s="91"/>
      <c r="R19" s="91"/>
      <c r="S19" s="38"/>
      <c r="T19" s="38"/>
      <c r="U19" s="127">
        <f t="shared" si="33"/>
        <v>0</v>
      </c>
      <c r="V19" s="39">
        <v>3.91</v>
      </c>
      <c r="W19" s="55">
        <v>4.7450000000000001</v>
      </c>
      <c r="X19" s="56">
        <f t="shared" si="34"/>
        <v>1275.46</v>
      </c>
      <c r="Y19" s="14">
        <v>9.0399999999999991</v>
      </c>
      <c r="Z19" s="14">
        <v>10.97</v>
      </c>
      <c r="AA19" s="26">
        <f t="shared" si="35"/>
        <v>394.92</v>
      </c>
      <c r="AB19" s="27">
        <f t="shared" si="36"/>
        <v>1670.38</v>
      </c>
      <c r="AC19" s="78">
        <f t="shared" si="1"/>
        <v>1670.38</v>
      </c>
      <c r="AD19" s="72">
        <v>0.23</v>
      </c>
      <c r="AE19" s="73">
        <f t="shared" si="37"/>
        <v>384.19</v>
      </c>
      <c r="AF19" s="79">
        <f t="shared" si="38"/>
        <v>2054.5700000000002</v>
      </c>
      <c r="AG19" s="3"/>
    </row>
    <row r="20" spans="2:33" ht="30.75" customHeight="1" thickBot="1" x14ac:dyDescent="0.25">
      <c r="B20" s="106" t="s">
        <v>73</v>
      </c>
      <c r="C20" s="107">
        <v>1</v>
      </c>
      <c r="D20" s="107">
        <v>0</v>
      </c>
      <c r="E20" s="108">
        <v>1</v>
      </c>
      <c r="F20" s="108">
        <v>0</v>
      </c>
      <c r="G20" s="22" t="s">
        <v>4</v>
      </c>
      <c r="H20" s="107">
        <v>12</v>
      </c>
      <c r="I20" s="107" t="s">
        <v>41</v>
      </c>
      <c r="J20" s="109">
        <v>5160</v>
      </c>
      <c r="K20" s="109">
        <v>0</v>
      </c>
      <c r="L20" s="109">
        <v>0</v>
      </c>
      <c r="M20" s="109">
        <v>0</v>
      </c>
      <c r="N20" s="132">
        <f t="shared" ref="N20" si="47">+J20+K20+L20+M20</f>
        <v>5160</v>
      </c>
      <c r="O20" s="110"/>
      <c r="P20" s="111"/>
      <c r="Q20" s="111"/>
      <c r="R20" s="111"/>
      <c r="S20" s="112"/>
      <c r="T20" s="112"/>
      <c r="U20" s="128">
        <f t="shared" ref="U20" si="48">+ROUND((J20*O20/100+K20*P20/100+L20*Q20/100+M20*R20/100+C20*H20*S20+D20*H20*T20),2)</f>
        <v>0</v>
      </c>
      <c r="V20" s="113">
        <v>3.91</v>
      </c>
      <c r="W20" s="114">
        <v>4.7450000000000001</v>
      </c>
      <c r="X20" s="115">
        <f t="shared" ref="X20" si="49">+ROUND((J20+L20)*V20/100+(K20+M20)*W20/100,2)</f>
        <v>201.76</v>
      </c>
      <c r="Y20" s="116">
        <v>9.9</v>
      </c>
      <c r="Z20" s="116">
        <v>12.01</v>
      </c>
      <c r="AA20" s="117">
        <f t="shared" ref="AA20" si="50">+ROUND((C20*H20*Y20*E20)+(C20*H20*Z20*F20)+(D20*H20*Y20*E20)+(D20*H20*Z20*F20),2)</f>
        <v>118.8</v>
      </c>
      <c r="AB20" s="118">
        <f t="shared" ref="AB20" si="51">+X20+AA20</f>
        <v>320.56</v>
      </c>
      <c r="AC20" s="119">
        <f t="shared" ref="AC20" si="52">+U20+AB20</f>
        <v>320.56</v>
      </c>
      <c r="AD20" s="120">
        <v>0.23</v>
      </c>
      <c r="AE20" s="121">
        <f t="shared" ref="AE20" si="53">+ROUND(AC20*AD20,2)</f>
        <v>73.73</v>
      </c>
      <c r="AF20" s="122">
        <f t="shared" ref="AF20" si="54">+AE20+AC20</f>
        <v>394.29</v>
      </c>
      <c r="AG20" s="3"/>
    </row>
    <row r="21" spans="2:33" ht="30.75" customHeight="1" x14ac:dyDescent="0.2">
      <c r="B21" s="94" t="s">
        <v>53</v>
      </c>
      <c r="C21" s="142">
        <v>44</v>
      </c>
      <c r="D21" s="142">
        <v>0</v>
      </c>
      <c r="E21" s="143">
        <v>1</v>
      </c>
      <c r="F21" s="143">
        <v>0</v>
      </c>
      <c r="G21" s="144" t="s">
        <v>4</v>
      </c>
      <c r="H21" s="142">
        <v>12</v>
      </c>
      <c r="I21" s="142" t="s">
        <v>41</v>
      </c>
      <c r="J21" s="145">
        <v>1527580</v>
      </c>
      <c r="K21" s="145">
        <v>0</v>
      </c>
      <c r="L21" s="145">
        <v>351720</v>
      </c>
      <c r="M21" s="145">
        <v>0</v>
      </c>
      <c r="N21" s="146">
        <f t="shared" ref="N21:N22" si="55">+J21+K21+L21+M21</f>
        <v>1879300</v>
      </c>
      <c r="O21" s="86"/>
      <c r="P21" s="87"/>
      <c r="Q21" s="87"/>
      <c r="R21" s="87"/>
      <c r="S21" s="44"/>
      <c r="T21" s="44"/>
      <c r="U21" s="125">
        <f t="shared" ref="U21:U22" si="56">+ROUND((J21*O21/100+K21*P21/100+L21*Q21/100+M21*R21/100+C21*H21*S21+D21*H21*T21),2)</f>
        <v>0</v>
      </c>
      <c r="V21" s="45">
        <v>2.931</v>
      </c>
      <c r="W21" s="57">
        <v>3.5569999999999999</v>
      </c>
      <c r="X21" s="46">
        <f t="shared" ref="X21:X53" si="57">+ROUND((J21+L21)*V21/100+(K21+M21)*W21/100,2)</f>
        <v>55082.28</v>
      </c>
      <c r="Y21" s="47">
        <v>34.9</v>
      </c>
      <c r="Z21" s="47">
        <v>42.35</v>
      </c>
      <c r="AA21" s="48">
        <f t="shared" ref="AA21:AA22" si="58">+ROUND((C21*H21*Y21*E21)+(C21*H21*Z21*F21)+(D21*H21*Y21*E21)+(D21*H21*Z21*F21),2)</f>
        <v>18427.2</v>
      </c>
      <c r="AB21" s="49">
        <f t="shared" ref="AB21:AB53" si="59">+X21+AA21</f>
        <v>73509.48</v>
      </c>
      <c r="AC21" s="74">
        <f t="shared" ref="AC21:AC22" si="60">+U21+AB21</f>
        <v>73509.48</v>
      </c>
      <c r="AD21" s="75">
        <v>0.23</v>
      </c>
      <c r="AE21" s="76">
        <f t="shared" ref="AE21:AE22" si="61">+ROUND(AC21*AD21,2)</f>
        <v>16907.18</v>
      </c>
      <c r="AF21" s="77">
        <f t="shared" ref="AF21:AF22" si="62">+AE21+AC21</f>
        <v>90416.66</v>
      </c>
      <c r="AG21" s="3"/>
    </row>
    <row r="22" spans="2:33" ht="30.75" customHeight="1" x14ac:dyDescent="0.2">
      <c r="B22" s="95" t="s">
        <v>53</v>
      </c>
      <c r="C22" s="24">
        <v>1</v>
      </c>
      <c r="D22" s="24">
        <v>0</v>
      </c>
      <c r="E22" s="62">
        <v>0.99990000000000001</v>
      </c>
      <c r="F22" s="62">
        <v>9.9999999999988987E-5</v>
      </c>
      <c r="G22" s="61" t="s">
        <v>4</v>
      </c>
      <c r="H22" s="24">
        <v>12</v>
      </c>
      <c r="I22" s="24" t="s">
        <v>41</v>
      </c>
      <c r="J22" s="53">
        <v>0</v>
      </c>
      <c r="K22" s="53">
        <v>0</v>
      </c>
      <c r="L22" s="53">
        <v>31627</v>
      </c>
      <c r="M22" s="53">
        <v>3</v>
      </c>
      <c r="N22" s="131">
        <f t="shared" si="55"/>
        <v>31630</v>
      </c>
      <c r="O22" s="88"/>
      <c r="P22" s="89"/>
      <c r="Q22" s="89"/>
      <c r="R22" s="89"/>
      <c r="S22" s="37"/>
      <c r="T22" s="37"/>
      <c r="U22" s="126">
        <f t="shared" si="56"/>
        <v>0</v>
      </c>
      <c r="V22" s="39">
        <v>2.931</v>
      </c>
      <c r="W22" s="55">
        <v>3.5569999999999999</v>
      </c>
      <c r="X22" s="56">
        <f t="shared" si="57"/>
        <v>927.09</v>
      </c>
      <c r="Y22" s="14">
        <v>34.9</v>
      </c>
      <c r="Z22" s="14">
        <v>42.35</v>
      </c>
      <c r="AA22" s="26">
        <f t="shared" si="58"/>
        <v>418.81</v>
      </c>
      <c r="AB22" s="27">
        <f t="shared" si="59"/>
        <v>1345.9</v>
      </c>
      <c r="AC22" s="78">
        <f t="shared" si="60"/>
        <v>1345.9</v>
      </c>
      <c r="AD22" s="72">
        <v>0.23</v>
      </c>
      <c r="AE22" s="73">
        <f t="shared" si="61"/>
        <v>309.56</v>
      </c>
      <c r="AF22" s="79">
        <f t="shared" si="62"/>
        <v>1655.46</v>
      </c>
      <c r="AG22" s="3"/>
    </row>
    <row r="23" spans="2:33" ht="30.75" customHeight="1" x14ac:dyDescent="0.2">
      <c r="B23" s="95" t="s">
        <v>53</v>
      </c>
      <c r="C23" s="24">
        <v>1</v>
      </c>
      <c r="D23" s="24">
        <v>0</v>
      </c>
      <c r="E23" s="62">
        <v>0.99970000000000003</v>
      </c>
      <c r="F23" s="62">
        <v>2.9999999999996696E-4</v>
      </c>
      <c r="G23" s="61" t="s">
        <v>4</v>
      </c>
      <c r="H23" s="24">
        <v>12</v>
      </c>
      <c r="I23" s="24" t="s">
        <v>41</v>
      </c>
      <c r="J23" s="53">
        <v>0</v>
      </c>
      <c r="K23" s="53">
        <v>0</v>
      </c>
      <c r="L23" s="53">
        <v>48485</v>
      </c>
      <c r="M23" s="53">
        <v>15</v>
      </c>
      <c r="N23" s="131">
        <f t="shared" si="16"/>
        <v>48500</v>
      </c>
      <c r="O23" s="88"/>
      <c r="P23" s="89"/>
      <c r="Q23" s="89"/>
      <c r="R23" s="89"/>
      <c r="S23" s="37"/>
      <c r="T23" s="37"/>
      <c r="U23" s="126">
        <f t="shared" si="17"/>
        <v>0</v>
      </c>
      <c r="V23" s="39">
        <v>2.931</v>
      </c>
      <c r="W23" s="55">
        <v>3.5569999999999999</v>
      </c>
      <c r="X23" s="56">
        <f t="shared" ref="X23:X24" si="63">+ROUND((J23+L23)*V23/100+(K23+M23)*W23/100,2)</f>
        <v>1421.63</v>
      </c>
      <c r="Y23" s="14">
        <v>34.9</v>
      </c>
      <c r="Z23" s="14">
        <v>42.35</v>
      </c>
      <c r="AA23" s="26">
        <f t="shared" si="19"/>
        <v>418.83</v>
      </c>
      <c r="AB23" s="27">
        <f t="shared" ref="AB23:AB24" si="64">+X23+AA23</f>
        <v>1840.46</v>
      </c>
      <c r="AC23" s="78">
        <f t="shared" ref="AC23:AC24" si="65">+U23+AB23</f>
        <v>1840.46</v>
      </c>
      <c r="AD23" s="72">
        <v>0.23</v>
      </c>
      <c r="AE23" s="73">
        <f t="shared" ref="AE23:AE24" si="66">+ROUND(AC23*AD23,2)</f>
        <v>423.31</v>
      </c>
      <c r="AF23" s="79">
        <f t="shared" ref="AF23:AF24" si="67">+AE23+AC23</f>
        <v>2263.77</v>
      </c>
      <c r="AG23" s="3"/>
    </row>
    <row r="24" spans="2:33" ht="30.75" customHeight="1" x14ac:dyDescent="0.2">
      <c r="B24" s="95" t="s">
        <v>53</v>
      </c>
      <c r="C24" s="24">
        <v>1</v>
      </c>
      <c r="D24" s="24">
        <v>0</v>
      </c>
      <c r="E24" s="60">
        <v>0.97</v>
      </c>
      <c r="F24" s="60">
        <v>3.0000000000000027E-2</v>
      </c>
      <c r="G24" s="61" t="s">
        <v>4</v>
      </c>
      <c r="H24" s="24">
        <v>12</v>
      </c>
      <c r="I24" s="24" t="s">
        <v>41</v>
      </c>
      <c r="J24" s="53">
        <v>0</v>
      </c>
      <c r="K24" s="53">
        <v>0</v>
      </c>
      <c r="L24" s="53">
        <v>25880</v>
      </c>
      <c r="M24" s="53">
        <v>800</v>
      </c>
      <c r="N24" s="131">
        <f t="shared" si="16"/>
        <v>26680</v>
      </c>
      <c r="O24" s="88"/>
      <c r="P24" s="89"/>
      <c r="Q24" s="89"/>
      <c r="R24" s="89"/>
      <c r="S24" s="37"/>
      <c r="T24" s="37"/>
      <c r="U24" s="126">
        <f t="shared" si="17"/>
        <v>0</v>
      </c>
      <c r="V24" s="39">
        <v>2.931</v>
      </c>
      <c r="W24" s="55">
        <v>3.5569999999999999</v>
      </c>
      <c r="X24" s="56">
        <f t="shared" si="63"/>
        <v>787</v>
      </c>
      <c r="Y24" s="14">
        <v>34.9</v>
      </c>
      <c r="Z24" s="14">
        <v>42.35</v>
      </c>
      <c r="AA24" s="26">
        <f t="shared" si="19"/>
        <v>421.48</v>
      </c>
      <c r="AB24" s="27">
        <f t="shared" si="64"/>
        <v>1208.48</v>
      </c>
      <c r="AC24" s="78">
        <f t="shared" si="65"/>
        <v>1208.48</v>
      </c>
      <c r="AD24" s="72">
        <v>0.23</v>
      </c>
      <c r="AE24" s="73">
        <f t="shared" si="66"/>
        <v>277.95</v>
      </c>
      <c r="AF24" s="79">
        <f t="shared" si="67"/>
        <v>1486.43</v>
      </c>
      <c r="AG24" s="3"/>
    </row>
    <row r="25" spans="2:33" ht="30.75" customHeight="1" x14ac:dyDescent="0.2">
      <c r="B25" s="95" t="s">
        <v>53</v>
      </c>
      <c r="C25" s="24">
        <v>1</v>
      </c>
      <c r="D25" s="24">
        <v>0</v>
      </c>
      <c r="E25" s="60">
        <v>0.96760000000000002</v>
      </c>
      <c r="F25" s="60">
        <v>3.2399999999999984E-2</v>
      </c>
      <c r="G25" s="61" t="s">
        <v>4</v>
      </c>
      <c r="H25" s="24">
        <v>12</v>
      </c>
      <c r="I25" s="24" t="s">
        <v>41</v>
      </c>
      <c r="J25" s="53">
        <v>0</v>
      </c>
      <c r="K25" s="53">
        <v>0</v>
      </c>
      <c r="L25" s="53">
        <v>59256</v>
      </c>
      <c r="M25" s="53">
        <v>1984</v>
      </c>
      <c r="N25" s="131">
        <f t="shared" si="16"/>
        <v>61240</v>
      </c>
      <c r="O25" s="88"/>
      <c r="P25" s="89"/>
      <c r="Q25" s="89"/>
      <c r="R25" s="89"/>
      <c r="S25" s="37"/>
      <c r="T25" s="37"/>
      <c r="U25" s="126">
        <f t="shared" si="17"/>
        <v>0</v>
      </c>
      <c r="V25" s="39">
        <v>2.931</v>
      </c>
      <c r="W25" s="55">
        <v>3.5569999999999999</v>
      </c>
      <c r="X25" s="56">
        <f t="shared" ref="X25:X27" si="68">+ROUND((J25+L25)*V25/100+(K25+M25)*W25/100,2)</f>
        <v>1807.36</v>
      </c>
      <c r="Y25" s="14">
        <v>34.9</v>
      </c>
      <c r="Z25" s="14">
        <v>42.35</v>
      </c>
      <c r="AA25" s="26">
        <f t="shared" si="19"/>
        <v>421.7</v>
      </c>
      <c r="AB25" s="27">
        <f t="shared" ref="AB25:AB27" si="69">+X25+AA25</f>
        <v>2229.06</v>
      </c>
      <c r="AC25" s="78">
        <f t="shared" ref="AC25:AC27" si="70">+U25+AB25</f>
        <v>2229.06</v>
      </c>
      <c r="AD25" s="72">
        <v>0.23</v>
      </c>
      <c r="AE25" s="73">
        <f t="shared" ref="AE25:AE27" si="71">+ROUND(AC25*AD25,2)</f>
        <v>512.67999999999995</v>
      </c>
      <c r="AF25" s="79">
        <f t="shared" ref="AF25:AF27" si="72">+AE25+AC25</f>
        <v>2741.74</v>
      </c>
      <c r="AG25" s="3"/>
    </row>
    <row r="26" spans="2:33" ht="30.75" customHeight="1" x14ac:dyDescent="0.2">
      <c r="B26" s="95" t="s">
        <v>53</v>
      </c>
      <c r="C26" s="24">
        <v>2</v>
      </c>
      <c r="D26" s="24">
        <v>0</v>
      </c>
      <c r="E26" s="60">
        <v>0.8</v>
      </c>
      <c r="F26" s="60">
        <v>0.19999999999999996</v>
      </c>
      <c r="G26" s="61" t="s">
        <v>4</v>
      </c>
      <c r="H26" s="24">
        <v>12</v>
      </c>
      <c r="I26" s="24" t="s">
        <v>41</v>
      </c>
      <c r="J26" s="53">
        <v>45536</v>
      </c>
      <c r="K26" s="53">
        <v>11384</v>
      </c>
      <c r="L26" s="53">
        <v>0</v>
      </c>
      <c r="M26" s="53">
        <v>0</v>
      </c>
      <c r="N26" s="131">
        <f t="shared" si="16"/>
        <v>56920</v>
      </c>
      <c r="O26" s="88"/>
      <c r="P26" s="89"/>
      <c r="Q26" s="89"/>
      <c r="R26" s="89"/>
      <c r="S26" s="37"/>
      <c r="T26" s="37"/>
      <c r="U26" s="126">
        <f t="shared" si="17"/>
        <v>0</v>
      </c>
      <c r="V26" s="39">
        <v>2.931</v>
      </c>
      <c r="W26" s="55">
        <v>3.5569999999999999</v>
      </c>
      <c r="X26" s="56">
        <f t="shared" si="68"/>
        <v>1739.59</v>
      </c>
      <c r="Y26" s="14">
        <v>34.9</v>
      </c>
      <c r="Z26" s="14">
        <v>42.35</v>
      </c>
      <c r="AA26" s="26">
        <f t="shared" si="19"/>
        <v>873.36</v>
      </c>
      <c r="AB26" s="27">
        <f t="shared" si="69"/>
        <v>2612.9499999999998</v>
      </c>
      <c r="AC26" s="78">
        <f t="shared" si="70"/>
        <v>2612.9499999999998</v>
      </c>
      <c r="AD26" s="72">
        <v>0.23</v>
      </c>
      <c r="AE26" s="73">
        <f t="shared" si="71"/>
        <v>600.98</v>
      </c>
      <c r="AF26" s="79">
        <f t="shared" si="72"/>
        <v>3213.93</v>
      </c>
      <c r="AG26" s="3"/>
    </row>
    <row r="27" spans="2:33" ht="30.75" customHeight="1" x14ac:dyDescent="0.2">
      <c r="B27" s="95" t="s">
        <v>53</v>
      </c>
      <c r="C27" s="138">
        <v>1</v>
      </c>
      <c r="D27" s="138">
        <v>0</v>
      </c>
      <c r="E27" s="148">
        <v>0.71950000000000003</v>
      </c>
      <c r="F27" s="148">
        <v>0.28049999999999997</v>
      </c>
      <c r="G27" s="140" t="s">
        <v>4</v>
      </c>
      <c r="H27" s="138">
        <v>12</v>
      </c>
      <c r="I27" s="138" t="s">
        <v>41</v>
      </c>
      <c r="J27" s="141">
        <v>21563</v>
      </c>
      <c r="K27" s="141">
        <v>8407</v>
      </c>
      <c r="L27" s="141">
        <v>0</v>
      </c>
      <c r="M27" s="141">
        <v>0</v>
      </c>
      <c r="N27" s="147">
        <f t="shared" ref="N27" si="73">+J27+K27+L27+M27</f>
        <v>29970</v>
      </c>
      <c r="O27" s="88"/>
      <c r="P27" s="89"/>
      <c r="Q27" s="89"/>
      <c r="R27" s="89"/>
      <c r="S27" s="37"/>
      <c r="T27" s="37"/>
      <c r="U27" s="126">
        <f t="shared" ref="U27" si="74">+ROUND((J27*O27/100+K27*P27/100+L27*Q27/100+M27*R27/100+C27*H27*S27+D27*H27*T27),2)</f>
        <v>0</v>
      </c>
      <c r="V27" s="39">
        <v>2.931</v>
      </c>
      <c r="W27" s="55">
        <v>3.5569999999999999</v>
      </c>
      <c r="X27" s="56">
        <f t="shared" si="68"/>
        <v>931.05</v>
      </c>
      <c r="Y27" s="14">
        <v>34.9</v>
      </c>
      <c r="Z27" s="14">
        <v>42.35</v>
      </c>
      <c r="AA27" s="26">
        <f t="shared" ref="AA27" si="75">+ROUND((C27*H27*Y27*E27)+(C27*H27*Z27*F27)+(D27*H27*Y27*E27)+(D27*H27*Z27*F27),2)</f>
        <v>443.88</v>
      </c>
      <c r="AB27" s="27">
        <f t="shared" si="69"/>
        <v>1374.9299999999998</v>
      </c>
      <c r="AC27" s="78">
        <f t="shared" si="70"/>
        <v>1374.9299999999998</v>
      </c>
      <c r="AD27" s="72">
        <v>0.23</v>
      </c>
      <c r="AE27" s="73">
        <f t="shared" si="71"/>
        <v>316.23</v>
      </c>
      <c r="AF27" s="79">
        <f t="shared" si="72"/>
        <v>1691.1599999999999</v>
      </c>
      <c r="AG27" s="3"/>
    </row>
    <row r="28" spans="2:33" ht="30.75" customHeight="1" x14ac:dyDescent="0.2">
      <c r="B28" s="95" t="s">
        <v>53</v>
      </c>
      <c r="C28" s="24">
        <v>1</v>
      </c>
      <c r="D28" s="24">
        <v>0</v>
      </c>
      <c r="E28" s="60">
        <v>0.61009999999999998</v>
      </c>
      <c r="F28" s="60">
        <v>0.38990000000000002</v>
      </c>
      <c r="G28" s="61" t="s">
        <v>4</v>
      </c>
      <c r="H28" s="24">
        <v>12</v>
      </c>
      <c r="I28" s="24" t="s">
        <v>41</v>
      </c>
      <c r="J28" s="53">
        <v>13733</v>
      </c>
      <c r="K28" s="53">
        <v>8777</v>
      </c>
      <c r="L28" s="53">
        <v>0</v>
      </c>
      <c r="M28" s="53">
        <v>0</v>
      </c>
      <c r="N28" s="131">
        <f t="shared" si="16"/>
        <v>22510</v>
      </c>
      <c r="O28" s="88"/>
      <c r="P28" s="89"/>
      <c r="Q28" s="89"/>
      <c r="R28" s="89"/>
      <c r="S28" s="37"/>
      <c r="T28" s="37"/>
      <c r="U28" s="126">
        <f t="shared" si="17"/>
        <v>0</v>
      </c>
      <c r="V28" s="39">
        <v>2.931</v>
      </c>
      <c r="W28" s="55">
        <v>3.5569999999999999</v>
      </c>
      <c r="X28" s="56">
        <f t="shared" ref="X28" si="76">+ROUND((J28+L28)*V28/100+(K28+M28)*W28/100,2)</f>
        <v>714.71</v>
      </c>
      <c r="Y28" s="14">
        <v>34.9</v>
      </c>
      <c r="Z28" s="14">
        <v>42.35</v>
      </c>
      <c r="AA28" s="26">
        <f t="shared" si="19"/>
        <v>453.66</v>
      </c>
      <c r="AB28" s="27">
        <f t="shared" ref="AB28" si="77">+X28+AA28</f>
        <v>1168.3700000000001</v>
      </c>
      <c r="AC28" s="78">
        <f t="shared" ref="AC28" si="78">+U28+AB28</f>
        <v>1168.3700000000001</v>
      </c>
      <c r="AD28" s="72">
        <v>0.23</v>
      </c>
      <c r="AE28" s="73">
        <f t="shared" ref="AE28" si="79">+ROUND(AC28*AD28,2)</f>
        <v>268.73</v>
      </c>
      <c r="AF28" s="79">
        <f t="shared" ref="AF28" si="80">+AE28+AC28</f>
        <v>1437.1000000000001</v>
      </c>
      <c r="AG28" s="3"/>
    </row>
    <row r="29" spans="2:33" ht="30.75" customHeight="1" x14ac:dyDescent="0.2">
      <c r="B29" s="95" t="s">
        <v>53</v>
      </c>
      <c r="C29" s="24">
        <v>1</v>
      </c>
      <c r="D29" s="24">
        <v>0</v>
      </c>
      <c r="E29" s="60">
        <v>0.6</v>
      </c>
      <c r="F29" s="60">
        <v>0.4</v>
      </c>
      <c r="G29" s="61" t="s">
        <v>4</v>
      </c>
      <c r="H29" s="24">
        <v>12</v>
      </c>
      <c r="I29" s="24" t="s">
        <v>41</v>
      </c>
      <c r="J29" s="53">
        <v>10836</v>
      </c>
      <c r="K29" s="53">
        <v>7224</v>
      </c>
      <c r="L29" s="53">
        <v>0</v>
      </c>
      <c r="M29" s="53">
        <v>0</v>
      </c>
      <c r="N29" s="131">
        <f t="shared" ref="N29:N31" si="81">+J29+K29+L29+M29</f>
        <v>18060</v>
      </c>
      <c r="O29" s="88"/>
      <c r="P29" s="89"/>
      <c r="Q29" s="89"/>
      <c r="R29" s="89"/>
      <c r="S29" s="37"/>
      <c r="T29" s="37"/>
      <c r="U29" s="126">
        <f t="shared" ref="U29:U31" si="82">+ROUND((J29*O29/100+K29*P29/100+L29*Q29/100+M29*R29/100+C29*H29*S29+D29*H29*T29),2)</f>
        <v>0</v>
      </c>
      <c r="V29" s="39">
        <v>2.931</v>
      </c>
      <c r="W29" s="55">
        <v>3.5569999999999999</v>
      </c>
      <c r="X29" s="56">
        <f t="shared" ref="X29:X31" si="83">+ROUND((J29+L29)*V29/100+(K29+M29)*W29/100,2)</f>
        <v>574.55999999999995</v>
      </c>
      <c r="Y29" s="14">
        <v>34.9</v>
      </c>
      <c r="Z29" s="14">
        <v>42.35</v>
      </c>
      <c r="AA29" s="26">
        <f t="shared" ref="AA29:AA31" si="84">+ROUND((C29*H29*Y29*E29)+(C29*H29*Z29*F29)+(D29*H29*Y29*E29)+(D29*H29*Z29*F29),2)</f>
        <v>454.56</v>
      </c>
      <c r="AB29" s="27">
        <f t="shared" ref="AB29:AB31" si="85">+X29+AA29</f>
        <v>1029.1199999999999</v>
      </c>
      <c r="AC29" s="78">
        <f t="shared" ref="AC29:AC31" si="86">+U29+AB29</f>
        <v>1029.1199999999999</v>
      </c>
      <c r="AD29" s="72">
        <v>0.23</v>
      </c>
      <c r="AE29" s="73">
        <f t="shared" ref="AE29:AE31" si="87">+ROUND(AC29*AD29,2)</f>
        <v>236.7</v>
      </c>
      <c r="AF29" s="79">
        <f t="shared" ref="AF29:AF31" si="88">+AE29+AC29</f>
        <v>1265.82</v>
      </c>
      <c r="AG29" s="3"/>
    </row>
    <row r="30" spans="2:33" ht="30.75" customHeight="1" x14ac:dyDescent="0.2">
      <c r="B30" s="95" t="s">
        <v>53</v>
      </c>
      <c r="C30" s="24">
        <v>1</v>
      </c>
      <c r="D30" s="24">
        <v>0</v>
      </c>
      <c r="E30" s="60">
        <v>0.49340000000000001</v>
      </c>
      <c r="F30" s="60">
        <v>0.50659999999999994</v>
      </c>
      <c r="G30" s="61" t="s">
        <v>4</v>
      </c>
      <c r="H30" s="24">
        <v>12</v>
      </c>
      <c r="I30" s="24" t="s">
        <v>41</v>
      </c>
      <c r="J30" s="53">
        <v>17323</v>
      </c>
      <c r="K30" s="53">
        <v>17787</v>
      </c>
      <c r="L30" s="53">
        <v>0</v>
      </c>
      <c r="M30" s="53">
        <v>0</v>
      </c>
      <c r="N30" s="131">
        <f t="shared" si="81"/>
        <v>35110</v>
      </c>
      <c r="O30" s="88"/>
      <c r="P30" s="89"/>
      <c r="Q30" s="89"/>
      <c r="R30" s="89"/>
      <c r="S30" s="37"/>
      <c r="T30" s="37"/>
      <c r="U30" s="126">
        <f t="shared" si="82"/>
        <v>0</v>
      </c>
      <c r="V30" s="39">
        <v>2.931</v>
      </c>
      <c r="W30" s="55">
        <v>3.5569999999999999</v>
      </c>
      <c r="X30" s="56">
        <f t="shared" si="83"/>
        <v>1140.42</v>
      </c>
      <c r="Y30" s="14">
        <v>34.9</v>
      </c>
      <c r="Z30" s="14">
        <v>42.35</v>
      </c>
      <c r="AA30" s="26">
        <f t="shared" si="84"/>
        <v>464.09</v>
      </c>
      <c r="AB30" s="27">
        <f t="shared" si="85"/>
        <v>1604.51</v>
      </c>
      <c r="AC30" s="78">
        <f t="shared" si="86"/>
        <v>1604.51</v>
      </c>
      <c r="AD30" s="72">
        <v>0.23</v>
      </c>
      <c r="AE30" s="73">
        <f t="shared" si="87"/>
        <v>369.04</v>
      </c>
      <c r="AF30" s="79">
        <f t="shared" si="88"/>
        <v>1973.55</v>
      </c>
      <c r="AG30" s="3"/>
    </row>
    <row r="31" spans="2:33" ht="30.75" customHeight="1" x14ac:dyDescent="0.2">
      <c r="B31" s="95" t="s">
        <v>53</v>
      </c>
      <c r="C31" s="24">
        <v>1</v>
      </c>
      <c r="D31" s="24">
        <v>0</v>
      </c>
      <c r="E31" s="60">
        <v>0.42</v>
      </c>
      <c r="F31" s="60">
        <v>0.58000000000000007</v>
      </c>
      <c r="G31" s="61" t="s">
        <v>4</v>
      </c>
      <c r="H31" s="24">
        <v>12</v>
      </c>
      <c r="I31" s="24" t="s">
        <v>41</v>
      </c>
      <c r="J31" s="53">
        <v>0</v>
      </c>
      <c r="K31" s="53">
        <v>0</v>
      </c>
      <c r="L31" s="53">
        <v>21521</v>
      </c>
      <c r="M31" s="53">
        <v>29719</v>
      </c>
      <c r="N31" s="131">
        <f t="shared" si="81"/>
        <v>51240</v>
      </c>
      <c r="O31" s="88"/>
      <c r="P31" s="89"/>
      <c r="Q31" s="89"/>
      <c r="R31" s="89"/>
      <c r="S31" s="37"/>
      <c r="T31" s="37"/>
      <c r="U31" s="126">
        <f t="shared" si="82"/>
        <v>0</v>
      </c>
      <c r="V31" s="39">
        <v>2.931</v>
      </c>
      <c r="W31" s="55">
        <v>3.5569999999999999</v>
      </c>
      <c r="X31" s="56">
        <f t="shared" si="83"/>
        <v>1687.89</v>
      </c>
      <c r="Y31" s="14">
        <v>34.9</v>
      </c>
      <c r="Z31" s="14">
        <v>42.35</v>
      </c>
      <c r="AA31" s="26">
        <f t="shared" si="84"/>
        <v>470.65</v>
      </c>
      <c r="AB31" s="27">
        <f t="shared" si="85"/>
        <v>2158.54</v>
      </c>
      <c r="AC31" s="78">
        <f t="shared" si="86"/>
        <v>2158.54</v>
      </c>
      <c r="AD31" s="72">
        <v>0.23</v>
      </c>
      <c r="AE31" s="73">
        <f t="shared" si="87"/>
        <v>496.46</v>
      </c>
      <c r="AF31" s="79">
        <f t="shared" si="88"/>
        <v>2655</v>
      </c>
      <c r="AG31" s="3"/>
    </row>
    <row r="32" spans="2:33" ht="30.75" customHeight="1" x14ac:dyDescent="0.2">
      <c r="B32" s="95" t="s">
        <v>53</v>
      </c>
      <c r="C32" s="24">
        <v>1</v>
      </c>
      <c r="D32" s="24">
        <v>0</v>
      </c>
      <c r="E32" s="60">
        <v>0.38500000000000001</v>
      </c>
      <c r="F32" s="60">
        <v>0.61499999999999999</v>
      </c>
      <c r="G32" s="61" t="s">
        <v>4</v>
      </c>
      <c r="H32" s="24">
        <v>12</v>
      </c>
      <c r="I32" s="24" t="s">
        <v>41</v>
      </c>
      <c r="J32" s="53">
        <v>0</v>
      </c>
      <c r="K32" s="53">
        <v>0</v>
      </c>
      <c r="L32" s="53">
        <v>12705</v>
      </c>
      <c r="M32" s="53">
        <v>20295</v>
      </c>
      <c r="N32" s="131">
        <f t="shared" si="16"/>
        <v>33000</v>
      </c>
      <c r="O32" s="88"/>
      <c r="P32" s="89"/>
      <c r="Q32" s="89"/>
      <c r="R32" s="89"/>
      <c r="S32" s="37"/>
      <c r="T32" s="37"/>
      <c r="U32" s="126">
        <f t="shared" si="17"/>
        <v>0</v>
      </c>
      <c r="V32" s="39">
        <v>2.931</v>
      </c>
      <c r="W32" s="55">
        <v>3.5569999999999999</v>
      </c>
      <c r="X32" s="56">
        <f t="shared" ref="X32" si="89">+ROUND((J32+L32)*V32/100+(K32+M32)*W32/100,2)</f>
        <v>1094.28</v>
      </c>
      <c r="Y32" s="14">
        <v>34.9</v>
      </c>
      <c r="Z32" s="14">
        <v>42.35</v>
      </c>
      <c r="AA32" s="26">
        <f t="shared" si="19"/>
        <v>473.78</v>
      </c>
      <c r="AB32" s="27">
        <f t="shared" ref="AB32" si="90">+X32+AA32</f>
        <v>1568.06</v>
      </c>
      <c r="AC32" s="78">
        <f t="shared" ref="AC32" si="91">+U32+AB32</f>
        <v>1568.06</v>
      </c>
      <c r="AD32" s="72">
        <v>0.23</v>
      </c>
      <c r="AE32" s="73">
        <f t="shared" ref="AE32" si="92">+ROUND(AC32*AD32,2)</f>
        <v>360.65</v>
      </c>
      <c r="AF32" s="79">
        <f t="shared" ref="AF32" si="93">+AE32+AC32</f>
        <v>1928.71</v>
      </c>
      <c r="AG32" s="3"/>
    </row>
    <row r="33" spans="2:33" ht="30.75" customHeight="1" x14ac:dyDescent="0.2">
      <c r="B33" s="95" t="s">
        <v>53</v>
      </c>
      <c r="C33" s="24">
        <v>1</v>
      </c>
      <c r="D33" s="24">
        <v>0</v>
      </c>
      <c r="E33" s="60">
        <v>0.37359999999999999</v>
      </c>
      <c r="F33" s="60">
        <v>0.62640000000000007</v>
      </c>
      <c r="G33" s="61" t="s">
        <v>4</v>
      </c>
      <c r="H33" s="24">
        <v>12</v>
      </c>
      <c r="I33" s="24" t="s">
        <v>41</v>
      </c>
      <c r="J33" s="53">
        <v>23937</v>
      </c>
      <c r="K33" s="53">
        <v>40133</v>
      </c>
      <c r="L33" s="53">
        <v>0</v>
      </c>
      <c r="M33" s="53">
        <v>0</v>
      </c>
      <c r="N33" s="131">
        <f t="shared" ref="N33:N35" si="94">+J33+K33+L33+M33</f>
        <v>64070</v>
      </c>
      <c r="O33" s="88"/>
      <c r="P33" s="89"/>
      <c r="Q33" s="89"/>
      <c r="R33" s="89"/>
      <c r="S33" s="37"/>
      <c r="T33" s="37"/>
      <c r="U33" s="126">
        <f t="shared" ref="U33:U35" si="95">+ROUND((J33*O33/100+K33*P33/100+L33*Q33/100+M33*R33/100+C33*H33*S33+D33*H33*T33),2)</f>
        <v>0</v>
      </c>
      <c r="V33" s="39">
        <v>2.931</v>
      </c>
      <c r="W33" s="55">
        <v>3.5569999999999999</v>
      </c>
      <c r="X33" s="56">
        <f t="shared" ref="X33:X35" si="96">+ROUND((J33+L33)*V33/100+(K33+M33)*W33/100,2)</f>
        <v>2129.12</v>
      </c>
      <c r="Y33" s="14">
        <v>34.9</v>
      </c>
      <c r="Z33" s="14">
        <v>42.35</v>
      </c>
      <c r="AA33" s="26">
        <f t="shared" ref="AA33:AA35" si="97">+ROUND((C33*H33*Y33*E33)+(C33*H33*Z33*F33)+(D33*H33*Y33*E33)+(D33*H33*Z33*F33),2)</f>
        <v>474.8</v>
      </c>
      <c r="AB33" s="27">
        <f t="shared" ref="AB33:AB35" si="98">+X33+AA33</f>
        <v>2603.92</v>
      </c>
      <c r="AC33" s="78">
        <f t="shared" ref="AC33:AC35" si="99">+U33+AB33</f>
        <v>2603.92</v>
      </c>
      <c r="AD33" s="72">
        <v>0.23</v>
      </c>
      <c r="AE33" s="73">
        <f t="shared" ref="AE33:AE35" si="100">+ROUND(AC33*AD33,2)</f>
        <v>598.9</v>
      </c>
      <c r="AF33" s="79">
        <f t="shared" ref="AF33:AF35" si="101">+AE33+AC33</f>
        <v>3202.82</v>
      </c>
      <c r="AG33" s="3"/>
    </row>
    <row r="34" spans="2:33" ht="30.75" customHeight="1" x14ac:dyDescent="0.2">
      <c r="B34" s="95" t="s">
        <v>53</v>
      </c>
      <c r="C34" s="24">
        <v>1</v>
      </c>
      <c r="D34" s="24">
        <v>0</v>
      </c>
      <c r="E34" s="60">
        <v>0.37</v>
      </c>
      <c r="F34" s="60">
        <v>0.63</v>
      </c>
      <c r="G34" s="61" t="s">
        <v>4</v>
      </c>
      <c r="H34" s="24">
        <v>12</v>
      </c>
      <c r="I34" s="24" t="s">
        <v>41</v>
      </c>
      <c r="J34" s="53">
        <v>0</v>
      </c>
      <c r="K34" s="53">
        <v>0</v>
      </c>
      <c r="L34" s="53">
        <v>27010</v>
      </c>
      <c r="M34" s="53">
        <v>45990</v>
      </c>
      <c r="N34" s="131">
        <f t="shared" si="94"/>
        <v>73000</v>
      </c>
      <c r="O34" s="88"/>
      <c r="P34" s="89"/>
      <c r="Q34" s="89"/>
      <c r="R34" s="89"/>
      <c r="S34" s="37"/>
      <c r="T34" s="37"/>
      <c r="U34" s="126">
        <f t="shared" si="95"/>
        <v>0</v>
      </c>
      <c r="V34" s="39">
        <v>2.931</v>
      </c>
      <c r="W34" s="55">
        <v>3.5569999999999999</v>
      </c>
      <c r="X34" s="56">
        <f t="shared" si="96"/>
        <v>2427.5300000000002</v>
      </c>
      <c r="Y34" s="14">
        <v>34.9</v>
      </c>
      <c r="Z34" s="14">
        <v>42.35</v>
      </c>
      <c r="AA34" s="26">
        <f t="shared" si="97"/>
        <v>475.12</v>
      </c>
      <c r="AB34" s="27">
        <f t="shared" si="98"/>
        <v>2902.65</v>
      </c>
      <c r="AC34" s="78">
        <f t="shared" si="99"/>
        <v>2902.65</v>
      </c>
      <c r="AD34" s="72">
        <v>0.23</v>
      </c>
      <c r="AE34" s="73">
        <f t="shared" si="100"/>
        <v>667.61</v>
      </c>
      <c r="AF34" s="79">
        <f t="shared" si="101"/>
        <v>3570.26</v>
      </c>
      <c r="AG34" s="3"/>
    </row>
    <row r="35" spans="2:33" ht="30.75" customHeight="1" x14ac:dyDescent="0.2">
      <c r="B35" s="95" t="s">
        <v>53</v>
      </c>
      <c r="C35" s="24">
        <v>1</v>
      </c>
      <c r="D35" s="24">
        <v>0</v>
      </c>
      <c r="E35" s="60">
        <v>0.28000000000000003</v>
      </c>
      <c r="F35" s="60">
        <v>0.72</v>
      </c>
      <c r="G35" s="61" t="s">
        <v>4</v>
      </c>
      <c r="H35" s="24">
        <v>12</v>
      </c>
      <c r="I35" s="24" t="s">
        <v>41</v>
      </c>
      <c r="J35" s="53">
        <v>0</v>
      </c>
      <c r="K35" s="53">
        <v>0</v>
      </c>
      <c r="L35" s="53">
        <v>19306</v>
      </c>
      <c r="M35" s="53">
        <v>49644</v>
      </c>
      <c r="N35" s="131">
        <f t="shared" si="94"/>
        <v>68950</v>
      </c>
      <c r="O35" s="88"/>
      <c r="P35" s="89"/>
      <c r="Q35" s="89"/>
      <c r="R35" s="89"/>
      <c r="S35" s="37"/>
      <c r="T35" s="37"/>
      <c r="U35" s="126">
        <f t="shared" si="95"/>
        <v>0</v>
      </c>
      <c r="V35" s="39">
        <v>2.931</v>
      </c>
      <c r="W35" s="55">
        <v>3.5569999999999999</v>
      </c>
      <c r="X35" s="56">
        <f t="shared" si="96"/>
        <v>2331.6999999999998</v>
      </c>
      <c r="Y35" s="14">
        <v>34.9</v>
      </c>
      <c r="Z35" s="14">
        <v>42.35</v>
      </c>
      <c r="AA35" s="26">
        <f t="shared" si="97"/>
        <v>483.17</v>
      </c>
      <c r="AB35" s="27">
        <f t="shared" si="98"/>
        <v>2814.87</v>
      </c>
      <c r="AC35" s="78">
        <f t="shared" si="99"/>
        <v>2814.87</v>
      </c>
      <c r="AD35" s="72">
        <v>0.23</v>
      </c>
      <c r="AE35" s="73">
        <f t="shared" si="100"/>
        <v>647.41999999999996</v>
      </c>
      <c r="AF35" s="79">
        <f t="shared" si="101"/>
        <v>3462.29</v>
      </c>
      <c r="AG35" s="3"/>
    </row>
    <row r="36" spans="2:33" ht="30.75" customHeight="1" x14ac:dyDescent="0.2">
      <c r="B36" s="95" t="s">
        <v>53</v>
      </c>
      <c r="C36" s="24">
        <v>1</v>
      </c>
      <c r="D36" s="24">
        <v>0</v>
      </c>
      <c r="E36" s="60">
        <v>0.26300000000000001</v>
      </c>
      <c r="F36" s="60">
        <v>0.73699999999999999</v>
      </c>
      <c r="G36" s="61" t="s">
        <v>4</v>
      </c>
      <c r="H36" s="24">
        <v>12</v>
      </c>
      <c r="I36" s="24" t="s">
        <v>41</v>
      </c>
      <c r="J36" s="53">
        <v>0</v>
      </c>
      <c r="K36" s="53">
        <v>0</v>
      </c>
      <c r="L36" s="53">
        <v>6972</v>
      </c>
      <c r="M36" s="53">
        <v>19538</v>
      </c>
      <c r="N36" s="131">
        <f t="shared" ref="N36:N41" si="102">+J36+K36+L36+M36</f>
        <v>26510</v>
      </c>
      <c r="O36" s="88"/>
      <c r="P36" s="89"/>
      <c r="Q36" s="89"/>
      <c r="R36" s="89"/>
      <c r="S36" s="37"/>
      <c r="T36" s="37"/>
      <c r="U36" s="126">
        <f t="shared" ref="U36" si="103">+ROUND((J36*O36/100+K36*P36/100+L36*Q36/100+M36*R36/100+C36*H36*S36+D36*H36*T36),2)</f>
        <v>0</v>
      </c>
      <c r="V36" s="39">
        <v>2.931</v>
      </c>
      <c r="W36" s="55">
        <v>3.5569999999999999</v>
      </c>
      <c r="X36" s="56">
        <f t="shared" ref="X36" si="104">+ROUND((J36+L36)*V36/100+(K36+M36)*W36/100,2)</f>
        <v>899.32</v>
      </c>
      <c r="Y36" s="14">
        <v>34.9</v>
      </c>
      <c r="Z36" s="14">
        <v>42.35</v>
      </c>
      <c r="AA36" s="26">
        <f t="shared" ref="AA36" si="105">+ROUND((C36*H36*Y36*E36)+(C36*H36*Z36*F36)+(D36*H36*Y36*E36)+(D36*H36*Z36*F36),2)</f>
        <v>484.69</v>
      </c>
      <c r="AB36" s="27">
        <f t="shared" ref="AB36" si="106">+X36+AA36</f>
        <v>1384.01</v>
      </c>
      <c r="AC36" s="78">
        <f t="shared" ref="AC36" si="107">+U36+AB36</f>
        <v>1384.01</v>
      </c>
      <c r="AD36" s="72">
        <v>0.23</v>
      </c>
      <c r="AE36" s="73">
        <f t="shared" ref="AE36" si="108">+ROUND(AC36*AD36,2)</f>
        <v>318.32</v>
      </c>
      <c r="AF36" s="79">
        <f t="shared" ref="AF36" si="109">+AE36+AC36</f>
        <v>1702.33</v>
      </c>
      <c r="AG36" s="3"/>
    </row>
    <row r="37" spans="2:33" ht="30.75" customHeight="1" x14ac:dyDescent="0.2">
      <c r="B37" s="95" t="s">
        <v>53</v>
      </c>
      <c r="C37" s="24">
        <v>1</v>
      </c>
      <c r="D37" s="24">
        <v>0</v>
      </c>
      <c r="E37" s="60">
        <v>0.2276</v>
      </c>
      <c r="F37" s="60">
        <v>0.77239999999999998</v>
      </c>
      <c r="G37" s="61" t="s">
        <v>4</v>
      </c>
      <c r="H37" s="24">
        <v>12</v>
      </c>
      <c r="I37" s="24" t="s">
        <v>41</v>
      </c>
      <c r="J37" s="53">
        <v>0</v>
      </c>
      <c r="K37" s="53">
        <v>0</v>
      </c>
      <c r="L37" s="53">
        <v>3969</v>
      </c>
      <c r="M37" s="53">
        <v>13471</v>
      </c>
      <c r="N37" s="131">
        <f t="shared" si="102"/>
        <v>17440</v>
      </c>
      <c r="O37" s="88"/>
      <c r="P37" s="89"/>
      <c r="Q37" s="89"/>
      <c r="R37" s="89"/>
      <c r="S37" s="37"/>
      <c r="T37" s="37"/>
      <c r="U37" s="126">
        <f t="shared" ref="U37:U41" si="110">+ROUND((J37*O37/100+K37*P37/100+L37*Q37/100+M37*R37/100+C37*H37*S37+D37*H37*T37),2)</f>
        <v>0</v>
      </c>
      <c r="V37" s="39">
        <v>2.931</v>
      </c>
      <c r="W37" s="55">
        <v>3.5569999999999999</v>
      </c>
      <c r="X37" s="56">
        <f t="shared" ref="X37:X41" si="111">+ROUND((J37+L37)*V37/100+(K37+M37)*W37/100,2)</f>
        <v>595.49</v>
      </c>
      <c r="Y37" s="14">
        <v>34.9</v>
      </c>
      <c r="Z37" s="14">
        <v>42.35</v>
      </c>
      <c r="AA37" s="26">
        <f t="shared" ref="AA37:AA41" si="112">+ROUND((C37*H37*Y37*E37)+(C37*H37*Z37*F37)+(D37*H37*Y37*E37)+(D37*H37*Z37*F37),2)</f>
        <v>487.85</v>
      </c>
      <c r="AB37" s="27">
        <f t="shared" ref="AB37:AB41" si="113">+X37+AA37</f>
        <v>1083.3400000000001</v>
      </c>
      <c r="AC37" s="78">
        <f t="shared" ref="AC37:AC41" si="114">+U37+AB37</f>
        <v>1083.3400000000001</v>
      </c>
      <c r="AD37" s="72">
        <v>0.23</v>
      </c>
      <c r="AE37" s="73">
        <f t="shared" ref="AE37:AE41" si="115">+ROUND(AC37*AD37,2)</f>
        <v>249.17</v>
      </c>
      <c r="AF37" s="79">
        <f t="shared" ref="AF37:AF41" si="116">+AE37+AC37</f>
        <v>1332.5100000000002</v>
      </c>
      <c r="AG37" s="3"/>
    </row>
    <row r="38" spans="2:33" ht="30.75" customHeight="1" x14ac:dyDescent="0.2">
      <c r="B38" s="95" t="s">
        <v>53</v>
      </c>
      <c r="C38" s="24">
        <v>1</v>
      </c>
      <c r="D38" s="24">
        <v>0</v>
      </c>
      <c r="E38" s="60">
        <v>0.161</v>
      </c>
      <c r="F38" s="60">
        <v>0.83899999999999997</v>
      </c>
      <c r="G38" s="61" t="s">
        <v>4</v>
      </c>
      <c r="H38" s="24">
        <v>12</v>
      </c>
      <c r="I38" s="24" t="s">
        <v>41</v>
      </c>
      <c r="J38" s="53">
        <v>0</v>
      </c>
      <c r="K38" s="53">
        <v>0</v>
      </c>
      <c r="L38" s="53">
        <v>5202</v>
      </c>
      <c r="M38" s="53">
        <v>27108</v>
      </c>
      <c r="N38" s="131">
        <f t="shared" si="102"/>
        <v>32310</v>
      </c>
      <c r="O38" s="88"/>
      <c r="P38" s="89"/>
      <c r="Q38" s="89"/>
      <c r="R38" s="89"/>
      <c r="S38" s="37"/>
      <c r="T38" s="37"/>
      <c r="U38" s="126">
        <f t="shared" si="110"/>
        <v>0</v>
      </c>
      <c r="V38" s="39">
        <v>2.931</v>
      </c>
      <c r="W38" s="55">
        <v>3.5569999999999999</v>
      </c>
      <c r="X38" s="56">
        <f t="shared" si="111"/>
        <v>1116.7</v>
      </c>
      <c r="Y38" s="14">
        <v>34.9</v>
      </c>
      <c r="Z38" s="14">
        <v>42.35</v>
      </c>
      <c r="AA38" s="26">
        <f t="shared" si="112"/>
        <v>493.81</v>
      </c>
      <c r="AB38" s="27">
        <f t="shared" si="113"/>
        <v>1610.51</v>
      </c>
      <c r="AC38" s="78">
        <f t="shared" si="114"/>
        <v>1610.51</v>
      </c>
      <c r="AD38" s="72">
        <v>0.23</v>
      </c>
      <c r="AE38" s="73">
        <f t="shared" si="115"/>
        <v>370.42</v>
      </c>
      <c r="AF38" s="79">
        <f t="shared" si="116"/>
        <v>1980.93</v>
      </c>
      <c r="AG38" s="3"/>
    </row>
    <row r="39" spans="2:33" ht="30.75" customHeight="1" x14ac:dyDescent="0.2">
      <c r="B39" s="95" t="s">
        <v>53</v>
      </c>
      <c r="C39" s="138">
        <v>1</v>
      </c>
      <c r="D39" s="138">
        <v>0</v>
      </c>
      <c r="E39" s="148">
        <v>0.12939999999999999</v>
      </c>
      <c r="F39" s="148">
        <v>0.87060000000000004</v>
      </c>
      <c r="G39" s="140" t="s">
        <v>4</v>
      </c>
      <c r="H39" s="138">
        <v>12</v>
      </c>
      <c r="I39" s="138" t="s">
        <v>41</v>
      </c>
      <c r="J39" s="141">
        <v>0</v>
      </c>
      <c r="K39" s="141">
        <v>0</v>
      </c>
      <c r="L39" s="141">
        <v>4398</v>
      </c>
      <c r="M39" s="141">
        <v>29592</v>
      </c>
      <c r="N39" s="147">
        <f t="shared" ref="N39" si="117">+J39+K39+L39+M39</f>
        <v>33990</v>
      </c>
      <c r="O39" s="88"/>
      <c r="P39" s="89"/>
      <c r="Q39" s="89"/>
      <c r="R39" s="89"/>
      <c r="S39" s="37"/>
      <c r="T39" s="37"/>
      <c r="U39" s="126">
        <f t="shared" ref="U39" si="118">+ROUND((J39*O39/100+K39*P39/100+L39*Q39/100+M39*R39/100+C39*H39*S39+D39*H39*T39),2)</f>
        <v>0</v>
      </c>
      <c r="V39" s="39">
        <v>2.931</v>
      </c>
      <c r="W39" s="55">
        <v>3.5569999999999999</v>
      </c>
      <c r="X39" s="56">
        <f t="shared" ref="X39" si="119">+ROUND((J39+L39)*V39/100+(K39+M39)*W39/100,2)</f>
        <v>1181.49</v>
      </c>
      <c r="Y39" s="14">
        <v>34.9</v>
      </c>
      <c r="Z39" s="14">
        <v>42.35</v>
      </c>
      <c r="AA39" s="26">
        <f t="shared" ref="AA39" si="120">+ROUND((C39*H39*Y39*E39)+(C39*H39*Z39*F39)+(D39*H39*Y39*E39)+(D39*H39*Z39*F39),2)</f>
        <v>496.63</v>
      </c>
      <c r="AB39" s="27">
        <f t="shared" ref="AB39" si="121">+X39+AA39</f>
        <v>1678.12</v>
      </c>
      <c r="AC39" s="78">
        <f t="shared" ref="AC39" si="122">+U39+AB39</f>
        <v>1678.12</v>
      </c>
      <c r="AD39" s="72">
        <v>0.23</v>
      </c>
      <c r="AE39" s="73">
        <f t="shared" ref="AE39" si="123">+ROUND(AC39*AD39,2)</f>
        <v>385.97</v>
      </c>
      <c r="AF39" s="79">
        <f t="shared" ref="AF39" si="124">+AE39+AC39</f>
        <v>2064.09</v>
      </c>
      <c r="AG39" s="3"/>
    </row>
    <row r="40" spans="2:33" ht="30.75" customHeight="1" x14ac:dyDescent="0.2">
      <c r="B40" s="95" t="s">
        <v>53</v>
      </c>
      <c r="C40" s="24">
        <v>1</v>
      </c>
      <c r="D40" s="24">
        <v>0</v>
      </c>
      <c r="E40" s="60">
        <v>0.10970000000000001</v>
      </c>
      <c r="F40" s="60">
        <v>0.89029999999999998</v>
      </c>
      <c r="G40" s="61" t="s">
        <v>4</v>
      </c>
      <c r="H40" s="24">
        <v>12</v>
      </c>
      <c r="I40" s="24" t="s">
        <v>41</v>
      </c>
      <c r="J40" s="53">
        <v>0</v>
      </c>
      <c r="K40" s="53">
        <v>0</v>
      </c>
      <c r="L40" s="53">
        <v>5160</v>
      </c>
      <c r="M40" s="53">
        <v>41880</v>
      </c>
      <c r="N40" s="131">
        <f t="shared" si="102"/>
        <v>47040</v>
      </c>
      <c r="O40" s="88"/>
      <c r="P40" s="89"/>
      <c r="Q40" s="89"/>
      <c r="R40" s="89"/>
      <c r="S40" s="37"/>
      <c r="T40" s="37"/>
      <c r="U40" s="126">
        <f t="shared" si="110"/>
        <v>0</v>
      </c>
      <c r="V40" s="39">
        <v>2.931</v>
      </c>
      <c r="W40" s="55">
        <v>3.5569999999999999</v>
      </c>
      <c r="X40" s="56">
        <f t="shared" si="111"/>
        <v>1640.91</v>
      </c>
      <c r="Y40" s="14">
        <v>34.9</v>
      </c>
      <c r="Z40" s="14">
        <v>42.35</v>
      </c>
      <c r="AA40" s="26">
        <f t="shared" si="112"/>
        <v>498.39</v>
      </c>
      <c r="AB40" s="27">
        <f t="shared" si="113"/>
        <v>2139.3000000000002</v>
      </c>
      <c r="AC40" s="78">
        <f t="shared" si="114"/>
        <v>2139.3000000000002</v>
      </c>
      <c r="AD40" s="72">
        <v>0.23</v>
      </c>
      <c r="AE40" s="73">
        <f t="shared" si="115"/>
        <v>492.04</v>
      </c>
      <c r="AF40" s="79">
        <f t="shared" si="116"/>
        <v>2631.34</v>
      </c>
      <c r="AG40" s="3"/>
    </row>
    <row r="41" spans="2:33" ht="30.75" customHeight="1" thickBot="1" x14ac:dyDescent="0.25">
      <c r="B41" s="95" t="s">
        <v>53</v>
      </c>
      <c r="C41" s="138">
        <v>0</v>
      </c>
      <c r="D41" s="138">
        <v>20</v>
      </c>
      <c r="E41" s="148">
        <v>0</v>
      </c>
      <c r="F41" s="148">
        <v>1</v>
      </c>
      <c r="G41" s="140" t="s">
        <v>4</v>
      </c>
      <c r="H41" s="138">
        <v>12</v>
      </c>
      <c r="I41" s="138" t="s">
        <v>41</v>
      </c>
      <c r="J41" s="141">
        <v>0</v>
      </c>
      <c r="K41" s="141">
        <v>314200</v>
      </c>
      <c r="L41" s="141">
        <v>0</v>
      </c>
      <c r="M41" s="141">
        <v>476840</v>
      </c>
      <c r="N41" s="147">
        <f t="shared" si="102"/>
        <v>791040</v>
      </c>
      <c r="O41" s="90"/>
      <c r="P41" s="91"/>
      <c r="Q41" s="91"/>
      <c r="R41" s="91"/>
      <c r="S41" s="38"/>
      <c r="T41" s="38"/>
      <c r="U41" s="127">
        <f t="shared" si="110"/>
        <v>0</v>
      </c>
      <c r="V41" s="39">
        <v>2.931</v>
      </c>
      <c r="W41" s="55">
        <v>3.5569999999999999</v>
      </c>
      <c r="X41" s="56">
        <f t="shared" si="111"/>
        <v>28137.29</v>
      </c>
      <c r="Y41" s="14">
        <v>34.9</v>
      </c>
      <c r="Z41" s="14">
        <v>42.35</v>
      </c>
      <c r="AA41" s="26">
        <f t="shared" si="112"/>
        <v>10164</v>
      </c>
      <c r="AB41" s="27">
        <f t="shared" si="113"/>
        <v>38301.29</v>
      </c>
      <c r="AC41" s="78">
        <f t="shared" si="114"/>
        <v>38301.29</v>
      </c>
      <c r="AD41" s="72">
        <v>0.23</v>
      </c>
      <c r="AE41" s="73">
        <f t="shared" si="115"/>
        <v>8809.2999999999993</v>
      </c>
      <c r="AF41" s="79">
        <f t="shared" si="116"/>
        <v>47110.59</v>
      </c>
      <c r="AG41" s="3"/>
    </row>
    <row r="42" spans="2:33" ht="30.75" customHeight="1" thickBot="1" x14ac:dyDescent="0.25">
      <c r="B42" s="123" t="s">
        <v>74</v>
      </c>
      <c r="C42" s="107">
        <v>0</v>
      </c>
      <c r="D42" s="107">
        <v>2</v>
      </c>
      <c r="E42" s="124">
        <v>0</v>
      </c>
      <c r="F42" s="124">
        <v>1</v>
      </c>
      <c r="G42" s="22" t="s">
        <v>4</v>
      </c>
      <c r="H42" s="107">
        <v>12</v>
      </c>
      <c r="I42" s="107" t="s">
        <v>41</v>
      </c>
      <c r="J42" s="109">
        <v>0</v>
      </c>
      <c r="K42" s="109">
        <v>76230</v>
      </c>
      <c r="L42" s="109">
        <v>0</v>
      </c>
      <c r="M42" s="109">
        <v>40660</v>
      </c>
      <c r="N42" s="132">
        <f t="shared" ref="N42" si="125">+J42+K42+L42+M42</f>
        <v>116890</v>
      </c>
      <c r="O42" s="110"/>
      <c r="P42" s="111"/>
      <c r="Q42" s="111"/>
      <c r="R42" s="111"/>
      <c r="S42" s="112"/>
      <c r="T42" s="112"/>
      <c r="U42" s="128">
        <f t="shared" ref="U42" si="126">+ROUND((J42*O42/100+K42*P42/100+L42*Q42/100+M42*R42/100+C42*H42*S42+D42*H42*T42),2)</f>
        <v>0</v>
      </c>
      <c r="V42" s="113">
        <v>2.931</v>
      </c>
      <c r="W42" s="114">
        <v>3.5569999999999999</v>
      </c>
      <c r="X42" s="115">
        <f t="shared" ref="X42" si="127">+ROUND((J42+L42)*V42/100+(K42+M42)*W42/100,2)</f>
        <v>4157.78</v>
      </c>
      <c r="Y42" s="116">
        <v>37.49</v>
      </c>
      <c r="Z42" s="116">
        <v>45.49</v>
      </c>
      <c r="AA42" s="117">
        <f t="shared" ref="AA42" si="128">+ROUND((C42*H42*Y42*E42)+(C42*H42*Z42*F42)+(D42*H42*Y42*E42)+(D42*H42*Z42*F42),2)</f>
        <v>1091.76</v>
      </c>
      <c r="AB42" s="118">
        <f t="shared" ref="AB42" si="129">+X42+AA42</f>
        <v>5249.54</v>
      </c>
      <c r="AC42" s="119">
        <f t="shared" ref="AC42" si="130">+U42+AB42</f>
        <v>5249.54</v>
      </c>
      <c r="AD42" s="120">
        <v>0.23</v>
      </c>
      <c r="AE42" s="121">
        <f t="shared" ref="AE42" si="131">+ROUND(AC42*AD42,2)</f>
        <v>1207.3900000000001</v>
      </c>
      <c r="AF42" s="122">
        <f t="shared" ref="AF42" si="132">+AE42+AC42</f>
        <v>6456.93</v>
      </c>
      <c r="AG42" s="3"/>
    </row>
    <row r="43" spans="2:33" ht="30.75" customHeight="1" x14ac:dyDescent="0.2">
      <c r="B43" s="92" t="s">
        <v>19</v>
      </c>
      <c r="C43" s="63">
        <v>25</v>
      </c>
      <c r="D43" s="63">
        <v>0</v>
      </c>
      <c r="E43" s="103">
        <v>1</v>
      </c>
      <c r="F43" s="103">
        <v>0</v>
      </c>
      <c r="G43" s="64" t="s">
        <v>4</v>
      </c>
      <c r="H43" s="63">
        <v>12</v>
      </c>
      <c r="I43" s="63" t="s">
        <v>41</v>
      </c>
      <c r="J43" s="65">
        <v>3433360</v>
      </c>
      <c r="K43" s="65">
        <v>0</v>
      </c>
      <c r="L43" s="65">
        <v>249160</v>
      </c>
      <c r="M43" s="65">
        <v>0</v>
      </c>
      <c r="N43" s="130">
        <f t="shared" si="16"/>
        <v>3682520</v>
      </c>
      <c r="O43" s="86"/>
      <c r="P43" s="87"/>
      <c r="Q43" s="87"/>
      <c r="R43" s="87"/>
      <c r="S43" s="44"/>
      <c r="T43" s="44"/>
      <c r="U43" s="125">
        <f t="shared" si="17"/>
        <v>0</v>
      </c>
      <c r="V43" s="45">
        <v>2.8730000000000002</v>
      </c>
      <c r="W43" s="57">
        <v>3.4860000000000002</v>
      </c>
      <c r="X43" s="46">
        <f t="shared" si="57"/>
        <v>105798.8</v>
      </c>
      <c r="Y43" s="47">
        <v>194.95</v>
      </c>
      <c r="Z43" s="47">
        <v>236.57</v>
      </c>
      <c r="AA43" s="48">
        <f t="shared" si="19"/>
        <v>58485</v>
      </c>
      <c r="AB43" s="49">
        <f>+X43+AA43</f>
        <v>164283.79999999999</v>
      </c>
      <c r="AC43" s="74">
        <f t="shared" ref="AC43:AC53" si="133">+U43+AB43</f>
        <v>164283.79999999999</v>
      </c>
      <c r="AD43" s="75">
        <v>0.23</v>
      </c>
      <c r="AE43" s="76">
        <f t="shared" ref="AE43:AE53" si="134">+ROUND(AC43*AD43,2)</f>
        <v>37785.269999999997</v>
      </c>
      <c r="AF43" s="77">
        <f t="shared" ref="AF43:AF53" si="135">+AE43+AC43</f>
        <v>202069.06999999998</v>
      </c>
      <c r="AG43" s="3"/>
    </row>
    <row r="44" spans="2:33" ht="30.75" customHeight="1" x14ac:dyDescent="0.2">
      <c r="B44" s="93" t="s">
        <v>19</v>
      </c>
      <c r="C44" s="24">
        <v>1</v>
      </c>
      <c r="D44" s="24">
        <v>0</v>
      </c>
      <c r="E44" s="60">
        <v>0.94</v>
      </c>
      <c r="F44" s="60">
        <v>6.0000000000000053E-2</v>
      </c>
      <c r="G44" s="61" t="s">
        <v>4</v>
      </c>
      <c r="H44" s="24">
        <v>12</v>
      </c>
      <c r="I44" s="24" t="s">
        <v>41</v>
      </c>
      <c r="J44" s="53">
        <v>0</v>
      </c>
      <c r="K44" s="53">
        <v>0</v>
      </c>
      <c r="L44" s="53">
        <v>104368</v>
      </c>
      <c r="M44" s="53">
        <v>6662</v>
      </c>
      <c r="N44" s="131">
        <f t="shared" ref="N44" si="136">+J44+K44+L44+M44</f>
        <v>111030</v>
      </c>
      <c r="O44" s="88"/>
      <c r="P44" s="89"/>
      <c r="Q44" s="89"/>
      <c r="R44" s="89"/>
      <c r="S44" s="37"/>
      <c r="T44" s="37"/>
      <c r="U44" s="126">
        <f t="shared" ref="U44" si="137">+ROUND((J44*O44/100+K44*P44/100+L44*Q44/100+M44*R44/100+C44*H44*S44+D44*H44*T44),2)</f>
        <v>0</v>
      </c>
      <c r="V44" s="39">
        <v>2.8730000000000002</v>
      </c>
      <c r="W44" s="55">
        <v>3.4860000000000002</v>
      </c>
      <c r="X44" s="56">
        <f t="shared" ref="X44" si="138">+ROUND((J44+L44)*V44/100+(K44+M44)*W44/100,2)</f>
        <v>3230.73</v>
      </c>
      <c r="Y44" s="14">
        <v>194.95</v>
      </c>
      <c r="Z44" s="14">
        <v>236.57</v>
      </c>
      <c r="AA44" s="26">
        <f t="shared" ref="AA44" si="139">+ROUND((C44*H44*Y44*E44)+(C44*H44*Z44*F44)+(D44*H44*Y44*E44)+(D44*H44*Z44*F44),2)</f>
        <v>2369.37</v>
      </c>
      <c r="AB44" s="27">
        <f>+X44+AA44</f>
        <v>5600.1</v>
      </c>
      <c r="AC44" s="78">
        <f t="shared" ref="AC44" si="140">+U44+AB44</f>
        <v>5600.1</v>
      </c>
      <c r="AD44" s="72">
        <v>0.23</v>
      </c>
      <c r="AE44" s="73">
        <f t="shared" ref="AE44" si="141">+ROUND(AC44*AD44,2)</f>
        <v>1288.02</v>
      </c>
      <c r="AF44" s="79">
        <f t="shared" ref="AF44" si="142">+AE44+AC44</f>
        <v>6888.1200000000008</v>
      </c>
      <c r="AG44" s="3"/>
    </row>
    <row r="45" spans="2:33" ht="30.75" customHeight="1" x14ac:dyDescent="0.2">
      <c r="B45" s="93" t="s">
        <v>19</v>
      </c>
      <c r="C45" s="24">
        <v>1</v>
      </c>
      <c r="D45" s="24">
        <v>0</v>
      </c>
      <c r="E45" s="60">
        <v>0.90569999999999995</v>
      </c>
      <c r="F45" s="60">
        <v>9.430000000000005E-2</v>
      </c>
      <c r="G45" s="61" t="s">
        <v>4</v>
      </c>
      <c r="H45" s="24">
        <v>12</v>
      </c>
      <c r="I45" s="24" t="s">
        <v>41</v>
      </c>
      <c r="J45" s="53">
        <v>149232</v>
      </c>
      <c r="K45" s="53">
        <v>15538</v>
      </c>
      <c r="L45" s="53">
        <v>0</v>
      </c>
      <c r="M45" s="53">
        <v>0</v>
      </c>
      <c r="N45" s="131">
        <f t="shared" si="16"/>
        <v>164770</v>
      </c>
      <c r="O45" s="88"/>
      <c r="P45" s="89"/>
      <c r="Q45" s="89"/>
      <c r="R45" s="89"/>
      <c r="S45" s="37"/>
      <c r="T45" s="37"/>
      <c r="U45" s="126">
        <f t="shared" si="17"/>
        <v>0</v>
      </c>
      <c r="V45" s="39">
        <v>2.8730000000000002</v>
      </c>
      <c r="W45" s="55">
        <v>3.4860000000000002</v>
      </c>
      <c r="X45" s="56">
        <f t="shared" ref="X45:X48" si="143">+ROUND((J45+L45)*V45/100+(K45+M45)*W45/100,2)</f>
        <v>4829.09</v>
      </c>
      <c r="Y45" s="14">
        <v>194.95</v>
      </c>
      <c r="Z45" s="14">
        <v>236.57</v>
      </c>
      <c r="AA45" s="26">
        <f t="shared" si="19"/>
        <v>2386.5</v>
      </c>
      <c r="AB45" s="27">
        <f t="shared" ref="AB45" si="144">+X45+AA45</f>
        <v>7215.59</v>
      </c>
      <c r="AC45" s="78">
        <f t="shared" ref="AC45:AC48" si="145">+U45+AB45</f>
        <v>7215.59</v>
      </c>
      <c r="AD45" s="72">
        <v>0.23</v>
      </c>
      <c r="AE45" s="73">
        <f t="shared" ref="AE45:AE48" si="146">+ROUND(AC45*AD45,2)</f>
        <v>1659.59</v>
      </c>
      <c r="AF45" s="79">
        <f t="shared" ref="AF45:AF48" si="147">+AE45+AC45</f>
        <v>8875.18</v>
      </c>
      <c r="AG45" s="3"/>
    </row>
    <row r="46" spans="2:33" ht="30.75" customHeight="1" x14ac:dyDescent="0.2">
      <c r="B46" s="93" t="s">
        <v>19</v>
      </c>
      <c r="C46" s="138">
        <v>1</v>
      </c>
      <c r="D46" s="138">
        <v>0</v>
      </c>
      <c r="E46" s="148">
        <v>0.89910000000000001</v>
      </c>
      <c r="F46" s="148">
        <v>0.10089999999999999</v>
      </c>
      <c r="G46" s="140" t="s">
        <v>4</v>
      </c>
      <c r="H46" s="138">
        <v>12</v>
      </c>
      <c r="I46" s="138" t="s">
        <v>41</v>
      </c>
      <c r="J46" s="141">
        <v>84093</v>
      </c>
      <c r="K46" s="141">
        <v>9437</v>
      </c>
      <c r="L46" s="141">
        <v>0</v>
      </c>
      <c r="M46" s="141">
        <v>0</v>
      </c>
      <c r="N46" s="147">
        <f t="shared" ref="N46" si="148">+J46+K46+L46+M46</f>
        <v>93530</v>
      </c>
      <c r="O46" s="88"/>
      <c r="P46" s="89"/>
      <c r="Q46" s="89"/>
      <c r="R46" s="89"/>
      <c r="S46" s="37"/>
      <c r="T46" s="37"/>
      <c r="U46" s="126">
        <f t="shared" ref="U46" si="149">+ROUND((J46*O46/100+K46*P46/100+L46*Q46/100+M46*R46/100+C46*H46*S46+D46*H46*T46),2)</f>
        <v>0</v>
      </c>
      <c r="V46" s="39">
        <v>2.8730000000000002</v>
      </c>
      <c r="W46" s="55">
        <v>3.4860000000000002</v>
      </c>
      <c r="X46" s="56">
        <f t="shared" ref="X46" si="150">+ROUND((J46+L46)*V46/100+(K46+M46)*W46/100,2)</f>
        <v>2744.97</v>
      </c>
      <c r="Y46" s="14">
        <v>194.95</v>
      </c>
      <c r="Z46" s="14">
        <v>236.57</v>
      </c>
      <c r="AA46" s="26">
        <f t="shared" ref="AA46" si="151">+ROUND((C46*H46*Y46*E46)+(C46*H46*Z46*F46)+(D46*H46*Y46*E46)+(D46*H46*Z46*F46),2)</f>
        <v>2389.79</v>
      </c>
      <c r="AB46" s="27">
        <f t="shared" ref="AB46:AB51" si="152">+X46+AA46</f>
        <v>5134.76</v>
      </c>
      <c r="AC46" s="78">
        <f t="shared" ref="AC46" si="153">+U46+AB46</f>
        <v>5134.76</v>
      </c>
      <c r="AD46" s="72">
        <v>0.23</v>
      </c>
      <c r="AE46" s="73">
        <f t="shared" ref="AE46" si="154">+ROUND(AC46*AD46,2)</f>
        <v>1180.99</v>
      </c>
      <c r="AF46" s="79">
        <f t="shared" ref="AF46" si="155">+AE46+AC46</f>
        <v>6315.75</v>
      </c>
      <c r="AG46" s="3"/>
    </row>
    <row r="47" spans="2:33" ht="30.75" customHeight="1" x14ac:dyDescent="0.2">
      <c r="B47" s="93" t="s">
        <v>19</v>
      </c>
      <c r="C47" s="24">
        <v>1</v>
      </c>
      <c r="D47" s="24">
        <v>0</v>
      </c>
      <c r="E47" s="60">
        <v>0.80820000000000003</v>
      </c>
      <c r="F47" s="60">
        <v>0.19179999999999997</v>
      </c>
      <c r="G47" s="61" t="s">
        <v>4</v>
      </c>
      <c r="H47" s="24">
        <v>12</v>
      </c>
      <c r="I47" s="24" t="s">
        <v>41</v>
      </c>
      <c r="J47" s="53">
        <v>125837</v>
      </c>
      <c r="K47" s="53">
        <v>29863</v>
      </c>
      <c r="L47" s="53">
        <v>0</v>
      </c>
      <c r="M47" s="53">
        <v>0</v>
      </c>
      <c r="N47" s="131">
        <f t="shared" si="16"/>
        <v>155700</v>
      </c>
      <c r="O47" s="88"/>
      <c r="P47" s="89"/>
      <c r="Q47" s="89"/>
      <c r="R47" s="89"/>
      <c r="S47" s="37"/>
      <c r="T47" s="37"/>
      <c r="U47" s="126">
        <f t="shared" si="17"/>
        <v>0</v>
      </c>
      <c r="V47" s="39">
        <v>2.8730000000000002</v>
      </c>
      <c r="W47" s="55">
        <v>3.4860000000000002</v>
      </c>
      <c r="X47" s="56">
        <f t="shared" si="143"/>
        <v>4656.32</v>
      </c>
      <c r="Y47" s="14">
        <v>194.95</v>
      </c>
      <c r="Z47" s="14">
        <v>236.57</v>
      </c>
      <c r="AA47" s="26">
        <f t="shared" si="19"/>
        <v>2435.19</v>
      </c>
      <c r="AB47" s="27">
        <f t="shared" si="152"/>
        <v>7091.51</v>
      </c>
      <c r="AC47" s="78">
        <f t="shared" si="145"/>
        <v>7091.51</v>
      </c>
      <c r="AD47" s="72">
        <v>0.23</v>
      </c>
      <c r="AE47" s="73">
        <f t="shared" si="146"/>
        <v>1631.05</v>
      </c>
      <c r="AF47" s="79">
        <f t="shared" si="147"/>
        <v>8722.56</v>
      </c>
      <c r="AG47" s="3"/>
    </row>
    <row r="48" spans="2:33" ht="30.75" customHeight="1" x14ac:dyDescent="0.2">
      <c r="B48" s="93" t="s">
        <v>19</v>
      </c>
      <c r="C48" s="138">
        <v>1</v>
      </c>
      <c r="D48" s="138">
        <v>0</v>
      </c>
      <c r="E48" s="148">
        <v>0.70809999999999995</v>
      </c>
      <c r="F48" s="148">
        <v>0.29190000000000005</v>
      </c>
      <c r="G48" s="140" t="s">
        <v>4</v>
      </c>
      <c r="H48" s="138">
        <v>12</v>
      </c>
      <c r="I48" s="138" t="s">
        <v>41</v>
      </c>
      <c r="J48" s="141">
        <v>86183</v>
      </c>
      <c r="K48" s="141">
        <v>35527</v>
      </c>
      <c r="L48" s="141">
        <v>0</v>
      </c>
      <c r="M48" s="141">
        <v>0</v>
      </c>
      <c r="N48" s="147">
        <f t="shared" si="16"/>
        <v>121710</v>
      </c>
      <c r="O48" s="88"/>
      <c r="P48" s="89"/>
      <c r="Q48" s="89"/>
      <c r="R48" s="89"/>
      <c r="S48" s="37"/>
      <c r="T48" s="37"/>
      <c r="U48" s="126">
        <f t="shared" si="17"/>
        <v>0</v>
      </c>
      <c r="V48" s="39">
        <v>2.8730000000000002</v>
      </c>
      <c r="W48" s="55">
        <v>3.4860000000000002</v>
      </c>
      <c r="X48" s="56">
        <f t="shared" si="143"/>
        <v>3714.51</v>
      </c>
      <c r="Y48" s="14">
        <v>194.95</v>
      </c>
      <c r="Z48" s="14">
        <v>236.57</v>
      </c>
      <c r="AA48" s="26">
        <f t="shared" si="19"/>
        <v>2485.19</v>
      </c>
      <c r="AB48" s="27">
        <f t="shared" si="152"/>
        <v>6199.7000000000007</v>
      </c>
      <c r="AC48" s="78">
        <f t="shared" si="145"/>
        <v>6199.7000000000007</v>
      </c>
      <c r="AD48" s="72">
        <v>0.23</v>
      </c>
      <c r="AE48" s="73">
        <f t="shared" si="146"/>
        <v>1425.93</v>
      </c>
      <c r="AF48" s="79">
        <f t="shared" si="147"/>
        <v>7625.630000000001</v>
      </c>
      <c r="AG48" s="3"/>
    </row>
    <row r="49" spans="2:33" ht="30.75" customHeight="1" x14ac:dyDescent="0.2">
      <c r="B49" s="93" t="s">
        <v>19</v>
      </c>
      <c r="C49" s="24">
        <v>1</v>
      </c>
      <c r="D49" s="24">
        <v>0</v>
      </c>
      <c r="E49" s="60">
        <v>0.54420000000000002</v>
      </c>
      <c r="F49" s="60">
        <v>0.45579999999999998</v>
      </c>
      <c r="G49" s="61" t="s">
        <v>4</v>
      </c>
      <c r="H49" s="24">
        <v>12</v>
      </c>
      <c r="I49" s="24" t="s">
        <v>41</v>
      </c>
      <c r="J49" s="53">
        <v>56145</v>
      </c>
      <c r="K49" s="53">
        <v>47025</v>
      </c>
      <c r="L49" s="53">
        <v>0</v>
      </c>
      <c r="M49" s="53">
        <v>0</v>
      </c>
      <c r="N49" s="131">
        <f t="shared" ref="N49" si="156">+J49+K49+L49+M49</f>
        <v>103170</v>
      </c>
      <c r="O49" s="88"/>
      <c r="P49" s="89"/>
      <c r="Q49" s="89"/>
      <c r="R49" s="89"/>
      <c r="S49" s="37"/>
      <c r="T49" s="37"/>
      <c r="U49" s="126">
        <f t="shared" ref="U49" si="157">+ROUND((J49*O49/100+K49*P49/100+L49*Q49/100+M49*R49/100+C49*H49*S49+D49*H49*T49),2)</f>
        <v>0</v>
      </c>
      <c r="V49" s="39">
        <v>2.8730000000000002</v>
      </c>
      <c r="W49" s="55">
        <v>3.4860000000000002</v>
      </c>
      <c r="X49" s="56">
        <f t="shared" ref="X49" si="158">+ROUND((J49+L49)*V49/100+(K49+M49)*W49/100,2)</f>
        <v>3252.34</v>
      </c>
      <c r="Y49" s="14">
        <v>194.95</v>
      </c>
      <c r="Z49" s="14">
        <v>236.57</v>
      </c>
      <c r="AA49" s="26">
        <f t="shared" ref="AA49" si="159">+ROUND((C49*H49*Y49*E49)+(C49*H49*Z49*F49)+(D49*H49*Y49*E49)+(D49*H49*Z49*F49),2)</f>
        <v>2567.04</v>
      </c>
      <c r="AB49" s="27">
        <f t="shared" si="152"/>
        <v>5819.38</v>
      </c>
      <c r="AC49" s="78">
        <f t="shared" ref="AC49" si="160">+U49+AB49</f>
        <v>5819.38</v>
      </c>
      <c r="AD49" s="72">
        <v>0.23</v>
      </c>
      <c r="AE49" s="73">
        <f t="shared" ref="AE49" si="161">+ROUND(AC49*AD49,2)</f>
        <v>1338.46</v>
      </c>
      <c r="AF49" s="79">
        <f t="shared" ref="AF49" si="162">+AE49+AC49</f>
        <v>7157.84</v>
      </c>
      <c r="AG49" s="3"/>
    </row>
    <row r="50" spans="2:33" ht="30.75" customHeight="1" x14ac:dyDescent="0.2">
      <c r="B50" s="93" t="s">
        <v>19</v>
      </c>
      <c r="C50" s="24">
        <v>1</v>
      </c>
      <c r="D50" s="24">
        <v>0</v>
      </c>
      <c r="E50" s="60">
        <v>0.17100000000000001</v>
      </c>
      <c r="F50" s="60">
        <v>0.82899999999999996</v>
      </c>
      <c r="G50" s="61" t="s">
        <v>4</v>
      </c>
      <c r="H50" s="24">
        <v>12</v>
      </c>
      <c r="I50" s="24" t="s">
        <v>41</v>
      </c>
      <c r="J50" s="53">
        <v>19839</v>
      </c>
      <c r="K50" s="53">
        <v>96181</v>
      </c>
      <c r="L50" s="53">
        <v>0</v>
      </c>
      <c r="M50" s="53">
        <v>0</v>
      </c>
      <c r="N50" s="131">
        <f t="shared" ref="N50" si="163">+J50+K50+L50+M50</f>
        <v>116020</v>
      </c>
      <c r="O50" s="88"/>
      <c r="P50" s="89"/>
      <c r="Q50" s="89"/>
      <c r="R50" s="89"/>
      <c r="S50" s="37"/>
      <c r="T50" s="37"/>
      <c r="U50" s="126">
        <f t="shared" ref="U50" si="164">+ROUND((J50*O50/100+K50*P50/100+L50*Q50/100+M50*R50/100+C50*H50*S50+D50*H50*T50),2)</f>
        <v>0</v>
      </c>
      <c r="V50" s="39">
        <v>2.8730000000000002</v>
      </c>
      <c r="W50" s="55">
        <v>3.4860000000000002</v>
      </c>
      <c r="X50" s="56">
        <f t="shared" ref="X50" si="165">+ROUND((J50+L50)*V50/100+(K50+M50)*W50/100,2)</f>
        <v>3922.84</v>
      </c>
      <c r="Y50" s="14">
        <v>194.95</v>
      </c>
      <c r="Z50" s="14">
        <v>236.57</v>
      </c>
      <c r="AA50" s="26">
        <f t="shared" ref="AA50" si="166">+ROUND((C50*H50*Y50*E50)+(C50*H50*Z50*F50)+(D50*H50*Y50*E50)+(D50*H50*Z50*F50),2)</f>
        <v>2753.44</v>
      </c>
      <c r="AB50" s="27">
        <f t="shared" si="152"/>
        <v>6676.2800000000007</v>
      </c>
      <c r="AC50" s="78">
        <f t="shared" ref="AC50" si="167">+U50+AB50</f>
        <v>6676.2800000000007</v>
      </c>
      <c r="AD50" s="72">
        <v>0.23</v>
      </c>
      <c r="AE50" s="73">
        <f t="shared" ref="AE50" si="168">+ROUND(AC50*AD50,2)</f>
        <v>1535.54</v>
      </c>
      <c r="AF50" s="79">
        <f t="shared" ref="AF50" si="169">+AE50+AC50</f>
        <v>8211.82</v>
      </c>
      <c r="AG50" s="3"/>
    </row>
    <row r="51" spans="2:33" ht="30.75" customHeight="1" thickBot="1" x14ac:dyDescent="0.25">
      <c r="B51" s="104" t="s">
        <v>19</v>
      </c>
      <c r="C51" s="25">
        <v>1</v>
      </c>
      <c r="D51" s="25">
        <v>0</v>
      </c>
      <c r="E51" s="66">
        <v>0.13300000000000001</v>
      </c>
      <c r="F51" s="66">
        <v>0.86699999999999999</v>
      </c>
      <c r="G51" s="100" t="s">
        <v>4</v>
      </c>
      <c r="H51" s="25">
        <v>12</v>
      </c>
      <c r="I51" s="25" t="s">
        <v>41</v>
      </c>
      <c r="J51" s="54">
        <v>14919</v>
      </c>
      <c r="K51" s="54">
        <v>97251</v>
      </c>
      <c r="L51" s="54">
        <v>0</v>
      </c>
      <c r="M51" s="54">
        <v>0</v>
      </c>
      <c r="N51" s="133">
        <f t="shared" ref="N51" si="170">+J51+K51+L51+M51</f>
        <v>112170</v>
      </c>
      <c r="O51" s="90"/>
      <c r="P51" s="91"/>
      <c r="Q51" s="91"/>
      <c r="R51" s="91"/>
      <c r="S51" s="38"/>
      <c r="T51" s="38"/>
      <c r="U51" s="127">
        <f t="shared" ref="U51" si="171">+ROUND((J51*O51/100+K51*P51/100+L51*Q51/100+M51*R51/100+C51*H51*S51+D51*H51*T51),2)</f>
        <v>0</v>
      </c>
      <c r="V51" s="40">
        <v>2.8730000000000002</v>
      </c>
      <c r="W51" s="58">
        <v>3.4860000000000002</v>
      </c>
      <c r="X51" s="59">
        <f t="shared" ref="X51" si="172">+ROUND((J51+L51)*V51/100+(K51+M51)*W51/100,2)</f>
        <v>3818.79</v>
      </c>
      <c r="Y51" s="102">
        <v>194.95</v>
      </c>
      <c r="Z51" s="102">
        <v>236.57</v>
      </c>
      <c r="AA51" s="28">
        <f t="shared" ref="AA51" si="173">+ROUND((C51*H51*Y51*E51)+(C51*H51*Z51*F51)+(D51*H51*Y51*E51)+(D51*H51*Z51*F51),2)</f>
        <v>2772.41</v>
      </c>
      <c r="AB51" s="29">
        <f t="shared" si="152"/>
        <v>6591.2</v>
      </c>
      <c r="AC51" s="80">
        <f t="shared" ref="AC51" si="174">+U51+AB51</f>
        <v>6591.2</v>
      </c>
      <c r="AD51" s="81">
        <v>0.23</v>
      </c>
      <c r="AE51" s="82">
        <f t="shared" ref="AE51" si="175">+ROUND(AC51*AD51,2)</f>
        <v>1515.98</v>
      </c>
      <c r="AF51" s="83">
        <f t="shared" ref="AF51" si="176">+AE51+AC51</f>
        <v>8107.18</v>
      </c>
      <c r="AG51" s="3"/>
    </row>
    <row r="52" spans="2:33" ht="30.75" customHeight="1" x14ac:dyDescent="0.2">
      <c r="B52" s="136" t="s">
        <v>18</v>
      </c>
      <c r="C52" s="142">
        <v>23</v>
      </c>
      <c r="D52" s="142">
        <v>0</v>
      </c>
      <c r="E52" s="149">
        <v>1</v>
      </c>
      <c r="F52" s="149">
        <v>0</v>
      </c>
      <c r="G52" s="142">
        <v>4103</v>
      </c>
      <c r="H52" s="142">
        <v>12</v>
      </c>
      <c r="I52" s="142">
        <v>8784</v>
      </c>
      <c r="J52" s="145">
        <v>5691590</v>
      </c>
      <c r="K52" s="145">
        <v>0</v>
      </c>
      <c r="L52" s="145">
        <v>350670</v>
      </c>
      <c r="M52" s="145">
        <v>0</v>
      </c>
      <c r="N52" s="150">
        <f t="shared" si="16"/>
        <v>6042260</v>
      </c>
      <c r="O52" s="86"/>
      <c r="P52" s="87"/>
      <c r="Q52" s="87"/>
      <c r="R52" s="87"/>
      <c r="S52" s="44"/>
      <c r="T52" s="44"/>
      <c r="U52" s="125">
        <f t="shared" si="17"/>
        <v>0</v>
      </c>
      <c r="V52" s="45">
        <v>2.605</v>
      </c>
      <c r="W52" s="57">
        <v>3.161</v>
      </c>
      <c r="X52" s="46">
        <f t="shared" si="57"/>
        <v>157400.87</v>
      </c>
      <c r="Y52" s="134">
        <v>0.505</v>
      </c>
      <c r="Z52" s="134">
        <v>0.61299999999999999</v>
      </c>
      <c r="AA52" s="48">
        <f t="shared" ref="AA52:AA56" si="177">+ROUND(G52*I52*Y52/100*E52+G52*I52*Z52/100*F52,2)</f>
        <v>182005.8</v>
      </c>
      <c r="AB52" s="49">
        <f t="shared" si="59"/>
        <v>339406.67</v>
      </c>
      <c r="AC52" s="74">
        <f t="shared" si="133"/>
        <v>339406.67</v>
      </c>
      <c r="AD52" s="75">
        <v>0.23</v>
      </c>
      <c r="AE52" s="76">
        <f t="shared" si="134"/>
        <v>78063.53</v>
      </c>
      <c r="AF52" s="77">
        <f t="shared" si="135"/>
        <v>417470.19999999995</v>
      </c>
      <c r="AG52" s="3"/>
    </row>
    <row r="53" spans="2:33" ht="30.75" customHeight="1" x14ac:dyDescent="0.2">
      <c r="B53" s="105" t="s">
        <v>18</v>
      </c>
      <c r="C53" s="138">
        <v>1</v>
      </c>
      <c r="D53" s="138">
        <v>0</v>
      </c>
      <c r="E53" s="148">
        <v>0.98260000000000003</v>
      </c>
      <c r="F53" s="148">
        <v>1.7399999999999971E-2</v>
      </c>
      <c r="G53" s="138">
        <v>300</v>
      </c>
      <c r="H53" s="138">
        <v>12</v>
      </c>
      <c r="I53" s="138">
        <v>8784</v>
      </c>
      <c r="J53" s="141">
        <v>563472</v>
      </c>
      <c r="K53" s="141">
        <v>9978</v>
      </c>
      <c r="L53" s="141">
        <v>0</v>
      </c>
      <c r="M53" s="141">
        <v>0</v>
      </c>
      <c r="N53" s="151">
        <f t="shared" ref="N53" si="178">+J53+K53+L53+M53</f>
        <v>573450</v>
      </c>
      <c r="O53" s="88"/>
      <c r="P53" s="89"/>
      <c r="Q53" s="89"/>
      <c r="R53" s="89"/>
      <c r="S53" s="37"/>
      <c r="T53" s="37"/>
      <c r="U53" s="126">
        <f t="shared" ref="U53" si="179">+ROUND((J53*O53/100+K53*P53/100+L53*Q53/100+M53*R53/100+C53*H53*S53+D53*H53*T53),2)</f>
        <v>0</v>
      </c>
      <c r="V53" s="39">
        <v>2.605</v>
      </c>
      <c r="W53" s="55">
        <v>3.161</v>
      </c>
      <c r="X53" s="56">
        <f t="shared" si="57"/>
        <v>14993.85</v>
      </c>
      <c r="Y53" s="36">
        <v>0.505</v>
      </c>
      <c r="Z53" s="36">
        <v>0.61299999999999999</v>
      </c>
      <c r="AA53" s="26">
        <f t="shared" ref="AA53" si="180">+ROUND(G53*I53*Y53/100*E53+G53*I53*Z53/100*F53,2)</f>
        <v>13357.28</v>
      </c>
      <c r="AB53" s="27">
        <f t="shared" si="59"/>
        <v>28351.13</v>
      </c>
      <c r="AC53" s="78">
        <f t="shared" si="133"/>
        <v>28351.13</v>
      </c>
      <c r="AD53" s="72">
        <v>0.23</v>
      </c>
      <c r="AE53" s="73">
        <f t="shared" si="134"/>
        <v>6520.76</v>
      </c>
      <c r="AF53" s="79">
        <f t="shared" si="135"/>
        <v>34871.89</v>
      </c>
      <c r="AG53" s="3"/>
    </row>
    <row r="54" spans="2:33" ht="30.75" customHeight="1" x14ac:dyDescent="0.2">
      <c r="B54" s="105" t="s">
        <v>18</v>
      </c>
      <c r="C54" s="24">
        <v>1</v>
      </c>
      <c r="D54" s="24">
        <v>0</v>
      </c>
      <c r="E54" s="60">
        <v>0.95599999999999996</v>
      </c>
      <c r="F54" s="60">
        <v>4.4000000000000039E-2</v>
      </c>
      <c r="G54" s="24">
        <v>250</v>
      </c>
      <c r="H54" s="24">
        <v>12</v>
      </c>
      <c r="I54" s="24">
        <v>8784</v>
      </c>
      <c r="J54" s="53">
        <v>447618</v>
      </c>
      <c r="K54" s="53">
        <v>20602</v>
      </c>
      <c r="L54" s="53">
        <v>0</v>
      </c>
      <c r="M54" s="53">
        <v>0</v>
      </c>
      <c r="N54" s="43">
        <f t="shared" si="16"/>
        <v>468220</v>
      </c>
      <c r="O54" s="88"/>
      <c r="P54" s="89"/>
      <c r="Q54" s="89"/>
      <c r="R54" s="89"/>
      <c r="S54" s="37"/>
      <c r="T54" s="37"/>
      <c r="U54" s="126">
        <f t="shared" si="17"/>
        <v>0</v>
      </c>
      <c r="V54" s="39">
        <v>2.605</v>
      </c>
      <c r="W54" s="55">
        <v>3.161</v>
      </c>
      <c r="X54" s="56">
        <f t="shared" ref="X54:X56" si="181">+ROUND((J54+L54)*V54/100+(K54+M54)*W54/100,2)</f>
        <v>12311.68</v>
      </c>
      <c r="Y54" s="36">
        <v>0.505</v>
      </c>
      <c r="Z54" s="36">
        <v>0.61299999999999999</v>
      </c>
      <c r="AA54" s="26">
        <f t="shared" si="177"/>
        <v>11194.15</v>
      </c>
      <c r="AB54" s="27">
        <f t="shared" ref="AB54:AB56" si="182">+X54+AA54</f>
        <v>23505.83</v>
      </c>
      <c r="AC54" s="78">
        <f t="shared" ref="AC54:AC56" si="183">+U54+AB54</f>
        <v>23505.83</v>
      </c>
      <c r="AD54" s="72">
        <v>0.23</v>
      </c>
      <c r="AE54" s="73">
        <f t="shared" ref="AE54:AE56" si="184">+ROUND(AC54*AD54,2)</f>
        <v>5406.34</v>
      </c>
      <c r="AF54" s="79">
        <f t="shared" ref="AF54:AF56" si="185">+AE54+AC54</f>
        <v>28912.170000000002</v>
      </c>
      <c r="AG54" s="3"/>
    </row>
    <row r="55" spans="2:33" ht="30.75" customHeight="1" x14ac:dyDescent="0.2">
      <c r="B55" s="105" t="s">
        <v>18</v>
      </c>
      <c r="C55" s="24">
        <v>1</v>
      </c>
      <c r="D55" s="24">
        <v>0</v>
      </c>
      <c r="E55" s="60">
        <v>0.1081</v>
      </c>
      <c r="F55" s="60">
        <v>0.89190000000000003</v>
      </c>
      <c r="G55" s="24">
        <v>121</v>
      </c>
      <c r="H55" s="24">
        <v>12</v>
      </c>
      <c r="I55" s="24">
        <v>8784</v>
      </c>
      <c r="J55" s="53">
        <v>17392</v>
      </c>
      <c r="K55" s="53">
        <v>143498</v>
      </c>
      <c r="L55" s="53">
        <v>0</v>
      </c>
      <c r="M55" s="53">
        <v>0</v>
      </c>
      <c r="N55" s="43">
        <f t="shared" si="16"/>
        <v>160890</v>
      </c>
      <c r="O55" s="88"/>
      <c r="P55" s="89"/>
      <c r="Q55" s="89"/>
      <c r="R55" s="89"/>
      <c r="S55" s="37"/>
      <c r="T55" s="37"/>
      <c r="U55" s="126">
        <f t="shared" si="17"/>
        <v>0</v>
      </c>
      <c r="V55" s="39">
        <v>2.605</v>
      </c>
      <c r="W55" s="55">
        <v>3.161</v>
      </c>
      <c r="X55" s="56">
        <f t="shared" si="181"/>
        <v>4989.03</v>
      </c>
      <c r="Y55" s="36">
        <v>0.505</v>
      </c>
      <c r="Z55" s="36">
        <v>0.61299999999999999</v>
      </c>
      <c r="AA55" s="26">
        <f t="shared" si="177"/>
        <v>6391.27</v>
      </c>
      <c r="AB55" s="27">
        <f t="shared" si="182"/>
        <v>11380.3</v>
      </c>
      <c r="AC55" s="78">
        <f t="shared" si="183"/>
        <v>11380.3</v>
      </c>
      <c r="AD55" s="72">
        <v>0.23</v>
      </c>
      <c r="AE55" s="73">
        <f t="shared" si="184"/>
        <v>2617.4699999999998</v>
      </c>
      <c r="AF55" s="79">
        <f t="shared" si="185"/>
        <v>13997.769999999999</v>
      </c>
      <c r="AG55" s="3"/>
    </row>
    <row r="56" spans="2:33" ht="30.75" customHeight="1" thickBot="1" x14ac:dyDescent="0.25">
      <c r="B56" s="137" t="s">
        <v>18</v>
      </c>
      <c r="C56" s="25">
        <v>0</v>
      </c>
      <c r="D56" s="25">
        <v>1</v>
      </c>
      <c r="E56" s="66">
        <v>0</v>
      </c>
      <c r="F56" s="66">
        <v>1</v>
      </c>
      <c r="G56" s="25">
        <v>165</v>
      </c>
      <c r="H56" s="25">
        <v>12</v>
      </c>
      <c r="I56" s="25">
        <v>8784</v>
      </c>
      <c r="J56" s="54">
        <v>0</v>
      </c>
      <c r="K56" s="54">
        <v>0</v>
      </c>
      <c r="L56" s="54">
        <v>0</v>
      </c>
      <c r="M56" s="54">
        <v>177060</v>
      </c>
      <c r="N56" s="101">
        <f t="shared" si="16"/>
        <v>177060</v>
      </c>
      <c r="O56" s="90"/>
      <c r="P56" s="91"/>
      <c r="Q56" s="91"/>
      <c r="R56" s="91"/>
      <c r="S56" s="38"/>
      <c r="T56" s="38"/>
      <c r="U56" s="127">
        <f t="shared" si="17"/>
        <v>0</v>
      </c>
      <c r="V56" s="40">
        <v>2.605</v>
      </c>
      <c r="W56" s="58">
        <v>3.161</v>
      </c>
      <c r="X56" s="59">
        <f t="shared" si="181"/>
        <v>5596.87</v>
      </c>
      <c r="Y56" s="135">
        <v>0.505</v>
      </c>
      <c r="Z56" s="135">
        <v>0.61299999999999999</v>
      </c>
      <c r="AA56" s="28">
        <f t="shared" si="177"/>
        <v>8884.58</v>
      </c>
      <c r="AB56" s="29">
        <f t="shared" si="182"/>
        <v>14481.45</v>
      </c>
      <c r="AC56" s="80">
        <f t="shared" si="183"/>
        <v>14481.45</v>
      </c>
      <c r="AD56" s="81">
        <v>0.23</v>
      </c>
      <c r="AE56" s="82">
        <f t="shared" si="184"/>
        <v>3330.73</v>
      </c>
      <c r="AF56" s="83">
        <f t="shared" si="185"/>
        <v>17812.18</v>
      </c>
      <c r="AG56" s="3"/>
    </row>
    <row r="57" spans="2:33" ht="39" customHeight="1" thickBot="1" x14ac:dyDescent="0.25"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W57" s="17"/>
      <c r="X57" s="18"/>
      <c r="Y57" s="19"/>
      <c r="Z57" s="19"/>
      <c r="AA57" s="20"/>
      <c r="AB57" s="20"/>
      <c r="AC57" s="68">
        <f>SUM(AC9:AC56)</f>
        <v>799390.77999999991</v>
      </c>
      <c r="AD57" s="69">
        <v>0.23</v>
      </c>
      <c r="AE57" s="70">
        <f>SUM(AE9:AE56)</f>
        <v>183859.88</v>
      </c>
      <c r="AF57" s="71">
        <f>SUM(AF9:AF56)</f>
        <v>983250.66</v>
      </c>
      <c r="AG57" s="3"/>
    </row>
    <row r="58" spans="2:33" ht="28.5" customHeight="1" x14ac:dyDescent="0.2">
      <c r="B58" s="162" t="s">
        <v>58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0"/>
      <c r="W58" s="10"/>
      <c r="X58" s="84"/>
      <c r="Y58" s="7"/>
      <c r="Z58" s="7"/>
      <c r="AA58" s="8"/>
      <c r="AB58" s="8"/>
      <c r="AC58" s="8"/>
      <c r="AD58" s="9"/>
      <c r="AE58" s="9"/>
      <c r="AF58" s="33" t="s">
        <v>54</v>
      </c>
      <c r="AG58" s="3"/>
    </row>
    <row r="59" spans="2:33" ht="68.25" customHeight="1" x14ac:dyDescent="0.2">
      <c r="B59" s="162" t="s">
        <v>59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0"/>
      <c r="W59" s="10"/>
      <c r="X59" s="10"/>
      <c r="Y59" s="155"/>
      <c r="Z59" s="156"/>
      <c r="AA59" s="157"/>
      <c r="AB59" s="6"/>
      <c r="AC59" s="6"/>
      <c r="AD59" s="9"/>
      <c r="AE59" s="9"/>
      <c r="AF59" s="9"/>
      <c r="AG59" s="3"/>
    </row>
    <row r="60" spans="2:33" ht="34.5" customHeight="1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58"/>
      <c r="Z60" s="159"/>
      <c r="AA60" s="159"/>
      <c r="AB60" s="32"/>
      <c r="AC60" s="32"/>
    </row>
    <row r="61" spans="2:33" ht="18" customHeight="1" x14ac:dyDescent="0.2">
      <c r="B61" s="34" t="s">
        <v>50</v>
      </c>
      <c r="J61" s="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</row>
    <row r="62" spans="2:33" ht="18" customHeight="1" x14ac:dyDescent="0.2">
      <c r="B62" s="35" t="s">
        <v>42</v>
      </c>
      <c r="J62" s="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</row>
    <row r="63" spans="2:33" ht="18" customHeight="1" x14ac:dyDescent="0.2">
      <c r="B63" s="35" t="s">
        <v>43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AA63" s="85"/>
    </row>
    <row r="64" spans="2:33" ht="18" customHeight="1" x14ac:dyDescent="0.2">
      <c r="B64" s="35" t="s">
        <v>44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</row>
    <row r="65" spans="2:24" ht="24.75" customHeight="1" x14ac:dyDescent="0.2">
      <c r="J65" s="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</row>
    <row r="66" spans="2:24" ht="24.75" customHeight="1" x14ac:dyDescent="0.2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</row>
    <row r="67" spans="2:24" ht="24.75" customHeight="1" x14ac:dyDescent="0.2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4" ht="24.75" customHeight="1" x14ac:dyDescent="0.2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4" ht="24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</sheetData>
  <mergeCells count="30">
    <mergeCell ref="AC5:AF5"/>
    <mergeCell ref="B3:AF3"/>
    <mergeCell ref="AC6:AC7"/>
    <mergeCell ref="AD6:AD7"/>
    <mergeCell ref="V5:AB5"/>
    <mergeCell ref="X6:X7"/>
    <mergeCell ref="AB6:AB7"/>
    <mergeCell ref="AE6:AE7"/>
    <mergeCell ref="AF6:AF7"/>
    <mergeCell ref="B5:N5"/>
    <mergeCell ref="O6:P6"/>
    <mergeCell ref="Q6:R6"/>
    <mergeCell ref="U6:U7"/>
    <mergeCell ref="O5:U5"/>
    <mergeCell ref="L6:M6"/>
    <mergeCell ref="N6:N7"/>
    <mergeCell ref="C6:F6"/>
    <mergeCell ref="Y59:AA59"/>
    <mergeCell ref="Y60:AA60"/>
    <mergeCell ref="AA6:AA7"/>
    <mergeCell ref="B59:U59"/>
    <mergeCell ref="J6:K6"/>
    <mergeCell ref="B6:B7"/>
    <mergeCell ref="G6:G7"/>
    <mergeCell ref="H6:H7"/>
    <mergeCell ref="I6:I7"/>
    <mergeCell ref="S6:T6"/>
    <mergeCell ref="B58:U58"/>
    <mergeCell ref="V6:W6"/>
    <mergeCell ref="Y6:Z6"/>
  </mergeCells>
  <pageMargins left="0.25" right="0.26" top="0.28999999999999998" bottom="0.22" header="0.19" footer="0.1400000000000000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Paulina Czernia</cp:lastModifiedBy>
  <cp:lastPrinted>2023-04-27T11:17:35Z</cp:lastPrinted>
  <dcterms:created xsi:type="dcterms:W3CDTF">2015-09-16T11:15:51Z</dcterms:created>
  <dcterms:modified xsi:type="dcterms:W3CDTF">2023-07-07T05:48:56Z</dcterms:modified>
</cp:coreProperties>
</file>