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024\39_2024_Zarządzanie i pełnienie zastępstwa inwestycyjnego dla nieruchomości\PUBLIKACJA\"/>
    </mc:Choice>
  </mc:AlternateContent>
  <xr:revisionPtr revIDLastSave="0" documentId="8_{CC0C22EE-10A2-4CFD-B3C6-59311D8066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. 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I17" i="1"/>
  <c r="I22" i="1" l="1"/>
  <c r="G22" i="1"/>
  <c r="F22" i="1"/>
  <c r="D22" i="1"/>
  <c r="I25" i="1" l="1"/>
  <c r="D25" i="1"/>
  <c r="I10" i="1" l="1"/>
  <c r="C29" i="1" l="1"/>
  <c r="G8" i="1" l="1"/>
  <c r="H27" i="1" l="1"/>
  <c r="J29" i="1" l="1"/>
  <c r="K29" i="1"/>
  <c r="P29" i="1"/>
  <c r="I14" i="1" l="1"/>
  <c r="I18" i="1"/>
  <c r="D17" i="1" l="1"/>
  <c r="I19" i="1" l="1"/>
  <c r="I13" i="1" l="1"/>
  <c r="I8" i="1" l="1"/>
  <c r="I24" i="1" l="1"/>
  <c r="G26" i="1" l="1"/>
  <c r="F26" i="1" l="1"/>
  <c r="F29" i="1" s="1"/>
  <c r="I9" i="1" l="1"/>
  <c r="I21" i="1" l="1"/>
  <c r="I26" i="1" l="1"/>
  <c r="D13" i="1" l="1"/>
  <c r="I15" i="1" l="1"/>
  <c r="H17" i="1" l="1"/>
  <c r="H26" i="1"/>
  <c r="H13" i="1"/>
  <c r="H9" i="1"/>
  <c r="H8" i="1"/>
  <c r="H15" i="1"/>
  <c r="I12" i="1"/>
  <c r="H16" i="1"/>
  <c r="H24" i="1"/>
  <c r="H21" i="1"/>
  <c r="H22" i="1"/>
  <c r="G29" i="1"/>
  <c r="C33" i="1" s="1"/>
  <c r="L29" i="1"/>
  <c r="D18" i="1"/>
  <c r="D29" i="1" s="1"/>
  <c r="H19" i="1"/>
  <c r="C39" i="1"/>
  <c r="H25" i="1"/>
  <c r="H10" i="1"/>
  <c r="H11" i="1"/>
  <c r="H14" i="1"/>
  <c r="H18" i="1"/>
  <c r="H20" i="1"/>
  <c r="H28" i="1"/>
  <c r="M29" i="1"/>
  <c r="H23" i="1"/>
  <c r="H12" i="1" l="1"/>
  <c r="H29" i="1" s="1"/>
  <c r="I29" i="1"/>
  <c r="C35" i="1"/>
  <c r="C37" i="1" s="1"/>
  <c r="C38" i="1"/>
  <c r="C40" i="1" s="1"/>
  <c r="C32" i="1" l="1"/>
  <c r="C34" i="1" s="1"/>
</calcChain>
</file>

<file path=xl/sharedStrings.xml><?xml version="1.0" encoding="utf-8"?>
<sst xmlns="http://schemas.openxmlformats.org/spreadsheetml/2006/main" count="75" uniqueCount="73">
  <si>
    <t>Adres nieruchomości</t>
  </si>
  <si>
    <t>Numer działki</t>
  </si>
  <si>
    <t>Pow. działki</t>
  </si>
  <si>
    <t>Podstawa prawna</t>
  </si>
  <si>
    <t>posiadanie samoistne</t>
  </si>
  <si>
    <t>HIP 1171</t>
  </si>
  <si>
    <t>KW 9695</t>
  </si>
  <si>
    <t>PS NS 640/71</t>
  </si>
  <si>
    <t>REP A 5805/61</t>
  </si>
  <si>
    <t>KW859/57</t>
  </si>
  <si>
    <t>KW 11617</t>
  </si>
  <si>
    <t>HIP 22</t>
  </si>
  <si>
    <t>HIP 784</t>
  </si>
  <si>
    <t>KW 865</t>
  </si>
  <si>
    <t>HIP 75</t>
  </si>
  <si>
    <t>ZD342/62</t>
  </si>
  <si>
    <t>HIP. 1274</t>
  </si>
  <si>
    <t>REP A 2082/63</t>
  </si>
  <si>
    <t>HIP 519A/132</t>
  </si>
  <si>
    <t>REP HIP 899</t>
  </si>
  <si>
    <t>RAZEM :</t>
  </si>
  <si>
    <t xml:space="preserve">  </t>
  </si>
  <si>
    <t>Stan pow.oczynszowanej-lokale mieszkalne</t>
  </si>
  <si>
    <t>lokale uż+garaże</t>
  </si>
  <si>
    <t>Ogółem pow.użytkowa</t>
  </si>
  <si>
    <r>
      <t>Pow. uż. lok. mieszk. oczynsz.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</si>
  <si>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r>
      <t>Pow. uż. lok. użytk.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</si>
  <si>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r>
      <t xml:space="preserve">  Pow.         garaży  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</si>
  <si>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t>Lp.</t>
  </si>
  <si>
    <r>
      <t>Pow. użytkowa ogółem oczynszowana              (10+11) (m</t>
    </r>
    <r>
      <rPr>
        <b/>
        <vertAlign val="superscript"/>
        <sz val="7"/>
        <rFont val="Arial CE"/>
        <charset val="238"/>
      </rPr>
      <t>2</t>
    </r>
    <r>
      <rPr>
        <b/>
        <sz val="7"/>
        <rFont val="Arial CE"/>
        <charset val="238"/>
      </rPr>
      <t>)</t>
    </r>
  </si>
  <si>
    <t>1905   1918</t>
  </si>
  <si>
    <t>1920  1930</t>
  </si>
  <si>
    <t>Al.3-go Maja 10</t>
  </si>
  <si>
    <t>Cmentarna 3</t>
  </si>
  <si>
    <t>Jerozolimska 26</t>
  </si>
  <si>
    <t>Łódzka 6</t>
  </si>
  <si>
    <t>Mickiewicza 53</t>
  </si>
  <si>
    <t>Niecała  3</t>
  </si>
  <si>
    <t>POW 4</t>
  </si>
  <si>
    <t>Rzemieślnicza  2/4</t>
  </si>
  <si>
    <t>Rzeźnicza 16</t>
  </si>
  <si>
    <t>Sienkiewicza  4</t>
  </si>
  <si>
    <t>Słowackiego 41</t>
  </si>
  <si>
    <t>Słowackiego 64</t>
  </si>
  <si>
    <t>posiadane samoistne</t>
  </si>
  <si>
    <t>REP HIP 699</t>
  </si>
  <si>
    <t>wył.z uż.garaż+l.uż</t>
  </si>
  <si>
    <t>Ilość budynków</t>
  </si>
  <si>
    <t>stan pow.mieszk. wyłączonej z użytk.</t>
  </si>
  <si>
    <t>Ogółem pow. mieszkalna</t>
  </si>
  <si>
    <t>Wojska Polskiego 72</t>
  </si>
  <si>
    <t>Szeroka 14</t>
  </si>
  <si>
    <t>Sulejowska 116</t>
  </si>
  <si>
    <t>Rycerska 6</t>
  </si>
  <si>
    <t>1-go Maja 11</t>
  </si>
  <si>
    <t>Mickiewicza 5</t>
  </si>
  <si>
    <t>Jerozolimska 56</t>
  </si>
  <si>
    <t>Al.3-go Maja 24A</t>
  </si>
  <si>
    <t>Ogółem</t>
  </si>
  <si>
    <t>liczba lok.mieszk. oczynsz.</t>
  </si>
  <si>
    <t>liczba lok.miesz.   wyłączonych z użytk.</t>
  </si>
  <si>
    <t>Ilość lokali mieszk. oczynsz</t>
  </si>
  <si>
    <t>Ilość lok. mieszk. wył. z uż.</t>
  </si>
  <si>
    <t>Rok budowy</t>
  </si>
  <si>
    <t xml:space="preserve"> Nieruchomości pozostające w posiadaniu Miasta Piotrkowa Trybunalskiego</t>
  </si>
  <si>
    <t>Obręb</t>
  </si>
  <si>
    <t>Pow. mieszkal. wyłączona z uż.</t>
  </si>
  <si>
    <t>Ilość garaży</t>
  </si>
  <si>
    <t>Ilość lok. uż.</t>
  </si>
  <si>
    <t>Wojska Polskiego 62</t>
  </si>
  <si>
    <t>PT1P/00050381/5</t>
  </si>
  <si>
    <t>wg. stanu na dzień 30.11.2024 r.</t>
  </si>
  <si>
    <r>
      <rPr>
        <b/>
        <sz val="10"/>
        <rFont val="Arial CE"/>
        <charset val="238"/>
      </rPr>
      <t>Załącznik Nr 1</t>
    </r>
    <r>
      <rPr>
        <sz val="10"/>
        <rFont val="Arial CE"/>
        <charset val="238"/>
      </rPr>
      <t xml:space="preserve"> do umowy         Nr ………… z dnia                 ……………………….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</si>
</sst>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7"/>
      <name val="Arial CE"/>
      <charset val="238"/>
    </font>
    <font>
      <sz val="9"/>
      <name val="Arial CE"/>
      <charset val="238"/>
    </font>
    <font>
      <b/>
      <vertAlign val="superscript"/>
      <sz val="7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1" fontId="1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quotePrefix="1" applyAlignment="1">
      <alignment horizontal="right"/>
    </xf>
    <xf numFmtId="1" fontId="0" fillId="0" borderId="0" xfId="0" quotePrefix="1" applyNumberFormat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0" fillId="0" borderId="0" xfId="0" applyNumberFormat="1"/>
    <xf numFmtId="1" fontId="0" fillId="0" borderId="2" xfId="0" applyNumberFormat="1" applyBorder="1"/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9" fillId="0" borderId="0" xfId="0" applyFont="1"/>
    <xf numFmtId="0" fontId="8" fillId="0" borderId="0" xfId="0" applyFont="1" applyAlignment="1">
      <alignment vertical="top" wrapText="1"/>
    </xf>
    <xf numFmtId="0" fontId="9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1" fontId="4" fillId="2" borderId="2" xfId="0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/>
    </xf>
    <xf numFmtId="1" fontId="9" fillId="3" borderId="2" xfId="0" applyNumberFormat="1" applyFont="1" applyFill="1" applyBorder="1" applyAlignment="1">
      <alignment vertical="center"/>
    </xf>
    <xf numFmtId="1" fontId="9" fillId="3" borderId="2" xfId="0" applyNumberFormat="1" applyFont="1" applyFill="1" applyBorder="1" applyAlignment="1">
      <alignment vertical="center" wrapText="1"/>
    </xf>
    <xf numFmtId="1" fontId="9" fillId="3" borderId="1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4" fontId="9" fillId="3" borderId="2" xfId="0" applyNumberFormat="1" applyFont="1" applyFill="1" applyBorder="1" applyAlignment="1">
      <alignment vertical="center"/>
    </xf>
    <xf numFmtId="3" fontId="9" fillId="3" borderId="2" xfId="0" applyNumberFormat="1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1" fontId="5" fillId="2" borderId="1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4" fontId="5" fillId="0" borderId="2" xfId="0" quotePrefix="1" applyNumberFormat="1" applyFont="1" applyBorder="1" applyAlignment="1">
      <alignment horizontal="right" vertical="center"/>
    </xf>
    <xf numFmtId="1" fontId="5" fillId="0" borderId="2" xfId="0" quotePrefix="1" applyNumberFormat="1" applyFont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right" vertical="center" wrapText="1"/>
    </xf>
    <xf numFmtId="1" fontId="9" fillId="0" borderId="2" xfId="0" applyNumberFormat="1" applyFont="1" applyBorder="1"/>
    <xf numFmtId="0" fontId="0" fillId="2" borderId="0" xfId="0" applyFill="1"/>
    <xf numFmtId="4" fontId="0" fillId="2" borderId="0" xfId="0" applyNumberFormat="1" applyFill="1"/>
    <xf numFmtId="0" fontId="0" fillId="0" borderId="0" xfId="0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9" fillId="3" borderId="2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5" fillId="0" borderId="2" xfId="0" quotePrefix="1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2" borderId="2" xfId="0" quotePrefix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right" vertical="center"/>
    </xf>
    <xf numFmtId="1" fontId="5" fillId="0" borderId="2" xfId="0" applyNumberFormat="1" applyFont="1" applyBorder="1" applyAlignment="1">
      <alignment horizontal="right" vertical="center"/>
    </xf>
    <xf numFmtId="1" fontId="5" fillId="2" borderId="2" xfId="0" applyNumberFormat="1" applyFont="1" applyFill="1" applyBorder="1" applyAlignment="1">
      <alignment vertical="center"/>
    </xf>
    <xf numFmtId="2" fontId="5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right" vertical="center"/>
    </xf>
    <xf numFmtId="3" fontId="5" fillId="2" borderId="2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right" vertical="center"/>
    </xf>
    <xf numFmtId="1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3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4" fontId="5" fillId="2" borderId="2" xfId="0" quotePrefix="1" applyNumberFormat="1" applyFont="1" applyFill="1" applyBorder="1" applyAlignment="1">
      <alignment horizontal="right" vertical="center"/>
    </xf>
    <xf numFmtId="1" fontId="5" fillId="2" borderId="2" xfId="0" quotePrefix="1" applyNumberFormat="1" applyFont="1" applyFill="1" applyBorder="1" applyAlignment="1">
      <alignment horizontal="right" vertical="center"/>
    </xf>
    <xf numFmtId="1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3" xfId="0" applyFont="1" applyBorder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9" fillId="0" borderId="5" xfId="0" applyNumberFormat="1" applyFont="1" applyBorder="1"/>
    <xf numFmtId="0" fontId="9" fillId="0" borderId="6" xfId="0" applyFont="1" applyBorder="1"/>
    <xf numFmtId="0" fontId="9" fillId="0" borderId="7" xfId="0" applyFont="1" applyBorder="1"/>
    <xf numFmtId="4" fontId="0" fillId="0" borderId="2" xfId="0" applyNumberFormat="1" applyBorder="1"/>
    <xf numFmtId="0" fontId="0" fillId="0" borderId="2" xfId="0" applyBorder="1"/>
    <xf numFmtId="4" fontId="0" fillId="0" borderId="5" xfId="0" applyNumberFormat="1" applyBorder="1"/>
    <xf numFmtId="0" fontId="0" fillId="0" borderId="6" xfId="0" applyBorder="1"/>
    <xf numFmtId="0" fontId="0" fillId="0" borderId="7" xfId="0" applyBorder="1"/>
    <xf numFmtId="4" fontId="9" fillId="3" borderId="2" xfId="0" applyNumberFormat="1" applyFont="1" applyFill="1" applyBorder="1"/>
    <xf numFmtId="0" fontId="9" fillId="3" borderId="2" xfId="0" applyFont="1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2"/>
  <sheetViews>
    <sheetView tabSelected="1" topLeftCell="A4" zoomScaleNormal="100" workbookViewId="0">
      <selection activeCell="U9" sqref="U9"/>
    </sheetView>
  </sheetViews>
  <sheetFormatPr defaultRowHeight="12.75" x14ac:dyDescent="0.2"/>
  <cols>
    <col min="1" max="1" width="3.5703125" bestFit="1" customWidth="1"/>
    <col min="2" max="2" width="20" customWidth="1"/>
    <col min="3" max="3" width="4" customWidth="1"/>
    <col min="4" max="4" width="6.42578125" style="49" customWidth="1"/>
    <col min="5" max="5" width="6" style="18" customWidth="1"/>
    <col min="6" max="6" width="5.7109375" customWidth="1"/>
    <col min="7" max="7" width="8.42578125" customWidth="1"/>
    <col min="8" max="8" width="10.5703125" customWidth="1"/>
    <col min="9" max="9" width="10.140625" customWidth="1"/>
    <col min="10" max="10" width="7.7109375" customWidth="1"/>
    <col min="11" max="11" width="4.85546875" style="54" customWidth="1"/>
    <col min="12" max="12" width="5.85546875" customWidth="1"/>
    <col min="13" max="13" width="5.28515625" style="11" customWidth="1"/>
    <col min="14" max="14" width="5.140625" style="11" customWidth="1"/>
    <col min="15" max="15" width="9.140625" bestFit="1" customWidth="1"/>
    <col min="16" max="16" width="7.85546875" customWidth="1"/>
    <col min="17" max="17" width="25.140625" customWidth="1"/>
    <col min="19" max="19" width="12.7109375" customWidth="1"/>
  </cols>
  <sheetData>
    <row r="1" spans="1:22" ht="13.5" customHeight="1" x14ac:dyDescent="0.25"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1"/>
      <c r="N1" s="1"/>
      <c r="Q1" s="97" t="s">
        <v>72</v>
      </c>
    </row>
    <row r="2" spans="1:22" ht="21.75" customHeight="1" x14ac:dyDescent="0.25">
      <c r="A2" s="98" t="s">
        <v>64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7"/>
    </row>
    <row r="3" spans="1:22" ht="14.25" customHeight="1" x14ac:dyDescent="0.25">
      <c r="A3" s="79"/>
      <c r="B3" s="79"/>
      <c r="C3" s="79"/>
      <c r="D3" s="79"/>
      <c r="E3" s="79"/>
      <c r="F3" s="85" t="s">
        <v>71</v>
      </c>
      <c r="G3" s="85"/>
      <c r="H3" s="85"/>
      <c r="I3" s="85"/>
      <c r="J3" s="85"/>
      <c r="K3" s="79"/>
      <c r="L3" s="79"/>
      <c r="M3" s="79"/>
      <c r="N3" s="79"/>
      <c r="O3" s="79"/>
      <c r="P3" s="79"/>
      <c r="Q3" s="78"/>
    </row>
    <row r="4" spans="1:22" ht="14.25" customHeight="1" x14ac:dyDescent="0.25">
      <c r="A4" s="2"/>
      <c r="C4" s="3"/>
      <c r="F4" s="3"/>
      <c r="G4" s="3"/>
      <c r="H4" s="4"/>
      <c r="I4" s="4"/>
      <c r="J4" s="4"/>
      <c r="L4" s="5"/>
      <c r="M4" s="6"/>
      <c r="N4" s="6"/>
      <c r="O4" s="7"/>
      <c r="P4" s="8"/>
    </row>
    <row r="5" spans="1:22" ht="24" customHeight="1" x14ac:dyDescent="0.2">
      <c r="A5" s="101" t="s">
        <v>28</v>
      </c>
      <c r="B5" s="81" t="s">
        <v>0</v>
      </c>
      <c r="C5" s="81" t="s">
        <v>47</v>
      </c>
      <c r="D5" s="83" t="s">
        <v>61</v>
      </c>
      <c r="E5" s="83" t="s">
        <v>63</v>
      </c>
      <c r="F5" s="83" t="s">
        <v>62</v>
      </c>
      <c r="G5" s="83" t="s">
        <v>66</v>
      </c>
      <c r="H5" s="81" t="s">
        <v>29</v>
      </c>
      <c r="I5" s="81" t="s">
        <v>25</v>
      </c>
      <c r="J5" s="81" t="s">
        <v>26</v>
      </c>
      <c r="K5" s="83" t="s">
        <v>68</v>
      </c>
      <c r="L5" s="81" t="s">
        <v>27</v>
      </c>
      <c r="M5" s="83" t="s">
        <v>67</v>
      </c>
      <c r="N5" s="83" t="s">
        <v>65</v>
      </c>
      <c r="O5" s="81" t="s">
        <v>1</v>
      </c>
      <c r="P5" s="81" t="s">
        <v>2</v>
      </c>
      <c r="Q5" s="99" t="s">
        <v>3</v>
      </c>
    </row>
    <row r="6" spans="1:22" ht="19.5" customHeight="1" x14ac:dyDescent="0.2">
      <c r="A6" s="101"/>
      <c r="B6" s="82"/>
      <c r="C6" s="82"/>
      <c r="D6" s="84"/>
      <c r="E6" s="84"/>
      <c r="F6" s="84"/>
      <c r="G6" s="84"/>
      <c r="H6" s="82"/>
      <c r="I6" s="82"/>
      <c r="J6" s="82"/>
      <c r="K6" s="84"/>
      <c r="L6" s="82"/>
      <c r="M6" s="84"/>
      <c r="N6" s="84"/>
      <c r="O6" s="82"/>
      <c r="P6" s="82"/>
      <c r="Q6" s="100"/>
    </row>
    <row r="7" spans="1:22" s="13" customFormat="1" x14ac:dyDescent="0.2">
      <c r="A7" s="17">
        <v>1</v>
      </c>
      <c r="B7" s="14">
        <v>2</v>
      </c>
      <c r="C7" s="14">
        <v>3</v>
      </c>
      <c r="D7" s="15">
        <v>4</v>
      </c>
      <c r="E7" s="23">
        <v>5</v>
      </c>
      <c r="F7" s="15">
        <v>8</v>
      </c>
      <c r="G7" s="15">
        <v>9</v>
      </c>
      <c r="H7" s="14">
        <v>10</v>
      </c>
      <c r="I7" s="14">
        <v>11</v>
      </c>
      <c r="J7" s="14">
        <v>12</v>
      </c>
      <c r="K7" s="15">
        <v>13</v>
      </c>
      <c r="L7" s="14">
        <v>14</v>
      </c>
      <c r="M7" s="15">
        <v>15</v>
      </c>
      <c r="N7" s="15">
        <v>16</v>
      </c>
      <c r="O7" s="14">
        <v>17</v>
      </c>
      <c r="P7" s="14">
        <v>18</v>
      </c>
      <c r="Q7" s="16">
        <v>19</v>
      </c>
    </row>
    <row r="8" spans="1:22" ht="21.95" customHeight="1" x14ac:dyDescent="0.2">
      <c r="A8" s="9">
        <v>1</v>
      </c>
      <c r="B8" s="67" t="s">
        <v>32</v>
      </c>
      <c r="C8" s="58">
        <v>2</v>
      </c>
      <c r="D8" s="50">
        <v>2</v>
      </c>
      <c r="E8" s="33">
        <v>1880</v>
      </c>
      <c r="F8" s="36">
        <v>28</v>
      </c>
      <c r="G8" s="37">
        <f>1359.27+29+37.59-20.65+55.2+0.02+25.81</f>
        <v>1486.2399999999998</v>
      </c>
      <c r="H8" s="38">
        <f t="shared" ref="H8:H17" si="0">I8+J8</f>
        <v>186.65000000000026</v>
      </c>
      <c r="I8" s="38">
        <f>1649.2-G8</f>
        <v>162.96000000000026</v>
      </c>
      <c r="J8" s="38">
        <v>23.69</v>
      </c>
      <c r="K8" s="50">
        <v>1</v>
      </c>
      <c r="L8" s="68"/>
      <c r="M8" s="69"/>
      <c r="N8" s="56">
        <v>21</v>
      </c>
      <c r="O8" s="70">
        <v>306</v>
      </c>
      <c r="P8" s="71">
        <v>2454</v>
      </c>
      <c r="Q8" s="40" t="s">
        <v>4</v>
      </c>
      <c r="T8" s="19"/>
      <c r="U8" s="19"/>
      <c r="V8" s="19"/>
    </row>
    <row r="9" spans="1:22" ht="21.95" customHeight="1" x14ac:dyDescent="0.2">
      <c r="A9" s="9">
        <v>2</v>
      </c>
      <c r="B9" s="67" t="s">
        <v>57</v>
      </c>
      <c r="C9" s="58">
        <v>2</v>
      </c>
      <c r="D9" s="50">
        <v>6</v>
      </c>
      <c r="E9" s="33">
        <v>1940</v>
      </c>
      <c r="F9" s="36"/>
      <c r="G9" s="37"/>
      <c r="H9" s="38">
        <f t="shared" si="0"/>
        <v>260.72000000000003</v>
      </c>
      <c r="I9" s="38">
        <f>255.42+5.26+0.04</f>
        <v>260.72000000000003</v>
      </c>
      <c r="J9" s="38"/>
      <c r="K9" s="50"/>
      <c r="L9" s="68"/>
      <c r="M9" s="69"/>
      <c r="N9" s="56">
        <v>21</v>
      </c>
      <c r="O9" s="70">
        <v>430</v>
      </c>
      <c r="P9" s="71">
        <v>461</v>
      </c>
      <c r="Q9" s="40" t="s">
        <v>5</v>
      </c>
      <c r="T9" s="19"/>
      <c r="U9" s="19"/>
      <c r="V9" s="19"/>
    </row>
    <row r="10" spans="1:22" ht="21.95" customHeight="1" x14ac:dyDescent="0.2">
      <c r="A10" s="9">
        <v>3</v>
      </c>
      <c r="B10" s="59" t="s">
        <v>33</v>
      </c>
      <c r="C10" s="34">
        <v>2</v>
      </c>
      <c r="D10" s="51">
        <v>8</v>
      </c>
      <c r="E10" s="35" t="s">
        <v>30</v>
      </c>
      <c r="F10" s="36"/>
      <c r="G10" s="37"/>
      <c r="H10" s="38">
        <f t="shared" si="0"/>
        <v>249.73999999999998</v>
      </c>
      <c r="I10" s="39">
        <f>263.37-2.92-9.96-2.15-0.82+2.22</f>
        <v>249.73999999999998</v>
      </c>
      <c r="J10" s="39"/>
      <c r="K10" s="51"/>
      <c r="L10" s="42"/>
      <c r="M10" s="43"/>
      <c r="N10" s="55">
        <v>21</v>
      </c>
      <c r="O10" s="40">
        <v>5</v>
      </c>
      <c r="P10" s="41">
        <v>959</v>
      </c>
      <c r="Q10" s="40" t="s">
        <v>6</v>
      </c>
    </row>
    <row r="11" spans="1:22" ht="21.95" customHeight="1" x14ac:dyDescent="0.2">
      <c r="A11" s="9">
        <v>4</v>
      </c>
      <c r="B11" s="59" t="s">
        <v>34</v>
      </c>
      <c r="C11" s="34">
        <v>1</v>
      </c>
      <c r="D11" s="51">
        <v>6</v>
      </c>
      <c r="E11" s="35">
        <v>1890</v>
      </c>
      <c r="F11" s="36"/>
      <c r="G11" s="37"/>
      <c r="H11" s="38">
        <f t="shared" si="0"/>
        <v>313.32</v>
      </c>
      <c r="I11" s="39">
        <v>313.32</v>
      </c>
      <c r="J11" s="39"/>
      <c r="K11" s="51"/>
      <c r="L11" s="60">
        <v>15</v>
      </c>
      <c r="M11" s="61">
        <v>1</v>
      </c>
      <c r="N11" s="52">
        <v>21</v>
      </c>
      <c r="O11" s="40">
        <v>100</v>
      </c>
      <c r="P11" s="41">
        <v>350</v>
      </c>
      <c r="Q11" s="40" t="s">
        <v>7</v>
      </c>
    </row>
    <row r="12" spans="1:22" ht="21.95" customHeight="1" x14ac:dyDescent="0.2">
      <c r="A12" s="9">
        <v>5</v>
      </c>
      <c r="B12" s="59" t="s">
        <v>56</v>
      </c>
      <c r="C12" s="34">
        <v>1</v>
      </c>
      <c r="D12" s="51">
        <v>4</v>
      </c>
      <c r="E12" s="35">
        <v>1900</v>
      </c>
      <c r="F12" s="36">
        <v>1</v>
      </c>
      <c r="G12" s="37">
        <v>23.3</v>
      </c>
      <c r="H12" s="38">
        <f t="shared" si="0"/>
        <v>197.98</v>
      </c>
      <c r="I12" s="39">
        <f>223.04-23.3-1.76</f>
        <v>197.98</v>
      </c>
      <c r="J12" s="39"/>
      <c r="K12" s="51"/>
      <c r="L12" s="60"/>
      <c r="M12" s="61"/>
      <c r="N12" s="52">
        <v>15</v>
      </c>
      <c r="O12" s="40">
        <v>586</v>
      </c>
      <c r="P12" s="41">
        <v>413</v>
      </c>
      <c r="Q12" s="40" t="s">
        <v>8</v>
      </c>
    </row>
    <row r="13" spans="1:22" s="19" customFormat="1" ht="21.95" customHeight="1" x14ac:dyDescent="0.2">
      <c r="A13" s="9">
        <v>6</v>
      </c>
      <c r="B13" s="59" t="s">
        <v>35</v>
      </c>
      <c r="C13" s="34">
        <v>2</v>
      </c>
      <c r="D13" s="51">
        <f>16-F13-1</f>
        <v>14</v>
      </c>
      <c r="E13" s="35" t="s">
        <v>31</v>
      </c>
      <c r="F13" s="36">
        <v>1</v>
      </c>
      <c r="G13" s="37">
        <v>19.600000000000001</v>
      </c>
      <c r="H13" s="38">
        <f t="shared" si="0"/>
        <v>466.13999999999993</v>
      </c>
      <c r="I13" s="39">
        <f>485.94+0.14+0.06-19.6-1.04+0.64</f>
        <v>466.13999999999993</v>
      </c>
      <c r="J13" s="39"/>
      <c r="K13" s="51"/>
      <c r="L13" s="42"/>
      <c r="M13" s="43"/>
      <c r="N13" s="55">
        <v>14</v>
      </c>
      <c r="O13" s="40">
        <v>597</v>
      </c>
      <c r="P13" s="41">
        <v>1013</v>
      </c>
      <c r="Q13" s="40" t="s">
        <v>9</v>
      </c>
      <c r="S13" s="20"/>
    </row>
    <row r="14" spans="1:22" ht="21.95" customHeight="1" x14ac:dyDescent="0.2">
      <c r="A14" s="9">
        <v>7</v>
      </c>
      <c r="B14" s="59" t="s">
        <v>55</v>
      </c>
      <c r="C14" s="34">
        <v>1</v>
      </c>
      <c r="D14" s="51">
        <v>4</v>
      </c>
      <c r="E14" s="35">
        <v>1952</v>
      </c>
      <c r="F14" s="36"/>
      <c r="G14" s="37"/>
      <c r="H14" s="38">
        <f t="shared" si="0"/>
        <v>187.36</v>
      </c>
      <c r="I14" s="39">
        <f>187.3+2.94-2.88</f>
        <v>187.36</v>
      </c>
      <c r="J14" s="39"/>
      <c r="K14" s="51"/>
      <c r="L14" s="42"/>
      <c r="M14" s="43"/>
      <c r="N14" s="55">
        <v>15</v>
      </c>
      <c r="O14" s="40">
        <v>719</v>
      </c>
      <c r="P14" s="41">
        <v>367</v>
      </c>
      <c r="Q14" s="40" t="s">
        <v>10</v>
      </c>
    </row>
    <row r="15" spans="1:22" ht="21.95" customHeight="1" x14ac:dyDescent="0.2">
      <c r="A15" s="9">
        <v>8</v>
      </c>
      <c r="B15" s="59" t="s">
        <v>36</v>
      </c>
      <c r="C15" s="34">
        <v>1</v>
      </c>
      <c r="D15" s="51">
        <v>3</v>
      </c>
      <c r="E15" s="35">
        <v>1930</v>
      </c>
      <c r="F15" s="36">
        <v>1</v>
      </c>
      <c r="G15" s="37">
        <v>18.7</v>
      </c>
      <c r="H15" s="38">
        <f t="shared" si="0"/>
        <v>145.57000000000002</v>
      </c>
      <c r="I15" s="39">
        <f>164.83+2.03-2.59-G15</f>
        <v>145.57000000000002</v>
      </c>
      <c r="J15" s="39"/>
      <c r="K15" s="51"/>
      <c r="L15" s="42"/>
      <c r="M15" s="43"/>
      <c r="N15" s="55">
        <v>15</v>
      </c>
      <c r="O15" s="40">
        <v>155</v>
      </c>
      <c r="P15" s="41">
        <v>417</v>
      </c>
      <c r="Q15" s="40" t="s">
        <v>11</v>
      </c>
    </row>
    <row r="16" spans="1:22" ht="21.95" customHeight="1" x14ac:dyDescent="0.2">
      <c r="A16" s="9">
        <v>9</v>
      </c>
      <c r="B16" s="59" t="s">
        <v>37</v>
      </c>
      <c r="C16" s="34">
        <v>1</v>
      </c>
      <c r="D16" s="51">
        <v>4</v>
      </c>
      <c r="E16" s="35">
        <v>1926</v>
      </c>
      <c r="F16" s="36"/>
      <c r="G16" s="37"/>
      <c r="H16" s="38">
        <f t="shared" si="0"/>
        <v>141.6</v>
      </c>
      <c r="I16" s="39">
        <f>140.93-0.55-0.22+1.44</f>
        <v>141.6</v>
      </c>
      <c r="J16" s="39"/>
      <c r="K16" s="51"/>
      <c r="L16" s="60"/>
      <c r="M16" s="61"/>
      <c r="N16" s="52">
        <v>23</v>
      </c>
      <c r="O16" s="40">
        <v>61</v>
      </c>
      <c r="P16" s="80">
        <v>280</v>
      </c>
      <c r="Q16" s="40" t="s">
        <v>12</v>
      </c>
    </row>
    <row r="17" spans="1:21" ht="21.95" customHeight="1" x14ac:dyDescent="0.2">
      <c r="A17" s="9">
        <v>10</v>
      </c>
      <c r="B17" s="59" t="s">
        <v>54</v>
      </c>
      <c r="C17" s="34">
        <v>1</v>
      </c>
      <c r="D17" s="51">
        <f>12</f>
        <v>12</v>
      </c>
      <c r="E17" s="35">
        <v>1900</v>
      </c>
      <c r="F17" s="36"/>
      <c r="G17" s="37"/>
      <c r="H17" s="38">
        <f t="shared" si="0"/>
        <v>467.06000000000006</v>
      </c>
      <c r="I17" s="39">
        <f>470.97-0.19-0.25-3.82-1.33-0.06+1.74</f>
        <v>467.06000000000006</v>
      </c>
      <c r="J17" s="39"/>
      <c r="K17" s="51"/>
      <c r="L17" s="42"/>
      <c r="M17" s="43"/>
      <c r="N17" s="55">
        <v>14</v>
      </c>
      <c r="O17" s="40">
        <v>534</v>
      </c>
      <c r="P17" s="41">
        <v>2055</v>
      </c>
      <c r="Q17" s="40" t="s">
        <v>4</v>
      </c>
    </row>
    <row r="18" spans="1:21" ht="21.95" customHeight="1" x14ac:dyDescent="0.2">
      <c r="A18" s="9">
        <v>11</v>
      </c>
      <c r="B18" s="59" t="s">
        <v>38</v>
      </c>
      <c r="C18" s="34">
        <v>1</v>
      </c>
      <c r="D18" s="51">
        <f>10-F18</f>
        <v>9</v>
      </c>
      <c r="E18" s="35">
        <v>1914</v>
      </c>
      <c r="F18" s="36">
        <v>1</v>
      </c>
      <c r="G18" s="37">
        <v>9.9</v>
      </c>
      <c r="H18" s="38">
        <f t="shared" ref="H18:H28" si="1">I18+J18</f>
        <v>455.88</v>
      </c>
      <c r="I18" s="39">
        <f>465.08-0.24-8.65-0.31</f>
        <v>455.88</v>
      </c>
      <c r="J18" s="39"/>
      <c r="K18" s="51"/>
      <c r="L18" s="42"/>
      <c r="M18" s="43"/>
      <c r="N18" s="55">
        <v>22</v>
      </c>
      <c r="O18" s="40">
        <v>46</v>
      </c>
      <c r="P18" s="41">
        <v>388</v>
      </c>
      <c r="Q18" s="40" t="s">
        <v>13</v>
      </c>
    </row>
    <row r="19" spans="1:21" s="19" customFormat="1" ht="21.95" customHeight="1" x14ac:dyDescent="0.2">
      <c r="A19" s="9">
        <v>12</v>
      </c>
      <c r="B19" s="59" t="s">
        <v>53</v>
      </c>
      <c r="C19" s="34">
        <v>2</v>
      </c>
      <c r="D19" s="51">
        <v>15</v>
      </c>
      <c r="E19" s="35">
        <v>1880</v>
      </c>
      <c r="F19" s="36"/>
      <c r="G19" s="37"/>
      <c r="H19" s="38">
        <f t="shared" si="1"/>
        <v>689</v>
      </c>
      <c r="I19" s="39">
        <f>597.52+28.73-0.52</f>
        <v>625.73</v>
      </c>
      <c r="J19" s="39">
        <v>63.27</v>
      </c>
      <c r="K19" s="51">
        <v>2</v>
      </c>
      <c r="L19" s="60"/>
      <c r="M19" s="61"/>
      <c r="N19" s="52">
        <v>21</v>
      </c>
      <c r="O19" s="40">
        <v>58</v>
      </c>
      <c r="P19" s="41">
        <v>419</v>
      </c>
      <c r="Q19" s="40" t="s">
        <v>14</v>
      </c>
      <c r="S19"/>
      <c r="T19" s="4"/>
      <c r="U19"/>
    </row>
    <row r="20" spans="1:21" ht="21.95" customHeight="1" x14ac:dyDescent="0.2">
      <c r="A20" s="9">
        <v>13</v>
      </c>
      <c r="B20" s="59" t="s">
        <v>39</v>
      </c>
      <c r="C20" s="34">
        <v>1</v>
      </c>
      <c r="D20" s="51">
        <v>8</v>
      </c>
      <c r="E20" s="35">
        <v>1909</v>
      </c>
      <c r="F20" s="36"/>
      <c r="G20" s="37"/>
      <c r="H20" s="38">
        <f t="shared" si="1"/>
        <v>264.63</v>
      </c>
      <c r="I20" s="39">
        <v>264.63</v>
      </c>
      <c r="J20" s="39"/>
      <c r="K20" s="51"/>
      <c r="L20" s="42"/>
      <c r="M20" s="43"/>
      <c r="N20" s="55">
        <v>15</v>
      </c>
      <c r="O20" s="40">
        <v>591</v>
      </c>
      <c r="P20" s="41">
        <v>1386</v>
      </c>
      <c r="Q20" s="40" t="s">
        <v>15</v>
      </c>
    </row>
    <row r="21" spans="1:21" ht="21.95" customHeight="1" x14ac:dyDescent="0.2">
      <c r="A21" s="9">
        <v>14</v>
      </c>
      <c r="B21" s="59" t="s">
        <v>40</v>
      </c>
      <c r="C21" s="34">
        <v>1</v>
      </c>
      <c r="D21" s="51">
        <v>6</v>
      </c>
      <c r="E21" s="35">
        <v>1915</v>
      </c>
      <c r="F21" s="36"/>
      <c r="G21" s="37"/>
      <c r="H21" s="38">
        <f t="shared" si="1"/>
        <v>236.68999999999997</v>
      </c>
      <c r="I21" s="39">
        <f>232.32-7.05+11.42</f>
        <v>236.68999999999997</v>
      </c>
      <c r="J21" s="39"/>
      <c r="K21" s="51"/>
      <c r="L21" s="60"/>
      <c r="M21" s="61"/>
      <c r="N21" s="52">
        <v>34</v>
      </c>
      <c r="O21" s="40">
        <v>201</v>
      </c>
      <c r="P21" s="41">
        <v>1034</v>
      </c>
      <c r="Q21" s="40" t="s">
        <v>16</v>
      </c>
    </row>
    <row r="22" spans="1:21" ht="21.95" customHeight="1" x14ac:dyDescent="0.2">
      <c r="A22" s="9">
        <v>15</v>
      </c>
      <c r="B22" s="59" t="s">
        <v>41</v>
      </c>
      <c r="C22" s="34">
        <v>2</v>
      </c>
      <c r="D22" s="51">
        <f>16-1-1-1</f>
        <v>13</v>
      </c>
      <c r="E22" s="35">
        <v>1944</v>
      </c>
      <c r="F22" s="62">
        <f>3+1+1+1</f>
        <v>6</v>
      </c>
      <c r="G22" s="63">
        <f>26.37+53.21+30.71+11.16+29.55</f>
        <v>151</v>
      </c>
      <c r="H22" s="39">
        <f t="shared" si="1"/>
        <v>664.06999999999994</v>
      </c>
      <c r="I22" s="39">
        <f>785.63-53.21+4.41-1.34-30.71-11.16-29.55</f>
        <v>664.06999999999994</v>
      </c>
      <c r="J22" s="39"/>
      <c r="K22" s="51"/>
      <c r="L22" s="60"/>
      <c r="M22" s="61"/>
      <c r="N22" s="52">
        <v>22</v>
      </c>
      <c r="O22" s="40">
        <v>100</v>
      </c>
      <c r="P22" s="41">
        <v>977</v>
      </c>
      <c r="Q22" s="40" t="s">
        <v>17</v>
      </c>
    </row>
    <row r="23" spans="1:21" ht="21.95" customHeight="1" x14ac:dyDescent="0.2">
      <c r="A23" s="9">
        <v>16</v>
      </c>
      <c r="B23" s="72" t="s">
        <v>42</v>
      </c>
      <c r="C23" s="34">
        <v>2</v>
      </c>
      <c r="D23" s="51">
        <v>15</v>
      </c>
      <c r="E23" s="35">
        <v>1930</v>
      </c>
      <c r="F23" s="62"/>
      <c r="G23" s="63"/>
      <c r="H23" s="39">
        <f t="shared" si="1"/>
        <v>758.91</v>
      </c>
      <c r="I23" s="39">
        <v>728.91</v>
      </c>
      <c r="J23" s="39">
        <v>30</v>
      </c>
      <c r="K23" s="51">
        <v>2</v>
      </c>
      <c r="L23" s="42"/>
      <c r="M23" s="43"/>
      <c r="N23" s="55">
        <v>23</v>
      </c>
      <c r="O23" s="40">
        <v>122</v>
      </c>
      <c r="P23" s="41">
        <v>1548</v>
      </c>
      <c r="Q23" s="40" t="s">
        <v>18</v>
      </c>
    </row>
    <row r="24" spans="1:21" ht="21.95" customHeight="1" x14ac:dyDescent="0.2">
      <c r="A24" s="9">
        <v>17</v>
      </c>
      <c r="B24" s="59" t="s">
        <v>43</v>
      </c>
      <c r="C24" s="34">
        <v>2</v>
      </c>
      <c r="D24" s="51">
        <v>10</v>
      </c>
      <c r="E24" s="35">
        <v>1930</v>
      </c>
      <c r="F24" s="62"/>
      <c r="G24" s="63"/>
      <c r="H24" s="39">
        <f t="shared" si="1"/>
        <v>515.08000000000004</v>
      </c>
      <c r="I24" s="39">
        <f>431.43-0.85-0.4+0.11-0.65+1.29</f>
        <v>430.93000000000006</v>
      </c>
      <c r="J24" s="39">
        <v>84.15</v>
      </c>
      <c r="K24" s="51">
        <v>1</v>
      </c>
      <c r="L24" s="60"/>
      <c r="M24" s="61"/>
      <c r="N24" s="52">
        <v>23</v>
      </c>
      <c r="O24" s="40">
        <v>143</v>
      </c>
      <c r="P24" s="41">
        <v>1537</v>
      </c>
      <c r="Q24" s="40" t="s">
        <v>4</v>
      </c>
    </row>
    <row r="25" spans="1:21" ht="21.95" customHeight="1" x14ac:dyDescent="0.2">
      <c r="A25" s="9">
        <v>18</v>
      </c>
      <c r="B25" s="59" t="s">
        <v>52</v>
      </c>
      <c r="C25" s="34">
        <v>1</v>
      </c>
      <c r="D25" s="51">
        <f>11-1</f>
        <v>10</v>
      </c>
      <c r="E25" s="35">
        <v>1901</v>
      </c>
      <c r="F25" s="62">
        <v>1</v>
      </c>
      <c r="G25" s="63">
        <v>18.239999999999998</v>
      </c>
      <c r="H25" s="39">
        <f t="shared" si="1"/>
        <v>251.14</v>
      </c>
      <c r="I25" s="39">
        <f>269.38-18.24</f>
        <v>251.14</v>
      </c>
      <c r="J25" s="39"/>
      <c r="K25" s="51"/>
      <c r="L25" s="42"/>
      <c r="M25" s="43"/>
      <c r="N25" s="55">
        <v>36</v>
      </c>
      <c r="O25" s="40">
        <v>30</v>
      </c>
      <c r="P25" s="41">
        <v>658</v>
      </c>
      <c r="Q25" s="40" t="s">
        <v>44</v>
      </c>
    </row>
    <row r="26" spans="1:21" ht="21.95" customHeight="1" x14ac:dyDescent="0.2">
      <c r="A26" s="9">
        <v>19</v>
      </c>
      <c r="B26" s="59" t="s">
        <v>51</v>
      </c>
      <c r="C26" s="34">
        <v>1</v>
      </c>
      <c r="D26" s="51">
        <v>3</v>
      </c>
      <c r="E26" s="35">
        <v>1930</v>
      </c>
      <c r="F26" s="62">
        <f>3+1+1+1+1</f>
        <v>7</v>
      </c>
      <c r="G26" s="63">
        <f>28.51+33+25.92+43.95+22.64+29.15+26.9</f>
        <v>210.07</v>
      </c>
      <c r="H26" s="39">
        <f t="shared" si="1"/>
        <v>116.75999999999999</v>
      </c>
      <c r="I26" s="39">
        <f>326.83-G26</f>
        <v>116.75999999999999</v>
      </c>
      <c r="J26" s="39"/>
      <c r="K26" s="51"/>
      <c r="L26" s="60"/>
      <c r="M26" s="61"/>
      <c r="N26" s="52">
        <v>14</v>
      </c>
      <c r="O26" s="40">
        <v>571</v>
      </c>
      <c r="P26" s="41">
        <v>846</v>
      </c>
      <c r="Q26" s="40" t="s">
        <v>45</v>
      </c>
    </row>
    <row r="27" spans="1:21" s="47" customFormat="1" ht="21.95" customHeight="1" x14ac:dyDescent="0.2">
      <c r="A27" s="9">
        <v>20</v>
      </c>
      <c r="B27" s="64" t="s">
        <v>69</v>
      </c>
      <c r="C27" s="44">
        <v>2</v>
      </c>
      <c r="D27" s="51">
        <v>18</v>
      </c>
      <c r="E27" s="35">
        <v>1930</v>
      </c>
      <c r="F27" s="62">
        <v>1</v>
      </c>
      <c r="G27" s="63">
        <v>17.350000000000001</v>
      </c>
      <c r="H27" s="39">
        <f t="shared" si="1"/>
        <v>995.18999999999994</v>
      </c>
      <c r="I27" s="39">
        <v>751.8</v>
      </c>
      <c r="J27" s="39">
        <v>243.39</v>
      </c>
      <c r="K27" s="51">
        <v>5</v>
      </c>
      <c r="L27" s="73"/>
      <c r="M27" s="74"/>
      <c r="N27" s="57">
        <v>22</v>
      </c>
      <c r="O27" s="65">
        <v>45</v>
      </c>
      <c r="P27" s="66">
        <v>683</v>
      </c>
      <c r="Q27" s="65" t="s">
        <v>70</v>
      </c>
      <c r="T27" s="48"/>
    </row>
    <row r="28" spans="1:21" ht="21.95" customHeight="1" x14ac:dyDescent="0.2">
      <c r="A28" s="9">
        <v>21</v>
      </c>
      <c r="B28" s="59" t="s">
        <v>50</v>
      </c>
      <c r="C28" s="34">
        <v>2</v>
      </c>
      <c r="D28" s="52">
        <v>14</v>
      </c>
      <c r="E28" s="45">
        <v>1903</v>
      </c>
      <c r="F28" s="75">
        <v>1</v>
      </c>
      <c r="G28" s="76">
        <v>40.15</v>
      </c>
      <c r="H28" s="77">
        <f t="shared" si="1"/>
        <v>823.1</v>
      </c>
      <c r="I28" s="77">
        <v>750.74</v>
      </c>
      <c r="J28" s="77">
        <v>72.36</v>
      </c>
      <c r="K28" s="52">
        <v>1</v>
      </c>
      <c r="L28" s="60"/>
      <c r="M28" s="61"/>
      <c r="N28" s="52">
        <v>23</v>
      </c>
      <c r="O28" s="40">
        <v>71</v>
      </c>
      <c r="P28" s="41">
        <v>698</v>
      </c>
      <c r="Q28" s="40" t="s">
        <v>19</v>
      </c>
    </row>
    <row r="29" spans="1:21" ht="21.95" customHeight="1" x14ac:dyDescent="0.2">
      <c r="A29" s="10"/>
      <c r="B29" s="25" t="s">
        <v>20</v>
      </c>
      <c r="C29" s="25">
        <f>SUM(C8:C28)</f>
        <v>31</v>
      </c>
      <c r="D29" s="53">
        <f>SUM(D8:D28)</f>
        <v>184</v>
      </c>
      <c r="E29" s="27"/>
      <c r="F29" s="28">
        <f t="shared" ref="F29:M29" si="2">SUM(F8:F28)</f>
        <v>48</v>
      </c>
      <c r="G29" s="29">
        <f t="shared" si="2"/>
        <v>1994.5499999999997</v>
      </c>
      <c r="H29" s="29">
        <f t="shared" si="2"/>
        <v>8386.59</v>
      </c>
      <c r="I29" s="30">
        <f t="shared" si="2"/>
        <v>7869.7300000000005</v>
      </c>
      <c r="J29" s="30">
        <f t="shared" si="2"/>
        <v>516.86</v>
      </c>
      <c r="K29" s="53">
        <f t="shared" si="2"/>
        <v>12</v>
      </c>
      <c r="L29" s="30">
        <f t="shared" si="2"/>
        <v>15</v>
      </c>
      <c r="M29" s="26">
        <f t="shared" si="2"/>
        <v>1</v>
      </c>
      <c r="N29" s="26"/>
      <c r="O29" s="30"/>
      <c r="P29" s="31">
        <f>SUM(P8:P28)</f>
        <v>18943</v>
      </c>
      <c r="Q29" s="32"/>
      <c r="R29" s="4"/>
    </row>
    <row r="30" spans="1:21" x14ac:dyDescent="0.2">
      <c r="I30" s="4"/>
      <c r="J30" s="4"/>
    </row>
    <row r="31" spans="1:21" x14ac:dyDescent="0.2">
      <c r="A31" t="s">
        <v>21</v>
      </c>
    </row>
    <row r="32" spans="1:21" ht="38.25" x14ac:dyDescent="0.2">
      <c r="B32" s="24" t="s">
        <v>22</v>
      </c>
      <c r="C32" s="94">
        <f>I29</f>
        <v>7869.7300000000005</v>
      </c>
      <c r="D32" s="95"/>
      <c r="E32" s="95"/>
    </row>
    <row r="33" spans="2:14" ht="31.5" customHeight="1" x14ac:dyDescent="0.2">
      <c r="B33" s="22" t="s">
        <v>48</v>
      </c>
      <c r="C33" s="89">
        <f>G29</f>
        <v>1994.5499999999997</v>
      </c>
      <c r="D33" s="89"/>
      <c r="E33" s="89"/>
    </row>
    <row r="34" spans="2:14" ht="25.5" x14ac:dyDescent="0.2">
      <c r="B34" s="24" t="s">
        <v>49</v>
      </c>
      <c r="C34" s="94">
        <f>C32+C33</f>
        <v>9864.2800000000007</v>
      </c>
      <c r="D34" s="95"/>
      <c r="E34" s="95"/>
    </row>
    <row r="35" spans="2:14" ht="13.5" customHeight="1" x14ac:dyDescent="0.2">
      <c r="B35" s="22" t="s">
        <v>23</v>
      </c>
      <c r="C35" s="89">
        <f>J29+L29</f>
        <v>531.86</v>
      </c>
      <c r="D35" s="90"/>
      <c r="E35" s="90"/>
    </row>
    <row r="36" spans="2:14" x14ac:dyDescent="0.2">
      <c r="B36" s="22" t="s">
        <v>46</v>
      </c>
      <c r="C36" s="91">
        <v>115.13</v>
      </c>
      <c r="D36" s="92"/>
      <c r="E36" s="93"/>
    </row>
    <row r="37" spans="2:14" ht="24" customHeight="1" x14ac:dyDescent="0.2">
      <c r="B37" s="21" t="s">
        <v>24</v>
      </c>
      <c r="C37" s="86">
        <f>SUM(C35:C36)</f>
        <v>646.99</v>
      </c>
      <c r="D37" s="87"/>
      <c r="E37" s="88"/>
    </row>
    <row r="38" spans="2:14" ht="24" customHeight="1" x14ac:dyDescent="0.2">
      <c r="B38" s="22" t="s">
        <v>59</v>
      </c>
      <c r="C38" s="12">
        <f>D29</f>
        <v>184</v>
      </c>
    </row>
    <row r="39" spans="2:14" ht="26.25" customHeight="1" x14ac:dyDescent="0.2">
      <c r="B39" s="22" t="s">
        <v>60</v>
      </c>
      <c r="C39" s="12">
        <f>F29</f>
        <v>48</v>
      </c>
    </row>
    <row r="40" spans="2:14" ht="15" customHeight="1" x14ac:dyDescent="0.2">
      <c r="B40" s="21" t="s">
        <v>58</v>
      </c>
      <c r="C40" s="46">
        <f>C38+C39</f>
        <v>232</v>
      </c>
    </row>
    <row r="41" spans="2:14" ht="12.75" customHeight="1" x14ac:dyDescent="0.2"/>
    <row r="42" spans="2:14" x14ac:dyDescent="0.2">
      <c r="K42" s="49"/>
      <c r="M42"/>
      <c r="N42"/>
    </row>
  </sheetData>
  <mergeCells count="27">
    <mergeCell ref="B1:L1"/>
    <mergeCell ref="Q1:Q2"/>
    <mergeCell ref="A2:P2"/>
    <mergeCell ref="C32:E32"/>
    <mergeCell ref="G5:G6"/>
    <mergeCell ref="H5:H6"/>
    <mergeCell ref="P5:P6"/>
    <mergeCell ref="Q5:Q6"/>
    <mergeCell ref="I5:I6"/>
    <mergeCell ref="J5:J6"/>
    <mergeCell ref="K5:K6"/>
    <mergeCell ref="L5:L6"/>
    <mergeCell ref="M5:M6"/>
    <mergeCell ref="O5:O6"/>
    <mergeCell ref="N5:N6"/>
    <mergeCell ref="A5:A6"/>
    <mergeCell ref="B5:B6"/>
    <mergeCell ref="D5:D6"/>
    <mergeCell ref="F5:F6"/>
    <mergeCell ref="F3:J3"/>
    <mergeCell ref="C37:E37"/>
    <mergeCell ref="C35:E35"/>
    <mergeCell ref="C36:E36"/>
    <mergeCell ref="C5:C6"/>
    <mergeCell ref="C34:E34"/>
    <mergeCell ref="E5:E6"/>
    <mergeCell ref="C33:E33"/>
  </mergeCells>
  <pageMargins left="0.27559055118110237" right="0" top="0.39370078740157483" bottom="0.78740157480314965" header="0.39370078740157483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list.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 w Piotrkowie Tryb.</dc:creator>
  <cp:lastModifiedBy>Smolarczyk Izabela</cp:lastModifiedBy>
  <cp:lastPrinted>2024-02-01T08:46:51Z</cp:lastPrinted>
  <dcterms:created xsi:type="dcterms:W3CDTF">2010-11-16T13:16:44Z</dcterms:created>
  <dcterms:modified xsi:type="dcterms:W3CDTF">2024-12-12T12:19:40Z</dcterms:modified>
</cp:coreProperties>
</file>