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:\2024\5. ROBOTY -  PROJEKTY\3. UG Andrzejewo PROJEKTY\I. KRÓLE DUŻE\KRÓLE DUŻE\poprawiony\"/>
    </mc:Choice>
  </mc:AlternateContent>
  <xr:revisionPtr revIDLastSave="0" documentId="13_ncr:1_{59E17DD4-829E-4336-A69B-2557957A5713}" xr6:coauthVersionLast="47" xr6:coauthVersionMax="47" xr10:uidLastSave="{00000000-0000-0000-0000-000000000000}"/>
  <bookViews>
    <workbookView xWindow="1440" yWindow="0" windowWidth="16515" windowHeight="14745" xr2:uid="{00000000-000D-0000-FFFF-FFFF00000000}"/>
  </bookViews>
  <sheets>
    <sheet name="Przedmiar" sheetId="2" r:id="rId1"/>
    <sheet name="Kosztorys Inwestorski " sheetId="1" r:id="rId2"/>
    <sheet name="Tabela elementów scalonych" sheetId="3" r:id="rId3"/>
  </sheets>
  <definedNames>
    <definedName name="_xlnm.Print_Area" localSheetId="1">'Kosztorys Inwestorski '!$A$2:$G$52</definedName>
    <definedName name="_xlnm.Print_Area" localSheetId="0">Przedmiar!$A$1:$E$32</definedName>
    <definedName name="_xlnm.Print_Area" localSheetId="2">'Tabela elementów scalonych'!$A$2:$G$30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E24" i="1"/>
  <c r="E32" i="2"/>
  <c r="E20" i="2"/>
  <c r="E19" i="2"/>
  <c r="E17" i="2"/>
  <c r="E16" i="2"/>
  <c r="E14" i="2"/>
  <c r="E13" i="2"/>
  <c r="E12" i="2"/>
  <c r="E9" i="2"/>
  <c r="E16" i="1"/>
  <c r="E23" i="1"/>
  <c r="E20" i="1"/>
  <c r="E19" i="1"/>
  <c r="E15" i="1"/>
  <c r="E14" i="1"/>
  <c r="G29" i="1"/>
  <c r="G14" i="1" l="1"/>
  <c r="E38" i="1"/>
  <c r="E34" i="1"/>
  <c r="E29" i="2" s="1"/>
  <c r="E10" i="1"/>
  <c r="I20" i="1"/>
  <c r="E32" i="1" l="1"/>
  <c r="E27" i="2" s="1"/>
  <c r="B14" i="3"/>
  <c r="B13" i="3"/>
  <c r="B12" i="3"/>
  <c r="B11" i="3"/>
  <c r="B10" i="3"/>
  <c r="B9" i="3"/>
  <c r="B8" i="3"/>
  <c r="G9" i="1" l="1"/>
  <c r="E33" i="1" l="1"/>
  <c r="E28" i="2" s="1"/>
  <c r="G15" i="1" l="1"/>
  <c r="G8" i="1"/>
  <c r="G10" i="1" l="1"/>
  <c r="G11" i="1"/>
  <c r="G16" i="1"/>
  <c r="G19" i="1"/>
  <c r="G20" i="1"/>
  <c r="G23" i="1"/>
  <c r="G24" i="1"/>
  <c r="G27" i="1"/>
  <c r="G28" i="1"/>
  <c r="G32" i="1"/>
  <c r="G33" i="1"/>
  <c r="G34" i="1"/>
  <c r="G35" i="1"/>
  <c r="G38" i="1"/>
  <c r="G7" i="1"/>
  <c r="G30" i="1" l="1"/>
  <c r="F12" i="3" s="1"/>
  <c r="H12" i="3" s="1"/>
  <c r="G36" i="1"/>
  <c r="F13" i="3" s="1"/>
  <c r="H13" i="3" s="1"/>
  <c r="G17" i="1"/>
  <c r="F9" i="3" s="1"/>
  <c r="H9" i="3" s="1"/>
  <c r="G39" i="1"/>
  <c r="F14" i="3" s="1"/>
  <c r="H14" i="3" s="1"/>
  <c r="G25" i="1"/>
  <c r="F11" i="3" s="1"/>
  <c r="H11" i="3" s="1"/>
  <c r="G21" i="1"/>
  <c r="F10" i="3" s="1"/>
  <c r="H10" i="3" s="1"/>
  <c r="G12" i="1"/>
  <c r="F8" i="3" s="1"/>
  <c r="H8" i="3" s="1"/>
  <c r="F15" i="3" l="1"/>
  <c r="G40" i="1"/>
  <c r="G41" i="1" s="1"/>
  <c r="G42" i="1" s="1"/>
  <c r="F16" i="3" l="1"/>
  <c r="F17" i="3" s="1"/>
  <c r="H15" i="3"/>
</calcChain>
</file>

<file path=xl/sharedStrings.xml><?xml version="1.0" encoding="utf-8"?>
<sst xmlns="http://schemas.openxmlformats.org/spreadsheetml/2006/main" count="221" uniqueCount="112">
  <si>
    <t xml:space="preserve">Lp. </t>
  </si>
  <si>
    <t>Podstawa wyceny</t>
  </si>
  <si>
    <t>Opis</t>
  </si>
  <si>
    <t>Ilość</t>
  </si>
  <si>
    <t>ROBOTY PRZYGOTOWAWCZE I ROZBIÓRKOWE</t>
  </si>
  <si>
    <t>KNR 2-01 0119-03</t>
  </si>
  <si>
    <t>km</t>
  </si>
  <si>
    <t>KNR -W 2-01 0108-02</t>
  </si>
  <si>
    <t>ha</t>
  </si>
  <si>
    <t>KNR 2-31 0801-07</t>
  </si>
  <si>
    <t>m2</t>
  </si>
  <si>
    <t>m3</t>
  </si>
  <si>
    <t>KNR 2-31 0816-01</t>
  </si>
  <si>
    <t>m</t>
  </si>
  <si>
    <t>szt.</t>
  </si>
  <si>
    <t>Razem dział ROBOTY PRZYGOTOWAWCZE I ROZBIÓRKOWE</t>
  </si>
  <si>
    <t>ROBOTY ZIEMNE</t>
  </si>
  <si>
    <t>KNR-W 2-01 0201-07</t>
  </si>
  <si>
    <t>KNR-W 2-01 0219-01</t>
  </si>
  <si>
    <t>mb</t>
  </si>
  <si>
    <t>Razem dział ROBOTY ZIEMNE</t>
  </si>
  <si>
    <t>PODBUDOWY</t>
  </si>
  <si>
    <t>KNR 2-31 0109-03</t>
  </si>
  <si>
    <t>KNNR 6 0113-02</t>
  </si>
  <si>
    <t>Razem dział PODBUDOWY</t>
  </si>
  <si>
    <t>NAWIERZCHNIE</t>
  </si>
  <si>
    <t>KNNR 6 0308-01</t>
  </si>
  <si>
    <t>KNNR 6 0309-02</t>
  </si>
  <si>
    <t>Razem dział NAWIERZCHNIE</t>
  </si>
  <si>
    <t>ORGANIZACJA RUCHU</t>
  </si>
  <si>
    <t>KNNR 6 0702-03</t>
  </si>
  <si>
    <t>Pionowe znaki drogowe - słupki stalowe dł. 330 cm</t>
  </si>
  <si>
    <t>KNNR 6 0702-05</t>
  </si>
  <si>
    <t>Pionowe znaki drogowe - znaki zakazu, nakazu, ostrzegawcze i informacyjne o pow.ponad 0.3 m2</t>
  </si>
  <si>
    <t>Razem dział ORGANIZACJA RUCHU</t>
  </si>
  <si>
    <t>ZJAZDY</t>
  </si>
  <si>
    <t>KNR 2-31 0605-01</t>
  </si>
  <si>
    <t>KNR 2-31 0605-03</t>
  </si>
  <si>
    <t>KNR 2-31 0605-06</t>
  </si>
  <si>
    <t>KNNR 6 0113-05</t>
  </si>
  <si>
    <t>Razem dział ZJAZDY</t>
  </si>
  <si>
    <t>POBOCZA</t>
  </si>
  <si>
    <t>Razem dział POBOCZA</t>
  </si>
  <si>
    <t>SUMA NETTO</t>
  </si>
  <si>
    <t>PODATEK VAT (23%)</t>
  </si>
  <si>
    <t xml:space="preserve"> KNR 2-31 0103-04</t>
  </si>
  <si>
    <t>Przepusty rurowe - ścianki czołowe dla rur śr. 400mm</t>
  </si>
  <si>
    <t>1.1</t>
  </si>
  <si>
    <t>1.2</t>
  </si>
  <si>
    <t>1.3</t>
  </si>
  <si>
    <t>1.4</t>
  </si>
  <si>
    <t>2.1</t>
  </si>
  <si>
    <t>2.4</t>
  </si>
  <si>
    <t>3.1</t>
  </si>
  <si>
    <t>3.2</t>
  </si>
  <si>
    <t>4.1</t>
  </si>
  <si>
    <t>4.2</t>
  </si>
  <si>
    <t>5.1</t>
  </si>
  <si>
    <t>5.2</t>
  </si>
  <si>
    <t>6.1</t>
  </si>
  <si>
    <t>6.2</t>
  </si>
  <si>
    <t>6.3</t>
  </si>
  <si>
    <t>6.4</t>
  </si>
  <si>
    <t>7.1</t>
  </si>
  <si>
    <t>gł. zj.</t>
  </si>
  <si>
    <t>Jedn. miar.</t>
  </si>
  <si>
    <t>Cena zł</t>
  </si>
  <si>
    <t>Wartość zł (6*8)</t>
  </si>
  <si>
    <t>1.5</t>
  </si>
  <si>
    <t>KNR-W 2-01 0105-02</t>
  </si>
  <si>
    <t xml:space="preserve"> Ława fundamentowa gr. 20cm, zasypka inżynierska rury przypustu z kruszywa naturalnego 0-31,5mm lub pospółki.</t>
  </si>
  <si>
    <t xml:space="preserve">Mechaniczne rozebranie ( frezowanie ) masy mineralno-bitumicznych o gr. 5 cm bez odwozu  na miejscu. </t>
  </si>
  <si>
    <t>Podbudowa  bez dylatacji 2,5 - 5 Mpa (z dowozu lub wykonana na miejscu) grub. Warstwy po zagęszczeniu 15 cm</t>
  </si>
  <si>
    <t>Przepusty rurowe - rury PHED lub PP SN8  śr. 400 mm dł. 9m</t>
  </si>
  <si>
    <t xml:space="preserve">Roboty pomiarowe przy liniowych robotach ziemnych, wykonanie mapy inwentaryzacji powykonawczej - trasa drogi w terenie równinnym </t>
  </si>
  <si>
    <t>Przedmiar robót</t>
  </si>
  <si>
    <t>1</t>
  </si>
  <si>
    <t>KOSZTORYS  INWESTORSKI</t>
  </si>
  <si>
    <t>TABELA ELEMENTÓW SCALONYCH</t>
  </si>
  <si>
    <t>L.p.</t>
  </si>
  <si>
    <t>WYSZCZEGÓLNIENIE ROBÓT</t>
  </si>
  <si>
    <t>1.</t>
  </si>
  <si>
    <t>2.</t>
  </si>
  <si>
    <t>3.</t>
  </si>
  <si>
    <t>4.</t>
  </si>
  <si>
    <t>5.</t>
  </si>
  <si>
    <t>6.</t>
  </si>
  <si>
    <t>7.</t>
  </si>
  <si>
    <t>VAT 23%</t>
  </si>
  <si>
    <t>SUMA BRUTTO</t>
  </si>
  <si>
    <t>Mechaniczne profilowanie i zagęszczenie podłoża pod warstwy konstrukcyjne nawierzchni  jezdni w gruncie kat. I-IV</t>
  </si>
  <si>
    <t>2.6</t>
  </si>
  <si>
    <t>Wartość PLN/ brutto</t>
  </si>
  <si>
    <t>Wartość PLN/ netto</t>
  </si>
  <si>
    <t>SUMA</t>
  </si>
  <si>
    <t>Mechaniczne karczowanie zagajników średniej gęstości.</t>
  </si>
  <si>
    <t>Podpis</t>
  </si>
  <si>
    <r>
      <t>Warstwa  podbudowy z kruszyw łamanych                      0-31,5mm C</t>
    </r>
    <r>
      <rPr>
        <sz val="8"/>
        <color theme="1"/>
        <rFont val="Times New Roman"/>
        <family val="1"/>
        <charset val="238"/>
      </rPr>
      <t>50/30</t>
    </r>
    <r>
      <rPr>
        <sz val="10"/>
        <color theme="1"/>
        <rFont val="Times New Roman"/>
        <family val="1"/>
        <charset val="238"/>
      </rPr>
      <t xml:space="preserve">  gr. 15cm  </t>
    </r>
  </si>
  <si>
    <t xml:space="preserve">Nawierzchnie z mieszanek mineralno-bitumicznych asfaltowych o gr. 5 cm, szer. 5,10m (wiążąca AC 16 W, KR -2) </t>
  </si>
  <si>
    <t>Nawierzchnie z mieszanek mineralno-bitumicznych asfaltowych o gr. 4 cm, szer. 5 m               ( ścieralna AC 11S, KR -2) ze skropieniem emulsją asfaltową 0,5 kg/m2</t>
  </si>
  <si>
    <t>KNNR 2-31 0704-01</t>
  </si>
  <si>
    <t>Bariery ochronne stalowe jednostronne  H1 W2B słupki co 1m. w dwóch odcinkach 2x 16</t>
  </si>
  <si>
    <t>Mechaniczne ścinanie drzew i karczowanie pni z wywózką karpiny  o śr. 15-50cm.</t>
  </si>
  <si>
    <t>Rozebranie przepustów betonowych,  rury betonowe, PHED, PP o śr.400mm</t>
  </si>
  <si>
    <t>Przebudowa drogi gminnej  w m. Króle Duże</t>
  </si>
  <si>
    <t>5.3</t>
  </si>
  <si>
    <t xml:space="preserve">Przebudowa drogi gminnej  w m. Króle Duże                       </t>
  </si>
  <si>
    <t>Roboty ziemne wykonywane koparkami przedsiębiernymi  z transportem urobku samochodami samowyładowczymi na odległość do 10 km - zdjęcie warstwy chumusu z poboczy gr. 20 cm do ponownego wykorzystania przy humusowaniu a nadmiar do odwieziemia przez wykonawcę w miejsce wskazane przez Inwestora</t>
  </si>
  <si>
    <t>Wykop z odwozem urobku do 10 km- odtworzenie rowów grunt do odwiazienia w miejsce wskazane przez inwestora</t>
  </si>
  <si>
    <t>Kruszywo łamane 0-31,5mm C50/30 gr. 9cm</t>
  </si>
  <si>
    <t>Nawierzchnie z mieszanek mineralno-bitumicznych asfaltowych o gr. 4 cm, szer. 5 m ( ścieralna AC 11S, KR -2) ze skropieniem emulsją asfaltową 0,5 kg/m2</t>
  </si>
  <si>
    <t>Nawierzchnia zjazdów z mieszanek  gr. 5 cm, (wiążąca AC 16 W, KR -2)  mineralno-bitumicznych asfaltowych i gr. 4 cm (ścieralna AC 11S, KR -2) ze skropieniem emulsją asfaltową 0,5 kg/m2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</si>
</sst>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6" xfId="0" applyNumberFormat="1" applyFont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wrapText="1"/>
    </xf>
    <xf numFmtId="0" fontId="0" fillId="2" borderId="0" xfId="0" applyFill="1"/>
    <xf numFmtId="0" fontId="2" fillId="0" borderId="18" xfId="0" applyFont="1" applyBorder="1"/>
    <xf numFmtId="0" fontId="2" fillId="0" borderId="20" xfId="0" applyFont="1" applyBorder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9" fillId="0" borderId="6" xfId="0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20" xfId="0" applyFont="1" applyBorder="1" applyAlignment="1">
      <alignment horizontal="left"/>
    </xf>
    <xf numFmtId="0" fontId="4" fillId="0" borderId="14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4" fillId="0" borderId="13" xfId="0" applyFont="1" applyBorder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9" fillId="4" borderId="32" xfId="0" applyFont="1" applyFill="1" applyBorder="1"/>
    <xf numFmtId="2" fontId="2" fillId="0" borderId="32" xfId="0" applyNumberFormat="1" applyFont="1" applyBorder="1"/>
    <xf numFmtId="2" fontId="1" fillId="0" borderId="32" xfId="0" applyNumberFormat="1" applyFont="1" applyBorder="1"/>
    <xf numFmtId="0" fontId="9" fillId="0" borderId="18" xfId="0" applyFont="1" applyBorder="1" applyAlignment="1">
      <alignment horizontal="center"/>
    </xf>
    <xf numFmtId="0" fontId="11" fillId="0" borderId="18" xfId="0" applyFont="1" applyBorder="1"/>
    <xf numFmtId="0" fontId="11" fillId="0" borderId="16" xfId="0" applyFont="1" applyBorder="1"/>
    <xf numFmtId="0" fontId="11" fillId="0" borderId="17" xfId="0" applyFont="1" applyBorder="1"/>
    <xf numFmtId="0" fontId="10" fillId="0" borderId="24" xfId="0" applyFont="1" applyBorder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49" fontId="3" fillId="0" borderId="33" xfId="0" applyNumberFormat="1" applyFont="1" applyBorder="1" applyAlignment="1">
      <alignment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6" xfId="0" applyFont="1" applyBorder="1" applyAlignment="1">
      <alignment horizontal="right" wrapText="1"/>
    </xf>
    <xf numFmtId="0" fontId="4" fillId="0" borderId="17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4" fontId="7" fillId="3" borderId="25" xfId="1" applyNumberFormat="1" applyFont="1" applyFill="1" applyBorder="1" applyAlignment="1">
      <alignment horizontal="center" vertical="center" wrapText="1"/>
    </xf>
    <xf numFmtId="4" fontId="7" fillId="3" borderId="26" xfId="1" applyNumberFormat="1" applyFont="1" applyFill="1" applyBorder="1" applyAlignment="1">
      <alignment horizontal="center" vertical="center" wrapText="1"/>
    </xf>
    <xf numFmtId="4" fontId="7" fillId="3" borderId="27" xfId="1" applyNumberFormat="1" applyFont="1" applyFill="1" applyBorder="1" applyAlignment="1">
      <alignment horizontal="center" vertical="center" wrapText="1"/>
    </xf>
    <xf numFmtId="4" fontId="7" fillId="3" borderId="28" xfId="1" applyNumberFormat="1" applyFont="1" applyFill="1" applyBorder="1" applyAlignment="1">
      <alignment horizontal="center" vertical="center" wrapText="1"/>
    </xf>
    <xf numFmtId="4" fontId="7" fillId="3" borderId="29" xfId="1" applyNumberFormat="1" applyFont="1" applyFill="1" applyBorder="1" applyAlignment="1">
      <alignment horizontal="center" vertical="center" wrapText="1"/>
    </xf>
    <xf numFmtId="4" fontId="7" fillId="3" borderId="30" xfId="1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4" fontId="10" fillId="0" borderId="7" xfId="0" applyNumberFormat="1" applyFont="1" applyBorder="1" applyAlignment="1">
      <alignment horizontal="right"/>
    </xf>
    <xf numFmtId="0" fontId="9" fillId="4" borderId="31" xfId="0" applyFont="1" applyFill="1" applyBorder="1" applyAlignment="1">
      <alignment horizontal="left"/>
    </xf>
    <xf numFmtId="0" fontId="9" fillId="4" borderId="23" xfId="0" applyFont="1" applyFill="1" applyBorder="1" applyAlignment="1">
      <alignment horizontal="left"/>
    </xf>
    <xf numFmtId="4" fontId="9" fillId="0" borderId="2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0" fontId="9" fillId="4" borderId="16" xfId="0" applyFont="1" applyFill="1" applyBorder="1" applyAlignment="1">
      <alignment horizontal="left"/>
    </xf>
    <xf numFmtId="0" fontId="9" fillId="4" borderId="24" xfId="0" applyFont="1" applyFill="1" applyBorder="1" applyAlignment="1">
      <alignment horizontal="left"/>
    </xf>
    <xf numFmtId="4" fontId="9" fillId="0" borderId="17" xfId="0" applyNumberFormat="1" applyFont="1" applyBorder="1" applyAlignment="1">
      <alignment horizontal="right"/>
    </xf>
    <xf numFmtId="4" fontId="9" fillId="0" borderId="24" xfId="0" applyNumberFormat="1" applyFont="1" applyBorder="1" applyAlignment="1">
      <alignment horizontal="right"/>
    </xf>
    <xf numFmtId="0" fontId="4" fillId="0" borderId="6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3" fillId="0" borderId="7" xfId="0" applyFont="1" applyBorder="1" applyAlignment="1"/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topLeftCell="A22" workbookViewId="0">
      <selection activeCell="H30" sqref="H30"/>
    </sheetView>
  </sheetViews>
  <sheetFormatPr defaultRowHeight="15"/>
  <cols>
    <col min="1" max="1" width="6.7109375" customWidth="1"/>
    <col min="2" max="2" width="15" customWidth="1"/>
    <col min="3" max="3" width="37" customWidth="1"/>
    <col min="4" max="4" width="8.5703125" customWidth="1"/>
  </cols>
  <sheetData>
    <row r="1" spans="1:5">
      <c r="A1" s="55" t="s">
        <v>75</v>
      </c>
      <c r="B1" s="56"/>
      <c r="C1" s="56"/>
      <c r="D1" s="56"/>
      <c r="E1" s="57"/>
    </row>
    <row r="2" spans="1:5" ht="15.75" thickBot="1">
      <c r="A2" s="22"/>
      <c r="B2" s="58" t="s">
        <v>104</v>
      </c>
      <c r="C2" s="58"/>
      <c r="D2" s="58"/>
      <c r="E2" s="59"/>
    </row>
    <row r="3" spans="1:5" ht="25.5">
      <c r="A3" s="2" t="s">
        <v>0</v>
      </c>
      <c r="B3" s="3" t="s">
        <v>1</v>
      </c>
      <c r="C3" s="4" t="s">
        <v>2</v>
      </c>
      <c r="D3" s="3" t="s">
        <v>65</v>
      </c>
      <c r="E3" s="5" t="s">
        <v>3</v>
      </c>
    </row>
    <row r="4" spans="1:5" ht="15.75" customHeight="1">
      <c r="A4" s="6">
        <v>1</v>
      </c>
      <c r="B4" s="7">
        <v>2</v>
      </c>
      <c r="C4" s="7">
        <v>3</v>
      </c>
      <c r="D4" s="7">
        <v>5</v>
      </c>
      <c r="E4" s="8">
        <v>6</v>
      </c>
    </row>
    <row r="5" spans="1:5">
      <c r="A5" s="9" t="s">
        <v>76</v>
      </c>
      <c r="B5" s="35" t="s">
        <v>4</v>
      </c>
      <c r="C5" s="33"/>
      <c r="D5" s="33"/>
      <c r="E5" s="34"/>
    </row>
    <row r="6" spans="1:5" ht="66" customHeight="1">
      <c r="A6" s="9" t="s">
        <v>47</v>
      </c>
      <c r="B6" s="10" t="s">
        <v>5</v>
      </c>
      <c r="C6" s="10" t="s">
        <v>74</v>
      </c>
      <c r="D6" s="7" t="s">
        <v>6</v>
      </c>
      <c r="E6" s="8">
        <v>1.1180000000000001</v>
      </c>
    </row>
    <row r="7" spans="1:5" ht="59.25" customHeight="1">
      <c r="A7" s="13" t="s">
        <v>48</v>
      </c>
      <c r="B7" s="10" t="s">
        <v>7</v>
      </c>
      <c r="C7" s="10" t="s">
        <v>95</v>
      </c>
      <c r="D7" s="10" t="s">
        <v>8</v>
      </c>
      <c r="E7" s="50">
        <v>0.2</v>
      </c>
    </row>
    <row r="8" spans="1:5" ht="45.75" customHeight="1">
      <c r="A8" s="13" t="s">
        <v>49</v>
      </c>
      <c r="B8" s="10" t="s">
        <v>69</v>
      </c>
      <c r="C8" s="10" t="s">
        <v>102</v>
      </c>
      <c r="D8" s="10" t="s">
        <v>14</v>
      </c>
      <c r="E8" s="50">
        <v>30</v>
      </c>
    </row>
    <row r="9" spans="1:5" ht="48" customHeight="1">
      <c r="A9" s="13" t="s">
        <v>50</v>
      </c>
      <c r="B9" s="10" t="s">
        <v>9</v>
      </c>
      <c r="C9" s="10" t="s">
        <v>71</v>
      </c>
      <c r="D9" s="10" t="s">
        <v>10</v>
      </c>
      <c r="E9" s="50">
        <f>1118*3.6</f>
        <v>4024.8</v>
      </c>
    </row>
    <row r="10" spans="1:5" ht="48.75" customHeight="1">
      <c r="A10" s="13" t="s">
        <v>68</v>
      </c>
      <c r="B10" s="10" t="s">
        <v>12</v>
      </c>
      <c r="C10" s="10" t="s">
        <v>103</v>
      </c>
      <c r="D10" s="10" t="s">
        <v>13</v>
      </c>
      <c r="E10" s="50">
        <v>72</v>
      </c>
    </row>
    <row r="11" spans="1:5" ht="16.5" customHeight="1">
      <c r="A11" s="16">
        <v>2</v>
      </c>
      <c r="B11" s="39" t="s">
        <v>16</v>
      </c>
      <c r="C11" s="40"/>
      <c r="D11" s="40"/>
      <c r="E11" s="41"/>
    </row>
    <row r="12" spans="1:5" ht="105" customHeight="1">
      <c r="A12" s="13" t="s">
        <v>51</v>
      </c>
      <c r="B12" s="10" t="s">
        <v>17</v>
      </c>
      <c r="C12" s="10" t="s">
        <v>107</v>
      </c>
      <c r="D12" s="10" t="s">
        <v>10</v>
      </c>
      <c r="E12" s="50">
        <f>1118*3.5</f>
        <v>3913</v>
      </c>
    </row>
    <row r="13" spans="1:5" ht="67.5" customHeight="1">
      <c r="A13" s="13" t="s">
        <v>52</v>
      </c>
      <c r="B13" s="10" t="s">
        <v>45</v>
      </c>
      <c r="C13" s="10" t="s">
        <v>90</v>
      </c>
      <c r="D13" s="10" t="s">
        <v>10</v>
      </c>
      <c r="E13" s="50">
        <f>1118*6.5</f>
        <v>7267</v>
      </c>
    </row>
    <row r="14" spans="1:5" ht="63" customHeight="1">
      <c r="A14" s="13" t="s">
        <v>91</v>
      </c>
      <c r="B14" s="10" t="s">
        <v>18</v>
      </c>
      <c r="C14" s="10" t="s">
        <v>108</v>
      </c>
      <c r="D14" s="10" t="s">
        <v>19</v>
      </c>
      <c r="E14" s="50">
        <f>(1118*2)-450</f>
        <v>1786</v>
      </c>
    </row>
    <row r="15" spans="1:5" ht="27" customHeight="1">
      <c r="A15" s="16">
        <v>3</v>
      </c>
      <c r="B15" s="67" t="s">
        <v>21</v>
      </c>
      <c r="C15" s="68"/>
      <c r="D15" s="37"/>
      <c r="E15" s="38"/>
    </row>
    <row r="16" spans="1:5" ht="60.75" customHeight="1">
      <c r="A16" s="13" t="s">
        <v>53</v>
      </c>
      <c r="B16" s="10" t="s">
        <v>22</v>
      </c>
      <c r="C16" s="10" t="s">
        <v>72</v>
      </c>
      <c r="D16" s="10" t="s">
        <v>10</v>
      </c>
      <c r="E16" s="50">
        <f>(6.5*1118)+40</f>
        <v>7307</v>
      </c>
    </row>
    <row r="17" spans="1:5" ht="45.75" customHeight="1">
      <c r="A17" s="13" t="s">
        <v>54</v>
      </c>
      <c r="B17" s="10" t="s">
        <v>23</v>
      </c>
      <c r="C17" s="10" t="s">
        <v>97</v>
      </c>
      <c r="D17" s="10" t="s">
        <v>10</v>
      </c>
      <c r="E17" s="50">
        <f>(6.5*1118)+40</f>
        <v>7307</v>
      </c>
    </row>
    <row r="18" spans="1:5" ht="24.75" customHeight="1">
      <c r="A18" s="13">
        <v>4</v>
      </c>
      <c r="B18" s="39" t="s">
        <v>25</v>
      </c>
      <c r="C18" s="40"/>
      <c r="D18" s="40"/>
      <c r="E18" s="41"/>
    </row>
    <row r="19" spans="1:5" ht="60" customHeight="1">
      <c r="A19" s="13" t="s">
        <v>55</v>
      </c>
      <c r="B19" s="10" t="s">
        <v>26</v>
      </c>
      <c r="C19" s="10" t="s">
        <v>98</v>
      </c>
      <c r="D19" s="10" t="s">
        <v>10</v>
      </c>
      <c r="E19" s="50">
        <f>(5.1*1118)+40</f>
        <v>5741.7999999999993</v>
      </c>
    </row>
    <row r="20" spans="1:5" ht="66" customHeight="1">
      <c r="A20" s="13" t="s">
        <v>56</v>
      </c>
      <c r="B20" s="10" t="s">
        <v>27</v>
      </c>
      <c r="C20" s="10" t="s">
        <v>99</v>
      </c>
      <c r="D20" s="10" t="s">
        <v>10</v>
      </c>
      <c r="E20" s="50">
        <f xml:space="preserve"> (5*1118)+40</f>
        <v>5630</v>
      </c>
    </row>
    <row r="21" spans="1:5" ht="19.5" customHeight="1">
      <c r="A21" s="17">
        <v>5</v>
      </c>
      <c r="B21" s="39" t="s">
        <v>29</v>
      </c>
      <c r="C21" s="40"/>
      <c r="D21" s="40"/>
      <c r="E21" s="41"/>
    </row>
    <row r="22" spans="1:5" ht="58.5" customHeight="1">
      <c r="A22" s="13" t="s">
        <v>57</v>
      </c>
      <c r="B22" s="10" t="s">
        <v>30</v>
      </c>
      <c r="C22" s="10" t="s">
        <v>31</v>
      </c>
      <c r="D22" s="10" t="s">
        <v>14</v>
      </c>
      <c r="E22" s="50">
        <v>2</v>
      </c>
    </row>
    <row r="23" spans="1:5" ht="38.25">
      <c r="A23" s="13" t="s">
        <v>58</v>
      </c>
      <c r="B23" s="10" t="s">
        <v>32</v>
      </c>
      <c r="C23" s="10" t="s">
        <v>33</v>
      </c>
      <c r="D23" s="10" t="s">
        <v>14</v>
      </c>
      <c r="E23" s="50">
        <v>2</v>
      </c>
    </row>
    <row r="24" spans="1:5" ht="41.25" customHeight="1">
      <c r="A24" s="13" t="s">
        <v>105</v>
      </c>
      <c r="B24" s="10" t="s">
        <v>100</v>
      </c>
      <c r="C24" s="10" t="s">
        <v>101</v>
      </c>
      <c r="D24" s="10" t="s">
        <v>13</v>
      </c>
      <c r="E24" s="50">
        <v>32</v>
      </c>
    </row>
    <row r="25" spans="1:5">
      <c r="A25" s="94" t="s">
        <v>34</v>
      </c>
      <c r="B25" s="96"/>
      <c r="C25" s="96"/>
      <c r="D25" s="96"/>
      <c r="E25" s="99"/>
    </row>
    <row r="26" spans="1:5">
      <c r="A26" s="13">
        <v>6</v>
      </c>
      <c r="B26" s="36" t="s">
        <v>35</v>
      </c>
      <c r="C26" s="37"/>
      <c r="D26" s="37"/>
      <c r="E26" s="38"/>
    </row>
    <row r="27" spans="1:5" ht="59.25" customHeight="1">
      <c r="A27" s="13" t="s">
        <v>59</v>
      </c>
      <c r="B27" s="10" t="s">
        <v>36</v>
      </c>
      <c r="C27" s="10" t="s">
        <v>70</v>
      </c>
      <c r="D27" s="10" t="s">
        <v>11</v>
      </c>
      <c r="E27" s="50">
        <f>'Kosztorys Inwestorski '!E32</f>
        <v>225</v>
      </c>
    </row>
    <row r="28" spans="1:5" ht="42" customHeight="1">
      <c r="A28" s="13" t="s">
        <v>60</v>
      </c>
      <c r="B28" s="10" t="s">
        <v>37</v>
      </c>
      <c r="C28" s="10" t="s">
        <v>46</v>
      </c>
      <c r="D28" s="10" t="s">
        <v>14</v>
      </c>
      <c r="E28" s="50">
        <f>'Kosztorys Inwestorski '!E33</f>
        <v>100</v>
      </c>
    </row>
    <row r="29" spans="1:5" ht="25.5">
      <c r="A29" s="13" t="s">
        <v>61</v>
      </c>
      <c r="B29" s="10" t="s">
        <v>38</v>
      </c>
      <c r="C29" s="10" t="s">
        <v>73</v>
      </c>
      <c r="D29" s="10" t="s">
        <v>13</v>
      </c>
      <c r="E29" s="50">
        <f>'Kosztorys Inwestorski '!E34</f>
        <v>450</v>
      </c>
    </row>
    <row r="30" spans="1:5" ht="77.25" customHeight="1">
      <c r="A30" s="13" t="s">
        <v>62</v>
      </c>
      <c r="B30" s="10" t="s">
        <v>39</v>
      </c>
      <c r="C30" s="10" t="str">
        <f>'Kosztorys Inwestorski '!C35</f>
        <v>Nawierzchnia zjazdów z mieszanek  gr. 5 cm, (wiążąca AC 16 W, KR -2)  mineralno-bitumicznych asfaltowych i gr. 4 cm (ścieralna AC 11S, KR -2) ze skropieniem emulsją asfaltową 0,5 kg/m2</v>
      </c>
      <c r="D30" s="10" t="s">
        <v>10</v>
      </c>
      <c r="E30" s="50">
        <v>1140</v>
      </c>
    </row>
    <row r="31" spans="1:5">
      <c r="A31" s="17">
        <v>7</v>
      </c>
      <c r="B31" s="36" t="s">
        <v>41</v>
      </c>
      <c r="C31" s="37"/>
      <c r="D31" s="37"/>
      <c r="E31" s="38"/>
    </row>
    <row r="32" spans="1:5" ht="15.75" thickBot="1">
      <c r="A32" s="52" t="s">
        <v>63</v>
      </c>
      <c r="B32" s="53" t="s">
        <v>39</v>
      </c>
      <c r="C32" s="53" t="s">
        <v>109</v>
      </c>
      <c r="D32" s="53" t="s">
        <v>10</v>
      </c>
      <c r="E32" s="54">
        <f>2*1118</f>
        <v>2236</v>
      </c>
    </row>
  </sheetData>
  <mergeCells count="3">
    <mergeCell ref="A1:E1"/>
    <mergeCell ref="B2:E2"/>
    <mergeCell ref="B15:C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3"/>
  <sheetViews>
    <sheetView topLeftCell="A30" zoomScale="124" zoomScaleNormal="124" workbookViewId="0">
      <selection activeCell="L45" sqref="L45"/>
    </sheetView>
  </sheetViews>
  <sheetFormatPr defaultRowHeight="15"/>
  <cols>
    <col min="1" max="1" width="3.28515625" customWidth="1"/>
    <col min="2" max="2" width="12.5703125" customWidth="1"/>
    <col min="3" max="3" width="35.28515625" customWidth="1"/>
    <col min="4" max="4" width="4.7109375" customWidth="1"/>
    <col min="5" max="5" width="6.140625" customWidth="1"/>
    <col min="6" max="6" width="10.42578125" customWidth="1"/>
    <col min="7" max="7" width="14" customWidth="1"/>
    <col min="8" max="8" width="6" hidden="1" customWidth="1"/>
    <col min="9" max="9" width="6.5703125" hidden="1" customWidth="1"/>
  </cols>
  <sheetData>
    <row r="1" spans="1:7" ht="15.75" thickBot="1"/>
    <row r="2" spans="1:7" ht="38.25" customHeight="1">
      <c r="A2" s="55" t="s">
        <v>77</v>
      </c>
      <c r="B2" s="56"/>
      <c r="C2" s="56"/>
      <c r="D2" s="56"/>
      <c r="E2" s="56"/>
      <c r="F2" s="56"/>
      <c r="G2" s="57"/>
    </row>
    <row r="3" spans="1:7" ht="15.75" thickBot="1">
      <c r="A3" s="22"/>
      <c r="B3" s="58" t="s">
        <v>104</v>
      </c>
      <c r="C3" s="58"/>
      <c r="D3" s="58"/>
      <c r="E3" s="58"/>
      <c r="F3" s="58"/>
      <c r="G3" s="23"/>
    </row>
    <row r="4" spans="1:7" ht="38.25">
      <c r="A4" s="2" t="s">
        <v>0</v>
      </c>
      <c r="B4" s="3" t="s">
        <v>1</v>
      </c>
      <c r="C4" s="4" t="s">
        <v>2</v>
      </c>
      <c r="D4" s="3" t="s">
        <v>65</v>
      </c>
      <c r="E4" s="3" t="s">
        <v>3</v>
      </c>
      <c r="F4" s="3" t="s">
        <v>66</v>
      </c>
      <c r="G4" s="5" t="s">
        <v>67</v>
      </c>
    </row>
    <row r="5" spans="1:7">
      <c r="A5" s="6">
        <v>1</v>
      </c>
      <c r="B5" s="7">
        <v>2</v>
      </c>
      <c r="C5" s="7">
        <v>3</v>
      </c>
      <c r="D5" s="7">
        <v>5</v>
      </c>
      <c r="E5" s="7">
        <v>6</v>
      </c>
      <c r="F5" s="7">
        <v>7</v>
      </c>
      <c r="G5" s="8">
        <v>8</v>
      </c>
    </row>
    <row r="6" spans="1:7" ht="15" customHeight="1">
      <c r="A6" s="9" t="s">
        <v>76</v>
      </c>
      <c r="B6" s="35" t="s">
        <v>4</v>
      </c>
      <c r="C6" s="33"/>
      <c r="D6" s="33"/>
      <c r="E6" s="33"/>
      <c r="F6" s="33"/>
      <c r="G6" s="34"/>
    </row>
    <row r="7" spans="1:7" ht="54" customHeight="1">
      <c r="A7" s="9" t="s">
        <v>47</v>
      </c>
      <c r="B7" s="10" t="s">
        <v>5</v>
      </c>
      <c r="C7" s="10" t="s">
        <v>74</v>
      </c>
      <c r="D7" s="7" t="s">
        <v>6</v>
      </c>
      <c r="E7" s="7">
        <v>1.1180000000000001</v>
      </c>
      <c r="F7" s="11">
        <v>0</v>
      </c>
      <c r="G7" s="12">
        <f>F7*E7</f>
        <v>0</v>
      </c>
    </row>
    <row r="8" spans="1:7" ht="29.25" customHeight="1">
      <c r="A8" s="13" t="s">
        <v>48</v>
      </c>
      <c r="B8" s="10" t="s">
        <v>7</v>
      </c>
      <c r="C8" s="10" t="s">
        <v>95</v>
      </c>
      <c r="D8" s="10" t="s">
        <v>8</v>
      </c>
      <c r="E8" s="10">
        <v>0.2</v>
      </c>
      <c r="F8" s="14">
        <v>0</v>
      </c>
      <c r="G8" s="12">
        <f t="shared" ref="G8:G38" si="0">F8*E8</f>
        <v>0</v>
      </c>
    </row>
    <row r="9" spans="1:7" ht="35.25" customHeight="1">
      <c r="A9" s="13" t="s">
        <v>49</v>
      </c>
      <c r="B9" s="10" t="s">
        <v>69</v>
      </c>
      <c r="C9" s="10" t="s">
        <v>102</v>
      </c>
      <c r="D9" s="10" t="s">
        <v>14</v>
      </c>
      <c r="E9" s="10">
        <v>30</v>
      </c>
      <c r="F9" s="14">
        <v>0</v>
      </c>
      <c r="G9" s="12">
        <f t="shared" si="0"/>
        <v>0</v>
      </c>
    </row>
    <row r="10" spans="1:7" ht="45.75" customHeight="1">
      <c r="A10" s="13" t="s">
        <v>50</v>
      </c>
      <c r="B10" s="10" t="s">
        <v>9</v>
      </c>
      <c r="C10" s="10" t="s">
        <v>71</v>
      </c>
      <c r="D10" s="10" t="s">
        <v>10</v>
      </c>
      <c r="E10" s="10">
        <f>1118*3.6</f>
        <v>4024.8</v>
      </c>
      <c r="F10" s="14">
        <v>0</v>
      </c>
      <c r="G10" s="12">
        <f t="shared" si="0"/>
        <v>0</v>
      </c>
    </row>
    <row r="11" spans="1:7" ht="24.75" customHeight="1">
      <c r="A11" s="13" t="s">
        <v>68</v>
      </c>
      <c r="B11" s="10" t="s">
        <v>12</v>
      </c>
      <c r="C11" s="10" t="s">
        <v>103</v>
      </c>
      <c r="D11" s="10" t="s">
        <v>13</v>
      </c>
      <c r="E11" s="10">
        <v>72</v>
      </c>
      <c r="F11" s="14">
        <v>0</v>
      </c>
      <c r="G11" s="12">
        <f t="shared" si="0"/>
        <v>0</v>
      </c>
    </row>
    <row r="12" spans="1:7" ht="15" customHeight="1">
      <c r="A12" s="94" t="s">
        <v>15</v>
      </c>
      <c r="B12" s="95"/>
      <c r="C12" s="95"/>
      <c r="D12" s="95"/>
      <c r="E12" s="95"/>
      <c r="F12" s="95"/>
      <c r="G12" s="15">
        <f>SUM(G7:G11)</f>
        <v>0</v>
      </c>
    </row>
    <row r="13" spans="1:7" ht="15" customHeight="1">
      <c r="A13" s="16">
        <v>2</v>
      </c>
      <c r="B13" s="39" t="s">
        <v>16</v>
      </c>
      <c r="C13" s="40"/>
      <c r="D13" s="40"/>
      <c r="E13" s="40"/>
      <c r="F13" s="40"/>
      <c r="G13" s="41"/>
    </row>
    <row r="14" spans="1:7" ht="131.25" customHeight="1">
      <c r="A14" s="13" t="s">
        <v>51</v>
      </c>
      <c r="B14" s="10" t="s">
        <v>17</v>
      </c>
      <c r="C14" s="10" t="s">
        <v>107</v>
      </c>
      <c r="D14" s="10" t="s">
        <v>10</v>
      </c>
      <c r="E14" s="10">
        <f>1118*3.5</f>
        <v>3913</v>
      </c>
      <c r="F14" s="14">
        <v>0</v>
      </c>
      <c r="G14" s="12">
        <f t="shared" si="0"/>
        <v>0</v>
      </c>
    </row>
    <row r="15" spans="1:7" ht="42.75" customHeight="1">
      <c r="A15" s="13" t="s">
        <v>52</v>
      </c>
      <c r="B15" s="10" t="s">
        <v>45</v>
      </c>
      <c r="C15" s="10" t="s">
        <v>90</v>
      </c>
      <c r="D15" s="10" t="s">
        <v>10</v>
      </c>
      <c r="E15" s="10">
        <f>1118*6.5</f>
        <v>7267</v>
      </c>
      <c r="F15" s="14">
        <v>0</v>
      </c>
      <c r="G15" s="12">
        <f t="shared" si="0"/>
        <v>0</v>
      </c>
    </row>
    <row r="16" spans="1:7" ht="47.25" customHeight="1">
      <c r="A16" s="13" t="s">
        <v>91</v>
      </c>
      <c r="B16" s="10" t="s">
        <v>18</v>
      </c>
      <c r="C16" s="10" t="s">
        <v>108</v>
      </c>
      <c r="D16" s="10" t="s">
        <v>19</v>
      </c>
      <c r="E16" s="10">
        <f>(1118*2)-450</f>
        <v>1786</v>
      </c>
      <c r="F16" s="14">
        <v>0</v>
      </c>
      <c r="G16" s="12">
        <f t="shared" si="0"/>
        <v>0</v>
      </c>
    </row>
    <row r="17" spans="1:9" ht="15" customHeight="1">
      <c r="A17" s="94" t="s">
        <v>20</v>
      </c>
      <c r="B17" s="95"/>
      <c r="C17" s="95"/>
      <c r="D17" s="95"/>
      <c r="E17" s="95"/>
      <c r="F17" s="95"/>
      <c r="G17" s="15">
        <f>SUM(G14:G16)</f>
        <v>0</v>
      </c>
    </row>
    <row r="18" spans="1:9" ht="25.5" customHeight="1">
      <c r="A18" s="16">
        <v>3</v>
      </c>
      <c r="B18" s="67" t="s">
        <v>21</v>
      </c>
      <c r="C18" s="68"/>
      <c r="D18" s="37"/>
      <c r="E18" s="37"/>
      <c r="F18" s="37"/>
      <c r="G18" s="38"/>
    </row>
    <row r="19" spans="1:9" ht="48" customHeight="1">
      <c r="A19" s="13" t="s">
        <v>53</v>
      </c>
      <c r="B19" s="10" t="s">
        <v>22</v>
      </c>
      <c r="C19" s="10" t="s">
        <v>72</v>
      </c>
      <c r="D19" s="10" t="s">
        <v>10</v>
      </c>
      <c r="E19" s="10">
        <f>(6.5*1118)+40</f>
        <v>7307</v>
      </c>
      <c r="F19" s="14">
        <v>0</v>
      </c>
      <c r="G19" s="12">
        <f t="shared" si="0"/>
        <v>0</v>
      </c>
    </row>
    <row r="20" spans="1:9" ht="33.75" customHeight="1">
      <c r="A20" s="13" t="s">
        <v>54</v>
      </c>
      <c r="B20" s="10" t="s">
        <v>23</v>
      </c>
      <c r="C20" s="10" t="s">
        <v>97</v>
      </c>
      <c r="D20" s="10" t="s">
        <v>10</v>
      </c>
      <c r="E20" s="10">
        <f>(6.5*1118)+40</f>
        <v>7307</v>
      </c>
      <c r="F20" s="14">
        <v>0</v>
      </c>
      <c r="G20" s="12">
        <f t="shared" si="0"/>
        <v>0</v>
      </c>
      <c r="I20">
        <f>31.5/3</f>
        <v>10.5</v>
      </c>
    </row>
    <row r="21" spans="1:9" ht="26.25" customHeight="1">
      <c r="A21" s="94" t="s">
        <v>24</v>
      </c>
      <c r="B21" s="96"/>
      <c r="C21" s="96"/>
      <c r="D21" s="96"/>
      <c r="E21" s="96"/>
      <c r="F21" s="96"/>
      <c r="G21" s="15">
        <f>SUM(G19:G20)</f>
        <v>0</v>
      </c>
    </row>
    <row r="22" spans="1:9">
      <c r="A22" s="13">
        <v>4</v>
      </c>
      <c r="B22" s="39" t="s">
        <v>25</v>
      </c>
      <c r="C22" s="40"/>
      <c r="D22" s="40"/>
      <c r="E22" s="40"/>
      <c r="F22" s="40"/>
      <c r="G22" s="41"/>
    </row>
    <row r="23" spans="1:9" ht="51" customHeight="1">
      <c r="A23" s="13" t="s">
        <v>55</v>
      </c>
      <c r="B23" s="10" t="s">
        <v>26</v>
      </c>
      <c r="C23" s="10" t="s">
        <v>98</v>
      </c>
      <c r="D23" s="10" t="s">
        <v>10</v>
      </c>
      <c r="E23" s="10">
        <f>(5.1*1118)+40</f>
        <v>5741.7999999999993</v>
      </c>
      <c r="F23" s="14">
        <v>0</v>
      </c>
      <c r="G23" s="12">
        <f t="shared" si="0"/>
        <v>0</v>
      </c>
    </row>
    <row r="24" spans="1:9" ht="54" customHeight="1">
      <c r="A24" s="13" t="s">
        <v>56</v>
      </c>
      <c r="B24" s="10" t="s">
        <v>27</v>
      </c>
      <c r="C24" s="10" t="s">
        <v>110</v>
      </c>
      <c r="D24" s="10" t="s">
        <v>10</v>
      </c>
      <c r="E24" s="10">
        <f xml:space="preserve"> (5*1118)+40</f>
        <v>5630</v>
      </c>
      <c r="F24" s="14">
        <v>0</v>
      </c>
      <c r="G24" s="12">
        <f t="shared" si="0"/>
        <v>0</v>
      </c>
    </row>
    <row r="25" spans="1:9" ht="15" customHeight="1">
      <c r="A25" s="94" t="s">
        <v>28</v>
      </c>
      <c r="B25" s="96"/>
      <c r="C25" s="96"/>
      <c r="D25" s="96"/>
      <c r="E25" s="96"/>
      <c r="F25" s="96"/>
      <c r="G25" s="15">
        <f>SUM(G23:G24)</f>
        <v>0</v>
      </c>
    </row>
    <row r="26" spans="1:9" ht="15" customHeight="1">
      <c r="A26" s="17">
        <v>5</v>
      </c>
      <c r="B26" s="39" t="s">
        <v>29</v>
      </c>
      <c r="C26" s="40"/>
      <c r="D26" s="40"/>
      <c r="E26" s="40"/>
      <c r="F26" s="40"/>
      <c r="G26" s="41"/>
    </row>
    <row r="27" spans="1:9" ht="23.25" customHeight="1">
      <c r="A27" s="13" t="s">
        <v>57</v>
      </c>
      <c r="B27" s="10" t="s">
        <v>30</v>
      </c>
      <c r="C27" s="10" t="s">
        <v>31</v>
      </c>
      <c r="D27" s="10" t="s">
        <v>14</v>
      </c>
      <c r="E27" s="10">
        <v>2</v>
      </c>
      <c r="F27" s="14">
        <v>0</v>
      </c>
      <c r="G27" s="12">
        <f t="shared" si="0"/>
        <v>0</v>
      </c>
    </row>
    <row r="28" spans="1:9" ht="39" customHeight="1">
      <c r="A28" s="13" t="s">
        <v>58</v>
      </c>
      <c r="B28" s="10" t="s">
        <v>32</v>
      </c>
      <c r="C28" s="10" t="s">
        <v>33</v>
      </c>
      <c r="D28" s="10" t="s">
        <v>14</v>
      </c>
      <c r="E28" s="10">
        <v>2</v>
      </c>
      <c r="F28" s="14">
        <v>0</v>
      </c>
      <c r="G28" s="12">
        <f t="shared" si="0"/>
        <v>0</v>
      </c>
    </row>
    <row r="29" spans="1:9" ht="39" customHeight="1">
      <c r="A29" s="13" t="s">
        <v>105</v>
      </c>
      <c r="B29" s="10" t="s">
        <v>100</v>
      </c>
      <c r="C29" s="10" t="s">
        <v>101</v>
      </c>
      <c r="D29" s="10" t="s">
        <v>13</v>
      </c>
      <c r="E29" s="10">
        <v>32</v>
      </c>
      <c r="F29" s="14">
        <v>0</v>
      </c>
      <c r="G29" s="12">
        <f t="shared" si="0"/>
        <v>0</v>
      </c>
    </row>
    <row r="30" spans="1:9" ht="15" customHeight="1">
      <c r="A30" s="94" t="s">
        <v>34</v>
      </c>
      <c r="B30" s="96"/>
      <c r="C30" s="96"/>
      <c r="D30" s="96"/>
      <c r="E30" s="96"/>
      <c r="F30" s="96"/>
      <c r="G30" s="15">
        <f>SUM(G27:G29)</f>
        <v>0</v>
      </c>
    </row>
    <row r="31" spans="1:9">
      <c r="A31" s="13">
        <v>6</v>
      </c>
      <c r="B31" s="36" t="s">
        <v>35</v>
      </c>
      <c r="C31" s="37"/>
      <c r="D31" s="37"/>
      <c r="E31" s="37"/>
      <c r="F31" s="37"/>
      <c r="G31" s="38"/>
    </row>
    <row r="32" spans="1:9" ht="54.75" customHeight="1">
      <c r="A32" s="13" t="s">
        <v>59</v>
      </c>
      <c r="B32" s="10" t="s">
        <v>36</v>
      </c>
      <c r="C32" s="10" t="s">
        <v>70</v>
      </c>
      <c r="D32" s="10" t="s">
        <v>11</v>
      </c>
      <c r="E32" s="10">
        <f>E34*0.5</f>
        <v>225</v>
      </c>
      <c r="F32" s="14">
        <v>0</v>
      </c>
      <c r="G32" s="12">
        <f t="shared" si="0"/>
        <v>0</v>
      </c>
    </row>
    <row r="33" spans="1:13" ht="26.25" customHeight="1">
      <c r="A33" s="13" t="s">
        <v>60</v>
      </c>
      <c r="B33" s="10" t="s">
        <v>37</v>
      </c>
      <c r="C33" s="10" t="s">
        <v>46</v>
      </c>
      <c r="D33" s="10" t="s">
        <v>14</v>
      </c>
      <c r="E33" s="10">
        <f>I34*2</f>
        <v>100</v>
      </c>
      <c r="F33" s="14">
        <v>0</v>
      </c>
      <c r="G33" s="12">
        <f t="shared" si="0"/>
        <v>0</v>
      </c>
    </row>
    <row r="34" spans="1:13" ht="26.25" customHeight="1">
      <c r="A34" s="13" t="s">
        <v>61</v>
      </c>
      <c r="B34" s="10" t="s">
        <v>38</v>
      </c>
      <c r="C34" s="10" t="s">
        <v>73</v>
      </c>
      <c r="D34" s="10" t="s">
        <v>13</v>
      </c>
      <c r="E34" s="10">
        <f>I34*9</f>
        <v>450</v>
      </c>
      <c r="F34" s="14">
        <v>0</v>
      </c>
      <c r="G34" s="12">
        <f t="shared" si="0"/>
        <v>0</v>
      </c>
      <c r="I34" s="21">
        <v>50</v>
      </c>
    </row>
    <row r="35" spans="1:13" ht="66" customHeight="1">
      <c r="A35" s="13" t="s">
        <v>62</v>
      </c>
      <c r="B35" s="10" t="s">
        <v>39</v>
      </c>
      <c r="C35" s="10" t="s">
        <v>111</v>
      </c>
      <c r="D35" s="10" t="s">
        <v>10</v>
      </c>
      <c r="E35" s="10">
        <v>1140</v>
      </c>
      <c r="F35" s="14"/>
      <c r="G35" s="12">
        <f t="shared" si="0"/>
        <v>0</v>
      </c>
      <c r="H35" t="s">
        <v>64</v>
      </c>
      <c r="I35">
        <v>27</v>
      </c>
      <c r="M35">
        <v>4</v>
      </c>
    </row>
    <row r="36" spans="1:13" ht="15" customHeight="1">
      <c r="A36" s="94" t="s">
        <v>40</v>
      </c>
      <c r="B36" s="95"/>
      <c r="C36" s="95"/>
      <c r="D36" s="95"/>
      <c r="E36" s="95"/>
      <c r="F36" s="95"/>
      <c r="G36" s="15">
        <f>SUM(G32:G35)</f>
        <v>0</v>
      </c>
    </row>
    <row r="37" spans="1:13">
      <c r="A37" s="17">
        <v>7</v>
      </c>
      <c r="B37" s="36" t="s">
        <v>41</v>
      </c>
      <c r="C37" s="37"/>
      <c r="D37" s="37"/>
      <c r="E37" s="37"/>
      <c r="F37" s="37"/>
      <c r="G37" s="38"/>
    </row>
    <row r="38" spans="1:13" ht="26.25" customHeight="1">
      <c r="A38" s="13" t="s">
        <v>63</v>
      </c>
      <c r="B38" s="10" t="s">
        <v>39</v>
      </c>
      <c r="C38" s="10" t="s">
        <v>109</v>
      </c>
      <c r="D38" s="10" t="s">
        <v>10</v>
      </c>
      <c r="E38" s="10">
        <f>2*1118</f>
        <v>2236</v>
      </c>
      <c r="F38" s="14">
        <v>0</v>
      </c>
      <c r="G38" s="12">
        <f t="shared" si="0"/>
        <v>0</v>
      </c>
    </row>
    <row r="39" spans="1:13" ht="15.75" customHeight="1" thickBot="1">
      <c r="A39" s="97" t="s">
        <v>42</v>
      </c>
      <c r="B39" s="98"/>
      <c r="C39" s="98"/>
      <c r="D39" s="98"/>
      <c r="E39" s="98"/>
      <c r="F39" s="98"/>
      <c r="G39" s="18">
        <f>SUM(G38:G38)</f>
        <v>0</v>
      </c>
    </row>
    <row r="40" spans="1:13" ht="18.75" customHeight="1" thickBot="1">
      <c r="A40" s="63" t="s">
        <v>43</v>
      </c>
      <c r="B40" s="64"/>
      <c r="C40" s="64"/>
      <c r="D40" s="64"/>
      <c r="E40" s="64"/>
      <c r="F40" s="64"/>
      <c r="G40" s="19">
        <f>SUM(G39,G36,G30,G25,G17,G12,G21,)</f>
        <v>0</v>
      </c>
    </row>
    <row r="41" spans="1:13" ht="18" customHeight="1" thickBot="1">
      <c r="A41" s="65" t="s">
        <v>44</v>
      </c>
      <c r="B41" s="66"/>
      <c r="C41" s="66"/>
      <c r="D41" s="66"/>
      <c r="E41" s="66"/>
      <c r="F41" s="66"/>
      <c r="G41" s="19">
        <f>G40*0.23</f>
        <v>0</v>
      </c>
    </row>
    <row r="42" spans="1:13" ht="16.5" customHeight="1" thickBot="1">
      <c r="A42" s="61" t="s">
        <v>89</v>
      </c>
      <c r="B42" s="62"/>
      <c r="C42" s="62"/>
      <c r="D42" s="62"/>
      <c r="E42" s="62"/>
      <c r="F42" s="62"/>
      <c r="G42" s="20">
        <f>SUM(G40:G41)</f>
        <v>0</v>
      </c>
    </row>
    <row r="43" spans="1:13">
      <c r="A43" s="1"/>
      <c r="B43" s="1"/>
      <c r="C43" s="1"/>
      <c r="D43" s="1"/>
      <c r="E43" s="1"/>
      <c r="F43" s="1"/>
      <c r="G43" s="1"/>
    </row>
    <row r="44" spans="1:13">
      <c r="A44" s="1"/>
      <c r="B44" s="1"/>
      <c r="C44" s="1"/>
      <c r="D44" s="1"/>
      <c r="E44" s="1"/>
      <c r="F44" s="1"/>
      <c r="G44" s="1"/>
    </row>
    <row r="45" spans="1:13" ht="18" customHeight="1">
      <c r="A45" s="1"/>
      <c r="B45" s="1"/>
      <c r="C45" s="51"/>
      <c r="D45" s="1"/>
      <c r="E45" s="60" t="s">
        <v>96</v>
      </c>
      <c r="F45" s="60"/>
      <c r="G45" s="1"/>
    </row>
    <row r="46" spans="1:13">
      <c r="A46" s="1"/>
      <c r="B46" s="1"/>
      <c r="C46" s="1"/>
      <c r="D46" s="1"/>
      <c r="E46" s="1"/>
      <c r="F46" s="1"/>
      <c r="G46" s="1"/>
    </row>
    <row r="47" spans="1:13">
      <c r="A47" s="1"/>
      <c r="B47" s="1"/>
      <c r="C47" s="1"/>
      <c r="D47" s="1"/>
      <c r="E47" s="1"/>
      <c r="F47" s="1"/>
      <c r="G47" s="1"/>
    </row>
    <row r="48" spans="1:13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</sheetData>
  <mergeCells count="7">
    <mergeCell ref="E45:F45"/>
    <mergeCell ref="A42:F42"/>
    <mergeCell ref="A2:G2"/>
    <mergeCell ref="B3:F3"/>
    <mergeCell ref="A40:F40"/>
    <mergeCell ref="A41:F41"/>
    <mergeCell ref="B18:C18"/>
  </mergeCells>
  <phoneticPr fontId="13" type="noConversion"/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0"/>
  <sheetViews>
    <sheetView workbookViewId="0">
      <selection activeCell="E29" sqref="E29"/>
    </sheetView>
  </sheetViews>
  <sheetFormatPr defaultRowHeight="15"/>
  <cols>
    <col min="1" max="1" width="6.42578125" customWidth="1"/>
    <col min="5" max="5" width="26.5703125" customWidth="1"/>
    <col min="6" max="6" width="8.140625" customWidth="1"/>
    <col min="7" max="7" width="16" customWidth="1"/>
    <col min="8" max="8" width="20.42578125" customWidth="1"/>
  </cols>
  <sheetData>
    <row r="2" spans="1:8" ht="15" customHeight="1">
      <c r="A2" s="69" t="s">
        <v>106</v>
      </c>
      <c r="B2" s="70"/>
      <c r="C2" s="70"/>
      <c r="D2" s="70"/>
      <c r="E2" s="70"/>
      <c r="F2" s="70"/>
      <c r="G2" s="71"/>
    </row>
    <row r="3" spans="1:8" ht="41.25" customHeight="1">
      <c r="A3" s="72"/>
      <c r="B3" s="73"/>
      <c r="C3" s="73"/>
      <c r="D3" s="73"/>
      <c r="E3" s="73"/>
      <c r="F3" s="73"/>
      <c r="G3" s="74"/>
    </row>
    <row r="4" spans="1:8" ht="15.75" thickBot="1">
      <c r="A4" s="24"/>
      <c r="B4" s="25"/>
      <c r="C4" s="26"/>
      <c r="D4" s="26"/>
      <c r="E4" s="27"/>
      <c r="F4" s="26"/>
      <c r="G4" s="26"/>
    </row>
    <row r="5" spans="1:8">
      <c r="A5" s="75" t="s">
        <v>78</v>
      </c>
      <c r="B5" s="76"/>
      <c r="C5" s="76"/>
      <c r="D5" s="76"/>
      <c r="E5" s="76"/>
      <c r="F5" s="76"/>
      <c r="G5" s="77"/>
    </row>
    <row r="6" spans="1:8">
      <c r="A6" s="78"/>
      <c r="B6" s="79"/>
      <c r="C6" s="79"/>
      <c r="D6" s="79"/>
      <c r="E6" s="79"/>
      <c r="F6" s="79"/>
      <c r="G6" s="80"/>
    </row>
    <row r="7" spans="1:8">
      <c r="A7" s="29" t="s">
        <v>79</v>
      </c>
      <c r="B7" s="81" t="s">
        <v>80</v>
      </c>
      <c r="C7" s="81"/>
      <c r="D7" s="81"/>
      <c r="E7" s="81"/>
      <c r="F7" s="81" t="s">
        <v>93</v>
      </c>
      <c r="G7" s="82"/>
      <c r="H7" s="42" t="s">
        <v>92</v>
      </c>
    </row>
    <row r="8" spans="1:8">
      <c r="A8" s="28" t="s">
        <v>81</v>
      </c>
      <c r="B8" s="83" t="str">
        <f>'Kosztorys Inwestorski '!B6</f>
        <v>ROBOTY PRZYGOTOWAWCZE I ROZBIÓRKOWE</v>
      </c>
      <c r="C8" s="83"/>
      <c r="D8" s="83"/>
      <c r="E8" s="83"/>
      <c r="F8" s="84">
        <f>'Kosztorys Inwestorski '!G12</f>
        <v>0</v>
      </c>
      <c r="G8" s="85"/>
      <c r="H8" s="43">
        <f>F8*1.23</f>
        <v>0</v>
      </c>
    </row>
    <row r="9" spans="1:8">
      <c r="A9" s="28" t="s">
        <v>82</v>
      </c>
      <c r="B9" s="83" t="str">
        <f>'Kosztorys Inwestorski '!B13</f>
        <v>ROBOTY ZIEMNE</v>
      </c>
      <c r="C9" s="83"/>
      <c r="D9" s="83"/>
      <c r="E9" s="83"/>
      <c r="F9" s="84">
        <f>'Kosztorys Inwestorski '!G17</f>
        <v>0</v>
      </c>
      <c r="G9" s="85"/>
      <c r="H9" s="43">
        <f t="shared" ref="H9:H15" si="0">F9*1.23</f>
        <v>0</v>
      </c>
    </row>
    <row r="10" spans="1:8">
      <c r="A10" s="28" t="s">
        <v>83</v>
      </c>
      <c r="B10" s="83" t="str">
        <f>'Kosztorys Inwestorski '!B18</f>
        <v>PODBUDOWY</v>
      </c>
      <c r="C10" s="83"/>
      <c r="D10" s="83"/>
      <c r="E10" s="83"/>
      <c r="F10" s="84">
        <f>'Kosztorys Inwestorski '!G21</f>
        <v>0</v>
      </c>
      <c r="G10" s="85"/>
      <c r="H10" s="43">
        <f t="shared" si="0"/>
        <v>0</v>
      </c>
    </row>
    <row r="11" spans="1:8">
      <c r="A11" s="28" t="s">
        <v>84</v>
      </c>
      <c r="B11" s="83" t="str">
        <f>'Kosztorys Inwestorski '!B22</f>
        <v>NAWIERZCHNIE</v>
      </c>
      <c r="C11" s="83"/>
      <c r="D11" s="83"/>
      <c r="E11" s="83"/>
      <c r="F11" s="84">
        <f>'Kosztorys Inwestorski '!G25</f>
        <v>0</v>
      </c>
      <c r="G11" s="85"/>
      <c r="H11" s="43">
        <f t="shared" si="0"/>
        <v>0</v>
      </c>
    </row>
    <row r="12" spans="1:8">
      <c r="A12" s="28" t="s">
        <v>85</v>
      </c>
      <c r="B12" s="83" t="str">
        <f>'Kosztorys Inwestorski '!B26</f>
        <v>ORGANIZACJA RUCHU</v>
      </c>
      <c r="C12" s="83"/>
      <c r="D12" s="83"/>
      <c r="E12" s="83"/>
      <c r="F12" s="84">
        <f>'Kosztorys Inwestorski '!G30</f>
        <v>0</v>
      </c>
      <c r="G12" s="85"/>
      <c r="H12" s="43">
        <f t="shared" si="0"/>
        <v>0</v>
      </c>
    </row>
    <row r="13" spans="1:8">
      <c r="A13" s="28" t="s">
        <v>86</v>
      </c>
      <c r="B13" s="83" t="str">
        <f>'Kosztorys Inwestorski '!B31</f>
        <v>ZJAZDY</v>
      </c>
      <c r="C13" s="83"/>
      <c r="D13" s="83"/>
      <c r="E13" s="83"/>
      <c r="F13" s="84">
        <f>'Kosztorys Inwestorski '!G36</f>
        <v>0</v>
      </c>
      <c r="G13" s="85"/>
      <c r="H13" s="43">
        <f t="shared" si="0"/>
        <v>0</v>
      </c>
    </row>
    <row r="14" spans="1:8">
      <c r="A14" s="28" t="s">
        <v>87</v>
      </c>
      <c r="B14" s="83" t="str">
        <f>'Kosztorys Inwestorski '!B37</f>
        <v>POBOCZA</v>
      </c>
      <c r="C14" s="83"/>
      <c r="D14" s="83"/>
      <c r="E14" s="83"/>
      <c r="F14" s="84">
        <f>'Kosztorys Inwestorski '!G39</f>
        <v>0</v>
      </c>
      <c r="G14" s="85"/>
      <c r="H14" s="43">
        <f t="shared" si="0"/>
        <v>0</v>
      </c>
    </row>
    <row r="15" spans="1:8" ht="15.75" thickBot="1">
      <c r="A15" s="45"/>
      <c r="B15" s="30"/>
      <c r="C15" s="30"/>
      <c r="D15" s="90" t="s">
        <v>94</v>
      </c>
      <c r="E15" s="91"/>
      <c r="F15" s="92">
        <f>SUM(F8:G14)</f>
        <v>0</v>
      </c>
      <c r="G15" s="93"/>
      <c r="H15" s="44">
        <f t="shared" si="0"/>
        <v>0</v>
      </c>
    </row>
    <row r="16" spans="1:8" ht="15.75" thickBot="1">
      <c r="A16" s="46"/>
      <c r="B16" s="31"/>
      <c r="C16" s="32"/>
      <c r="D16" s="86" t="s">
        <v>88</v>
      </c>
      <c r="E16" s="87"/>
      <c r="F16" s="88">
        <f>F15*0.23</f>
        <v>0</v>
      </c>
      <c r="G16" s="89"/>
    </row>
    <row r="17" spans="1:7" ht="15.75" thickBot="1">
      <c r="A17" s="47"/>
      <c r="B17" s="48"/>
      <c r="C17" s="49"/>
      <c r="D17" s="86" t="s">
        <v>89</v>
      </c>
      <c r="E17" s="87"/>
      <c r="F17" s="88">
        <f>F15+F16</f>
        <v>0</v>
      </c>
      <c r="G17" s="89"/>
    </row>
    <row r="20" spans="1:7">
      <c r="G20" t="s">
        <v>96</v>
      </c>
    </row>
  </sheetData>
  <mergeCells count="24">
    <mergeCell ref="D17:E17"/>
    <mergeCell ref="F17:G17"/>
    <mergeCell ref="D15:E15"/>
    <mergeCell ref="F15:G15"/>
    <mergeCell ref="D16:E16"/>
    <mergeCell ref="F16:G16"/>
    <mergeCell ref="B12:E12"/>
    <mergeCell ref="F12:G12"/>
    <mergeCell ref="B13:E13"/>
    <mergeCell ref="F13:G13"/>
    <mergeCell ref="B14:E14"/>
    <mergeCell ref="F14:G14"/>
    <mergeCell ref="B9:E9"/>
    <mergeCell ref="F9:G9"/>
    <mergeCell ref="B10:E10"/>
    <mergeCell ref="F10:G10"/>
    <mergeCell ref="B11:E11"/>
    <mergeCell ref="F11:G11"/>
    <mergeCell ref="A2:G3"/>
    <mergeCell ref="A5:G6"/>
    <mergeCell ref="B7:E7"/>
    <mergeCell ref="F7:G7"/>
    <mergeCell ref="B8:E8"/>
    <mergeCell ref="F8:G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Przedmiar</vt:lpstr>
      <vt:lpstr>Kosztorys Inwestorski </vt:lpstr>
      <vt:lpstr>Tabela elementów scalonych</vt:lpstr>
      <vt:lpstr>'Kosztorys Inwestorski '!Obszar_wydruku</vt:lpstr>
      <vt:lpstr>Przedmiar!Obszar_wydruku</vt:lpstr>
      <vt:lpstr>'Tabela elementów scalonych'!Obszar_wydruku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707</cp:lastModifiedBy>
  <cp:lastPrinted>2024-07-23T05:31:21Z</cp:lastPrinted>
  <dcterms:created xsi:type="dcterms:W3CDTF">2023-03-28T13:47:14Z</dcterms:created>
  <dcterms:modified xsi:type="dcterms:W3CDTF">2024-07-23T05:31:31Z</dcterms:modified>
</cp:coreProperties>
</file>