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isthesis/Documents/1. Voltra/1. Grupy Zakupowe/2. Gaz/38. 38 Grupa Zakupowa/Załaczniki do SWZ -  VOL:GAZ:38:2023/"/>
    </mc:Choice>
  </mc:AlternateContent>
  <xr:revisionPtr revIDLastSave="0" documentId="13_ncr:1_{077EAFBA-C300-504E-AC97-6CC9A9EF47A7}" xr6:coauthVersionLast="47" xr6:coauthVersionMax="47" xr10:uidLastSave="{00000000-0000-0000-0000-000000000000}"/>
  <bookViews>
    <workbookView xWindow="2880" yWindow="560" windowWidth="25480" windowHeight="12120" tabRatio="500" xr2:uid="{00000000-000D-0000-FFFF-FFFF00000000}"/>
  </bookViews>
  <sheets>
    <sheet name="Rok 2024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24" i="1" l="1"/>
  <c r="I124" i="1" s="1"/>
  <c r="D124" i="1"/>
  <c r="L124" i="1" s="1"/>
  <c r="L123" i="1"/>
  <c r="L125" i="1" s="1"/>
  <c r="E123" i="1"/>
  <c r="I123" i="1" s="1"/>
  <c r="D123" i="1"/>
  <c r="M122" i="1"/>
  <c r="F117" i="1"/>
  <c r="E117" i="1"/>
  <c r="D117" i="1"/>
  <c r="M136" i="1" s="1"/>
  <c r="C117" i="1"/>
  <c r="L116" i="1"/>
  <c r="I116" i="1"/>
  <c r="M116" i="1" s="1"/>
  <c r="L115" i="1"/>
  <c r="I115" i="1"/>
  <c r="M115" i="1" s="1"/>
  <c r="M114" i="1"/>
  <c r="L114" i="1"/>
  <c r="I114" i="1"/>
  <c r="L113" i="1"/>
  <c r="L117" i="1" s="1"/>
  <c r="I113" i="1"/>
  <c r="M113" i="1" s="1"/>
  <c r="F108" i="1"/>
  <c r="E108" i="1"/>
  <c r="D108" i="1"/>
  <c r="C108" i="1"/>
  <c r="L107" i="1"/>
  <c r="I107" i="1"/>
  <c r="M107" i="1" s="1"/>
  <c r="M106" i="1"/>
  <c r="L106" i="1"/>
  <c r="I106" i="1"/>
  <c r="L105" i="1"/>
  <c r="I105" i="1"/>
  <c r="M105" i="1" s="1"/>
  <c r="L104" i="1"/>
  <c r="L108" i="1" s="1"/>
  <c r="I104" i="1"/>
  <c r="M104" i="1" s="1"/>
  <c r="M108" i="1" s="1"/>
  <c r="M103" i="1"/>
  <c r="I95" i="1"/>
  <c r="I96" i="1" s="1"/>
  <c r="D95" i="1"/>
  <c r="L95" i="1" s="1"/>
  <c r="I94" i="1"/>
  <c r="D94" i="1"/>
  <c r="L94" i="1" s="1"/>
  <c r="L96" i="1" s="1"/>
  <c r="M93" i="1"/>
  <c r="I88" i="1"/>
  <c r="F88" i="1"/>
  <c r="E88" i="1"/>
  <c r="D88" i="1"/>
  <c r="C88" i="1"/>
  <c r="L87" i="1"/>
  <c r="I87" i="1"/>
  <c r="M87" i="1" s="1"/>
  <c r="M86" i="1"/>
  <c r="L86" i="1"/>
  <c r="I86" i="1"/>
  <c r="L85" i="1"/>
  <c r="I85" i="1"/>
  <c r="M85" i="1" s="1"/>
  <c r="L84" i="1"/>
  <c r="I84" i="1"/>
  <c r="M84" i="1" s="1"/>
  <c r="L83" i="1"/>
  <c r="I83" i="1"/>
  <c r="M83" i="1" s="1"/>
  <c r="L82" i="1"/>
  <c r="I82" i="1"/>
  <c r="M82" i="1" s="1"/>
  <c r="L81" i="1"/>
  <c r="L88" i="1" s="1"/>
  <c r="I81" i="1"/>
  <c r="L80" i="1"/>
  <c r="I80" i="1"/>
  <c r="M80" i="1" s="1"/>
  <c r="F75" i="1"/>
  <c r="E75" i="1"/>
  <c r="D75" i="1"/>
  <c r="C75" i="1"/>
  <c r="L74" i="1"/>
  <c r="I74" i="1"/>
  <c r="M74" i="1" s="1"/>
  <c r="L73" i="1"/>
  <c r="M73" i="1" s="1"/>
  <c r="I73" i="1"/>
  <c r="L72" i="1"/>
  <c r="I72" i="1"/>
  <c r="M72" i="1" s="1"/>
  <c r="L71" i="1"/>
  <c r="L75" i="1" s="1"/>
  <c r="I71" i="1"/>
  <c r="M71" i="1" s="1"/>
  <c r="M70" i="1"/>
  <c r="L70" i="1"/>
  <c r="I70" i="1"/>
  <c r="L69" i="1"/>
  <c r="I69" i="1"/>
  <c r="M69" i="1" s="1"/>
  <c r="M68" i="1"/>
  <c r="I60" i="1"/>
  <c r="D60" i="1"/>
  <c r="L60" i="1" s="1"/>
  <c r="L61" i="1" s="1"/>
  <c r="L59" i="1"/>
  <c r="I59" i="1"/>
  <c r="I61" i="1" s="1"/>
  <c r="D59" i="1"/>
  <c r="M58" i="1"/>
  <c r="L52" i="1"/>
  <c r="I52" i="1"/>
  <c r="I53" i="1" s="1"/>
  <c r="D52" i="1"/>
  <c r="I51" i="1"/>
  <c r="M51" i="1" s="1"/>
  <c r="D51" i="1"/>
  <c r="L51" i="1" s="1"/>
  <c r="L53" i="1" s="1"/>
  <c r="M50" i="1"/>
  <c r="I44" i="1"/>
  <c r="D44" i="1"/>
  <c r="L44" i="1" s="1"/>
  <c r="L45" i="1" s="1"/>
  <c r="L43" i="1"/>
  <c r="I43" i="1"/>
  <c r="I45" i="1" s="1"/>
  <c r="D43" i="1"/>
  <c r="M42" i="1"/>
  <c r="L36" i="1"/>
  <c r="I36" i="1"/>
  <c r="I37" i="1" s="1"/>
  <c r="D36" i="1"/>
  <c r="I35" i="1"/>
  <c r="D35" i="1"/>
  <c r="L35" i="1" s="1"/>
  <c r="L37" i="1" s="1"/>
  <c r="M34" i="1"/>
  <c r="L29" i="1"/>
  <c r="M138" i="1" s="1"/>
  <c r="F29" i="1"/>
  <c r="E29" i="1"/>
  <c r="D29" i="1"/>
  <c r="C29" i="1"/>
  <c r="L28" i="1"/>
  <c r="I28" i="1"/>
  <c r="M28" i="1" s="1"/>
  <c r="L27" i="1"/>
  <c r="I27" i="1"/>
  <c r="M27" i="1" s="1"/>
  <c r="L26" i="1"/>
  <c r="I26" i="1"/>
  <c r="M26" i="1" s="1"/>
  <c r="L25" i="1"/>
  <c r="M25" i="1" s="1"/>
  <c r="I25" i="1"/>
  <c r="L24" i="1"/>
  <c r="I24" i="1"/>
  <c r="M24" i="1" s="1"/>
  <c r="L23" i="1"/>
  <c r="I23" i="1"/>
  <c r="M23" i="1" s="1"/>
  <c r="M22" i="1"/>
  <c r="L22" i="1"/>
  <c r="I22" i="1"/>
  <c r="L21" i="1"/>
  <c r="I21" i="1"/>
  <c r="M21" i="1" s="1"/>
  <c r="L20" i="1"/>
  <c r="I20" i="1"/>
  <c r="M20" i="1" s="1"/>
  <c r="L19" i="1"/>
  <c r="I19" i="1"/>
  <c r="I29" i="1" s="1"/>
  <c r="F14" i="1"/>
  <c r="E14" i="1"/>
  <c r="D14" i="1"/>
  <c r="M128" i="1" s="1"/>
  <c r="C14" i="1"/>
  <c r="L13" i="1"/>
  <c r="I13" i="1"/>
  <c r="M13" i="1" s="1"/>
  <c r="L12" i="1"/>
  <c r="I12" i="1"/>
  <c r="M12" i="1" s="1"/>
  <c r="L11" i="1"/>
  <c r="I11" i="1"/>
  <c r="M11" i="1" s="1"/>
  <c r="L10" i="1"/>
  <c r="I10" i="1"/>
  <c r="M10" i="1" s="1"/>
  <c r="L9" i="1"/>
  <c r="M9" i="1" s="1"/>
  <c r="I9" i="1"/>
  <c r="L8" i="1"/>
  <c r="I8" i="1"/>
  <c r="M8" i="1" s="1"/>
  <c r="M14" i="1" s="1"/>
  <c r="M7" i="1"/>
  <c r="M60" i="1" l="1"/>
  <c r="M75" i="1"/>
  <c r="M35" i="1"/>
  <c r="M37" i="1" s="1"/>
  <c r="M88" i="1"/>
  <c r="M94" i="1"/>
  <c r="M96" i="1" s="1"/>
  <c r="I125" i="1"/>
  <c r="M123" i="1"/>
  <c r="M44" i="1"/>
  <c r="M117" i="1"/>
  <c r="M124" i="1"/>
  <c r="M52" i="1"/>
  <c r="M53" i="1" s="1"/>
  <c r="M95" i="1"/>
  <c r="I117" i="1"/>
  <c r="M137" i="1" s="1"/>
  <c r="I75" i="1"/>
  <c r="I14" i="1"/>
  <c r="M36" i="1"/>
  <c r="M131" i="1" s="1"/>
  <c r="L14" i="1"/>
  <c r="M130" i="1" s="1"/>
  <c r="M81" i="1"/>
  <c r="M43" i="1"/>
  <c r="M45" i="1" s="1"/>
  <c r="I108" i="1"/>
  <c r="M59" i="1"/>
  <c r="M61" i="1" s="1"/>
  <c r="M19" i="1"/>
  <c r="M29" i="1" s="1"/>
  <c r="M132" i="1" l="1"/>
  <c r="M133" i="1" s="1"/>
  <c r="M129" i="1"/>
  <c r="M125" i="1"/>
  <c r="M139" i="1"/>
  <c r="M140" i="1" l="1"/>
  <c r="M141" i="1" s="1"/>
</calcChain>
</file>

<file path=xl/sharedStrings.xml><?xml version="1.0" encoding="utf-8"?>
<sst xmlns="http://schemas.openxmlformats.org/spreadsheetml/2006/main" count="316" uniqueCount="51">
  <si>
    <t>1.</t>
  </si>
  <si>
    <t>Nazwa OSD</t>
  </si>
  <si>
    <t>PSG Sp. z o.o. O/Zabrze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</si>
  <si>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</si>
  <si>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</si>
  <si>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</si>
  <si>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</si>
  <si>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</si>
  <si>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</si>
  <si>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</si>
  <si>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</si>
  <si>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</si>
  <si>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</si>
  <si>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</si>
  <si>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</si>
  <si>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</si>
  <si>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</si>
  <si>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</si>
  <si>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W-2.1</t>
  </si>
  <si>
    <t>P</t>
  </si>
  <si>
    <t>ZW</t>
  </si>
  <si>
    <t>W-3.6</t>
  </si>
  <si>
    <t>W-4</t>
  </si>
  <si>
    <t>SUMA</t>
  </si>
  <si>
    <t>Punkty objęte niższą taryfą</t>
  </si>
  <si>
    <t>W-1.1</t>
  </si>
  <si>
    <t>W-5.1</t>
  </si>
  <si>
    <t>Punkt objęty taryfą ochronną częściowo</t>
  </si>
  <si>
    <t xml:space="preserve">8018590365500073951426 </t>
  </si>
  <si>
    <t>Część objęta ochroną</t>
  </si>
  <si>
    <t>Część nieobjęta ochroną</t>
  </si>
  <si>
    <t>x</t>
  </si>
  <si>
    <t xml:space="preserve">8018590365500086531493 </t>
  </si>
  <si>
    <t xml:space="preserve">8018590365500086532957 </t>
  </si>
  <si>
    <t xml:space="preserve">8018590365500086531356 </t>
  </si>
  <si>
    <t>2.</t>
  </si>
  <si>
    <t>PSG Sp. z o.o. O/Tarnów</t>
  </si>
  <si>
    <t xml:space="preserve">8018590365500074685795   </t>
  </si>
  <si>
    <t>3.</t>
  </si>
  <si>
    <t>PSG Sp. z o.o. O/Warszawa</t>
  </si>
  <si>
    <t xml:space="preserve">8018590365500019263682   </t>
  </si>
  <si>
    <t>W-6A.1</t>
  </si>
  <si>
    <t>Razem WOLUMEN [kWh]</t>
  </si>
  <si>
    <t xml:space="preserve">Razem DYSTRYBUCJA </t>
  </si>
  <si>
    <t>Razem SPRZEDAŻ</t>
  </si>
  <si>
    <t>Razem WARTOŚĆ NETTO</t>
  </si>
  <si>
    <t>podatek VAT 23%</t>
  </si>
  <si>
    <t>* P - przeznaczonego do celów opałowych (z akcyzą)</t>
  </si>
  <si>
    <t>Razem brutto</t>
  </si>
  <si>
    <t>** ZW - bez akcyzy, z zerową stawką akcyzy lub uwzględniająca zwolnienie od akcyzy</t>
  </si>
  <si>
    <t>Załącznik nr 2.a do SWZ - formularz cenowy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</si>
</sst>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&quot; zł&quot;"/>
  </numFmts>
  <fonts count="5" x14ac:knownFonts="1">
    <font>
      <sz val="12"/>
      <color rgb="FF000000"/>
      <name val="Calibri"/>
      <family val="2"/>
      <charset val="238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4" fontId="4" fillId="8" borderId="2" xfId="0" applyNumberFormat="1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horizontal="center" vertical="center"/>
    </xf>
    <xf numFmtId="4" fontId="3" fillId="5" borderId="8" xfId="0" applyNumberFormat="1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/>
    </xf>
    <xf numFmtId="4" fontId="3" fillId="5" borderId="11" xfId="0" applyNumberFormat="1" applyFont="1" applyFill="1" applyBorder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3" fontId="4" fillId="8" borderId="2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2F2F2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41"/>
  <sheetViews>
    <sheetView tabSelected="1" topLeftCell="A135" zoomScale="91" zoomScaleNormal="91" workbookViewId="0">
      <selection activeCell="E5" sqref="E5"/>
    </sheetView>
  </sheetViews>
  <sheetFormatPr baseColWidth="10" defaultColWidth="9" defaultRowHeight="13" x14ac:dyDescent="0.15"/>
  <cols>
    <col min="1" max="1" width="9.83203125" style="1" customWidth="1"/>
    <col min="2" max="2" width="6" style="1" customWidth="1"/>
    <col min="3" max="3" width="8.1640625" style="1" customWidth="1"/>
    <col min="4" max="4" width="16.33203125" style="1" customWidth="1"/>
    <col min="5" max="5" width="16.83203125" style="1" customWidth="1"/>
    <col min="6" max="6" width="14.6640625" style="2" customWidth="1"/>
    <col min="7" max="7" width="12" style="1" customWidth="1"/>
    <col min="8" max="8" width="12.33203125" style="1" customWidth="1"/>
    <col min="9" max="9" width="11.83203125" style="3" customWidth="1"/>
    <col min="10" max="10" width="13" style="1" customWidth="1"/>
    <col min="11" max="11" width="14.6640625" style="1" customWidth="1"/>
    <col min="12" max="12" width="19" style="1" customWidth="1"/>
    <col min="13" max="13" width="16.1640625" style="1" customWidth="1"/>
    <col min="14" max="1023" width="9" style="1"/>
    <col min="1024" max="1024" width="10.5" style="1" customWidth="1"/>
    <col min="1025" max="16384" width="9" style="4"/>
  </cols>
  <sheetData>
    <row r="2" spans="1:13" ht="34.5" customHeight="1" x14ac:dyDescent="0.15">
      <c r="B2" s="5" t="s">
        <v>50</v>
      </c>
      <c r="C2" s="5"/>
      <c r="D2" s="5"/>
      <c r="E2" s="5"/>
      <c r="F2" s="5"/>
      <c r="G2" s="5"/>
      <c r="H2" s="5"/>
    </row>
    <row r="3" spans="1:13" x14ac:dyDescent="0.15">
      <c r="A3" s="6" t="s">
        <v>0</v>
      </c>
    </row>
    <row r="4" spans="1:13" x14ac:dyDescent="0.15">
      <c r="A4" s="7" t="s">
        <v>1</v>
      </c>
      <c r="B4" s="7"/>
      <c r="C4" s="7"/>
      <c r="D4" s="3"/>
    </row>
    <row r="5" spans="1:13" x14ac:dyDescent="0.15">
      <c r="A5" s="8" t="s">
        <v>2</v>
      </c>
      <c r="B5" s="8"/>
      <c r="C5" s="8"/>
      <c r="D5" s="3"/>
      <c r="G5" s="9" t="s">
        <v>3</v>
      </c>
      <c r="H5" s="9"/>
      <c r="I5" s="9"/>
      <c r="J5" s="10" t="s">
        <v>4</v>
      </c>
      <c r="K5" s="10"/>
      <c r="L5" s="10"/>
    </row>
    <row r="6" spans="1:13" ht="24" customHeight="1" x14ac:dyDescent="0.15">
      <c r="A6" s="11" t="s">
        <v>5</v>
      </c>
      <c r="B6" s="11" t="s">
        <v>6</v>
      </c>
      <c r="C6" s="12" t="s">
        <v>7</v>
      </c>
      <c r="D6" s="13" t="s">
        <v>8</v>
      </c>
      <c r="E6" s="11" t="s">
        <v>9</v>
      </c>
      <c r="F6" s="14" t="s">
        <v>10</v>
      </c>
      <c r="G6" s="15" t="s">
        <v>11</v>
      </c>
      <c r="H6" s="15" t="s">
        <v>12</v>
      </c>
      <c r="I6" s="16" t="s">
        <v>13</v>
      </c>
      <c r="J6" s="15" t="s">
        <v>14</v>
      </c>
      <c r="K6" s="15" t="s">
        <v>15</v>
      </c>
      <c r="L6" s="17" t="s">
        <v>16</v>
      </c>
      <c r="M6" s="18" t="s">
        <v>17</v>
      </c>
    </row>
    <row r="7" spans="1:13" ht="60.75" customHeight="1" x14ac:dyDescent="0.15">
      <c r="A7" s="11"/>
      <c r="B7" s="11"/>
      <c r="C7" s="12"/>
      <c r="D7" s="13"/>
      <c r="E7" s="11"/>
      <c r="F7" s="14"/>
      <c r="G7" s="15"/>
      <c r="H7" s="15"/>
      <c r="I7" s="16"/>
      <c r="J7" s="15"/>
      <c r="K7" s="15"/>
      <c r="L7" s="17"/>
      <c r="M7" s="18" t="e">
        <f>I7+L7+#REF!</f>
        <v>#REF!</v>
      </c>
    </row>
    <row r="8" spans="1:13" ht="12.75" customHeight="1" x14ac:dyDescent="0.15">
      <c r="A8" s="11" t="s">
        <v>18</v>
      </c>
      <c r="B8" s="19" t="s">
        <v>19</v>
      </c>
      <c r="C8" s="20">
        <v>1</v>
      </c>
      <c r="D8" s="21">
        <v>12694</v>
      </c>
      <c r="E8" s="22"/>
      <c r="F8" s="23">
        <v>12</v>
      </c>
      <c r="G8" s="24">
        <v>10.85</v>
      </c>
      <c r="H8" s="24">
        <v>5.3409999999999999E-2</v>
      </c>
      <c r="I8" s="25">
        <f>G8*(F8+F9)+H8*(D8+D9)</f>
        <v>12217.10931</v>
      </c>
      <c r="J8" s="26"/>
      <c r="K8" s="26"/>
      <c r="L8" s="27">
        <f t="shared" ref="L8:L13" si="0">J8*F8+K8*D8</f>
        <v>0</v>
      </c>
      <c r="M8" s="28">
        <f>I8+L8+L9</f>
        <v>12217.10931</v>
      </c>
    </row>
    <row r="9" spans="1:13" ht="12.75" customHeight="1" x14ac:dyDescent="0.15">
      <c r="A9" s="11"/>
      <c r="B9" s="19" t="s">
        <v>20</v>
      </c>
      <c r="C9" s="20">
        <v>3</v>
      </c>
      <c r="D9" s="21">
        <v>206297</v>
      </c>
      <c r="E9" s="22"/>
      <c r="F9" s="23">
        <v>36</v>
      </c>
      <c r="G9" s="24"/>
      <c r="H9" s="24"/>
      <c r="I9" s="25" t="e">
        <f>G9*(E9+#REF!)+H9*(D9+#REF!)</f>
        <v>#REF!</v>
      </c>
      <c r="J9" s="26"/>
      <c r="K9" s="26"/>
      <c r="L9" s="27">
        <f t="shared" si="0"/>
        <v>0</v>
      </c>
      <c r="M9" s="28" t="e">
        <f>I9+L9+#REF!</f>
        <v>#REF!</v>
      </c>
    </row>
    <row r="10" spans="1:13" ht="12.75" customHeight="1" x14ac:dyDescent="0.15">
      <c r="A10" s="11" t="s">
        <v>21</v>
      </c>
      <c r="B10" s="19" t="s">
        <v>19</v>
      </c>
      <c r="C10" s="20">
        <v>1</v>
      </c>
      <c r="D10" s="21">
        <v>92535</v>
      </c>
      <c r="E10" s="22"/>
      <c r="F10" s="23">
        <v>12</v>
      </c>
      <c r="G10" s="24">
        <v>28.42</v>
      </c>
      <c r="H10" s="24">
        <v>4.8050000000000002E-2</v>
      </c>
      <c r="I10" s="25">
        <f>G10*(F10+F11)+H10*(D10+D11)</f>
        <v>10777.27</v>
      </c>
      <c r="J10" s="26"/>
      <c r="K10" s="26"/>
      <c r="L10" s="27">
        <f t="shared" si="0"/>
        <v>0</v>
      </c>
      <c r="M10" s="28">
        <f>I10+L10+L11</f>
        <v>10777.27</v>
      </c>
    </row>
    <row r="11" spans="1:13" ht="12.75" customHeight="1" x14ac:dyDescent="0.15">
      <c r="A11" s="11"/>
      <c r="B11" s="19" t="s">
        <v>20</v>
      </c>
      <c r="C11" s="20">
        <v>2</v>
      </c>
      <c r="D11" s="21">
        <v>110465</v>
      </c>
      <c r="E11" s="22"/>
      <c r="F11" s="23">
        <v>24</v>
      </c>
      <c r="G11" s="24"/>
      <c r="H11" s="24"/>
      <c r="I11" s="25" t="e">
        <f>G11*(E11+#REF!)+H11*(D11+#REF!)</f>
        <v>#REF!</v>
      </c>
      <c r="J11" s="26"/>
      <c r="K11" s="26"/>
      <c r="L11" s="27">
        <f t="shared" si="0"/>
        <v>0</v>
      </c>
      <c r="M11" s="28" t="e">
        <f>I11+L11+#REF!</f>
        <v>#REF!</v>
      </c>
    </row>
    <row r="12" spans="1:13" ht="12.75" customHeight="1" x14ac:dyDescent="0.15">
      <c r="A12" s="11" t="s">
        <v>22</v>
      </c>
      <c r="B12" s="19" t="s">
        <v>19</v>
      </c>
      <c r="C12" s="20">
        <v>1</v>
      </c>
      <c r="D12" s="21">
        <v>173627</v>
      </c>
      <c r="E12" s="22"/>
      <c r="F12" s="23">
        <v>12</v>
      </c>
      <c r="G12" s="24">
        <v>200.47</v>
      </c>
      <c r="H12" s="24">
        <v>4.1739999999999999E-2</v>
      </c>
      <c r="I12" s="25">
        <f>G12*(F12+F13)+H12*(D12+D13)</f>
        <v>16782.270260000001</v>
      </c>
      <c r="J12" s="26"/>
      <c r="K12" s="26"/>
      <c r="L12" s="27">
        <f t="shared" si="0"/>
        <v>0</v>
      </c>
      <c r="M12" s="28">
        <f>I12+L12+L13</f>
        <v>16782.270260000001</v>
      </c>
    </row>
    <row r="13" spans="1:13" ht="12.75" customHeight="1" x14ac:dyDescent="0.15">
      <c r="A13" s="11"/>
      <c r="B13" s="19" t="s">
        <v>20</v>
      </c>
      <c r="C13" s="20">
        <v>1</v>
      </c>
      <c r="D13" s="21">
        <v>113172</v>
      </c>
      <c r="E13" s="22"/>
      <c r="F13" s="23">
        <v>12</v>
      </c>
      <c r="G13" s="24"/>
      <c r="H13" s="24"/>
      <c r="I13" s="25" t="e">
        <f>G13*(E13+#REF!)+H13*(D13+#REF!)</f>
        <v>#REF!</v>
      </c>
      <c r="J13" s="26"/>
      <c r="K13" s="26"/>
      <c r="L13" s="27">
        <f t="shared" si="0"/>
        <v>0</v>
      </c>
      <c r="M13" s="28" t="e">
        <f>I13+L13+#REF!</f>
        <v>#REF!</v>
      </c>
    </row>
    <row r="14" spans="1:13" ht="12.75" customHeight="1" x14ac:dyDescent="0.15">
      <c r="A14" s="29" t="s">
        <v>23</v>
      </c>
      <c r="B14" s="29"/>
      <c r="C14" s="30">
        <f>SUM(C8:C13)</f>
        <v>9</v>
      </c>
      <c r="D14" s="31">
        <f>SUM(D8:D13)</f>
        <v>708790</v>
      </c>
      <c r="E14" s="31">
        <f>SUM(E8:E13)</f>
        <v>0</v>
      </c>
      <c r="F14" s="32">
        <f>SUM(F8:F13)</f>
        <v>108</v>
      </c>
      <c r="G14" s="33"/>
      <c r="H14" s="33"/>
      <c r="I14" s="34">
        <f>I8+I10+I12</f>
        <v>39776.649570000001</v>
      </c>
      <c r="J14" s="33"/>
      <c r="K14" s="33"/>
      <c r="L14" s="35">
        <f>SUM(L8:L11)</f>
        <v>0</v>
      </c>
      <c r="M14" s="36">
        <f>M8+M10+M12</f>
        <v>39776.649570000001</v>
      </c>
    </row>
    <row r="15" spans="1:13" x14ac:dyDescent="0.15">
      <c r="A15" s="6"/>
    </row>
    <row r="16" spans="1:13" x14ac:dyDescent="0.15">
      <c r="A16" s="37" t="s">
        <v>24</v>
      </c>
      <c r="B16" s="37"/>
      <c r="C16" s="37"/>
      <c r="D16" s="37"/>
      <c r="G16" s="9" t="s">
        <v>3</v>
      </c>
      <c r="H16" s="9"/>
      <c r="I16" s="9"/>
      <c r="J16" s="10" t="s">
        <v>4</v>
      </c>
      <c r="K16" s="10"/>
      <c r="L16" s="10"/>
    </row>
    <row r="17" spans="1:13" ht="36" customHeight="1" x14ac:dyDescent="0.15">
      <c r="A17" s="11" t="s">
        <v>5</v>
      </c>
      <c r="B17" s="11" t="s">
        <v>6</v>
      </c>
      <c r="C17" s="38" t="s">
        <v>7</v>
      </c>
      <c r="D17" s="13" t="s">
        <v>8</v>
      </c>
      <c r="E17" s="11" t="s">
        <v>9</v>
      </c>
      <c r="F17" s="14" t="s">
        <v>10</v>
      </c>
      <c r="G17" s="15" t="s">
        <v>11</v>
      </c>
      <c r="H17" s="15" t="s">
        <v>12</v>
      </c>
      <c r="I17" s="16" t="s">
        <v>13</v>
      </c>
      <c r="J17" s="15" t="s">
        <v>14</v>
      </c>
      <c r="K17" s="15" t="s">
        <v>15</v>
      </c>
      <c r="L17" s="15" t="s">
        <v>16</v>
      </c>
      <c r="M17" s="39" t="s">
        <v>17</v>
      </c>
    </row>
    <row r="18" spans="1:13" ht="36" customHeight="1" x14ac:dyDescent="0.15">
      <c r="A18" s="11"/>
      <c r="B18" s="11"/>
      <c r="C18" s="38"/>
      <c r="D18" s="13"/>
      <c r="E18" s="11"/>
      <c r="F18" s="14"/>
      <c r="G18" s="15"/>
      <c r="H18" s="15"/>
      <c r="I18" s="16"/>
      <c r="J18" s="15"/>
      <c r="K18" s="15"/>
      <c r="L18" s="15"/>
      <c r="M18" s="39"/>
    </row>
    <row r="19" spans="1:13" x14ac:dyDescent="0.15">
      <c r="A19" s="7" t="s">
        <v>25</v>
      </c>
      <c r="B19" s="40" t="s">
        <v>19</v>
      </c>
      <c r="C19" s="41"/>
      <c r="D19" s="42"/>
      <c r="E19" s="43"/>
      <c r="F19" s="43"/>
      <c r="G19" s="33">
        <v>4.21</v>
      </c>
      <c r="H19" s="24">
        <v>5.5759999999999997E-2</v>
      </c>
      <c r="I19" s="25">
        <f>G19*(F19+F20)+H19*(D19+D20)</f>
        <v>7912.68</v>
      </c>
      <c r="J19" s="44"/>
      <c r="K19" s="45"/>
      <c r="L19" s="27">
        <f t="shared" ref="L19:L28" si="1">J19*F19+K19*D19</f>
        <v>0</v>
      </c>
      <c r="M19" s="25">
        <f>I19+L19+L20</f>
        <v>7912.68</v>
      </c>
    </row>
    <row r="20" spans="1:13" x14ac:dyDescent="0.15">
      <c r="A20" s="7"/>
      <c r="B20" s="40" t="s">
        <v>20</v>
      </c>
      <c r="C20" s="41">
        <v>1</v>
      </c>
      <c r="D20" s="42">
        <v>141000</v>
      </c>
      <c r="E20" s="44"/>
      <c r="F20" s="43">
        <v>12</v>
      </c>
      <c r="G20" s="33"/>
      <c r="H20" s="24"/>
      <c r="I20" s="25" t="e">
        <f>G20*(F20+#REF!)+H20*(D20+#REF!)</f>
        <v>#REF!</v>
      </c>
      <c r="J20" s="44"/>
      <c r="K20" s="45"/>
      <c r="L20" s="27">
        <f t="shared" si="1"/>
        <v>0</v>
      </c>
      <c r="M20" s="25" t="e">
        <f>I20+L20+#REF!</f>
        <v>#REF!</v>
      </c>
    </row>
    <row r="21" spans="1:13" x14ac:dyDescent="0.15">
      <c r="A21" s="7" t="s">
        <v>18</v>
      </c>
      <c r="B21" s="40" t="s">
        <v>19</v>
      </c>
      <c r="C21" s="41"/>
      <c r="D21" s="42"/>
      <c r="E21" s="43"/>
      <c r="F21" s="43"/>
      <c r="G21" s="33">
        <v>8.94</v>
      </c>
      <c r="H21" s="24">
        <v>4.4010000000000001E-2</v>
      </c>
      <c r="I21" s="25">
        <f>G21*(F21+F22)+H21*(D21+D22)</f>
        <v>336.61610999999999</v>
      </c>
      <c r="J21" s="44"/>
      <c r="K21" s="45"/>
      <c r="L21" s="27">
        <f t="shared" si="1"/>
        <v>0</v>
      </c>
      <c r="M21" s="25">
        <f>I21+L21+L22</f>
        <v>336.61610999999999</v>
      </c>
    </row>
    <row r="22" spans="1:13" x14ac:dyDescent="0.15">
      <c r="A22" s="7"/>
      <c r="B22" s="40" t="s">
        <v>20</v>
      </c>
      <c r="C22" s="41">
        <v>1</v>
      </c>
      <c r="D22" s="42">
        <v>5211</v>
      </c>
      <c r="E22" s="44"/>
      <c r="F22" s="43">
        <v>12</v>
      </c>
      <c r="G22" s="33"/>
      <c r="H22" s="24"/>
      <c r="I22" s="25" t="e">
        <f>G22*(F22+#REF!)+H22*(D22+#REF!)</f>
        <v>#REF!</v>
      </c>
      <c r="J22" s="44"/>
      <c r="K22" s="45"/>
      <c r="L22" s="27">
        <f t="shared" si="1"/>
        <v>0</v>
      </c>
      <c r="M22" s="25" t="e">
        <f>I22+L22+#REF!</f>
        <v>#REF!</v>
      </c>
    </row>
    <row r="23" spans="1:13" x14ac:dyDescent="0.15">
      <c r="A23" s="7" t="s">
        <v>21</v>
      </c>
      <c r="B23" s="40" t="s">
        <v>19</v>
      </c>
      <c r="C23" s="41">
        <v>3</v>
      </c>
      <c r="D23" s="42">
        <v>119429</v>
      </c>
      <c r="E23" s="44"/>
      <c r="F23" s="43">
        <v>36</v>
      </c>
      <c r="G23" s="33">
        <v>23.42</v>
      </c>
      <c r="H23" s="33">
        <v>3.9600000000000003E-2</v>
      </c>
      <c r="I23" s="25">
        <f>G23*(F23+F24)+H23*(D23+D24)</f>
        <v>26855.871600000002</v>
      </c>
      <c r="J23" s="44"/>
      <c r="K23" s="45"/>
      <c r="L23" s="27">
        <f t="shared" si="1"/>
        <v>0</v>
      </c>
      <c r="M23" s="25">
        <f>I23+L23+L24</f>
        <v>26855.871600000002</v>
      </c>
    </row>
    <row r="24" spans="1:13" x14ac:dyDescent="0.15">
      <c r="A24" s="7"/>
      <c r="B24" s="40" t="s">
        <v>20</v>
      </c>
      <c r="C24" s="41">
        <v>11</v>
      </c>
      <c r="D24" s="42">
        <v>459392</v>
      </c>
      <c r="E24" s="44"/>
      <c r="F24" s="43">
        <v>132</v>
      </c>
      <c r="G24" s="33"/>
      <c r="H24" s="33"/>
      <c r="I24" s="25" t="e">
        <f>G24*(F24+#REF!)+H24*(D24+#REF!)</f>
        <v>#REF!</v>
      </c>
      <c r="J24" s="44"/>
      <c r="K24" s="45"/>
      <c r="L24" s="27">
        <f t="shared" si="1"/>
        <v>0</v>
      </c>
      <c r="M24" s="25" t="e">
        <f>I24+L24+#REF!</f>
        <v>#REF!</v>
      </c>
    </row>
    <row r="25" spans="1:13" x14ac:dyDescent="0.15">
      <c r="A25" s="7" t="s">
        <v>22</v>
      </c>
      <c r="B25" s="40" t="s">
        <v>19</v>
      </c>
      <c r="C25" s="41"/>
      <c r="D25" s="42"/>
      <c r="E25" s="44"/>
      <c r="F25" s="43"/>
      <c r="G25" s="33">
        <v>165.2</v>
      </c>
      <c r="H25" s="33">
        <v>3.44E-2</v>
      </c>
      <c r="I25" s="25">
        <f>G25*(F25+F26)+H25*(D25+D26)</f>
        <v>38343.318400000004</v>
      </c>
      <c r="J25" s="44"/>
      <c r="K25" s="45"/>
      <c r="L25" s="27">
        <f t="shared" si="1"/>
        <v>0</v>
      </c>
      <c r="M25" s="25">
        <f>I25+L25+L26</f>
        <v>38343.318400000004</v>
      </c>
    </row>
    <row r="26" spans="1:13" x14ac:dyDescent="0.15">
      <c r="A26" s="7"/>
      <c r="B26" s="40" t="s">
        <v>20</v>
      </c>
      <c r="C26" s="41">
        <v>7</v>
      </c>
      <c r="D26" s="42">
        <v>711236</v>
      </c>
      <c r="E26" s="44"/>
      <c r="F26" s="43">
        <v>84</v>
      </c>
      <c r="G26" s="33"/>
      <c r="H26" s="33"/>
      <c r="I26" s="25" t="e">
        <f>G26*(F26+#REF!)+H26*(D26+#REF!)</f>
        <v>#REF!</v>
      </c>
      <c r="J26" s="44"/>
      <c r="K26" s="45"/>
      <c r="L26" s="27">
        <f t="shared" si="1"/>
        <v>0</v>
      </c>
      <c r="M26" s="25" t="e">
        <f>I26+L26+#REF!</f>
        <v>#REF!</v>
      </c>
    </row>
    <row r="27" spans="1:13" x14ac:dyDescent="0.15">
      <c r="A27" s="7" t="s">
        <v>26</v>
      </c>
      <c r="B27" s="40" t="s">
        <v>19</v>
      </c>
      <c r="C27" s="41"/>
      <c r="D27" s="42"/>
      <c r="E27" s="44"/>
      <c r="F27" s="43"/>
      <c r="G27" s="24">
        <v>6.1199999999999996E-3</v>
      </c>
      <c r="H27" s="24">
        <v>1.7600000000000001E-2</v>
      </c>
      <c r="I27" s="25">
        <f>G27*(E27+E28)+H27*(D27+D28)</f>
        <v>105639.6336</v>
      </c>
      <c r="J27" s="44"/>
      <c r="K27" s="45"/>
      <c r="L27" s="27">
        <f t="shared" si="1"/>
        <v>0</v>
      </c>
      <c r="M27" s="25">
        <f>I27+L27+L28</f>
        <v>105639.6336</v>
      </c>
    </row>
    <row r="28" spans="1:13" x14ac:dyDescent="0.15">
      <c r="A28" s="7"/>
      <c r="B28" s="40" t="s">
        <v>20</v>
      </c>
      <c r="C28" s="41">
        <v>7</v>
      </c>
      <c r="D28" s="42">
        <v>1726041</v>
      </c>
      <c r="E28" s="44">
        <v>12297600</v>
      </c>
      <c r="F28" s="43">
        <v>84</v>
      </c>
      <c r="G28" s="24"/>
      <c r="H28" s="24"/>
      <c r="I28" s="25" t="e">
        <f>G28*(F28+#REF!)+H28*(D28+#REF!)</f>
        <v>#REF!</v>
      </c>
      <c r="J28" s="44"/>
      <c r="K28" s="45"/>
      <c r="L28" s="27">
        <f t="shared" si="1"/>
        <v>0</v>
      </c>
      <c r="M28" s="25" t="e">
        <f>I28+L28+#REF!</f>
        <v>#REF!</v>
      </c>
    </row>
    <row r="29" spans="1:13" x14ac:dyDescent="0.15">
      <c r="A29" s="29" t="s">
        <v>23</v>
      </c>
      <c r="B29" s="29" t="s">
        <v>23</v>
      </c>
      <c r="C29" s="46">
        <f>SUM(C19:C28)</f>
        <v>30</v>
      </c>
      <c r="D29" s="47">
        <f>SUM(D19:D28)</f>
        <v>3162309</v>
      </c>
      <c r="E29" s="47">
        <f>SUM(E19:E28)</f>
        <v>12297600</v>
      </c>
      <c r="F29" s="47">
        <f>SUM(F19:F28)</f>
        <v>360</v>
      </c>
      <c r="G29" s="33"/>
      <c r="H29" s="33"/>
      <c r="I29" s="34">
        <f>I19+I23+I25+I21+I27</f>
        <v>179088.11971</v>
      </c>
      <c r="J29" s="33"/>
      <c r="K29" s="33"/>
      <c r="L29" s="48">
        <f>SUM(L19:L26)</f>
        <v>0</v>
      </c>
      <c r="M29" s="48">
        <f>M19+M23+M25+M21+M27</f>
        <v>179088.11971</v>
      </c>
    </row>
    <row r="31" spans="1:13" x14ac:dyDescent="0.15">
      <c r="A31" s="49" t="s">
        <v>27</v>
      </c>
      <c r="B31" s="49"/>
      <c r="C31" s="49"/>
      <c r="D31" s="49"/>
      <c r="G31" s="50"/>
      <c r="H31" s="50"/>
      <c r="I31" s="50"/>
      <c r="J31" s="51"/>
      <c r="K31" s="51"/>
      <c r="L31" s="51"/>
    </row>
    <row r="32" spans="1:13" x14ac:dyDescent="0.15">
      <c r="A32" s="52" t="s">
        <v>28</v>
      </c>
      <c r="B32" s="52"/>
      <c r="C32" s="52"/>
      <c r="D32" s="53"/>
      <c r="G32" s="9" t="s">
        <v>3</v>
      </c>
      <c r="H32" s="9"/>
      <c r="I32" s="9"/>
      <c r="J32" s="10" t="s">
        <v>4</v>
      </c>
      <c r="K32" s="10"/>
      <c r="L32" s="10"/>
    </row>
    <row r="33" spans="1:13" ht="36" customHeight="1" x14ac:dyDescent="0.15">
      <c r="A33" s="11" t="s">
        <v>5</v>
      </c>
      <c r="B33" s="11" t="s">
        <v>6</v>
      </c>
      <c r="C33" s="13"/>
      <c r="D33" s="13" t="s">
        <v>8</v>
      </c>
      <c r="E33" s="11" t="s">
        <v>9</v>
      </c>
      <c r="F33" s="14" t="s">
        <v>10</v>
      </c>
      <c r="G33" s="15" t="s">
        <v>11</v>
      </c>
      <c r="H33" s="15" t="s">
        <v>12</v>
      </c>
      <c r="I33" s="16" t="s">
        <v>13</v>
      </c>
      <c r="J33" s="15" t="s">
        <v>14</v>
      </c>
      <c r="K33" s="15" t="s">
        <v>15</v>
      </c>
      <c r="L33" s="17" t="s">
        <v>16</v>
      </c>
      <c r="M33" s="18" t="s">
        <v>17</v>
      </c>
    </row>
    <row r="34" spans="1:13" ht="36" customHeight="1" x14ac:dyDescent="0.15">
      <c r="A34" s="11"/>
      <c r="B34" s="11"/>
      <c r="C34" s="13"/>
      <c r="D34" s="13"/>
      <c r="E34" s="11"/>
      <c r="F34" s="14"/>
      <c r="G34" s="15"/>
      <c r="H34" s="15"/>
      <c r="I34" s="16"/>
      <c r="J34" s="15"/>
      <c r="K34" s="15"/>
      <c r="L34" s="17"/>
      <c r="M34" s="18" t="e">
        <f>I34+L34+#REF!</f>
        <v>#REF!</v>
      </c>
    </row>
    <row r="35" spans="1:13" ht="36.75" customHeight="1" x14ac:dyDescent="0.15">
      <c r="A35" s="11" t="s">
        <v>22</v>
      </c>
      <c r="B35" s="11" t="s">
        <v>20</v>
      </c>
      <c r="C35" s="21" t="s">
        <v>29</v>
      </c>
      <c r="D35" s="21">
        <f>D37*33.33%</f>
        <v>69020.097299999994</v>
      </c>
      <c r="E35" s="21"/>
      <c r="F35" s="23">
        <v>12</v>
      </c>
      <c r="G35" s="26">
        <v>165.2</v>
      </c>
      <c r="H35" s="26">
        <v>3.44E-2</v>
      </c>
      <c r="I35" s="44">
        <f>G35*F35*33.33%+H35*D37</f>
        <v>7784.3203199999998</v>
      </c>
      <c r="J35" s="26"/>
      <c r="K35" s="26"/>
      <c r="L35" s="27">
        <f>J35*F35+K35*D35</f>
        <v>0</v>
      </c>
      <c r="M35" s="54">
        <f>I35+L35</f>
        <v>7784.3203199999998</v>
      </c>
    </row>
    <row r="36" spans="1:13" ht="56" x14ac:dyDescent="0.15">
      <c r="A36" s="11"/>
      <c r="B36" s="11"/>
      <c r="C36" s="21" t="s">
        <v>30</v>
      </c>
      <c r="D36" s="21">
        <f>D37*66.67%</f>
        <v>138060.90270000001</v>
      </c>
      <c r="E36" s="21"/>
      <c r="F36" s="23">
        <v>12</v>
      </c>
      <c r="G36" s="26">
        <v>200.47</v>
      </c>
      <c r="H36" s="26">
        <v>4.1739999999999999E-2</v>
      </c>
      <c r="I36" s="44">
        <f>G36*F36*66.67%+H36*D37</f>
        <v>10247.401128</v>
      </c>
      <c r="J36" s="26" t="s">
        <v>31</v>
      </c>
      <c r="K36" s="26"/>
      <c r="L36" s="27">
        <f>K36*D36</f>
        <v>0</v>
      </c>
      <c r="M36" s="54">
        <f>I36+L36</f>
        <v>10247.401128</v>
      </c>
    </row>
    <row r="37" spans="1:13" x14ac:dyDescent="0.15">
      <c r="A37" s="29" t="s">
        <v>23</v>
      </c>
      <c r="B37" s="29"/>
      <c r="C37" s="55"/>
      <c r="D37" s="31">
        <v>207081</v>
      </c>
      <c r="E37" s="31"/>
      <c r="F37" s="32">
        <v>12</v>
      </c>
      <c r="G37" s="33"/>
      <c r="H37" s="33"/>
      <c r="I37" s="34">
        <f>I35+I36</f>
        <v>18031.721448</v>
      </c>
      <c r="J37" s="33"/>
      <c r="K37" s="33"/>
      <c r="L37" s="35">
        <f>SUM(L35:L36)</f>
        <v>0</v>
      </c>
      <c r="M37" s="36">
        <f>M35+M36</f>
        <v>18031.721448</v>
      </c>
    </row>
    <row r="39" spans="1:13" x14ac:dyDescent="0.15">
      <c r="A39" s="49" t="s">
        <v>27</v>
      </c>
      <c r="B39" s="49"/>
      <c r="C39" s="49"/>
      <c r="D39" s="49"/>
      <c r="G39" s="50"/>
      <c r="H39" s="50"/>
      <c r="I39" s="50"/>
      <c r="J39" s="51"/>
      <c r="K39" s="51"/>
      <c r="L39" s="51"/>
    </row>
    <row r="40" spans="1:13" x14ac:dyDescent="0.15">
      <c r="A40" s="52" t="s">
        <v>32</v>
      </c>
      <c r="B40" s="52"/>
      <c r="C40" s="52"/>
      <c r="D40" s="53"/>
      <c r="G40" s="9" t="s">
        <v>3</v>
      </c>
      <c r="H40" s="9"/>
      <c r="I40" s="9"/>
      <c r="J40" s="10" t="s">
        <v>4</v>
      </c>
      <c r="K40" s="10"/>
      <c r="L40" s="10"/>
    </row>
    <row r="41" spans="1:13" ht="36" customHeight="1" x14ac:dyDescent="0.15">
      <c r="A41" s="11" t="s">
        <v>5</v>
      </c>
      <c r="B41" s="11" t="s">
        <v>6</v>
      </c>
      <c r="C41" s="13"/>
      <c r="D41" s="13" t="s">
        <v>8</v>
      </c>
      <c r="E41" s="11" t="s">
        <v>9</v>
      </c>
      <c r="F41" s="14" t="s">
        <v>10</v>
      </c>
      <c r="G41" s="15" t="s">
        <v>11</v>
      </c>
      <c r="H41" s="15" t="s">
        <v>12</v>
      </c>
      <c r="I41" s="16" t="s">
        <v>13</v>
      </c>
      <c r="J41" s="15" t="s">
        <v>14</v>
      </c>
      <c r="K41" s="15" t="s">
        <v>15</v>
      </c>
      <c r="L41" s="17" t="s">
        <v>16</v>
      </c>
      <c r="M41" s="18" t="s">
        <v>17</v>
      </c>
    </row>
    <row r="42" spans="1:13" ht="36" customHeight="1" x14ac:dyDescent="0.15">
      <c r="A42" s="11"/>
      <c r="B42" s="11"/>
      <c r="C42" s="13"/>
      <c r="D42" s="13"/>
      <c r="E42" s="11"/>
      <c r="F42" s="14"/>
      <c r="G42" s="15"/>
      <c r="H42" s="15"/>
      <c r="I42" s="16"/>
      <c r="J42" s="15"/>
      <c r="K42" s="15"/>
      <c r="L42" s="17"/>
      <c r="M42" s="18" t="e">
        <f>I42+L42+#REF!</f>
        <v>#REF!</v>
      </c>
    </row>
    <row r="43" spans="1:13" ht="36.75" customHeight="1" x14ac:dyDescent="0.15">
      <c r="A43" s="11" t="s">
        <v>22</v>
      </c>
      <c r="B43" s="11" t="s">
        <v>20</v>
      </c>
      <c r="C43" s="21" t="s">
        <v>29</v>
      </c>
      <c r="D43" s="21">
        <f>D45*86%</f>
        <v>70846.8</v>
      </c>
      <c r="E43" s="21"/>
      <c r="F43" s="23">
        <v>12</v>
      </c>
      <c r="G43" s="26">
        <v>165.2</v>
      </c>
      <c r="H43" s="26">
        <v>3.44E-2</v>
      </c>
      <c r="I43" s="44">
        <f>G43*F43*86%+H43*D45</f>
        <v>4538.7359999999999</v>
      </c>
      <c r="J43" s="26"/>
      <c r="K43" s="26"/>
      <c r="L43" s="27">
        <f>J43*F43+K43*D43</f>
        <v>0</v>
      </c>
      <c r="M43" s="54">
        <f>I43+L43</f>
        <v>4538.7359999999999</v>
      </c>
    </row>
    <row r="44" spans="1:13" ht="56" x14ac:dyDescent="0.15">
      <c r="A44" s="11"/>
      <c r="B44" s="11"/>
      <c r="C44" s="21" t="s">
        <v>30</v>
      </c>
      <c r="D44" s="21">
        <f>D45*14%</f>
        <v>11533.2</v>
      </c>
      <c r="E44" s="21"/>
      <c r="F44" s="23">
        <v>12</v>
      </c>
      <c r="G44" s="26">
        <v>200.47</v>
      </c>
      <c r="H44" s="26">
        <v>4.1739999999999999E-2</v>
      </c>
      <c r="I44" s="44">
        <f>G44*F44*14%+H44*D45</f>
        <v>3775.3308000000002</v>
      </c>
      <c r="J44" s="26" t="s">
        <v>31</v>
      </c>
      <c r="K44" s="26"/>
      <c r="L44" s="27">
        <f>K44*D44</f>
        <v>0</v>
      </c>
      <c r="M44" s="54">
        <f>I44+L44</f>
        <v>3775.3308000000002</v>
      </c>
    </row>
    <row r="45" spans="1:13" x14ac:dyDescent="0.15">
      <c r="A45" s="29" t="s">
        <v>23</v>
      </c>
      <c r="B45" s="29"/>
      <c r="C45" s="55"/>
      <c r="D45" s="31">
        <v>82380</v>
      </c>
      <c r="E45" s="31"/>
      <c r="F45" s="32">
        <v>12</v>
      </c>
      <c r="G45" s="33"/>
      <c r="H45" s="33"/>
      <c r="I45" s="34">
        <f>I43+I44</f>
        <v>8314.0668000000005</v>
      </c>
      <c r="J45" s="33"/>
      <c r="K45" s="33"/>
      <c r="L45" s="35">
        <f>SUM(L43:L44)</f>
        <v>0</v>
      </c>
      <c r="M45" s="36">
        <f>M43+M44</f>
        <v>8314.0668000000005</v>
      </c>
    </row>
    <row r="47" spans="1:13" x14ac:dyDescent="0.15">
      <c r="A47" s="49" t="s">
        <v>27</v>
      </c>
      <c r="B47" s="49"/>
      <c r="C47" s="49"/>
      <c r="D47" s="49"/>
      <c r="G47" s="50"/>
      <c r="H47" s="50"/>
      <c r="I47" s="50"/>
      <c r="J47" s="51"/>
      <c r="K47" s="51"/>
      <c r="L47" s="51"/>
    </row>
    <row r="48" spans="1:13" x14ac:dyDescent="0.15">
      <c r="A48" s="52" t="s">
        <v>33</v>
      </c>
      <c r="B48" s="52"/>
      <c r="C48" s="52"/>
      <c r="D48" s="53"/>
      <c r="G48" s="9" t="s">
        <v>3</v>
      </c>
      <c r="H48" s="9"/>
      <c r="I48" s="9"/>
      <c r="J48" s="10" t="s">
        <v>4</v>
      </c>
      <c r="K48" s="10"/>
      <c r="L48" s="10"/>
    </row>
    <row r="49" spans="1:13" ht="36" customHeight="1" x14ac:dyDescent="0.15">
      <c r="A49" s="11" t="s">
        <v>5</v>
      </c>
      <c r="B49" s="11" t="s">
        <v>6</v>
      </c>
      <c r="C49" s="13"/>
      <c r="D49" s="13" t="s">
        <v>8</v>
      </c>
      <c r="E49" s="11" t="s">
        <v>9</v>
      </c>
      <c r="F49" s="14" t="s">
        <v>10</v>
      </c>
      <c r="G49" s="15" t="s">
        <v>11</v>
      </c>
      <c r="H49" s="15" t="s">
        <v>12</v>
      </c>
      <c r="I49" s="16" t="s">
        <v>13</v>
      </c>
      <c r="J49" s="15" t="s">
        <v>14</v>
      </c>
      <c r="K49" s="15" t="s">
        <v>15</v>
      </c>
      <c r="L49" s="17" t="s">
        <v>16</v>
      </c>
      <c r="M49" s="18" t="s">
        <v>17</v>
      </c>
    </row>
    <row r="50" spans="1:13" ht="36" customHeight="1" x14ac:dyDescent="0.15">
      <c r="A50" s="11"/>
      <c r="B50" s="11"/>
      <c r="C50" s="13"/>
      <c r="D50" s="13"/>
      <c r="E50" s="11"/>
      <c r="F50" s="14"/>
      <c r="G50" s="15"/>
      <c r="H50" s="15"/>
      <c r="I50" s="16"/>
      <c r="J50" s="15"/>
      <c r="K50" s="15"/>
      <c r="L50" s="17"/>
      <c r="M50" s="18" t="e">
        <f>I50+L50+#REF!</f>
        <v>#REF!</v>
      </c>
    </row>
    <row r="51" spans="1:13" ht="36.75" customHeight="1" x14ac:dyDescent="0.15">
      <c r="A51" s="11" t="s">
        <v>22</v>
      </c>
      <c r="B51" s="11" t="s">
        <v>20</v>
      </c>
      <c r="C51" s="21" t="s">
        <v>29</v>
      </c>
      <c r="D51" s="21">
        <f>D53*71%</f>
        <v>99133.04</v>
      </c>
      <c r="E51" s="21"/>
      <c r="F51" s="23">
        <v>12</v>
      </c>
      <c r="G51" s="26">
        <v>165.2</v>
      </c>
      <c r="H51" s="26">
        <v>3.44E-2</v>
      </c>
      <c r="I51" s="44">
        <f>G51*F51*71%+H51*D53</f>
        <v>6210.5695999999998</v>
      </c>
      <c r="J51" s="26"/>
      <c r="K51" s="26"/>
      <c r="L51" s="27">
        <f>J51*F51+K51*D51</f>
        <v>0</v>
      </c>
      <c r="M51" s="54">
        <f>I51+L51</f>
        <v>6210.5695999999998</v>
      </c>
    </row>
    <row r="52" spans="1:13" ht="56" x14ac:dyDescent="0.15">
      <c r="A52" s="11"/>
      <c r="B52" s="11"/>
      <c r="C52" s="21" t="s">
        <v>30</v>
      </c>
      <c r="D52" s="21">
        <f>D53*29%</f>
        <v>40490.959999999999</v>
      </c>
      <c r="E52" s="21"/>
      <c r="F52" s="23">
        <v>12</v>
      </c>
      <c r="G52" s="26">
        <v>200.47</v>
      </c>
      <c r="H52" s="26">
        <v>4.1739999999999999E-2</v>
      </c>
      <c r="I52" s="44">
        <f>G52*F52*29%+H52*D53</f>
        <v>6525.5413599999993</v>
      </c>
      <c r="J52" s="26" t="s">
        <v>31</v>
      </c>
      <c r="K52" s="26"/>
      <c r="L52" s="27">
        <f>K52*D52</f>
        <v>0</v>
      </c>
      <c r="M52" s="54">
        <f>I52+L52</f>
        <v>6525.5413599999993</v>
      </c>
    </row>
    <row r="53" spans="1:13" x14ac:dyDescent="0.15">
      <c r="A53" s="29" t="s">
        <v>23</v>
      </c>
      <c r="B53" s="29"/>
      <c r="C53" s="55"/>
      <c r="D53" s="31">
        <v>139624</v>
      </c>
      <c r="E53" s="31"/>
      <c r="F53" s="32">
        <v>12</v>
      </c>
      <c r="G53" s="33"/>
      <c r="H53" s="33"/>
      <c r="I53" s="34">
        <f>I51+I52</f>
        <v>12736.110959999998</v>
      </c>
      <c r="J53" s="33"/>
      <c r="K53" s="33"/>
      <c r="L53" s="35">
        <f>SUM(L51:L52)</f>
        <v>0</v>
      </c>
      <c r="M53" s="36">
        <f>M51+M52</f>
        <v>12736.110959999998</v>
      </c>
    </row>
    <row r="55" spans="1:13" x14ac:dyDescent="0.15">
      <c r="A55" s="49" t="s">
        <v>27</v>
      </c>
      <c r="B55" s="49"/>
      <c r="C55" s="49"/>
      <c r="D55" s="49"/>
      <c r="G55" s="50"/>
      <c r="H55" s="50"/>
      <c r="I55" s="50"/>
      <c r="J55" s="51"/>
      <c r="K55" s="51"/>
      <c r="L55" s="51"/>
    </row>
    <row r="56" spans="1:13" x14ac:dyDescent="0.15">
      <c r="A56" s="52" t="s">
        <v>34</v>
      </c>
      <c r="B56" s="52"/>
      <c r="C56" s="52"/>
      <c r="D56" s="53"/>
      <c r="G56" s="9" t="s">
        <v>3</v>
      </c>
      <c r="H56" s="9"/>
      <c r="I56" s="9"/>
      <c r="J56" s="10" t="s">
        <v>4</v>
      </c>
      <c r="K56" s="10"/>
      <c r="L56" s="10"/>
    </row>
    <row r="57" spans="1:13" ht="36" customHeight="1" x14ac:dyDescent="0.15">
      <c r="A57" s="11" t="s">
        <v>5</v>
      </c>
      <c r="B57" s="11" t="s">
        <v>6</v>
      </c>
      <c r="C57" s="13"/>
      <c r="D57" s="13" t="s">
        <v>8</v>
      </c>
      <c r="E57" s="11" t="s">
        <v>9</v>
      </c>
      <c r="F57" s="14" t="s">
        <v>10</v>
      </c>
      <c r="G57" s="15" t="s">
        <v>11</v>
      </c>
      <c r="H57" s="15" t="s">
        <v>12</v>
      </c>
      <c r="I57" s="16" t="s">
        <v>13</v>
      </c>
      <c r="J57" s="15" t="s">
        <v>14</v>
      </c>
      <c r="K57" s="15" t="s">
        <v>15</v>
      </c>
      <c r="L57" s="17" t="s">
        <v>16</v>
      </c>
      <c r="M57" s="18" t="s">
        <v>17</v>
      </c>
    </row>
    <row r="58" spans="1:13" ht="36" customHeight="1" x14ac:dyDescent="0.15">
      <c r="A58" s="11"/>
      <c r="B58" s="11"/>
      <c r="C58" s="13"/>
      <c r="D58" s="13"/>
      <c r="E58" s="11"/>
      <c r="F58" s="14"/>
      <c r="G58" s="15"/>
      <c r="H58" s="15"/>
      <c r="I58" s="16"/>
      <c r="J58" s="15"/>
      <c r="K58" s="15"/>
      <c r="L58" s="17"/>
      <c r="M58" s="18" t="e">
        <f>I58+L58+#REF!</f>
        <v>#REF!</v>
      </c>
    </row>
    <row r="59" spans="1:13" ht="36.75" customHeight="1" x14ac:dyDescent="0.15">
      <c r="A59" s="11" t="s">
        <v>22</v>
      </c>
      <c r="B59" s="11" t="s">
        <v>20</v>
      </c>
      <c r="C59" s="21" t="s">
        <v>29</v>
      </c>
      <c r="D59" s="21">
        <f>D61*11%</f>
        <v>11203.94</v>
      </c>
      <c r="E59" s="21"/>
      <c r="F59" s="23">
        <v>12</v>
      </c>
      <c r="G59" s="26">
        <v>165.2</v>
      </c>
      <c r="H59" s="26">
        <v>3.44E-2</v>
      </c>
      <c r="I59" s="44">
        <f>G59*F59*11%+H59*D61</f>
        <v>3721.8415999999997</v>
      </c>
      <c r="J59" s="26"/>
      <c r="K59" s="26"/>
      <c r="L59" s="27">
        <f>J59*F59+K59*D59</f>
        <v>0</v>
      </c>
      <c r="M59" s="54">
        <f>I59+L59</f>
        <v>3721.8415999999997</v>
      </c>
    </row>
    <row r="60" spans="1:13" ht="56" x14ac:dyDescent="0.15">
      <c r="A60" s="11"/>
      <c r="B60" s="11"/>
      <c r="C60" s="21" t="s">
        <v>30</v>
      </c>
      <c r="D60" s="21">
        <f>D61*89%</f>
        <v>90650.06</v>
      </c>
      <c r="E60" s="21"/>
      <c r="F60" s="23">
        <v>12</v>
      </c>
      <c r="G60" s="26">
        <v>200.47</v>
      </c>
      <c r="H60" s="26">
        <v>4.1739999999999999E-2</v>
      </c>
      <c r="I60" s="44">
        <f>G60*F60*89%+H60*D61</f>
        <v>6392.4055599999992</v>
      </c>
      <c r="J60" s="26" t="s">
        <v>31</v>
      </c>
      <c r="K60" s="26"/>
      <c r="L60" s="27">
        <f>K60*D60</f>
        <v>0</v>
      </c>
      <c r="M60" s="54">
        <f>I60+L60</f>
        <v>6392.4055599999992</v>
      </c>
    </row>
    <row r="61" spans="1:13" x14ac:dyDescent="0.15">
      <c r="A61" s="29" t="s">
        <v>23</v>
      </c>
      <c r="B61" s="29"/>
      <c r="C61" s="55"/>
      <c r="D61" s="31">
        <v>101854</v>
      </c>
      <c r="E61" s="31"/>
      <c r="F61" s="32">
        <v>12</v>
      </c>
      <c r="G61" s="33"/>
      <c r="H61" s="33"/>
      <c r="I61" s="34">
        <f>I59+I60</f>
        <v>10114.247159999999</v>
      </c>
      <c r="J61" s="33"/>
      <c r="K61" s="33"/>
      <c r="L61" s="35">
        <f>SUM(L59:L60)</f>
        <v>0</v>
      </c>
      <c r="M61" s="36">
        <f>M59+M60</f>
        <v>10114.247159999999</v>
      </c>
    </row>
    <row r="63" spans="1:13" s="56" customFormat="1" x14ac:dyDescent="0.2">
      <c r="F63" s="57"/>
      <c r="I63" s="58"/>
    </row>
    <row r="64" spans="1:13" x14ac:dyDescent="0.15">
      <c r="A64" s="6" t="s">
        <v>35</v>
      </c>
    </row>
    <row r="65" spans="1:13" x14ac:dyDescent="0.15">
      <c r="A65" s="7" t="s">
        <v>1</v>
      </c>
      <c r="B65" s="7"/>
      <c r="C65" s="7"/>
      <c r="D65" s="3"/>
    </row>
    <row r="66" spans="1:13" x14ac:dyDescent="0.15">
      <c r="A66" s="8" t="s">
        <v>36</v>
      </c>
      <c r="B66" s="8"/>
      <c r="C66" s="8"/>
      <c r="D66" s="3"/>
      <c r="G66" s="9" t="s">
        <v>3</v>
      </c>
      <c r="H66" s="9"/>
      <c r="I66" s="9"/>
      <c r="J66" s="10" t="s">
        <v>4</v>
      </c>
      <c r="K66" s="10"/>
      <c r="L66" s="10"/>
    </row>
    <row r="67" spans="1:13" ht="24" customHeight="1" x14ac:dyDescent="0.15">
      <c r="A67" s="11" t="s">
        <v>5</v>
      </c>
      <c r="B67" s="11" t="s">
        <v>6</v>
      </c>
      <c r="C67" s="12" t="s">
        <v>7</v>
      </c>
      <c r="D67" s="13" t="s">
        <v>8</v>
      </c>
      <c r="E67" s="11" t="s">
        <v>9</v>
      </c>
      <c r="F67" s="14" t="s">
        <v>10</v>
      </c>
      <c r="G67" s="15" t="s">
        <v>11</v>
      </c>
      <c r="H67" s="15" t="s">
        <v>12</v>
      </c>
      <c r="I67" s="16" t="s">
        <v>13</v>
      </c>
      <c r="J67" s="15" t="s">
        <v>14</v>
      </c>
      <c r="K67" s="15" t="s">
        <v>15</v>
      </c>
      <c r="L67" s="17" t="s">
        <v>16</v>
      </c>
      <c r="M67" s="18" t="s">
        <v>17</v>
      </c>
    </row>
    <row r="68" spans="1:13" ht="60.75" customHeight="1" x14ac:dyDescent="0.15">
      <c r="A68" s="11"/>
      <c r="B68" s="11"/>
      <c r="C68" s="12"/>
      <c r="D68" s="13"/>
      <c r="E68" s="11"/>
      <c r="F68" s="14"/>
      <c r="G68" s="15"/>
      <c r="H68" s="15"/>
      <c r="I68" s="16"/>
      <c r="J68" s="15"/>
      <c r="K68" s="15"/>
      <c r="L68" s="17"/>
      <c r="M68" s="18" t="e">
        <f>I68+L68+#REF!</f>
        <v>#REF!</v>
      </c>
    </row>
    <row r="69" spans="1:13" ht="12.75" customHeight="1" x14ac:dyDescent="0.15">
      <c r="A69" s="11" t="s">
        <v>21</v>
      </c>
      <c r="B69" s="19" t="s">
        <v>19</v>
      </c>
      <c r="C69" s="20">
        <v>1</v>
      </c>
      <c r="D69" s="21">
        <v>15777</v>
      </c>
      <c r="E69" s="22"/>
      <c r="F69" s="23">
        <v>9</v>
      </c>
      <c r="G69" s="24">
        <v>42.35</v>
      </c>
      <c r="H69" s="24">
        <v>3.5569999999999997E-2</v>
      </c>
      <c r="I69" s="25">
        <f>G69*(F69+F70)+H69*(D69+D70)</f>
        <v>10511.395399999999</v>
      </c>
      <c r="J69" s="26"/>
      <c r="K69" s="26"/>
      <c r="L69" s="27">
        <f t="shared" ref="L69:L74" si="2">J69*F69+K69*D69</f>
        <v>0</v>
      </c>
      <c r="M69" s="28">
        <f>I69+L69+L70</f>
        <v>10511.395399999999</v>
      </c>
    </row>
    <row r="70" spans="1:13" ht="12.75" customHeight="1" x14ac:dyDescent="0.15">
      <c r="A70" s="11"/>
      <c r="B70" s="19" t="s">
        <v>20</v>
      </c>
      <c r="C70" s="20">
        <v>4</v>
      </c>
      <c r="D70" s="21">
        <v>215443</v>
      </c>
      <c r="E70" s="22"/>
      <c r="F70" s="23">
        <v>45</v>
      </c>
      <c r="G70" s="24"/>
      <c r="H70" s="24"/>
      <c r="I70" s="25">
        <f>G70*(E70+E77)+H70*(D70+D77)</f>
        <v>0</v>
      </c>
      <c r="J70" s="26"/>
      <c r="K70" s="26"/>
      <c r="L70" s="27">
        <f t="shared" si="2"/>
        <v>0</v>
      </c>
      <c r="M70" s="28">
        <f>I70+L70+L77</f>
        <v>0</v>
      </c>
    </row>
    <row r="71" spans="1:13" ht="12.75" customHeight="1" x14ac:dyDescent="0.15">
      <c r="A71" s="11" t="s">
        <v>22</v>
      </c>
      <c r="B71" s="19" t="s">
        <v>19</v>
      </c>
      <c r="C71" s="20">
        <v>2</v>
      </c>
      <c r="D71" s="21">
        <v>352982</v>
      </c>
      <c r="E71" s="22"/>
      <c r="F71" s="23">
        <v>24</v>
      </c>
      <c r="G71" s="24">
        <v>236.57</v>
      </c>
      <c r="H71" s="24">
        <v>3.4860000000000002E-2</v>
      </c>
      <c r="I71" s="25">
        <f>G71*(F71+F72)+H71*(D71+D72)</f>
        <v>25736.732520000001</v>
      </c>
      <c r="J71" s="26"/>
      <c r="K71" s="26"/>
      <c r="L71" s="27">
        <f t="shared" si="2"/>
        <v>0</v>
      </c>
      <c r="M71" s="28">
        <f>I71+L71+L72</f>
        <v>25736.732520000001</v>
      </c>
    </row>
    <row r="72" spans="1:13" ht="12.75" customHeight="1" x14ac:dyDescent="0.15">
      <c r="A72" s="11"/>
      <c r="B72" s="19" t="s">
        <v>20</v>
      </c>
      <c r="C72" s="20">
        <v>1</v>
      </c>
      <c r="D72" s="21">
        <v>141000</v>
      </c>
      <c r="E72" s="22"/>
      <c r="F72" s="23">
        <v>12</v>
      </c>
      <c r="G72" s="24"/>
      <c r="H72" s="24"/>
      <c r="I72" s="25" t="e">
        <f>G72*(E72+#REF!)+H72*(D72+#REF!)</f>
        <v>#REF!</v>
      </c>
      <c r="J72" s="26"/>
      <c r="K72" s="26"/>
      <c r="L72" s="27">
        <f t="shared" si="2"/>
        <v>0</v>
      </c>
      <c r="M72" s="28" t="e">
        <f>I72+L72+#REF!</f>
        <v>#REF!</v>
      </c>
    </row>
    <row r="73" spans="1:13" ht="12.75" customHeight="1" x14ac:dyDescent="0.15">
      <c r="A73" s="11" t="s">
        <v>26</v>
      </c>
      <c r="B73" s="19" t="s">
        <v>19</v>
      </c>
      <c r="C73" s="20">
        <v>1</v>
      </c>
      <c r="D73" s="21">
        <v>261405</v>
      </c>
      <c r="E73" s="22">
        <v>1062864</v>
      </c>
      <c r="F73" s="23">
        <v>12</v>
      </c>
      <c r="G73" s="24">
        <v>6.13E-3</v>
      </c>
      <c r="H73" s="24">
        <v>3.1609999999999999E-2</v>
      </c>
      <c r="I73" s="25">
        <f>G73*(E73+E74)+H73*(D73+D74)</f>
        <v>14778.36837</v>
      </c>
      <c r="J73" s="26"/>
      <c r="K73" s="26"/>
      <c r="L73" s="27">
        <f t="shared" si="2"/>
        <v>0</v>
      </c>
      <c r="M73" s="28">
        <f>I73+L73+L74</f>
        <v>14778.36837</v>
      </c>
    </row>
    <row r="74" spans="1:13" ht="12.75" customHeight="1" x14ac:dyDescent="0.15">
      <c r="A74" s="11"/>
      <c r="B74" s="19" t="s">
        <v>20</v>
      </c>
      <c r="C74" s="20"/>
      <c r="D74" s="21"/>
      <c r="E74" s="22"/>
      <c r="F74" s="23"/>
      <c r="G74" s="24"/>
      <c r="H74" s="24"/>
      <c r="I74" s="25" t="e">
        <f>G74*(E74+#REF!)+H74*(D74+#REF!)</f>
        <v>#REF!</v>
      </c>
      <c r="J74" s="26"/>
      <c r="K74" s="26"/>
      <c r="L74" s="27">
        <f t="shared" si="2"/>
        <v>0</v>
      </c>
      <c r="M74" s="28" t="e">
        <f>I74+L74+#REF!</f>
        <v>#REF!</v>
      </c>
    </row>
    <row r="75" spans="1:13" ht="12.75" customHeight="1" x14ac:dyDescent="0.15">
      <c r="A75" s="29" t="s">
        <v>23</v>
      </c>
      <c r="B75" s="29"/>
      <c r="C75" s="30">
        <f>SUM(C69:C74)</f>
        <v>9</v>
      </c>
      <c r="D75" s="31">
        <f>SUM(D69:D74)</f>
        <v>986607</v>
      </c>
      <c r="E75" s="31">
        <f>SUM(E69:E74)</f>
        <v>1062864</v>
      </c>
      <c r="F75" s="32">
        <f>SUM(F69:F74)</f>
        <v>102</v>
      </c>
      <c r="G75" s="33"/>
      <c r="H75" s="33"/>
      <c r="I75" s="34">
        <f>I69+I71+I73</f>
        <v>51026.496289999995</v>
      </c>
      <c r="J75" s="33"/>
      <c r="K75" s="33"/>
      <c r="L75" s="35">
        <f>SUM(L69:L72)</f>
        <v>0</v>
      </c>
      <c r="M75" s="36">
        <f>M69+M71+M73</f>
        <v>51026.496289999995</v>
      </c>
    </row>
    <row r="77" spans="1:13" x14ac:dyDescent="0.15">
      <c r="A77" s="37" t="s">
        <v>24</v>
      </c>
      <c r="B77" s="37"/>
      <c r="C77" s="37"/>
      <c r="D77" s="37"/>
      <c r="G77" s="9" t="s">
        <v>3</v>
      </c>
      <c r="H77" s="9"/>
      <c r="I77" s="9"/>
      <c r="J77" s="10" t="s">
        <v>4</v>
      </c>
      <c r="K77" s="10"/>
      <c r="L77" s="10"/>
    </row>
    <row r="78" spans="1:13" ht="39.75" customHeight="1" x14ac:dyDescent="0.15">
      <c r="A78" s="11" t="s">
        <v>5</v>
      </c>
      <c r="B78" s="11" t="s">
        <v>6</v>
      </c>
      <c r="C78" s="38" t="s">
        <v>7</v>
      </c>
      <c r="D78" s="13" t="s">
        <v>8</v>
      </c>
      <c r="E78" s="11" t="s">
        <v>9</v>
      </c>
      <c r="F78" s="14" t="s">
        <v>10</v>
      </c>
      <c r="G78" s="15" t="s">
        <v>11</v>
      </c>
      <c r="H78" s="15" t="s">
        <v>12</v>
      </c>
      <c r="I78" s="16" t="s">
        <v>13</v>
      </c>
      <c r="J78" s="15" t="s">
        <v>14</v>
      </c>
      <c r="K78" s="15" t="s">
        <v>15</v>
      </c>
      <c r="L78" s="15" t="s">
        <v>16</v>
      </c>
      <c r="M78" s="39" t="s">
        <v>17</v>
      </c>
    </row>
    <row r="79" spans="1:13" ht="29.25" customHeight="1" x14ac:dyDescent="0.15">
      <c r="A79" s="11"/>
      <c r="B79" s="11"/>
      <c r="C79" s="38"/>
      <c r="D79" s="13"/>
      <c r="E79" s="11"/>
      <c r="F79" s="14"/>
      <c r="G79" s="15"/>
      <c r="H79" s="15"/>
      <c r="I79" s="16"/>
      <c r="J79" s="15"/>
      <c r="K79" s="15"/>
      <c r="L79" s="15"/>
      <c r="M79" s="39"/>
    </row>
    <row r="80" spans="1:13" x14ac:dyDescent="0.15">
      <c r="A80" s="7" t="s">
        <v>18</v>
      </c>
      <c r="B80" s="40" t="s">
        <v>19</v>
      </c>
      <c r="C80" s="41">
        <v>2</v>
      </c>
      <c r="D80" s="42">
        <v>83063</v>
      </c>
      <c r="E80" s="43"/>
      <c r="F80" s="43">
        <v>24</v>
      </c>
      <c r="G80" s="33">
        <v>9.0399999999999991</v>
      </c>
      <c r="H80" s="24">
        <v>3.9100000000000003E-2</v>
      </c>
      <c r="I80" s="25">
        <f>G80*(F80+F81)+H80*(D80+D81)</f>
        <v>5333.2448000000004</v>
      </c>
      <c r="J80" s="44"/>
      <c r="K80" s="45"/>
      <c r="L80" s="27">
        <f t="shared" ref="L80:L87" si="3">J80*F80+K80*D80</f>
        <v>0</v>
      </c>
      <c r="M80" s="25">
        <f>I80+L80+L81</f>
        <v>5333.2448000000004</v>
      </c>
    </row>
    <row r="81" spans="1:13" x14ac:dyDescent="0.15">
      <c r="A81" s="7"/>
      <c r="B81" s="40" t="s">
        <v>20</v>
      </c>
      <c r="C81" s="41">
        <v>4</v>
      </c>
      <c r="D81" s="42">
        <v>39465</v>
      </c>
      <c r="E81" s="44"/>
      <c r="F81" s="43">
        <v>36</v>
      </c>
      <c r="G81" s="33"/>
      <c r="H81" s="24"/>
      <c r="I81" s="25" t="e">
        <f>G81*(F81+#REF!)+H81*(D81+#REF!)</f>
        <v>#REF!</v>
      </c>
      <c r="J81" s="44"/>
      <c r="K81" s="45"/>
      <c r="L81" s="27">
        <f t="shared" si="3"/>
        <v>0</v>
      </c>
      <c r="M81" s="25" t="e">
        <f>I81+L81+#REF!</f>
        <v>#REF!</v>
      </c>
    </row>
    <row r="82" spans="1:13" x14ac:dyDescent="0.15">
      <c r="A82" s="7" t="s">
        <v>21</v>
      </c>
      <c r="B82" s="40" t="s">
        <v>19</v>
      </c>
      <c r="C82" s="41">
        <v>2</v>
      </c>
      <c r="D82" s="42">
        <v>62084</v>
      </c>
      <c r="E82" s="43"/>
      <c r="F82" s="43">
        <v>24</v>
      </c>
      <c r="G82" s="33">
        <v>34.9</v>
      </c>
      <c r="H82" s="24">
        <v>2.9309999999999999E-2</v>
      </c>
      <c r="I82" s="25">
        <f>G82*(F82+F83)+H82*(D82+D83)</f>
        <v>10244.75805</v>
      </c>
      <c r="J82" s="44"/>
      <c r="K82" s="45"/>
      <c r="L82" s="27">
        <f t="shared" si="3"/>
        <v>0</v>
      </c>
      <c r="M82" s="25">
        <f>I82+L82+L83</f>
        <v>10244.75805</v>
      </c>
    </row>
    <row r="83" spans="1:13" x14ac:dyDescent="0.15">
      <c r="A83" s="7"/>
      <c r="B83" s="40" t="s">
        <v>20</v>
      </c>
      <c r="C83" s="41">
        <v>6</v>
      </c>
      <c r="D83" s="42">
        <v>194571</v>
      </c>
      <c r="E83" s="44"/>
      <c r="F83" s="43">
        <v>54</v>
      </c>
      <c r="G83" s="33"/>
      <c r="H83" s="24"/>
      <c r="I83" s="25" t="e">
        <f>G83*(F83+#REF!)+H83*(D83+#REF!)</f>
        <v>#REF!</v>
      </c>
      <c r="J83" s="44"/>
      <c r="K83" s="45"/>
      <c r="L83" s="27">
        <f t="shared" si="3"/>
        <v>0</v>
      </c>
      <c r="M83" s="25" t="e">
        <f>I83+L83+#REF!</f>
        <v>#REF!</v>
      </c>
    </row>
    <row r="84" spans="1:13" x14ac:dyDescent="0.15">
      <c r="A84" s="7" t="s">
        <v>22</v>
      </c>
      <c r="B84" s="40" t="s">
        <v>19</v>
      </c>
      <c r="C84" s="41">
        <v>2</v>
      </c>
      <c r="D84" s="42">
        <v>191112</v>
      </c>
      <c r="E84" s="44"/>
      <c r="F84" s="43">
        <v>24</v>
      </c>
      <c r="G84" s="33">
        <v>194.95</v>
      </c>
      <c r="H84" s="33">
        <v>2.8729999999999999E-2</v>
      </c>
      <c r="I84" s="25">
        <f>G84*(F84+F85)+H84*(D84+D85)</f>
        <v>14699.488139999998</v>
      </c>
      <c r="J84" s="44"/>
      <c r="K84" s="45"/>
      <c r="L84" s="27">
        <f t="shared" si="3"/>
        <v>0</v>
      </c>
      <c r="M84" s="25">
        <f>I84+L84+L85</f>
        <v>14699.488139999998</v>
      </c>
    </row>
    <row r="85" spans="1:13" x14ac:dyDescent="0.15">
      <c r="A85" s="7"/>
      <c r="B85" s="40" t="s">
        <v>20</v>
      </c>
      <c r="C85" s="41">
        <v>1</v>
      </c>
      <c r="D85" s="42">
        <v>96606</v>
      </c>
      <c r="E85" s="44"/>
      <c r="F85" s="43">
        <v>9</v>
      </c>
      <c r="G85" s="33"/>
      <c r="H85" s="33"/>
      <c r="I85" s="25" t="e">
        <f>G85*(F85+#REF!)+H85*(D85+#REF!)</f>
        <v>#REF!</v>
      </c>
      <c r="J85" s="44"/>
      <c r="K85" s="45"/>
      <c r="L85" s="27">
        <f t="shared" si="3"/>
        <v>0</v>
      </c>
      <c r="M85" s="25" t="e">
        <f>I85+L85+#REF!</f>
        <v>#REF!</v>
      </c>
    </row>
    <row r="86" spans="1:13" x14ac:dyDescent="0.15">
      <c r="A86" s="7" t="s">
        <v>26</v>
      </c>
      <c r="B86" s="40" t="s">
        <v>19</v>
      </c>
      <c r="C86" s="41">
        <v>2</v>
      </c>
      <c r="D86" s="42">
        <v>565981</v>
      </c>
      <c r="E86" s="44">
        <v>2802096</v>
      </c>
      <c r="F86" s="43">
        <v>24</v>
      </c>
      <c r="G86" s="33">
        <v>5.0499999999999998E-3</v>
      </c>
      <c r="H86" s="33">
        <v>2.605E-2</v>
      </c>
      <c r="I86" s="25">
        <f>G86*(E86+E87)+H86*(D86+D87)</f>
        <v>71994.114400000006</v>
      </c>
      <c r="J86" s="44"/>
      <c r="K86" s="45"/>
      <c r="L86" s="27">
        <f t="shared" si="3"/>
        <v>0</v>
      </c>
      <c r="M86" s="25">
        <f>I86+L86+L87</f>
        <v>71994.114400000006</v>
      </c>
    </row>
    <row r="87" spans="1:13" x14ac:dyDescent="0.15">
      <c r="A87" s="7"/>
      <c r="B87" s="40" t="s">
        <v>20</v>
      </c>
      <c r="C87" s="41">
        <v>5</v>
      </c>
      <c r="D87" s="42">
        <v>628371</v>
      </c>
      <c r="E87" s="44">
        <v>5293200</v>
      </c>
      <c r="F87" s="43">
        <v>45</v>
      </c>
      <c r="G87" s="33"/>
      <c r="H87" s="33"/>
      <c r="I87" s="25" t="e">
        <f>G87*(F87+#REF!)+H87*(D87+#REF!)</f>
        <v>#REF!</v>
      </c>
      <c r="J87" s="44"/>
      <c r="K87" s="45"/>
      <c r="L87" s="27">
        <f t="shared" si="3"/>
        <v>0</v>
      </c>
      <c r="M87" s="25" t="e">
        <f>I87+L87+#REF!</f>
        <v>#REF!</v>
      </c>
    </row>
    <row r="88" spans="1:13" x14ac:dyDescent="0.15">
      <c r="A88" s="29" t="s">
        <v>23</v>
      </c>
      <c r="B88" s="29" t="s">
        <v>23</v>
      </c>
      <c r="C88" s="46">
        <f>SUM(C80:C87)</f>
        <v>24</v>
      </c>
      <c r="D88" s="47">
        <f>SUM(D80:D87)</f>
        <v>1861253</v>
      </c>
      <c r="E88" s="47">
        <f>SUM(E80:E87)</f>
        <v>8095296</v>
      </c>
      <c r="F88" s="59">
        <f>SUM(F80:F87)</f>
        <v>240</v>
      </c>
      <c r="G88" s="33"/>
      <c r="H88" s="33"/>
      <c r="I88" s="34">
        <f>I80+I86+I82</f>
        <v>87572.11725000001</v>
      </c>
      <c r="J88" s="33"/>
      <c r="K88" s="33"/>
      <c r="L88" s="48">
        <f>SUM(L80:L87)</f>
        <v>0</v>
      </c>
      <c r="M88" s="48">
        <f>M80+M86+M82</f>
        <v>87572.11725000001</v>
      </c>
    </row>
    <row r="90" spans="1:13" x14ac:dyDescent="0.15">
      <c r="A90" s="49" t="s">
        <v>27</v>
      </c>
      <c r="B90" s="49"/>
      <c r="C90" s="49"/>
      <c r="D90" s="49"/>
      <c r="G90" s="50"/>
      <c r="H90" s="50"/>
      <c r="I90" s="50"/>
      <c r="J90" s="51"/>
      <c r="K90" s="51"/>
      <c r="L90" s="51"/>
    </row>
    <row r="91" spans="1:13" x14ac:dyDescent="0.15">
      <c r="A91" s="52" t="s">
        <v>37</v>
      </c>
      <c r="B91" s="52"/>
      <c r="C91" s="52"/>
      <c r="D91" s="53"/>
      <c r="G91" s="9" t="s">
        <v>3</v>
      </c>
      <c r="H91" s="9"/>
      <c r="I91" s="9"/>
      <c r="J91" s="10" t="s">
        <v>4</v>
      </c>
      <c r="K91" s="10"/>
      <c r="L91" s="10"/>
    </row>
    <row r="92" spans="1:13" ht="36" customHeight="1" x14ac:dyDescent="0.15">
      <c r="A92" s="11" t="s">
        <v>5</v>
      </c>
      <c r="B92" s="11" t="s">
        <v>6</v>
      </c>
      <c r="C92" s="13"/>
      <c r="D92" s="13" t="s">
        <v>8</v>
      </c>
      <c r="E92" s="11" t="s">
        <v>9</v>
      </c>
      <c r="F92" s="14" t="s">
        <v>10</v>
      </c>
      <c r="G92" s="15" t="s">
        <v>11</v>
      </c>
      <c r="H92" s="15" t="s">
        <v>12</v>
      </c>
      <c r="I92" s="16" t="s">
        <v>13</v>
      </c>
      <c r="J92" s="15" t="s">
        <v>14</v>
      </c>
      <c r="K92" s="15" t="s">
        <v>15</v>
      </c>
      <c r="L92" s="17" t="s">
        <v>16</v>
      </c>
      <c r="M92" s="18" t="s">
        <v>17</v>
      </c>
    </row>
    <row r="93" spans="1:13" ht="36" customHeight="1" x14ac:dyDescent="0.15">
      <c r="A93" s="11"/>
      <c r="B93" s="11"/>
      <c r="C93" s="13"/>
      <c r="D93" s="13"/>
      <c r="E93" s="11"/>
      <c r="F93" s="14"/>
      <c r="G93" s="15"/>
      <c r="H93" s="15"/>
      <c r="I93" s="16"/>
      <c r="J93" s="15"/>
      <c r="K93" s="15"/>
      <c r="L93" s="17"/>
      <c r="M93" s="18" t="e">
        <f>I93+L93+#REF!</f>
        <v>#REF!</v>
      </c>
    </row>
    <row r="94" spans="1:13" ht="36.75" customHeight="1" x14ac:dyDescent="0.15">
      <c r="A94" s="11" t="s">
        <v>21</v>
      </c>
      <c r="B94" s="11" t="s">
        <v>20</v>
      </c>
      <c r="C94" s="21" t="s">
        <v>29</v>
      </c>
      <c r="D94" s="21">
        <f>D96*66.7%</f>
        <v>74704</v>
      </c>
      <c r="E94" s="21"/>
      <c r="F94" s="23">
        <v>12</v>
      </c>
      <c r="G94" s="26">
        <v>34.9</v>
      </c>
      <c r="H94" s="26">
        <v>2.9309999999999999E-2</v>
      </c>
      <c r="I94" s="44">
        <f>G94*F94*66.7%+H94*D96</f>
        <v>3562.0595999999996</v>
      </c>
      <c r="J94" s="26"/>
      <c r="K94" s="26"/>
      <c r="L94" s="27">
        <f>J94*F94+K94*D94</f>
        <v>0</v>
      </c>
      <c r="M94" s="54">
        <f>I94+L94</f>
        <v>3562.0595999999996</v>
      </c>
    </row>
    <row r="95" spans="1:13" ht="56" x14ac:dyDescent="0.15">
      <c r="A95" s="11"/>
      <c r="B95" s="11"/>
      <c r="C95" s="21" t="s">
        <v>30</v>
      </c>
      <c r="D95" s="21">
        <f>D96*33.3%</f>
        <v>37295.999999999993</v>
      </c>
      <c r="E95" s="21"/>
      <c r="F95" s="23">
        <v>12</v>
      </c>
      <c r="G95" s="26">
        <v>42.35</v>
      </c>
      <c r="H95" s="26">
        <v>3.5569999999999997E-2</v>
      </c>
      <c r="I95" s="44">
        <f>G95*F95*33.3%+H95*D96</f>
        <v>4153.0706</v>
      </c>
      <c r="J95" s="26" t="s">
        <v>31</v>
      </c>
      <c r="K95" s="26"/>
      <c r="L95" s="27">
        <f>K95*D95</f>
        <v>0</v>
      </c>
      <c r="M95" s="54">
        <f>I95+L95</f>
        <v>4153.0706</v>
      </c>
    </row>
    <row r="96" spans="1:13" x14ac:dyDescent="0.15">
      <c r="A96" s="29" t="s">
        <v>23</v>
      </c>
      <c r="B96" s="29"/>
      <c r="C96" s="55"/>
      <c r="D96" s="31">
        <v>112000</v>
      </c>
      <c r="E96" s="31"/>
      <c r="F96" s="32">
        <v>12</v>
      </c>
      <c r="G96" s="33"/>
      <c r="H96" s="33"/>
      <c r="I96" s="34">
        <f>I94+I95</f>
        <v>7715.1301999999996</v>
      </c>
      <c r="J96" s="33"/>
      <c r="K96" s="33"/>
      <c r="L96" s="35">
        <f>SUM(L94:L95)</f>
        <v>0</v>
      </c>
      <c r="M96" s="36">
        <f>M94+M95</f>
        <v>7715.1301999999996</v>
      </c>
    </row>
    <row r="98" spans="1:13" s="56" customFormat="1" x14ac:dyDescent="0.2">
      <c r="F98" s="57"/>
      <c r="I98" s="58"/>
    </row>
    <row r="99" spans="1:13" x14ac:dyDescent="0.15">
      <c r="A99" s="6" t="s">
        <v>38</v>
      </c>
    </row>
    <row r="100" spans="1:13" x14ac:dyDescent="0.15">
      <c r="A100" s="7" t="s">
        <v>1</v>
      </c>
      <c r="B100" s="7"/>
      <c r="C100" s="7"/>
      <c r="D100" s="3"/>
    </row>
    <row r="101" spans="1:13" x14ac:dyDescent="0.15">
      <c r="A101" s="8" t="s">
        <v>39</v>
      </c>
      <c r="B101" s="8"/>
      <c r="C101" s="8"/>
      <c r="D101" s="3"/>
      <c r="G101" s="9" t="s">
        <v>3</v>
      </c>
      <c r="H101" s="9"/>
      <c r="I101" s="9"/>
      <c r="J101" s="10" t="s">
        <v>4</v>
      </c>
      <c r="K101" s="10"/>
      <c r="L101" s="10"/>
    </row>
    <row r="102" spans="1:13" ht="27" customHeight="1" x14ac:dyDescent="0.15">
      <c r="A102" s="11" t="s">
        <v>5</v>
      </c>
      <c r="B102" s="11" t="s">
        <v>6</v>
      </c>
      <c r="C102" s="12" t="s">
        <v>7</v>
      </c>
      <c r="D102" s="13" t="s">
        <v>8</v>
      </c>
      <c r="E102" s="11" t="s">
        <v>9</v>
      </c>
      <c r="F102" s="14" t="s">
        <v>10</v>
      </c>
      <c r="G102" s="15" t="s">
        <v>11</v>
      </c>
      <c r="H102" s="15" t="s">
        <v>12</v>
      </c>
      <c r="I102" s="16" t="s">
        <v>13</v>
      </c>
      <c r="J102" s="15" t="s">
        <v>14</v>
      </c>
      <c r="K102" s="15" t="s">
        <v>15</v>
      </c>
      <c r="L102" s="17" t="s">
        <v>16</v>
      </c>
      <c r="M102" s="18" t="s">
        <v>17</v>
      </c>
    </row>
    <row r="103" spans="1:13" ht="32" customHeight="1" x14ac:dyDescent="0.15">
      <c r="A103" s="11"/>
      <c r="B103" s="11"/>
      <c r="C103" s="12"/>
      <c r="D103" s="13"/>
      <c r="E103" s="11"/>
      <c r="F103" s="14"/>
      <c r="G103" s="15"/>
      <c r="H103" s="15"/>
      <c r="I103" s="16"/>
      <c r="J103" s="15"/>
      <c r="K103" s="15"/>
      <c r="L103" s="17"/>
      <c r="M103" s="18" t="e">
        <f>I103+L103+#REF!</f>
        <v>#REF!</v>
      </c>
    </row>
    <row r="104" spans="1:13" ht="17.25" customHeight="1" x14ac:dyDescent="0.15">
      <c r="A104" s="11" t="s">
        <v>25</v>
      </c>
      <c r="B104" s="19" t="s">
        <v>19</v>
      </c>
      <c r="C104" s="20"/>
      <c r="D104" s="21"/>
      <c r="E104" s="22"/>
      <c r="F104" s="23"/>
      <c r="G104" s="24">
        <v>4.6399999999999997</v>
      </c>
      <c r="H104" s="24">
        <v>5.466E-2</v>
      </c>
      <c r="I104" s="25">
        <f>G104*(F104+F105)+H104*(D104+D105)</f>
        <v>55.679999999999993</v>
      </c>
      <c r="J104" s="26"/>
      <c r="K104" s="26"/>
      <c r="L104" s="27">
        <f>J104*F104+K104*D104</f>
        <v>0</v>
      </c>
      <c r="M104" s="28">
        <f>I104+L104+L105</f>
        <v>55.679999999999993</v>
      </c>
    </row>
    <row r="105" spans="1:13" ht="16.5" customHeight="1" x14ac:dyDescent="0.15">
      <c r="A105" s="11"/>
      <c r="B105" s="19" t="s">
        <v>20</v>
      </c>
      <c r="C105" s="20">
        <v>1</v>
      </c>
      <c r="D105" s="21">
        <v>0</v>
      </c>
      <c r="E105" s="22"/>
      <c r="F105" s="23">
        <v>12</v>
      </c>
      <c r="G105" s="24"/>
      <c r="H105" s="24"/>
      <c r="I105" s="25" t="e">
        <f>G105*(E105+#REF!)+H105*(D105+#REF!)</f>
        <v>#REF!</v>
      </c>
      <c r="J105" s="26"/>
      <c r="K105" s="26"/>
      <c r="L105" s="27">
        <f>J105*F105+K105*D105</f>
        <v>0</v>
      </c>
      <c r="M105" s="28" t="e">
        <f>I105+L105+#REF!</f>
        <v>#REF!</v>
      </c>
    </row>
    <row r="106" spans="1:13" ht="13.75" customHeight="1" x14ac:dyDescent="0.15">
      <c r="A106" s="11" t="s">
        <v>26</v>
      </c>
      <c r="B106" s="19" t="s">
        <v>19</v>
      </c>
      <c r="C106" s="20"/>
      <c r="D106" s="21"/>
      <c r="E106" s="22"/>
      <c r="F106" s="23"/>
      <c r="G106" s="24">
        <v>7.45E-3</v>
      </c>
      <c r="H106" s="24">
        <v>2.128E-2</v>
      </c>
      <c r="I106" s="25">
        <f>G106*(E106+E107)+H106*(D106+D107)</f>
        <v>32200.972320000001</v>
      </c>
      <c r="J106" s="26"/>
      <c r="K106" s="26"/>
      <c r="L106" s="27">
        <f>J106*F106+K106*D106</f>
        <v>0</v>
      </c>
      <c r="M106" s="28">
        <f>I106+L106+L107</f>
        <v>32200.972320000001</v>
      </c>
    </row>
    <row r="107" spans="1:13" ht="14" x14ac:dyDescent="0.15">
      <c r="A107" s="11"/>
      <c r="B107" s="19" t="s">
        <v>20</v>
      </c>
      <c r="C107" s="20">
        <v>3</v>
      </c>
      <c r="D107" s="21">
        <v>359994</v>
      </c>
      <c r="E107" s="22">
        <v>3294000</v>
      </c>
      <c r="F107" s="23">
        <v>36</v>
      </c>
      <c r="G107" s="24"/>
      <c r="H107" s="24"/>
      <c r="I107" s="25" t="e">
        <f>G107*(E107+#REF!)+H107*(D107+#REF!)</f>
        <v>#REF!</v>
      </c>
      <c r="J107" s="26"/>
      <c r="K107" s="26"/>
      <c r="L107" s="27">
        <f>J107*F107+K107*D107</f>
        <v>0</v>
      </c>
      <c r="M107" s="28" t="e">
        <f>I107+L107+#REF!</f>
        <v>#REF!</v>
      </c>
    </row>
    <row r="108" spans="1:13" x14ac:dyDescent="0.15">
      <c r="A108" s="29" t="s">
        <v>23</v>
      </c>
      <c r="B108" s="29"/>
      <c r="C108" s="30">
        <f>SUM(C104:C107)</f>
        <v>4</v>
      </c>
      <c r="D108" s="31">
        <f>SUM(D104:D107)</f>
        <v>359994</v>
      </c>
      <c r="E108" s="31">
        <f>SUM(E104:E107)</f>
        <v>3294000</v>
      </c>
      <c r="F108" s="60">
        <f>SUM(F104:F107)</f>
        <v>48</v>
      </c>
      <c r="G108" s="33"/>
      <c r="H108" s="33"/>
      <c r="I108" s="34">
        <f>I104+I106</f>
        <v>32256.652320000001</v>
      </c>
      <c r="J108" s="33"/>
      <c r="K108" s="33"/>
      <c r="L108" s="35">
        <f>SUM(L104:L107)</f>
        <v>0</v>
      </c>
      <c r="M108" s="36">
        <f>M104+M106</f>
        <v>32256.652320000001</v>
      </c>
    </row>
    <row r="110" spans="1:13" x14ac:dyDescent="0.15">
      <c r="A110" s="37" t="s">
        <v>24</v>
      </c>
      <c r="B110" s="37"/>
      <c r="C110" s="37"/>
      <c r="D110" s="37"/>
      <c r="G110" s="9" t="s">
        <v>3</v>
      </c>
      <c r="H110" s="9"/>
      <c r="I110" s="9"/>
      <c r="J110" s="10" t="s">
        <v>4</v>
      </c>
      <c r="K110" s="10"/>
      <c r="L110" s="10"/>
    </row>
    <row r="111" spans="1:13" ht="39.75" customHeight="1" x14ac:dyDescent="0.15">
      <c r="A111" s="11" t="s">
        <v>5</v>
      </c>
      <c r="B111" s="11" t="s">
        <v>6</v>
      </c>
      <c r="C111" s="38" t="s">
        <v>7</v>
      </c>
      <c r="D111" s="13" t="s">
        <v>8</v>
      </c>
      <c r="E111" s="11" t="s">
        <v>9</v>
      </c>
      <c r="F111" s="14" t="s">
        <v>10</v>
      </c>
      <c r="G111" s="15" t="s">
        <v>11</v>
      </c>
      <c r="H111" s="15" t="s">
        <v>12</v>
      </c>
      <c r="I111" s="16" t="s">
        <v>13</v>
      </c>
      <c r="J111" s="15" t="s">
        <v>14</v>
      </c>
      <c r="K111" s="15" t="s">
        <v>15</v>
      </c>
      <c r="L111" s="15" t="s">
        <v>16</v>
      </c>
      <c r="M111" s="39" t="s">
        <v>17</v>
      </c>
    </row>
    <row r="112" spans="1:13" ht="29.25" customHeight="1" x14ac:dyDescent="0.15">
      <c r="A112" s="11"/>
      <c r="B112" s="11"/>
      <c r="C112" s="38"/>
      <c r="D112" s="13"/>
      <c r="E112" s="11"/>
      <c r="F112" s="14"/>
      <c r="G112" s="15"/>
      <c r="H112" s="15"/>
      <c r="I112" s="16"/>
      <c r="J112" s="15"/>
      <c r="K112" s="15"/>
      <c r="L112" s="15"/>
      <c r="M112" s="39"/>
    </row>
    <row r="113" spans="1:13" x14ac:dyDescent="0.15">
      <c r="A113" s="7" t="s">
        <v>21</v>
      </c>
      <c r="B113" s="40" t="s">
        <v>19</v>
      </c>
      <c r="C113" s="41"/>
      <c r="D113" s="42"/>
      <c r="E113" s="44"/>
      <c r="F113" s="43"/>
      <c r="G113" s="33">
        <v>40.200000000000003</v>
      </c>
      <c r="H113" s="33">
        <v>2.4969999999999999E-2</v>
      </c>
      <c r="I113" s="25">
        <f>G113*(F113+F114)+H113*(D113+D114)</f>
        <v>1682.65796</v>
      </c>
      <c r="J113" s="44"/>
      <c r="K113" s="45"/>
      <c r="L113" s="27">
        <f>J113*F113+K113*D113</f>
        <v>0</v>
      </c>
      <c r="M113" s="25">
        <f>I113+L113+L114</f>
        <v>1682.65796</v>
      </c>
    </row>
    <row r="114" spans="1:13" x14ac:dyDescent="0.15">
      <c r="A114" s="7"/>
      <c r="B114" s="40" t="s">
        <v>20</v>
      </c>
      <c r="C114" s="41">
        <v>1</v>
      </c>
      <c r="D114" s="42">
        <v>48068</v>
      </c>
      <c r="E114" s="44"/>
      <c r="F114" s="43">
        <v>12</v>
      </c>
      <c r="G114" s="33"/>
      <c r="H114" s="33"/>
      <c r="I114" s="25" t="e">
        <f>G114*(F114+#REF!)+H114*(D114+#REF!)</f>
        <v>#REF!</v>
      </c>
      <c r="J114" s="44"/>
      <c r="K114" s="45"/>
      <c r="L114" s="27">
        <f>J114*F114+K114*D114</f>
        <v>0</v>
      </c>
      <c r="M114" s="25" t="e">
        <f>I114+L114+#REF!</f>
        <v>#REF!</v>
      </c>
    </row>
    <row r="115" spans="1:13" ht="13.75" customHeight="1" x14ac:dyDescent="0.15">
      <c r="A115" s="11" t="s">
        <v>26</v>
      </c>
      <c r="B115" s="19" t="s">
        <v>19</v>
      </c>
      <c r="C115" s="20"/>
      <c r="D115" s="21"/>
      <c r="E115" s="22"/>
      <c r="F115" s="23"/>
      <c r="G115" s="24">
        <v>6.1399999999999996E-3</v>
      </c>
      <c r="H115" s="24">
        <v>1.754E-2</v>
      </c>
      <c r="I115" s="25">
        <f>G115*(E115+E116)+H115*(D115+D116)</f>
        <v>13077.59822</v>
      </c>
      <c r="J115" s="26"/>
      <c r="K115" s="26"/>
      <c r="L115" s="27">
        <f>J115*F115+K115*D115</f>
        <v>0</v>
      </c>
      <c r="M115" s="28">
        <f>I115+L115+L116</f>
        <v>13077.59822</v>
      </c>
    </row>
    <row r="116" spans="1:13" ht="14" x14ac:dyDescent="0.15">
      <c r="A116" s="11"/>
      <c r="B116" s="19" t="s">
        <v>20</v>
      </c>
      <c r="C116" s="20">
        <v>1</v>
      </c>
      <c r="D116" s="21">
        <v>253603</v>
      </c>
      <c r="E116" s="22">
        <v>1405440</v>
      </c>
      <c r="F116" s="23">
        <v>12</v>
      </c>
      <c r="G116" s="24"/>
      <c r="H116" s="24"/>
      <c r="I116" s="25" t="e">
        <f>G116*(E116+#REF!)+H116*(D116+#REF!)</f>
        <v>#REF!</v>
      </c>
      <c r="J116" s="26"/>
      <c r="K116" s="26"/>
      <c r="L116" s="27">
        <f>J116*F116+K116*D116</f>
        <v>0</v>
      </c>
      <c r="M116" s="28" t="e">
        <f>I116+L116+#REF!</f>
        <v>#REF!</v>
      </c>
    </row>
    <row r="117" spans="1:13" x14ac:dyDescent="0.15">
      <c r="A117" s="29" t="s">
        <v>23</v>
      </c>
      <c r="B117" s="29" t="s">
        <v>23</v>
      </c>
      <c r="C117" s="46">
        <f>SUM(C113:C116)</f>
        <v>2</v>
      </c>
      <c r="D117" s="47">
        <f>SUM(D113:D116)</f>
        <v>301671</v>
      </c>
      <c r="E117" s="47">
        <f>SUM(E113:E116)</f>
        <v>1405440</v>
      </c>
      <c r="F117" s="59">
        <f>SUM(F113:F116)</f>
        <v>24</v>
      </c>
      <c r="G117" s="33"/>
      <c r="H117" s="33"/>
      <c r="I117" s="34">
        <f>I113+I115</f>
        <v>14760.25618</v>
      </c>
      <c r="J117" s="33"/>
      <c r="K117" s="33"/>
      <c r="L117" s="48">
        <f>SUM(L113:L116)</f>
        <v>0</v>
      </c>
      <c r="M117" s="48">
        <f>M113+M115</f>
        <v>14760.25618</v>
      </c>
    </row>
    <row r="119" spans="1:13" x14ac:dyDescent="0.15">
      <c r="A119" s="49" t="s">
        <v>27</v>
      </c>
      <c r="B119" s="49"/>
      <c r="C119" s="49"/>
      <c r="D119" s="49"/>
      <c r="G119" s="50"/>
      <c r="H119" s="50"/>
      <c r="I119" s="50"/>
      <c r="J119" s="51"/>
      <c r="K119" s="51"/>
      <c r="L119" s="51"/>
    </row>
    <row r="120" spans="1:13" x14ac:dyDescent="0.15">
      <c r="A120" s="52" t="s">
        <v>40</v>
      </c>
      <c r="B120" s="52"/>
      <c r="C120" s="52"/>
      <c r="D120" s="53"/>
      <c r="G120" s="9" t="s">
        <v>3</v>
      </c>
      <c r="H120" s="9"/>
      <c r="I120" s="9"/>
      <c r="J120" s="10" t="s">
        <v>4</v>
      </c>
      <c r="K120" s="10"/>
      <c r="L120" s="10"/>
    </row>
    <row r="121" spans="1:13" ht="36" customHeight="1" x14ac:dyDescent="0.15">
      <c r="A121" s="11" t="s">
        <v>5</v>
      </c>
      <c r="B121" s="11" t="s">
        <v>6</v>
      </c>
      <c r="C121" s="13"/>
      <c r="D121" s="13" t="s">
        <v>8</v>
      </c>
      <c r="E121" s="11" t="s">
        <v>9</v>
      </c>
      <c r="F121" s="14" t="s">
        <v>10</v>
      </c>
      <c r="G121" s="15" t="s">
        <v>11</v>
      </c>
      <c r="H121" s="15" t="s">
        <v>12</v>
      </c>
      <c r="I121" s="16" t="s">
        <v>13</v>
      </c>
      <c r="J121" s="15" t="s">
        <v>14</v>
      </c>
      <c r="K121" s="15" t="s">
        <v>15</v>
      </c>
      <c r="L121" s="17" t="s">
        <v>16</v>
      </c>
      <c r="M121" s="18" t="s">
        <v>17</v>
      </c>
    </row>
    <row r="122" spans="1:13" ht="36" customHeight="1" x14ac:dyDescent="0.15">
      <c r="A122" s="11"/>
      <c r="B122" s="11"/>
      <c r="C122" s="13"/>
      <c r="D122" s="13"/>
      <c r="E122" s="11"/>
      <c r="F122" s="14"/>
      <c r="G122" s="15"/>
      <c r="H122" s="15"/>
      <c r="I122" s="16"/>
      <c r="J122" s="15"/>
      <c r="K122" s="15"/>
      <c r="L122" s="17"/>
      <c r="M122" s="18" t="e">
        <f>I122+L122+#REF!</f>
        <v>#REF!</v>
      </c>
    </row>
    <row r="123" spans="1:13" ht="36.75" customHeight="1" x14ac:dyDescent="0.15">
      <c r="A123" s="11" t="s">
        <v>41</v>
      </c>
      <c r="B123" s="11" t="s">
        <v>20</v>
      </c>
      <c r="C123" s="21" t="s">
        <v>29</v>
      </c>
      <c r="D123" s="21">
        <f>D125*99.96%</f>
        <v>708117.63959999999</v>
      </c>
      <c r="E123" s="21">
        <f>E125*99.96%</f>
        <v>4690722.96</v>
      </c>
      <c r="F123" s="23">
        <v>9</v>
      </c>
      <c r="G123" s="26">
        <v>6.1399999999999996E-3</v>
      </c>
      <c r="H123" s="26">
        <v>1.754E-2</v>
      </c>
      <c r="I123" s="44">
        <f>G123*E123*99.96%+H123*D125</f>
        <v>41214.872098810236</v>
      </c>
      <c r="J123" s="26"/>
      <c r="K123" s="26"/>
      <c r="L123" s="27">
        <f>J123*F123+K123*D123</f>
        <v>0</v>
      </c>
      <c r="M123" s="54">
        <f>I123+L123</f>
        <v>41214.872098810236</v>
      </c>
    </row>
    <row r="124" spans="1:13" ht="56" x14ac:dyDescent="0.15">
      <c r="A124" s="11"/>
      <c r="B124" s="11"/>
      <c r="C124" s="21" t="s">
        <v>30</v>
      </c>
      <c r="D124" s="21">
        <f>D125*0.04%</f>
        <v>283.36040000000003</v>
      </c>
      <c r="E124" s="21">
        <f>E125*0.04%</f>
        <v>1877.0400000000002</v>
      </c>
      <c r="F124" s="23">
        <v>9</v>
      </c>
      <c r="G124" s="26">
        <v>7.1399999999999996E-3</v>
      </c>
      <c r="H124" s="26">
        <v>1.9220000000000001E-2</v>
      </c>
      <c r="I124" s="44">
        <f>G124*E124*0.04%+H124*D125</f>
        <v>13615.472580826241</v>
      </c>
      <c r="J124" s="26" t="s">
        <v>31</v>
      </c>
      <c r="K124" s="26"/>
      <c r="L124" s="27">
        <f>K124*D124</f>
        <v>0</v>
      </c>
      <c r="M124" s="54">
        <f>I124+L124</f>
        <v>13615.472580826241</v>
      </c>
    </row>
    <row r="125" spans="1:13" x14ac:dyDescent="0.15">
      <c r="A125" s="29" t="s">
        <v>23</v>
      </c>
      <c r="B125" s="29"/>
      <c r="C125" s="55"/>
      <c r="D125" s="31">
        <v>708401</v>
      </c>
      <c r="E125" s="31">
        <v>4692600</v>
      </c>
      <c r="F125" s="32">
        <v>9</v>
      </c>
      <c r="G125" s="33"/>
      <c r="H125" s="33"/>
      <c r="I125" s="34">
        <f>I123+I124</f>
        <v>54830.344679636473</v>
      </c>
      <c r="J125" s="33"/>
      <c r="K125" s="33"/>
      <c r="L125" s="35">
        <f>SUM(L123:L124)</f>
        <v>0</v>
      </c>
      <c r="M125" s="36">
        <f>M123+M124</f>
        <v>54830.344679636473</v>
      </c>
    </row>
    <row r="128" spans="1:13" x14ac:dyDescent="0.15">
      <c r="K128" s="33" t="s">
        <v>42</v>
      </c>
      <c r="L128" s="33"/>
      <c r="M128" s="44">
        <f>D14+D36+D44+D52+D60+D75+D95+D108+D124</f>
        <v>2373705.4831000003</v>
      </c>
    </row>
    <row r="129" spans="1:13" x14ac:dyDescent="0.15">
      <c r="F129" s="1"/>
      <c r="K129" s="33" t="s">
        <v>43</v>
      </c>
      <c r="L129" s="33"/>
      <c r="M129" s="61">
        <f>I14+I36+I44+I52+I60+I75+I95+I108+I124</f>
        <v>167769.02020882623</v>
      </c>
    </row>
    <row r="130" spans="1:13" ht="15" customHeight="1" x14ac:dyDescent="0.15">
      <c r="F130" s="1"/>
      <c r="K130" s="62" t="s">
        <v>44</v>
      </c>
      <c r="L130" s="62"/>
      <c r="M130" s="63">
        <f>L14+L36+L44+L52+L60+L75+L95+L108+L124</f>
        <v>0</v>
      </c>
    </row>
    <row r="131" spans="1:13" x14ac:dyDescent="0.15">
      <c r="K131" s="64" t="s">
        <v>45</v>
      </c>
      <c r="L131" s="64"/>
      <c r="M131" s="65">
        <f>M14+M36+M44+M52+M60+M75+M95+M108+M124</f>
        <v>167769.02020882623</v>
      </c>
    </row>
    <row r="132" spans="1:13" x14ac:dyDescent="0.15">
      <c r="K132" s="66" t="s">
        <v>46</v>
      </c>
      <c r="L132" s="66"/>
      <c r="M132" s="67">
        <f>M131*23/100</f>
        <v>38586.874648030032</v>
      </c>
    </row>
    <row r="133" spans="1:13" x14ac:dyDescent="0.15">
      <c r="A133" s="1" t="s">
        <v>47</v>
      </c>
      <c r="K133" s="68" t="s">
        <v>48</v>
      </c>
      <c r="L133" s="68"/>
      <c r="M133" s="69">
        <f>M131+M132</f>
        <v>206355.89485685626</v>
      </c>
    </row>
    <row r="135" spans="1:13" x14ac:dyDescent="0.15">
      <c r="A135" s="1" t="s">
        <v>49</v>
      </c>
      <c r="K135" s="70" t="s">
        <v>24</v>
      </c>
      <c r="L135" s="70"/>
      <c r="M135" s="70"/>
    </row>
    <row r="136" spans="1:13" x14ac:dyDescent="0.15">
      <c r="K136" s="33" t="s">
        <v>42</v>
      </c>
      <c r="L136" s="33"/>
      <c r="M136" s="44">
        <f>D29+D35+D43+D51+D59+D88+D94+D117+D123</f>
        <v>6358258.5169000002</v>
      </c>
    </row>
    <row r="137" spans="1:13" x14ac:dyDescent="0.15">
      <c r="K137" s="33" t="s">
        <v>43</v>
      </c>
      <c r="L137" s="33"/>
      <c r="M137" s="61">
        <f>I29+I35+I43+I51+I59+I88+I94+I117+I123</f>
        <v>348452.89235881023</v>
      </c>
    </row>
    <row r="138" spans="1:13" x14ac:dyDescent="0.15">
      <c r="K138" s="62" t="s">
        <v>44</v>
      </c>
      <c r="L138" s="62"/>
      <c r="M138" s="63">
        <f>L29+L35+L43+L51+L59+L88+L94+L117+L123</f>
        <v>0</v>
      </c>
    </row>
    <row r="139" spans="1:13" x14ac:dyDescent="0.15">
      <c r="K139" s="64" t="s">
        <v>45</v>
      </c>
      <c r="L139" s="64"/>
      <c r="M139" s="65">
        <f>M29+M35+M43+M51+M59+M88+M94+M117+M123</f>
        <v>348452.89235881023</v>
      </c>
    </row>
    <row r="140" spans="1:13" x14ac:dyDescent="0.15">
      <c r="K140" s="66" t="s">
        <v>46</v>
      </c>
      <c r="L140" s="66"/>
      <c r="M140" s="67">
        <f>M139*23/100</f>
        <v>80144.16524252636</v>
      </c>
    </row>
    <row r="141" spans="1:13" x14ac:dyDescent="0.15">
      <c r="K141" s="68" t="s">
        <v>48</v>
      </c>
      <c r="L141" s="68"/>
      <c r="M141" s="69">
        <f>M139+M140</f>
        <v>428597.05760133662</v>
      </c>
    </row>
  </sheetData>
  <mergeCells count="370">
    <mergeCell ref="K138:L138"/>
    <mergeCell ref="K139:L139"/>
    <mergeCell ref="K140:L140"/>
    <mergeCell ref="K141:L141"/>
    <mergeCell ref="K128:L128"/>
    <mergeCell ref="K129:L129"/>
    <mergeCell ref="K130:L130"/>
    <mergeCell ref="K131:L131"/>
    <mergeCell ref="K132:L132"/>
    <mergeCell ref="K133:L133"/>
    <mergeCell ref="K135:M135"/>
    <mergeCell ref="K136:L136"/>
    <mergeCell ref="K137:L137"/>
    <mergeCell ref="J121:J122"/>
    <mergeCell ref="K121:K122"/>
    <mergeCell ref="L121:L122"/>
    <mergeCell ref="M121:M122"/>
    <mergeCell ref="A123:A124"/>
    <mergeCell ref="B123:B124"/>
    <mergeCell ref="A125:B125"/>
    <mergeCell ref="G125:H125"/>
    <mergeCell ref="J125:K125"/>
    <mergeCell ref="A121:A122"/>
    <mergeCell ref="B121:B122"/>
    <mergeCell ref="C121:C122"/>
    <mergeCell ref="D121:D122"/>
    <mergeCell ref="E121:E122"/>
    <mergeCell ref="F121:F122"/>
    <mergeCell ref="G121:G122"/>
    <mergeCell ref="H121:H122"/>
    <mergeCell ref="I121:I122"/>
    <mergeCell ref="A117:B117"/>
    <mergeCell ref="G117:H117"/>
    <mergeCell ref="J117:K117"/>
    <mergeCell ref="A119:D119"/>
    <mergeCell ref="G119:I119"/>
    <mergeCell ref="J119:L119"/>
    <mergeCell ref="A120:C120"/>
    <mergeCell ref="G120:I120"/>
    <mergeCell ref="J120:L120"/>
    <mergeCell ref="M111:M112"/>
    <mergeCell ref="A113:A114"/>
    <mergeCell ref="G113:G114"/>
    <mergeCell ref="H113:H114"/>
    <mergeCell ref="I113:I114"/>
    <mergeCell ref="M113:M114"/>
    <mergeCell ref="A115:A116"/>
    <mergeCell ref="G115:G116"/>
    <mergeCell ref="H115:H116"/>
    <mergeCell ref="I115:I116"/>
    <mergeCell ref="M115:M116"/>
    <mergeCell ref="A108:B108"/>
    <mergeCell ref="G108:H108"/>
    <mergeCell ref="J108:K108"/>
    <mergeCell ref="A110:D110"/>
    <mergeCell ref="G110:I110"/>
    <mergeCell ref="J110:L110"/>
    <mergeCell ref="A111:A112"/>
    <mergeCell ref="B111:B112"/>
    <mergeCell ref="C111:C112"/>
    <mergeCell ref="D111:D112"/>
    <mergeCell ref="E111:E112"/>
    <mergeCell ref="F111:F112"/>
    <mergeCell ref="G111:G112"/>
    <mergeCell ref="H111:H112"/>
    <mergeCell ref="I111:I112"/>
    <mergeCell ref="J111:J112"/>
    <mergeCell ref="K111:K112"/>
    <mergeCell ref="L111:L112"/>
    <mergeCell ref="M102:M103"/>
    <mergeCell ref="A104:A105"/>
    <mergeCell ref="G104:G105"/>
    <mergeCell ref="H104:H105"/>
    <mergeCell ref="I104:I105"/>
    <mergeCell ref="M104:M105"/>
    <mergeCell ref="A106:A107"/>
    <mergeCell ref="G106:G107"/>
    <mergeCell ref="H106:H107"/>
    <mergeCell ref="I106:I107"/>
    <mergeCell ref="M106:M107"/>
    <mergeCell ref="A100:C100"/>
    <mergeCell ref="A101:C101"/>
    <mergeCell ref="G101:I101"/>
    <mergeCell ref="J101:L101"/>
    <mergeCell ref="A102:A103"/>
    <mergeCell ref="B102:B103"/>
    <mergeCell ref="C102:C103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L102:L103"/>
    <mergeCell ref="J92:J93"/>
    <mergeCell ref="K92:K93"/>
    <mergeCell ref="L92:L93"/>
    <mergeCell ref="M92:M93"/>
    <mergeCell ref="A94:A95"/>
    <mergeCell ref="B94:B95"/>
    <mergeCell ref="A96:B96"/>
    <mergeCell ref="G96:H96"/>
    <mergeCell ref="J96:K96"/>
    <mergeCell ref="A92:A93"/>
    <mergeCell ref="B92:B93"/>
    <mergeCell ref="C92:C93"/>
    <mergeCell ref="D92:D93"/>
    <mergeCell ref="E92:E93"/>
    <mergeCell ref="F92:F93"/>
    <mergeCell ref="G92:G93"/>
    <mergeCell ref="H92:H93"/>
    <mergeCell ref="I92:I93"/>
    <mergeCell ref="A88:B88"/>
    <mergeCell ref="G88:H88"/>
    <mergeCell ref="J88:K88"/>
    <mergeCell ref="A90:D90"/>
    <mergeCell ref="G90:I90"/>
    <mergeCell ref="J90:L90"/>
    <mergeCell ref="A91:C91"/>
    <mergeCell ref="G91:I91"/>
    <mergeCell ref="J91:L91"/>
    <mergeCell ref="A84:A85"/>
    <mergeCell ref="G84:G85"/>
    <mergeCell ref="H84:H85"/>
    <mergeCell ref="I84:I85"/>
    <mergeCell ref="M84:M85"/>
    <mergeCell ref="A86:A87"/>
    <mergeCell ref="G86:G87"/>
    <mergeCell ref="H86:H87"/>
    <mergeCell ref="I86:I87"/>
    <mergeCell ref="M86:M87"/>
    <mergeCell ref="M78:M79"/>
    <mergeCell ref="A80:A81"/>
    <mergeCell ref="G80:G81"/>
    <mergeCell ref="H80:H81"/>
    <mergeCell ref="I80:I81"/>
    <mergeCell ref="M80:M81"/>
    <mergeCell ref="A82:A83"/>
    <mergeCell ref="G82:G83"/>
    <mergeCell ref="H82:H83"/>
    <mergeCell ref="I82:I83"/>
    <mergeCell ref="M82:M83"/>
    <mergeCell ref="A75:B75"/>
    <mergeCell ref="G75:H75"/>
    <mergeCell ref="J75:K75"/>
    <mergeCell ref="A77:D77"/>
    <mergeCell ref="G77:I77"/>
    <mergeCell ref="J77:L77"/>
    <mergeCell ref="A78:A79"/>
    <mergeCell ref="B78:B79"/>
    <mergeCell ref="C78:C79"/>
    <mergeCell ref="D78:D79"/>
    <mergeCell ref="E78:E79"/>
    <mergeCell ref="F78:F79"/>
    <mergeCell ref="G78:G79"/>
    <mergeCell ref="H78:H79"/>
    <mergeCell ref="I78:I79"/>
    <mergeCell ref="J78:J79"/>
    <mergeCell ref="K78:K79"/>
    <mergeCell ref="L78:L79"/>
    <mergeCell ref="A71:A72"/>
    <mergeCell ref="G71:G72"/>
    <mergeCell ref="H71:H72"/>
    <mergeCell ref="I71:I72"/>
    <mergeCell ref="M71:M72"/>
    <mergeCell ref="A73:A74"/>
    <mergeCell ref="G73:G74"/>
    <mergeCell ref="H73:H74"/>
    <mergeCell ref="I73:I74"/>
    <mergeCell ref="M73:M74"/>
    <mergeCell ref="J67:J68"/>
    <mergeCell ref="K67:K68"/>
    <mergeCell ref="L67:L68"/>
    <mergeCell ref="M67:M68"/>
    <mergeCell ref="A69:A70"/>
    <mergeCell ref="G69:G70"/>
    <mergeCell ref="H69:H70"/>
    <mergeCell ref="I69:I70"/>
    <mergeCell ref="M69:M70"/>
    <mergeCell ref="A67:A68"/>
    <mergeCell ref="B67:B68"/>
    <mergeCell ref="C67:C68"/>
    <mergeCell ref="D67:D68"/>
    <mergeCell ref="E67:E68"/>
    <mergeCell ref="F67:F68"/>
    <mergeCell ref="G67:G68"/>
    <mergeCell ref="H67:H68"/>
    <mergeCell ref="I67:I68"/>
    <mergeCell ref="M57:M58"/>
    <mergeCell ref="A59:A60"/>
    <mergeCell ref="B59:B60"/>
    <mergeCell ref="A61:B61"/>
    <mergeCell ref="G61:H61"/>
    <mergeCell ref="J61:K61"/>
    <mergeCell ref="A65:C65"/>
    <mergeCell ref="A66:C66"/>
    <mergeCell ref="G66:I66"/>
    <mergeCell ref="J66:L66"/>
    <mergeCell ref="A56:C56"/>
    <mergeCell ref="G56:I56"/>
    <mergeCell ref="J56:L56"/>
    <mergeCell ref="A57:A58"/>
    <mergeCell ref="B57:B58"/>
    <mergeCell ref="C57:C58"/>
    <mergeCell ref="D57:D58"/>
    <mergeCell ref="E57:E58"/>
    <mergeCell ref="F57:F58"/>
    <mergeCell ref="G57:G58"/>
    <mergeCell ref="H57:H58"/>
    <mergeCell ref="I57:I58"/>
    <mergeCell ref="J57:J58"/>
    <mergeCell ref="K57:K58"/>
    <mergeCell ref="L57:L58"/>
    <mergeCell ref="M49:M50"/>
    <mergeCell ref="A51:A52"/>
    <mergeCell ref="B51:B52"/>
    <mergeCell ref="A53:B53"/>
    <mergeCell ref="G53:H53"/>
    <mergeCell ref="J53:K53"/>
    <mergeCell ref="A55:D55"/>
    <mergeCell ref="G55:I55"/>
    <mergeCell ref="J55:L55"/>
    <mergeCell ref="A48:C48"/>
    <mergeCell ref="G48:I48"/>
    <mergeCell ref="J48:L48"/>
    <mergeCell ref="A49:A50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1:M42"/>
    <mergeCell ref="A43:A44"/>
    <mergeCell ref="B43:B44"/>
    <mergeCell ref="A45:B45"/>
    <mergeCell ref="G45:H45"/>
    <mergeCell ref="J45:K45"/>
    <mergeCell ref="A47:D47"/>
    <mergeCell ref="G47:I47"/>
    <mergeCell ref="J47:L47"/>
    <mergeCell ref="A39:D39"/>
    <mergeCell ref="G39:I39"/>
    <mergeCell ref="J39:L39"/>
    <mergeCell ref="A40:C40"/>
    <mergeCell ref="G40:I40"/>
    <mergeCell ref="J40:L40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J33:J34"/>
    <mergeCell ref="K33:K34"/>
    <mergeCell ref="L33:L34"/>
    <mergeCell ref="M33:M34"/>
    <mergeCell ref="A35:A36"/>
    <mergeCell ref="B35:B36"/>
    <mergeCell ref="A37:B37"/>
    <mergeCell ref="G37:H37"/>
    <mergeCell ref="J37:K37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A29:B29"/>
    <mergeCell ref="G29:H29"/>
    <mergeCell ref="J29:K29"/>
    <mergeCell ref="A31:D31"/>
    <mergeCell ref="G31:I31"/>
    <mergeCell ref="J31:L31"/>
    <mergeCell ref="A32:C32"/>
    <mergeCell ref="G32:I32"/>
    <mergeCell ref="J32:L32"/>
    <mergeCell ref="A25:A26"/>
    <mergeCell ref="G25:G26"/>
    <mergeCell ref="H25:H26"/>
    <mergeCell ref="I25:I26"/>
    <mergeCell ref="M25:M26"/>
    <mergeCell ref="A27:A28"/>
    <mergeCell ref="G27:G28"/>
    <mergeCell ref="H27:H28"/>
    <mergeCell ref="I27:I28"/>
    <mergeCell ref="M27:M28"/>
    <mergeCell ref="A21:A22"/>
    <mergeCell ref="G21:G22"/>
    <mergeCell ref="H21:H22"/>
    <mergeCell ref="I21:I22"/>
    <mergeCell ref="M21:M22"/>
    <mergeCell ref="A23:A24"/>
    <mergeCell ref="G23:G24"/>
    <mergeCell ref="H23:H24"/>
    <mergeCell ref="I23:I24"/>
    <mergeCell ref="M23:M24"/>
    <mergeCell ref="J17:J18"/>
    <mergeCell ref="K17:K18"/>
    <mergeCell ref="L17:L18"/>
    <mergeCell ref="M17:M18"/>
    <mergeCell ref="A19:A20"/>
    <mergeCell ref="G19:G20"/>
    <mergeCell ref="H19:H20"/>
    <mergeCell ref="I19:I20"/>
    <mergeCell ref="M19:M20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A12:A13"/>
    <mergeCell ref="G12:G13"/>
    <mergeCell ref="H12:H13"/>
    <mergeCell ref="I12:I13"/>
    <mergeCell ref="M12:M13"/>
    <mergeCell ref="A14:B14"/>
    <mergeCell ref="G14:H14"/>
    <mergeCell ref="J14:K14"/>
    <mergeCell ref="A16:D16"/>
    <mergeCell ref="G16:I16"/>
    <mergeCell ref="J16:L16"/>
    <mergeCell ref="M6:M7"/>
    <mergeCell ref="A8:A9"/>
    <mergeCell ref="G8:G9"/>
    <mergeCell ref="H8:H9"/>
    <mergeCell ref="I8:I9"/>
    <mergeCell ref="M8:M9"/>
    <mergeCell ref="A10:A11"/>
    <mergeCell ref="G10:G11"/>
    <mergeCell ref="H10:H11"/>
    <mergeCell ref="I10:I11"/>
    <mergeCell ref="M10:M11"/>
    <mergeCell ref="B2:H2"/>
    <mergeCell ref="A4:C4"/>
    <mergeCell ref="A5:C5"/>
    <mergeCell ref="G5:I5"/>
    <mergeCell ref="J5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conditionalFormatting sqref="C19:C28 C80:C87 C113:C114">
    <cfRule type="cellIs" dxfId="1" priority="2" operator="equal">
      <formula>0</formula>
    </cfRule>
  </conditionalFormatting>
  <conditionalFormatting sqref="D19:F28 D80:F87 D113:F114">
    <cfRule type="cellIs" dxfId="0" priority="3" operator="equal">
      <formula>0</formula>
    </cfRule>
  </conditionalFormatting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445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Rok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dc:description/>
  <cp:lastModifiedBy>Roman Bartyzel</cp:lastModifiedBy>
  <cp:revision>163</cp:revision>
  <dcterms:created xsi:type="dcterms:W3CDTF">2022-08-11T08:27:19Z</dcterms:created>
  <dcterms:modified xsi:type="dcterms:W3CDTF">2023-10-18T12:23:24Z</dcterms:modified>
  <dc:language>pl-PL</dc:language>
</cp:coreProperties>
</file>