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10.0.1.151\energia\ZE\En. Elektr\2022.09.20 Przetarg energia 2023\"/>
    </mc:Choice>
  </mc:AlternateContent>
  <xr:revisionPtr revIDLastSave="0" documentId="14_{681B0349-17F6-40D8-831F-E6EBF705102F}" xr6:coauthVersionLast="47" xr6:coauthVersionMax="47" xr10:uidLastSave="{00000000-0000-0000-0000-000000000000}"/>
  <bookViews>
    <workbookView xWindow="-120" yWindow="-120" windowWidth="29040" windowHeight="15720" tabRatio="593" xr2:uid="{00000000-000D-0000-FFFF-FFFF00000000}"/>
  </bookViews>
  <sheets>
    <sheet name="Formularz cenowy 2024" sheetId="1" r:id="rId1"/>
  </sheets>
  <calcPr calcId="191029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3" i="1" l="1"/>
  <c r="C92" i="1"/>
  <c r="C87" i="1" l="1"/>
  <c r="C88" i="1"/>
  <c r="C86" i="1"/>
  <c r="C84" i="1"/>
  <c r="K73" i="1"/>
  <c r="F73" i="1"/>
  <c r="E73" i="1"/>
  <c r="D73" i="1"/>
  <c r="C73" i="1"/>
  <c r="J72" i="1"/>
  <c r="G72" i="1"/>
  <c r="J71" i="1"/>
  <c r="H71" i="1"/>
  <c r="G71" i="1"/>
  <c r="J70" i="1"/>
  <c r="G70" i="1"/>
  <c r="G56" i="1"/>
  <c r="J56" i="1"/>
  <c r="G57" i="1"/>
  <c r="H57" i="1"/>
  <c r="G58" i="1"/>
  <c r="J58" i="1"/>
  <c r="C59" i="1"/>
  <c r="D59" i="1"/>
  <c r="E59" i="1"/>
  <c r="F59" i="1"/>
  <c r="K59" i="1"/>
  <c r="L60" i="1" l="1"/>
  <c r="L61" i="1" s="1"/>
  <c r="L63" i="1" s="1"/>
  <c r="L64" i="1" s="1"/>
  <c r="L74" i="1"/>
  <c r="L75" i="1" l="1"/>
  <c r="L77" i="1" s="1"/>
  <c r="L78" i="1" s="1"/>
  <c r="D86" i="1"/>
  <c r="D85" i="1"/>
  <c r="D84" i="1"/>
  <c r="D89" i="1"/>
  <c r="D87" i="1"/>
  <c r="D26" i="1"/>
  <c r="D92" i="1" l="1"/>
  <c r="E26" i="1"/>
  <c r="C26" i="1"/>
  <c r="J91" i="1"/>
  <c r="G91" i="1"/>
  <c r="J90" i="1"/>
  <c r="G90" i="1"/>
  <c r="J89" i="1"/>
  <c r="G89" i="1"/>
  <c r="J88" i="1"/>
  <c r="H88" i="1"/>
  <c r="G88" i="1"/>
  <c r="J87" i="1"/>
  <c r="H87" i="1"/>
  <c r="G87" i="1"/>
  <c r="J86" i="1"/>
  <c r="G86" i="1"/>
  <c r="J85" i="1"/>
  <c r="G85" i="1"/>
  <c r="J84" i="1"/>
  <c r="G84" i="1"/>
  <c r="J44" i="1"/>
  <c r="G44" i="1"/>
  <c r="J43" i="1"/>
  <c r="G43" i="1"/>
  <c r="J42" i="1"/>
  <c r="G42" i="1"/>
  <c r="J41" i="1"/>
  <c r="H41" i="1"/>
  <c r="G41" i="1"/>
  <c r="J40" i="1"/>
  <c r="H40" i="1"/>
  <c r="G40" i="1"/>
  <c r="J39" i="1"/>
  <c r="G39" i="1"/>
  <c r="J38" i="1"/>
  <c r="G38" i="1"/>
  <c r="J37" i="1"/>
  <c r="G37" i="1"/>
  <c r="J25" i="1"/>
  <c r="J24" i="1"/>
  <c r="J23" i="1"/>
  <c r="J20" i="1"/>
  <c r="J19" i="1"/>
  <c r="J18" i="1"/>
  <c r="D45" i="1" l="1"/>
  <c r="K92" i="1"/>
  <c r="K45" i="1"/>
  <c r="C45" i="1"/>
  <c r="E92" i="1"/>
  <c r="E45" i="1"/>
  <c r="F45" i="1"/>
  <c r="F92" i="1"/>
  <c r="K26" i="1"/>
  <c r="F26" i="1"/>
  <c r="L27" i="1" s="1"/>
  <c r="L28" i="1" s="1"/>
  <c r="L30" i="1" s="1"/>
  <c r="L31" i="1" l="1"/>
  <c r="L46" i="1"/>
  <c r="L47" i="1" s="1"/>
  <c r="L49" i="1" s="1"/>
  <c r="L50" i="1" s="1"/>
  <c r="L94" i="1" l="1"/>
  <c r="L96" i="1" s="1"/>
  <c r="L97" i="1" s="1"/>
</calcChain>
</file>

<file path=xl/sharedStrings.xml><?xml version="1.0" encoding="utf-8"?>
<sst xmlns="http://schemas.openxmlformats.org/spreadsheetml/2006/main" count="306" uniqueCount="52">
  <si>
    <t>L.p</t>
  </si>
  <si>
    <t>grupa taryfowa</t>
  </si>
  <si>
    <t>Cena jednostkowa netto STREFA I [zł/MWh]</t>
  </si>
  <si>
    <t>Cena jednostkowa netto STREFA II [zł/MWh]</t>
  </si>
  <si>
    <t>Cena jednostkowa netto STREFA III [zł/MWh]</t>
  </si>
  <si>
    <t>opłata handlowa [zł/miesiąc]</t>
  </si>
  <si>
    <t>WYKONAWCA WYPEŁNIA TYLKO POLA ZAZNACZONE NA SZARO, TJ. TABELĘ 1 ORAZ KOLUMNĘ L</t>
  </si>
  <si>
    <t>B21</t>
  </si>
  <si>
    <t>–––</t>
  </si>
  <si>
    <t>B23</t>
  </si>
  <si>
    <t>C11</t>
  </si>
  <si>
    <t>C11o</t>
  </si>
  <si>
    <t>C12a</t>
  </si>
  <si>
    <t>C12b</t>
  </si>
  <si>
    <t>C21</t>
  </si>
  <si>
    <t>C22a</t>
  </si>
  <si>
    <t>G11</t>
  </si>
  <si>
    <t>R</t>
  </si>
  <si>
    <t>Tabela 2: dla Gminy</t>
  </si>
  <si>
    <t>Nr kolumny</t>
  </si>
  <si>
    <t>Kol. 1</t>
  </si>
  <si>
    <t>Kol. 2</t>
  </si>
  <si>
    <t>Kol. 3</t>
  </si>
  <si>
    <t>Kol. 4</t>
  </si>
  <si>
    <t>Kol. 5</t>
  </si>
  <si>
    <t>Kol. 6</t>
  </si>
  <si>
    <t>Kol. 7</t>
  </si>
  <si>
    <t>Kol. 8</t>
  </si>
  <si>
    <t>Kol. 9</t>
  </si>
  <si>
    <t>Kol. 10</t>
  </si>
  <si>
    <t>L.p.</t>
  </si>
  <si>
    <t>Grupa taryfowa</t>
  </si>
  <si>
    <t>Liczba PPE w grupie taryfowej</t>
  </si>
  <si>
    <t>Szacunkowe roczne zużycie energii STREFA I [MWh]</t>
  </si>
  <si>
    <t>Szacunkowe roczne zużycie energii STREFA II [MWh]</t>
  </si>
  <si>
    <t>Szacunkowe roczne zużycie energii STREFA III [MWh]</t>
  </si>
  <si>
    <t>Stawka netto opłaty handlowej [zł/mc]</t>
  </si>
  <si>
    <t>Suma mocy umownych wszystkich punktów w danej grupie taryfowej [kW]</t>
  </si>
  <si>
    <t>RAZEM</t>
  </si>
  <si>
    <t>CAŁKOWITE ZUŻYCIE ENERGII ELEKTRYCZNEJ DLA WSZYSTKICH PPE W OKRESIE OBOWIĄZYWANIA UMOWY</t>
  </si>
  <si>
    <t>MWh</t>
  </si>
  <si>
    <t>CAŁKOWITA WARTOŚĆ NETTO SPRZEDAŻY ENERGII ELEKTRYCZNEJ</t>
  </si>
  <si>
    <t>zł</t>
  </si>
  <si>
    <t>CAŁKOWITA WARTOŚĆ NETTO USŁUG DYSTRYBUCJI ENERGII ELEKTRYCZNEJ</t>
  </si>
  <si>
    <t>CAŁKOWITA WARTOŚĆ NETTO RAZEM SPRZEDAŻY I DYSTRYBUCJI ENERGII ELEKTRYCZNEJ</t>
  </si>
  <si>
    <t>CAŁKOWITA WARTOŚĆ BRUTTO RAZEM SPRZEDAŻY I DYSTRYBUCJI ENERGII ELEKTRYCZNEJ</t>
  </si>
  <si>
    <t>Liczba lat obowiązywania ceny z umowy:</t>
  </si>
  <si>
    <t>Tabela 3:  (oświata, sport, biblioteka, OK)</t>
  </si>
  <si>
    <t>Tabela 4: dla ZGM</t>
  </si>
  <si>
    <t>Tabela 6: zbiorcza dla WSZYSTKICH OBIEKTÓW</t>
  </si>
  <si>
    <t>Tabela 5: dla ZGK</t>
  </si>
  <si>
    <t>Tabela 1: ceny zaproponowane przez Wykonawcę dla okresu styczeń -grudzień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</si>
</sst>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#,##0.00\ _z_ł"/>
  </numFmts>
  <fonts count="10" x14ac:knownFonts="1">
    <font>
      <sz val="11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sz val="9"/>
      <color theme="1"/>
      <name val="Cambria"/>
      <family val="1"/>
      <charset val="238"/>
    </font>
    <font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color theme="1"/>
      <name val="Cambria"/>
      <family val="1"/>
      <charset val="238"/>
    </font>
    <font>
      <sz val="14"/>
      <color theme="1"/>
      <name val="Calibri"/>
      <family val="2"/>
      <charset val="238"/>
      <scheme val="minor"/>
    </font>
    <font>
      <sz val="8"/>
      <color theme="1"/>
      <name val="Cambria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8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0" xfId="1" applyAlignment="1">
      <alignment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/>
    </xf>
    <xf numFmtId="165" fontId="1" fillId="0" borderId="9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164" fontId="8" fillId="0" borderId="25" xfId="0" applyNumberFormat="1" applyFont="1" applyBorder="1" applyAlignment="1">
      <alignment horizontal="center" vertical="center" wrapText="1"/>
    </xf>
    <xf numFmtId="164" fontId="5" fillId="0" borderId="25" xfId="0" applyNumberFormat="1" applyFont="1" applyBorder="1" applyAlignment="1">
      <alignment horizontal="center" vertical="center" wrapText="1"/>
    </xf>
    <xf numFmtId="165" fontId="8" fillId="0" borderId="26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1" fillId="0" borderId="8" xfId="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165" fontId="1" fillId="0" borderId="9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166" fontId="0" fillId="0" borderId="0" xfId="0" applyNumberFormat="1"/>
    <xf numFmtId="166" fontId="8" fillId="0" borderId="2" xfId="0" applyNumberFormat="1" applyFont="1" applyBorder="1" applyAlignment="1">
      <alignment horizontal="center" vertical="center"/>
    </xf>
    <xf numFmtId="166" fontId="0" fillId="3" borderId="8" xfId="0" applyNumberFormat="1" applyFill="1" applyBorder="1" applyAlignment="1">
      <alignment horizontal="center"/>
    </xf>
    <xf numFmtId="166" fontId="0" fillId="0" borderId="21" xfId="0" applyNumberFormat="1" applyBorder="1" applyAlignment="1">
      <alignment horizontal="center"/>
    </xf>
    <xf numFmtId="166" fontId="0" fillId="0" borderId="19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" fontId="8" fillId="0" borderId="2" xfId="0" applyNumberFormat="1" applyFont="1" applyBorder="1" applyAlignment="1">
      <alignment horizontal="center" vertical="center"/>
    </xf>
    <xf numFmtId="164" fontId="0" fillId="0" borderId="0" xfId="0" applyNumberFormat="1"/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9" fillId="0" borderId="30" xfId="0" applyFont="1" applyBorder="1" applyAlignment="1">
      <alignment horizontal="left"/>
    </xf>
    <xf numFmtId="0" fontId="9" fillId="0" borderId="31" xfId="0" applyFont="1" applyBorder="1" applyAlignment="1">
      <alignment horizontal="left"/>
    </xf>
    <xf numFmtId="0" fontId="9" fillId="0" borderId="32" xfId="0" applyFont="1" applyBorder="1" applyAlignment="1">
      <alignment horizontal="left"/>
    </xf>
    <xf numFmtId="0" fontId="9" fillId="0" borderId="33" xfId="0" applyFont="1" applyBorder="1" applyAlignment="1">
      <alignment horizontal="left"/>
    </xf>
    <xf numFmtId="0" fontId="9" fillId="0" borderId="34" xfId="0" applyFont="1" applyBorder="1" applyAlignment="1">
      <alignment horizontal="left"/>
    </xf>
    <xf numFmtId="0" fontId="9" fillId="0" borderId="35" xfId="0" applyFont="1" applyBorder="1" applyAlignment="1">
      <alignment horizontal="left"/>
    </xf>
    <xf numFmtId="0" fontId="8" fillId="0" borderId="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7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97"/>
  <sheetViews>
    <sheetView tabSelected="1" topLeftCell="A79" zoomScale="89" zoomScaleNormal="89" workbookViewId="0">
      <selection activeCell="T85" sqref="T85"/>
    </sheetView>
  </sheetViews>
  <sheetFormatPr defaultRowHeight="15" x14ac:dyDescent="0.25"/>
  <cols>
    <col min="4" max="4" width="10.28515625" customWidth="1"/>
    <col min="5" max="5" width="10" customWidth="1"/>
    <col min="6" max="6" width="11.140625" customWidth="1"/>
    <col min="10" max="10" width="10.42578125" customWidth="1"/>
    <col min="12" max="12" width="25" style="44" customWidth="1"/>
    <col min="13" max="13" width="11" customWidth="1"/>
    <col min="14" max="14" width="10.42578125" customWidth="1"/>
    <col min="15" max="15" width="10.7109375" customWidth="1"/>
    <col min="16" max="16" width="13.5703125" customWidth="1"/>
  </cols>
  <sheetData>
    <row r="1" spans="1:17" ht="15.75" thickBot="1" x14ac:dyDescent="0.3">
      <c r="A1" t="s">
        <v>51</v>
      </c>
    </row>
    <row r="2" spans="1:17" ht="81" customHeight="1" thickBot="1" x14ac:dyDescent="0.3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4" t="s">
        <v>5</v>
      </c>
      <c r="I2" s="69" t="s">
        <v>6</v>
      </c>
      <c r="J2" s="70"/>
      <c r="K2" s="71"/>
      <c r="O2" s="5"/>
      <c r="P2" s="5"/>
      <c r="Q2" s="5"/>
    </row>
    <row r="3" spans="1:17" ht="15.75" thickBot="1" x14ac:dyDescent="0.3">
      <c r="A3" s="6">
        <v>1</v>
      </c>
      <c r="B3" s="7" t="s">
        <v>7</v>
      </c>
      <c r="C3" s="8"/>
      <c r="D3" s="9" t="s">
        <v>8</v>
      </c>
      <c r="E3" s="9" t="s">
        <v>8</v>
      </c>
      <c r="F3" s="10">
        <v>0</v>
      </c>
    </row>
    <row r="4" spans="1:17" ht="15" customHeight="1" x14ac:dyDescent="0.25">
      <c r="A4" s="6">
        <v>2</v>
      </c>
      <c r="B4" s="7" t="s">
        <v>9</v>
      </c>
      <c r="C4" s="8"/>
      <c r="D4" s="8"/>
      <c r="E4" s="8"/>
      <c r="F4" s="10">
        <v>0</v>
      </c>
      <c r="I4" s="72" t="s">
        <v>46</v>
      </c>
      <c r="J4" s="73"/>
      <c r="K4" s="78">
        <v>1</v>
      </c>
    </row>
    <row r="5" spans="1:17" ht="15" customHeight="1" x14ac:dyDescent="0.25">
      <c r="A5" s="6">
        <v>3</v>
      </c>
      <c r="B5" s="7" t="s">
        <v>10</v>
      </c>
      <c r="C5" s="8"/>
      <c r="D5" s="9" t="s">
        <v>8</v>
      </c>
      <c r="E5" s="9" t="s">
        <v>8</v>
      </c>
      <c r="F5" s="10">
        <v>0</v>
      </c>
      <c r="I5" s="74"/>
      <c r="J5" s="75"/>
      <c r="K5" s="79"/>
    </row>
    <row r="6" spans="1:17" ht="15" customHeight="1" x14ac:dyDescent="0.25">
      <c r="A6" s="6">
        <v>4</v>
      </c>
      <c r="B6" s="7" t="s">
        <v>11</v>
      </c>
      <c r="C6" s="8"/>
      <c r="D6" s="9" t="s">
        <v>8</v>
      </c>
      <c r="E6" s="9" t="s">
        <v>8</v>
      </c>
      <c r="F6" s="10">
        <v>0</v>
      </c>
      <c r="I6" s="74"/>
      <c r="J6" s="75"/>
      <c r="K6" s="79"/>
    </row>
    <row r="7" spans="1:17" ht="15" customHeight="1" thickBot="1" x14ac:dyDescent="0.3">
      <c r="A7" s="6">
        <v>5</v>
      </c>
      <c r="B7" s="7" t="s">
        <v>12</v>
      </c>
      <c r="C7" s="8"/>
      <c r="D7" s="8"/>
      <c r="E7" s="9" t="s">
        <v>8</v>
      </c>
      <c r="F7" s="10">
        <v>0</v>
      </c>
      <c r="I7" s="76"/>
      <c r="J7" s="77"/>
      <c r="K7" s="80"/>
    </row>
    <row r="8" spans="1:17" x14ac:dyDescent="0.25">
      <c r="A8" s="6">
        <v>6</v>
      </c>
      <c r="B8" s="7" t="s">
        <v>13</v>
      </c>
      <c r="C8" s="8"/>
      <c r="D8" s="8"/>
      <c r="E8" s="9" t="s">
        <v>8</v>
      </c>
      <c r="F8" s="10">
        <v>0</v>
      </c>
    </row>
    <row r="9" spans="1:17" x14ac:dyDescent="0.25">
      <c r="A9" s="6">
        <v>7</v>
      </c>
      <c r="B9" s="7" t="s">
        <v>14</v>
      </c>
      <c r="C9" s="8"/>
      <c r="D9" s="9" t="s">
        <v>8</v>
      </c>
      <c r="E9" s="9" t="s">
        <v>8</v>
      </c>
      <c r="F9" s="10">
        <v>0</v>
      </c>
    </row>
    <row r="10" spans="1:17" x14ac:dyDescent="0.25">
      <c r="A10" s="6">
        <v>8</v>
      </c>
      <c r="B10" s="7" t="s">
        <v>15</v>
      </c>
      <c r="C10" s="8"/>
      <c r="D10" s="8"/>
      <c r="E10" s="9" t="s">
        <v>8</v>
      </c>
      <c r="F10" s="10">
        <v>0</v>
      </c>
    </row>
    <row r="11" spans="1:17" x14ac:dyDescent="0.25">
      <c r="A11" s="6">
        <v>9</v>
      </c>
      <c r="B11" s="7" t="s">
        <v>16</v>
      </c>
      <c r="C11" s="8"/>
      <c r="D11" s="9" t="s">
        <v>8</v>
      </c>
      <c r="E11" s="9" t="s">
        <v>8</v>
      </c>
      <c r="F11" s="10">
        <v>0</v>
      </c>
    </row>
    <row r="12" spans="1:17" ht="15.75" thickBot="1" x14ac:dyDescent="0.3">
      <c r="A12" s="11">
        <v>10</v>
      </c>
      <c r="B12" s="12" t="s">
        <v>17</v>
      </c>
      <c r="C12" s="8"/>
      <c r="D12" s="13" t="s">
        <v>8</v>
      </c>
      <c r="E12" s="13" t="s">
        <v>8</v>
      </c>
      <c r="F12" s="14">
        <v>0</v>
      </c>
    </row>
    <row r="15" spans="1:17" ht="15.75" thickBot="1" x14ac:dyDescent="0.3">
      <c r="A15" t="s">
        <v>18</v>
      </c>
    </row>
    <row r="16" spans="1:17" x14ac:dyDescent="0.25">
      <c r="A16" s="15" t="s">
        <v>19</v>
      </c>
      <c r="B16" s="3" t="s">
        <v>20</v>
      </c>
      <c r="C16" s="3" t="s">
        <v>21</v>
      </c>
      <c r="D16" s="3" t="s">
        <v>22</v>
      </c>
      <c r="E16" s="3" t="s">
        <v>23</v>
      </c>
      <c r="F16" s="3" t="s">
        <v>24</v>
      </c>
      <c r="G16" s="3" t="s">
        <v>25</v>
      </c>
      <c r="H16" s="3" t="s">
        <v>26</v>
      </c>
      <c r="I16" s="16" t="s">
        <v>27</v>
      </c>
      <c r="J16" s="3" t="s">
        <v>28</v>
      </c>
      <c r="K16" s="17" t="s">
        <v>29</v>
      </c>
    </row>
    <row r="17" spans="1:15" ht="108" x14ac:dyDescent="0.25">
      <c r="A17" s="18" t="s">
        <v>30</v>
      </c>
      <c r="B17" s="19" t="s">
        <v>31</v>
      </c>
      <c r="C17" s="19" t="s">
        <v>32</v>
      </c>
      <c r="D17" s="20" t="s">
        <v>33</v>
      </c>
      <c r="E17" s="20" t="s">
        <v>34</v>
      </c>
      <c r="F17" s="20" t="s">
        <v>35</v>
      </c>
      <c r="G17" s="19" t="s">
        <v>2</v>
      </c>
      <c r="H17" s="19" t="s">
        <v>3</v>
      </c>
      <c r="I17" s="19" t="s">
        <v>4</v>
      </c>
      <c r="J17" s="20" t="s">
        <v>36</v>
      </c>
      <c r="K17" s="21" t="s">
        <v>37</v>
      </c>
    </row>
    <row r="18" spans="1:15" x14ac:dyDescent="0.25">
      <c r="A18" s="22">
        <v>1</v>
      </c>
      <c r="B18" s="7" t="s">
        <v>7</v>
      </c>
      <c r="C18" s="23">
        <v>1</v>
      </c>
      <c r="D18" s="24">
        <v>196</v>
      </c>
      <c r="E18" s="24">
        <v>0</v>
      </c>
      <c r="F18" s="24">
        <v>0</v>
      </c>
      <c r="G18" s="9"/>
      <c r="H18" s="9" t="s">
        <v>8</v>
      </c>
      <c r="I18" s="9" t="s">
        <v>8</v>
      </c>
      <c r="J18" s="9">
        <f>VLOOKUP($B18,$B$3:$F$12,5,FALSE)</f>
        <v>0</v>
      </c>
      <c r="K18" s="25">
        <v>250</v>
      </c>
    </row>
    <row r="19" spans="1:15" x14ac:dyDescent="0.25">
      <c r="A19" s="22">
        <v>2</v>
      </c>
      <c r="B19" s="7" t="s">
        <v>10</v>
      </c>
      <c r="C19" s="23">
        <v>23</v>
      </c>
      <c r="D19" s="24">
        <v>249.71199999999999</v>
      </c>
      <c r="E19" s="24">
        <v>0</v>
      </c>
      <c r="F19" s="24">
        <v>0</v>
      </c>
      <c r="G19" s="9"/>
      <c r="H19" s="9" t="s">
        <v>8</v>
      </c>
      <c r="I19" s="9" t="s">
        <v>8</v>
      </c>
      <c r="J19" s="9">
        <f>VLOOKUP($B19,$B$3:$F$12,5,FALSE)</f>
        <v>0</v>
      </c>
      <c r="K19" s="25">
        <v>334</v>
      </c>
    </row>
    <row r="20" spans="1:15" x14ac:dyDescent="0.25">
      <c r="A20" s="22">
        <v>3</v>
      </c>
      <c r="B20" s="7" t="s">
        <v>11</v>
      </c>
      <c r="C20" s="23">
        <v>293</v>
      </c>
      <c r="D20" s="24">
        <v>3009</v>
      </c>
      <c r="E20" s="24">
        <v>0</v>
      </c>
      <c r="F20" s="24">
        <v>0</v>
      </c>
      <c r="G20" s="9"/>
      <c r="H20" s="9" t="s">
        <v>8</v>
      </c>
      <c r="I20" s="9" t="s">
        <v>8</v>
      </c>
      <c r="J20" s="9">
        <f>VLOOKUP($B20,$B$3:$F$12,5,FALSE)</f>
        <v>0</v>
      </c>
      <c r="K20" s="25">
        <v>1614</v>
      </c>
    </row>
    <row r="21" spans="1:15" x14ac:dyDescent="0.25">
      <c r="A21" s="22">
        <v>4</v>
      </c>
      <c r="B21" s="7" t="s">
        <v>12</v>
      </c>
      <c r="C21" s="23">
        <v>4</v>
      </c>
      <c r="D21" s="24">
        <v>6.76</v>
      </c>
      <c r="E21" s="24">
        <v>10.58</v>
      </c>
      <c r="F21" s="24">
        <v>0</v>
      </c>
      <c r="G21" s="9"/>
      <c r="H21" s="9"/>
      <c r="I21" s="9" t="s">
        <v>8</v>
      </c>
      <c r="J21" s="9">
        <v>57</v>
      </c>
      <c r="K21" s="25">
        <v>10.6</v>
      </c>
    </row>
    <row r="22" spans="1:15" x14ac:dyDescent="0.25">
      <c r="A22" s="22">
        <v>5</v>
      </c>
      <c r="B22" s="7" t="s">
        <v>13</v>
      </c>
      <c r="C22" s="23">
        <v>1</v>
      </c>
      <c r="D22" s="24">
        <v>3.0859999999999999</v>
      </c>
      <c r="E22" s="24">
        <v>2.218</v>
      </c>
      <c r="F22" s="24">
        <v>0</v>
      </c>
      <c r="G22" s="9"/>
      <c r="H22" s="9"/>
      <c r="I22" s="9" t="s">
        <v>8</v>
      </c>
      <c r="J22" s="9">
        <v>17</v>
      </c>
      <c r="K22" s="25">
        <v>4.5999999999999996</v>
      </c>
    </row>
    <row r="23" spans="1:15" x14ac:dyDescent="0.25">
      <c r="A23" s="22">
        <v>6</v>
      </c>
      <c r="B23" s="7" t="s">
        <v>14</v>
      </c>
      <c r="C23" s="23">
        <v>4</v>
      </c>
      <c r="D23" s="24">
        <v>125</v>
      </c>
      <c r="E23" s="24">
        <v>0</v>
      </c>
      <c r="F23" s="24">
        <v>0</v>
      </c>
      <c r="G23" s="9"/>
      <c r="H23" s="9" t="s">
        <v>8</v>
      </c>
      <c r="I23" s="9" t="s">
        <v>8</v>
      </c>
      <c r="J23" s="9">
        <f>VLOOKUP($B23,$B$3:$F$12,5,FALSE)</f>
        <v>0</v>
      </c>
      <c r="K23" s="25">
        <v>265</v>
      </c>
      <c r="O23">
        <v>2</v>
      </c>
    </row>
    <row r="24" spans="1:15" x14ac:dyDescent="0.25">
      <c r="A24" s="22">
        <v>7</v>
      </c>
      <c r="B24" s="7" t="s">
        <v>16</v>
      </c>
      <c r="C24" s="23">
        <v>2</v>
      </c>
      <c r="D24" s="24">
        <v>1.3</v>
      </c>
      <c r="E24" s="24">
        <v>0</v>
      </c>
      <c r="F24" s="24">
        <v>0</v>
      </c>
      <c r="G24" s="9"/>
      <c r="H24" s="9" t="s">
        <v>8</v>
      </c>
      <c r="I24" s="9" t="s">
        <v>8</v>
      </c>
      <c r="J24" s="9">
        <f>VLOOKUP($B24,$B$3:$F$12,5,FALSE)</f>
        <v>0</v>
      </c>
      <c r="K24" s="25">
        <v>20</v>
      </c>
    </row>
    <row r="25" spans="1:15" ht="15.75" thickBot="1" x14ac:dyDescent="0.3">
      <c r="A25" s="26">
        <v>8</v>
      </c>
      <c r="B25" s="12" t="s">
        <v>17</v>
      </c>
      <c r="C25" s="27">
        <v>40</v>
      </c>
      <c r="D25" s="28">
        <v>32</v>
      </c>
      <c r="E25" s="28">
        <v>0</v>
      </c>
      <c r="F25" s="24">
        <v>0</v>
      </c>
      <c r="G25" s="9"/>
      <c r="H25" s="13" t="s">
        <v>8</v>
      </c>
      <c r="I25" s="13" t="s">
        <v>8</v>
      </c>
      <c r="J25" s="9">
        <f>VLOOKUP($B25,$B$3:$F$12,5,FALSE)</f>
        <v>0</v>
      </c>
      <c r="K25" s="25">
        <v>15.8</v>
      </c>
    </row>
    <row r="26" spans="1:15" ht="15.75" thickBot="1" x14ac:dyDescent="0.3">
      <c r="A26" s="64" t="s">
        <v>38</v>
      </c>
      <c r="B26" s="65"/>
      <c r="C26" s="29">
        <f>SUM(C18:C25)</f>
        <v>368</v>
      </c>
      <c r="D26" s="30">
        <f>SUM(D18:D25)</f>
        <v>3622.8580000000002</v>
      </c>
      <c r="E26" s="30">
        <f>SUM(E18:E25)</f>
        <v>12.798</v>
      </c>
      <c r="F26" s="30">
        <f t="shared" ref="F26" si="0">SUM(F18:F25)</f>
        <v>0</v>
      </c>
      <c r="G26" s="31" t="s">
        <v>8</v>
      </c>
      <c r="H26" s="31" t="s">
        <v>8</v>
      </c>
      <c r="I26" s="31" t="s">
        <v>8</v>
      </c>
      <c r="J26" s="31" t="s">
        <v>8</v>
      </c>
      <c r="K26" s="32">
        <f>SUM(K18:K25)</f>
        <v>2514</v>
      </c>
    </row>
    <row r="27" spans="1:15" x14ac:dyDescent="0.25">
      <c r="A27" s="66" t="s">
        <v>39</v>
      </c>
      <c r="B27" s="67"/>
      <c r="C27" s="67"/>
      <c r="D27" s="67"/>
      <c r="E27" s="67"/>
      <c r="F27" s="67"/>
      <c r="G27" s="67"/>
      <c r="H27" s="67"/>
      <c r="I27" s="67"/>
      <c r="J27" s="67"/>
      <c r="K27" s="68"/>
      <c r="L27" s="50">
        <f>SUM(D26:F26)*K4</f>
        <v>3636</v>
      </c>
      <c r="M27" s="33" t="s">
        <v>40</v>
      </c>
    </row>
    <row r="28" spans="1:15" x14ac:dyDescent="0.25">
      <c r="A28" s="55" t="s">
        <v>41</v>
      </c>
      <c r="B28" s="56"/>
      <c r="C28" s="56"/>
      <c r="D28" s="56"/>
      <c r="E28" s="56"/>
      <c r="F28" s="56"/>
      <c r="G28" s="56"/>
      <c r="H28" s="56"/>
      <c r="I28" s="56"/>
      <c r="J28" s="56"/>
      <c r="K28" s="57"/>
      <c r="L28" s="46">
        <f>L27*C3</f>
        <v>0</v>
      </c>
      <c r="M28" s="34" t="s">
        <v>42</v>
      </c>
    </row>
    <row r="29" spans="1:15" x14ac:dyDescent="0.25">
      <c r="A29" s="55" t="s">
        <v>43</v>
      </c>
      <c r="B29" s="56"/>
      <c r="C29" s="56"/>
      <c r="D29" s="56"/>
      <c r="E29" s="56"/>
      <c r="F29" s="56"/>
      <c r="G29" s="56"/>
      <c r="H29" s="56"/>
      <c r="I29" s="56"/>
      <c r="J29" s="56"/>
      <c r="K29" s="57"/>
      <c r="L29" s="46"/>
      <c r="M29" s="34" t="s">
        <v>42</v>
      </c>
    </row>
    <row r="30" spans="1:15" x14ac:dyDescent="0.25">
      <c r="A30" s="55" t="s">
        <v>44</v>
      </c>
      <c r="B30" s="56"/>
      <c r="C30" s="56"/>
      <c r="D30" s="56"/>
      <c r="E30" s="56"/>
      <c r="F30" s="56"/>
      <c r="G30" s="56"/>
      <c r="H30" s="56"/>
      <c r="I30" s="56"/>
      <c r="J30" s="56"/>
      <c r="K30" s="57"/>
      <c r="L30" s="47">
        <f>L28+L29</f>
        <v>0</v>
      </c>
      <c r="M30" s="34" t="s">
        <v>42</v>
      </c>
    </row>
    <row r="31" spans="1:15" ht="15.75" thickBot="1" x14ac:dyDescent="0.3">
      <c r="A31" s="52" t="s">
        <v>45</v>
      </c>
      <c r="B31" s="53"/>
      <c r="C31" s="53"/>
      <c r="D31" s="53"/>
      <c r="E31" s="53"/>
      <c r="F31" s="53"/>
      <c r="G31" s="53"/>
      <c r="H31" s="53"/>
      <c r="I31" s="53"/>
      <c r="J31" s="53"/>
      <c r="K31" s="54"/>
      <c r="L31" s="48">
        <f>L30*1.23</f>
        <v>0</v>
      </c>
      <c r="M31" s="35" t="s">
        <v>42</v>
      </c>
    </row>
    <row r="32" spans="1:15" x14ac:dyDescent="0.2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49"/>
      <c r="M32" s="37"/>
    </row>
    <row r="33" spans="1:13" x14ac:dyDescent="0.2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49"/>
      <c r="M33" s="37"/>
    </row>
    <row r="34" spans="1:13" ht="15.75" thickBot="1" x14ac:dyDescent="0.3">
      <c r="A34" t="s">
        <v>47</v>
      </c>
    </row>
    <row r="35" spans="1:13" x14ac:dyDescent="0.25">
      <c r="A35" s="15" t="s">
        <v>19</v>
      </c>
      <c r="B35" s="3" t="s">
        <v>20</v>
      </c>
      <c r="C35" s="3" t="s">
        <v>21</v>
      </c>
      <c r="D35" s="3" t="s">
        <v>22</v>
      </c>
      <c r="E35" s="3" t="s">
        <v>23</v>
      </c>
      <c r="F35" s="3" t="s">
        <v>24</v>
      </c>
      <c r="G35" s="3" t="s">
        <v>25</v>
      </c>
      <c r="H35" s="3" t="s">
        <v>26</v>
      </c>
      <c r="I35" s="16" t="s">
        <v>27</v>
      </c>
      <c r="J35" s="3" t="s">
        <v>28</v>
      </c>
      <c r="K35" s="17" t="s">
        <v>29</v>
      </c>
    </row>
    <row r="36" spans="1:13" ht="108" x14ac:dyDescent="0.25">
      <c r="A36" s="18" t="s">
        <v>30</v>
      </c>
      <c r="B36" s="19" t="s">
        <v>31</v>
      </c>
      <c r="C36" s="19" t="s">
        <v>32</v>
      </c>
      <c r="D36" s="20" t="s">
        <v>33</v>
      </c>
      <c r="E36" s="20" t="s">
        <v>34</v>
      </c>
      <c r="F36" s="20" t="s">
        <v>35</v>
      </c>
      <c r="G36" s="19" t="s">
        <v>2</v>
      </c>
      <c r="H36" s="19" t="s">
        <v>3</v>
      </c>
      <c r="I36" s="19" t="s">
        <v>4</v>
      </c>
      <c r="J36" s="20" t="s">
        <v>36</v>
      </c>
      <c r="K36" s="21" t="s">
        <v>37</v>
      </c>
    </row>
    <row r="37" spans="1:13" ht="15" customHeight="1" x14ac:dyDescent="0.25">
      <c r="A37" s="22">
        <v>1</v>
      </c>
      <c r="B37" s="7" t="s">
        <v>7</v>
      </c>
      <c r="C37" s="23">
        <v>1</v>
      </c>
      <c r="D37" s="38">
        <v>600</v>
      </c>
      <c r="E37" s="38">
        <v>0</v>
      </c>
      <c r="F37" s="38">
        <v>0</v>
      </c>
      <c r="G37" s="9">
        <f t="shared" ref="G37:G44" si="1">VLOOKUP($B37,$B$3:$F$12,2,FALSE)</f>
        <v>0</v>
      </c>
      <c r="H37" s="9" t="s">
        <v>8</v>
      </c>
      <c r="I37" s="9" t="s">
        <v>8</v>
      </c>
      <c r="J37" s="9">
        <f t="shared" ref="J37:J44" si="2">VLOOKUP($B37,$B$3:$F$12,5,FALSE)</f>
        <v>0</v>
      </c>
      <c r="K37" s="25">
        <v>200</v>
      </c>
    </row>
    <row r="38" spans="1:13" x14ac:dyDescent="0.25">
      <c r="A38" s="22">
        <v>2</v>
      </c>
      <c r="B38" s="7" t="s">
        <v>10</v>
      </c>
      <c r="C38" s="23">
        <v>18</v>
      </c>
      <c r="D38" s="38">
        <v>727.49</v>
      </c>
      <c r="E38" s="38">
        <v>0</v>
      </c>
      <c r="F38" s="38">
        <v>0</v>
      </c>
      <c r="G38" s="9">
        <f t="shared" si="1"/>
        <v>0</v>
      </c>
      <c r="H38" s="9" t="s">
        <v>8</v>
      </c>
      <c r="I38" s="9" t="s">
        <v>8</v>
      </c>
      <c r="J38" s="9">
        <f t="shared" si="2"/>
        <v>0</v>
      </c>
      <c r="K38" s="25">
        <v>464</v>
      </c>
    </row>
    <row r="39" spans="1:13" x14ac:dyDescent="0.25">
      <c r="A39" s="22">
        <v>3</v>
      </c>
      <c r="B39" s="7" t="s">
        <v>11</v>
      </c>
      <c r="C39" s="23">
        <v>0</v>
      </c>
      <c r="D39" s="38">
        <v>0</v>
      </c>
      <c r="E39" s="38">
        <v>0</v>
      </c>
      <c r="F39" s="38">
        <v>0</v>
      </c>
      <c r="G39" s="9">
        <f t="shared" si="1"/>
        <v>0</v>
      </c>
      <c r="H39" s="9" t="s">
        <v>8</v>
      </c>
      <c r="I39" s="9" t="s">
        <v>8</v>
      </c>
      <c r="J39" s="9">
        <f t="shared" si="2"/>
        <v>0</v>
      </c>
      <c r="K39" s="25">
        <v>0</v>
      </c>
    </row>
    <row r="40" spans="1:13" x14ac:dyDescent="0.25">
      <c r="A40" s="22">
        <v>4</v>
      </c>
      <c r="B40" s="7" t="s">
        <v>12</v>
      </c>
      <c r="C40" s="23">
        <v>3</v>
      </c>
      <c r="D40" s="38">
        <v>20.13</v>
      </c>
      <c r="E40" s="38">
        <v>20.076000000000001</v>
      </c>
      <c r="F40" s="38">
        <v>0</v>
      </c>
      <c r="G40" s="9">
        <f t="shared" si="1"/>
        <v>0</v>
      </c>
      <c r="H40" s="9">
        <f>VLOOKUP($B40,$B$3:$F$12,3,FALSE)</f>
        <v>0</v>
      </c>
      <c r="I40" s="9" t="s">
        <v>8</v>
      </c>
      <c r="J40" s="9">
        <f t="shared" si="2"/>
        <v>0</v>
      </c>
      <c r="K40" s="25">
        <v>37</v>
      </c>
      <c r="M40" s="51"/>
    </row>
    <row r="41" spans="1:13" x14ac:dyDescent="0.25">
      <c r="A41" s="22">
        <v>5</v>
      </c>
      <c r="B41" s="7" t="s">
        <v>13</v>
      </c>
      <c r="C41" s="23">
        <v>0</v>
      </c>
      <c r="D41" s="38">
        <v>0</v>
      </c>
      <c r="E41" s="38">
        <v>0</v>
      </c>
      <c r="F41" s="38">
        <v>0</v>
      </c>
      <c r="G41" s="9">
        <f t="shared" si="1"/>
        <v>0</v>
      </c>
      <c r="H41" s="9">
        <f>VLOOKUP($B41,$B$3:$F$12,3,FALSE)</f>
        <v>0</v>
      </c>
      <c r="I41" s="9" t="s">
        <v>8</v>
      </c>
      <c r="J41" s="9">
        <f t="shared" si="2"/>
        <v>0</v>
      </c>
      <c r="K41" s="25">
        <v>0</v>
      </c>
    </row>
    <row r="42" spans="1:13" x14ac:dyDescent="0.25">
      <c r="A42" s="22">
        <v>6</v>
      </c>
      <c r="B42" s="7" t="s">
        <v>14</v>
      </c>
      <c r="C42" s="23">
        <v>10</v>
      </c>
      <c r="D42" s="38">
        <v>2278.3000000000002</v>
      </c>
      <c r="E42" s="38">
        <v>0</v>
      </c>
      <c r="F42" s="38">
        <v>0</v>
      </c>
      <c r="G42" s="9">
        <f t="shared" si="1"/>
        <v>0</v>
      </c>
      <c r="H42" s="9" t="s">
        <v>8</v>
      </c>
      <c r="I42" s="9" t="s">
        <v>8</v>
      </c>
      <c r="J42" s="9">
        <f t="shared" si="2"/>
        <v>0</v>
      </c>
      <c r="K42" s="25">
        <v>625</v>
      </c>
    </row>
    <row r="43" spans="1:13" x14ac:dyDescent="0.25">
      <c r="A43" s="22">
        <v>7</v>
      </c>
      <c r="B43" s="7" t="s">
        <v>16</v>
      </c>
      <c r="C43" s="23">
        <v>0</v>
      </c>
      <c r="D43" s="38">
        <v>0</v>
      </c>
      <c r="E43" s="38">
        <v>0</v>
      </c>
      <c r="F43" s="38">
        <v>0</v>
      </c>
      <c r="G43" s="9">
        <f t="shared" si="1"/>
        <v>0</v>
      </c>
      <c r="H43" s="9" t="s">
        <v>8</v>
      </c>
      <c r="I43" s="9" t="s">
        <v>8</v>
      </c>
      <c r="J43" s="9">
        <f t="shared" si="2"/>
        <v>0</v>
      </c>
      <c r="K43" s="25">
        <v>0</v>
      </c>
    </row>
    <row r="44" spans="1:13" ht="15.75" thickBot="1" x14ac:dyDescent="0.3">
      <c r="A44" s="26">
        <v>8</v>
      </c>
      <c r="B44" s="12" t="s">
        <v>17</v>
      </c>
      <c r="C44" s="23">
        <v>0</v>
      </c>
      <c r="D44" s="38">
        <v>0</v>
      </c>
      <c r="E44" s="38">
        <v>0</v>
      </c>
      <c r="F44" s="38">
        <v>0</v>
      </c>
      <c r="G44" s="9">
        <f t="shared" si="1"/>
        <v>0</v>
      </c>
      <c r="H44" s="13" t="s">
        <v>8</v>
      </c>
      <c r="I44" s="13" t="s">
        <v>8</v>
      </c>
      <c r="J44" s="9">
        <f t="shared" si="2"/>
        <v>0</v>
      </c>
      <c r="K44" s="25">
        <v>0</v>
      </c>
    </row>
    <row r="45" spans="1:13" ht="15.75" thickBot="1" x14ac:dyDescent="0.3">
      <c r="A45" s="64" t="s">
        <v>38</v>
      </c>
      <c r="B45" s="65"/>
      <c r="C45" s="29">
        <f>SUM(C37:C44)</f>
        <v>32</v>
      </c>
      <c r="D45" s="29">
        <f t="shared" ref="D45:F45" si="3">SUM(D37:D44)</f>
        <v>3625.92</v>
      </c>
      <c r="E45" s="29">
        <f t="shared" si="3"/>
        <v>20.076000000000001</v>
      </c>
      <c r="F45" s="29">
        <f t="shared" si="3"/>
        <v>0</v>
      </c>
      <c r="G45" s="39" t="s">
        <v>8</v>
      </c>
      <c r="H45" s="39" t="s">
        <v>8</v>
      </c>
      <c r="I45" s="39" t="s">
        <v>8</v>
      </c>
      <c r="J45" s="39" t="s">
        <v>8</v>
      </c>
      <c r="K45" s="32">
        <f>SUM(K37:K44)</f>
        <v>1326</v>
      </c>
    </row>
    <row r="46" spans="1:13" x14ac:dyDescent="0.25">
      <c r="A46" s="66" t="s">
        <v>39</v>
      </c>
      <c r="B46" s="67"/>
      <c r="C46" s="67"/>
      <c r="D46" s="67"/>
      <c r="E46" s="67"/>
      <c r="F46" s="67"/>
      <c r="G46" s="67"/>
      <c r="H46" s="67"/>
      <c r="I46" s="67"/>
      <c r="J46" s="67"/>
      <c r="K46" s="68"/>
      <c r="L46" s="45">
        <f>SUM(D45:F45)*K4</f>
        <v>3646</v>
      </c>
      <c r="M46" s="33" t="s">
        <v>40</v>
      </c>
    </row>
    <row r="47" spans="1:13" x14ac:dyDescent="0.25">
      <c r="A47" s="55" t="s">
        <v>41</v>
      </c>
      <c r="B47" s="56"/>
      <c r="C47" s="56"/>
      <c r="D47" s="56"/>
      <c r="E47" s="56"/>
      <c r="F47" s="56"/>
      <c r="G47" s="56"/>
      <c r="H47" s="56"/>
      <c r="I47" s="56"/>
      <c r="J47" s="56"/>
      <c r="K47" s="57"/>
      <c r="L47" s="46">
        <f>C3*L46</f>
        <v>0</v>
      </c>
      <c r="M47" s="34" t="s">
        <v>42</v>
      </c>
    </row>
    <row r="48" spans="1:13" x14ac:dyDescent="0.25">
      <c r="A48" s="55" t="s">
        <v>43</v>
      </c>
      <c r="B48" s="56"/>
      <c r="C48" s="56"/>
      <c r="D48" s="56"/>
      <c r="E48" s="56"/>
      <c r="F48" s="56"/>
      <c r="G48" s="56"/>
      <c r="H48" s="56"/>
      <c r="I48" s="56"/>
      <c r="J48" s="56"/>
      <c r="K48" s="57"/>
      <c r="L48" s="46"/>
      <c r="M48" s="34" t="s">
        <v>42</v>
      </c>
    </row>
    <row r="49" spans="1:13" x14ac:dyDescent="0.25">
      <c r="A49" s="55" t="s">
        <v>44</v>
      </c>
      <c r="B49" s="56"/>
      <c r="C49" s="56"/>
      <c r="D49" s="56"/>
      <c r="E49" s="56"/>
      <c r="F49" s="56"/>
      <c r="G49" s="56"/>
      <c r="H49" s="56"/>
      <c r="I49" s="56"/>
      <c r="J49" s="56"/>
      <c r="K49" s="57"/>
      <c r="L49" s="47">
        <f>L47+L48</f>
        <v>0</v>
      </c>
      <c r="M49" s="40" t="s">
        <v>42</v>
      </c>
    </row>
    <row r="50" spans="1:13" ht="15.75" thickBot="1" x14ac:dyDescent="0.3">
      <c r="A50" s="52" t="s">
        <v>45</v>
      </c>
      <c r="B50" s="53"/>
      <c r="C50" s="53"/>
      <c r="D50" s="53"/>
      <c r="E50" s="53"/>
      <c r="F50" s="53"/>
      <c r="G50" s="53"/>
      <c r="H50" s="53"/>
      <c r="I50" s="53"/>
      <c r="J50" s="53"/>
      <c r="K50" s="54"/>
      <c r="L50" s="48">
        <f>L49*1.23</f>
        <v>0</v>
      </c>
      <c r="M50" s="35" t="s">
        <v>42</v>
      </c>
    </row>
    <row r="51" spans="1:13" x14ac:dyDescent="0.2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49"/>
      <c r="M51" s="37"/>
    </row>
    <row r="53" spans="1:13" ht="15.75" thickBot="1" x14ac:dyDescent="0.3">
      <c r="A53" t="s">
        <v>48</v>
      </c>
    </row>
    <row r="54" spans="1:13" x14ac:dyDescent="0.25">
      <c r="A54" s="15" t="s">
        <v>19</v>
      </c>
      <c r="B54" s="3" t="s">
        <v>20</v>
      </c>
      <c r="C54" s="3" t="s">
        <v>21</v>
      </c>
      <c r="D54" s="3" t="s">
        <v>22</v>
      </c>
      <c r="E54" s="3" t="s">
        <v>23</v>
      </c>
      <c r="F54" s="3" t="s">
        <v>24</v>
      </c>
      <c r="G54" s="3" t="s">
        <v>25</v>
      </c>
      <c r="H54" s="3" t="s">
        <v>26</v>
      </c>
      <c r="I54" s="16" t="s">
        <v>27</v>
      </c>
      <c r="J54" s="3" t="s">
        <v>28</v>
      </c>
      <c r="K54" s="17" t="s">
        <v>29</v>
      </c>
    </row>
    <row r="55" spans="1:13" ht="108" x14ac:dyDescent="0.25">
      <c r="A55" s="18" t="s">
        <v>30</v>
      </c>
      <c r="B55" s="19" t="s">
        <v>31</v>
      </c>
      <c r="C55" s="19" t="s">
        <v>32</v>
      </c>
      <c r="D55" s="20" t="s">
        <v>33</v>
      </c>
      <c r="E55" s="20" t="s">
        <v>34</v>
      </c>
      <c r="F55" s="20" t="s">
        <v>35</v>
      </c>
      <c r="G55" s="19" t="s">
        <v>2</v>
      </c>
      <c r="H55" s="19" t="s">
        <v>3</v>
      </c>
      <c r="I55" s="19" t="s">
        <v>4</v>
      </c>
      <c r="J55" s="20" t="s">
        <v>36</v>
      </c>
      <c r="K55" s="21" t="s">
        <v>37</v>
      </c>
    </row>
    <row r="56" spans="1:13" x14ac:dyDescent="0.25">
      <c r="A56" s="22">
        <v>1</v>
      </c>
      <c r="B56" s="7" t="s">
        <v>10</v>
      </c>
      <c r="C56" s="23">
        <v>16</v>
      </c>
      <c r="D56" s="24">
        <v>173.61</v>
      </c>
      <c r="E56" s="24">
        <v>0</v>
      </c>
      <c r="F56" s="24">
        <v>0</v>
      </c>
      <c r="G56" s="9">
        <f>VLOOKUP($B56,$B$3:$F$12,2,FALSE)</f>
        <v>0</v>
      </c>
      <c r="H56" s="9" t="s">
        <v>8</v>
      </c>
      <c r="I56" s="9" t="s">
        <v>8</v>
      </c>
      <c r="J56" s="9">
        <f>VLOOKUP($B56,$B$3:$F$12,5,FALSE)</f>
        <v>0</v>
      </c>
      <c r="K56" s="25">
        <v>316</v>
      </c>
    </row>
    <row r="57" spans="1:13" x14ac:dyDescent="0.25">
      <c r="A57" s="22">
        <v>2</v>
      </c>
      <c r="B57" s="7" t="s">
        <v>12</v>
      </c>
      <c r="C57" s="23">
        <v>2</v>
      </c>
      <c r="D57" s="24">
        <v>2.4900000000000002</v>
      </c>
      <c r="E57" s="24">
        <v>8.59</v>
      </c>
      <c r="F57" s="24">
        <v>0</v>
      </c>
      <c r="G57" s="9">
        <f>VLOOKUP($B57,$B$3:$F$12,2,FALSE)</f>
        <v>0</v>
      </c>
      <c r="H57" s="9">
        <f>VLOOKUP($B57,$B$3:$F$12,3,FALSE)</f>
        <v>0</v>
      </c>
      <c r="I57" s="9" t="s">
        <v>8</v>
      </c>
      <c r="J57" s="9">
        <v>2.4900000000000002</v>
      </c>
      <c r="K57" s="25">
        <v>34</v>
      </c>
    </row>
    <row r="58" spans="1:13" ht="15.75" thickBot="1" x14ac:dyDescent="0.3">
      <c r="A58" s="22">
        <v>3</v>
      </c>
      <c r="B58" s="7" t="s">
        <v>16</v>
      </c>
      <c r="C58" s="23">
        <v>40</v>
      </c>
      <c r="D58" s="24">
        <v>162.61000000000001</v>
      </c>
      <c r="E58" s="24">
        <v>0</v>
      </c>
      <c r="F58" s="24">
        <v>0</v>
      </c>
      <c r="G58" s="9">
        <f>VLOOKUP($B58,$B$3:$F$12,2,FALSE)</f>
        <v>0</v>
      </c>
      <c r="H58" s="9" t="s">
        <v>8</v>
      </c>
      <c r="I58" s="9" t="s">
        <v>8</v>
      </c>
      <c r="J58" s="9">
        <f>VLOOKUP($B58,$B$3:$F$12,5,FALSE)</f>
        <v>0</v>
      </c>
      <c r="K58" s="25">
        <v>201.5</v>
      </c>
    </row>
    <row r="59" spans="1:13" ht="15.75" thickBot="1" x14ac:dyDescent="0.3">
      <c r="A59" s="64" t="s">
        <v>38</v>
      </c>
      <c r="B59" s="65"/>
      <c r="C59" s="29">
        <f>SUM(C56:C58)</f>
        <v>58</v>
      </c>
      <c r="D59" s="30">
        <f>SUM(D56:D58)</f>
        <v>338.71</v>
      </c>
      <c r="E59" s="30">
        <f>SUM(E56:E58)</f>
        <v>8.59</v>
      </c>
      <c r="F59" s="30">
        <f>SUM(F56:F58)</f>
        <v>0</v>
      </c>
      <c r="G59" s="39" t="s">
        <v>8</v>
      </c>
      <c r="H59" s="39" t="s">
        <v>8</v>
      </c>
      <c r="I59" s="39" t="s">
        <v>8</v>
      </c>
      <c r="J59" s="39" t="s">
        <v>8</v>
      </c>
      <c r="K59" s="32">
        <f>SUM(K56:K58)</f>
        <v>551.5</v>
      </c>
    </row>
    <row r="60" spans="1:13" x14ac:dyDescent="0.25">
      <c r="A60" s="66" t="s">
        <v>39</v>
      </c>
      <c r="B60" s="67"/>
      <c r="C60" s="67"/>
      <c r="D60" s="67"/>
      <c r="E60" s="67"/>
      <c r="F60" s="67"/>
      <c r="G60" s="67"/>
      <c r="H60" s="67"/>
      <c r="I60" s="67"/>
      <c r="J60" s="67"/>
      <c r="K60" s="68"/>
      <c r="L60" s="45">
        <f>SUM(D59:F59)*K4</f>
        <v>347.3</v>
      </c>
      <c r="M60" s="33" t="s">
        <v>40</v>
      </c>
    </row>
    <row r="61" spans="1:13" x14ac:dyDescent="0.25">
      <c r="A61" s="55" t="s">
        <v>41</v>
      </c>
      <c r="B61" s="56"/>
      <c r="C61" s="56"/>
      <c r="D61" s="56"/>
      <c r="E61" s="56"/>
      <c r="F61" s="56"/>
      <c r="G61" s="56"/>
      <c r="H61" s="56"/>
      <c r="I61" s="56"/>
      <c r="J61" s="56"/>
      <c r="K61" s="57"/>
      <c r="L61" s="46">
        <f>C3*L60</f>
        <v>0</v>
      </c>
      <c r="M61" s="34" t="s">
        <v>42</v>
      </c>
    </row>
    <row r="62" spans="1:13" x14ac:dyDescent="0.25">
      <c r="A62" s="55" t="s">
        <v>43</v>
      </c>
      <c r="B62" s="56"/>
      <c r="C62" s="56"/>
      <c r="D62" s="56"/>
      <c r="E62" s="56"/>
      <c r="F62" s="56"/>
      <c r="G62" s="56"/>
      <c r="H62" s="56"/>
      <c r="I62" s="56"/>
      <c r="J62" s="56"/>
      <c r="K62" s="57"/>
      <c r="L62" s="46"/>
      <c r="M62" s="34" t="s">
        <v>42</v>
      </c>
    </row>
    <row r="63" spans="1:13" x14ac:dyDescent="0.25">
      <c r="A63" s="55" t="s">
        <v>44</v>
      </c>
      <c r="B63" s="56"/>
      <c r="C63" s="56"/>
      <c r="D63" s="56"/>
      <c r="E63" s="56"/>
      <c r="F63" s="56"/>
      <c r="G63" s="56"/>
      <c r="H63" s="56"/>
      <c r="I63" s="56"/>
      <c r="J63" s="56"/>
      <c r="K63" s="57"/>
      <c r="L63" s="47">
        <f>L61+L62</f>
        <v>0</v>
      </c>
      <c r="M63" s="34" t="s">
        <v>42</v>
      </c>
    </row>
    <row r="64" spans="1:13" ht="15.75" thickBot="1" x14ac:dyDescent="0.3">
      <c r="A64" s="52" t="s">
        <v>45</v>
      </c>
      <c r="B64" s="53"/>
      <c r="C64" s="53"/>
      <c r="D64" s="53"/>
      <c r="E64" s="53"/>
      <c r="F64" s="53"/>
      <c r="G64" s="53"/>
      <c r="H64" s="53"/>
      <c r="I64" s="53"/>
      <c r="J64" s="53"/>
      <c r="K64" s="54"/>
      <c r="L64" s="48">
        <f>L63*1.23</f>
        <v>0</v>
      </c>
      <c r="M64" s="35" t="s">
        <v>42</v>
      </c>
    </row>
    <row r="65" spans="1:13" x14ac:dyDescent="0.2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49"/>
      <c r="M65" s="37"/>
    </row>
    <row r="66" spans="1:13" x14ac:dyDescent="0.2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49"/>
      <c r="M66" s="37"/>
    </row>
    <row r="67" spans="1:13" ht="15.75" thickBot="1" x14ac:dyDescent="0.3">
      <c r="A67" t="s">
        <v>50</v>
      </c>
    </row>
    <row r="68" spans="1:13" x14ac:dyDescent="0.25">
      <c r="A68" s="15" t="s">
        <v>19</v>
      </c>
      <c r="B68" s="3" t="s">
        <v>20</v>
      </c>
      <c r="C68" s="3" t="s">
        <v>21</v>
      </c>
      <c r="D68" s="3" t="s">
        <v>22</v>
      </c>
      <c r="E68" s="3" t="s">
        <v>23</v>
      </c>
      <c r="F68" s="3" t="s">
        <v>24</v>
      </c>
      <c r="G68" s="3" t="s">
        <v>25</v>
      </c>
      <c r="H68" s="3" t="s">
        <v>26</v>
      </c>
      <c r="I68" s="16" t="s">
        <v>27</v>
      </c>
      <c r="J68" s="3" t="s">
        <v>28</v>
      </c>
      <c r="K68" s="17" t="s">
        <v>29</v>
      </c>
    </row>
    <row r="69" spans="1:13" ht="108" x14ac:dyDescent="0.25">
      <c r="A69" s="18" t="s">
        <v>30</v>
      </c>
      <c r="B69" s="19" t="s">
        <v>31</v>
      </c>
      <c r="C69" s="19" t="s">
        <v>32</v>
      </c>
      <c r="D69" s="20" t="s">
        <v>33</v>
      </c>
      <c r="E69" s="20" t="s">
        <v>34</v>
      </c>
      <c r="F69" s="20" t="s">
        <v>35</v>
      </c>
      <c r="G69" s="19" t="s">
        <v>2</v>
      </c>
      <c r="H69" s="19" t="s">
        <v>3</v>
      </c>
      <c r="I69" s="19" t="s">
        <v>4</v>
      </c>
      <c r="J69" s="20" t="s">
        <v>36</v>
      </c>
      <c r="K69" s="21" t="s">
        <v>37</v>
      </c>
    </row>
    <row r="70" spans="1:13" x14ac:dyDescent="0.25">
      <c r="A70" s="22">
        <v>1</v>
      </c>
      <c r="B70" s="7" t="s">
        <v>7</v>
      </c>
      <c r="C70" s="23">
        <v>1</v>
      </c>
      <c r="D70" s="24">
        <v>117.9</v>
      </c>
      <c r="E70" s="24">
        <v>0</v>
      </c>
      <c r="F70" s="24">
        <v>0</v>
      </c>
      <c r="G70" s="9">
        <f>VLOOKUP($B70,$B$3:$F$12,2,FALSE)</f>
        <v>0</v>
      </c>
      <c r="H70" s="9" t="s">
        <v>8</v>
      </c>
      <c r="I70" s="9" t="s">
        <v>8</v>
      </c>
      <c r="J70" s="9">
        <f>VLOOKUP($B70,$B$3:$F$12,5,FALSE)</f>
        <v>0</v>
      </c>
      <c r="K70" s="25">
        <v>39</v>
      </c>
    </row>
    <row r="71" spans="1:13" x14ac:dyDescent="0.25">
      <c r="A71" s="22">
        <v>2</v>
      </c>
      <c r="B71" s="7" t="s">
        <v>10</v>
      </c>
      <c r="C71" s="23">
        <v>3</v>
      </c>
      <c r="D71" s="24">
        <v>43.9</v>
      </c>
      <c r="E71" s="24"/>
      <c r="F71" s="24">
        <v>0</v>
      </c>
      <c r="G71" s="9">
        <f>VLOOKUP($B71,$B$3:$F$12,2,FALSE)</f>
        <v>0</v>
      </c>
      <c r="H71" s="9" t="str">
        <f>VLOOKUP($B71,$B$3:$F$12,3,FALSE)</f>
        <v>–––</v>
      </c>
      <c r="I71" s="9" t="s">
        <v>8</v>
      </c>
      <c r="J71" s="9">
        <f>VLOOKUP($B71,$B$3:$F$12,5,FALSE)</f>
        <v>0</v>
      </c>
      <c r="K71" s="25">
        <v>58</v>
      </c>
    </row>
    <row r="72" spans="1:13" ht="15.75" thickBot="1" x14ac:dyDescent="0.3">
      <c r="A72" s="22">
        <v>3</v>
      </c>
      <c r="B72" s="7" t="s">
        <v>16</v>
      </c>
      <c r="C72" s="23">
        <v>1</v>
      </c>
      <c r="D72" s="24">
        <v>1.9</v>
      </c>
      <c r="E72" s="24">
        <v>0</v>
      </c>
      <c r="F72" s="24">
        <v>0</v>
      </c>
      <c r="G72" s="9">
        <f>VLOOKUP($B72,$B$3:$F$12,2,FALSE)</f>
        <v>0</v>
      </c>
      <c r="H72" s="9" t="s">
        <v>8</v>
      </c>
      <c r="I72" s="9" t="s">
        <v>8</v>
      </c>
      <c r="J72" s="9">
        <f>VLOOKUP($B72,$B$3:$F$12,5,FALSE)</f>
        <v>0</v>
      </c>
      <c r="K72" s="25">
        <v>7</v>
      </c>
    </row>
    <row r="73" spans="1:13" ht="15.75" thickBot="1" x14ac:dyDescent="0.3">
      <c r="A73" s="64" t="s">
        <v>38</v>
      </c>
      <c r="B73" s="65"/>
      <c r="C73" s="29">
        <f>SUM(C70:C72)</f>
        <v>5</v>
      </c>
      <c r="D73" s="30">
        <f>SUM(D70:D72)</f>
        <v>163.69999999999999</v>
      </c>
      <c r="E73" s="30">
        <f>SUM(E70:E72)</f>
        <v>0</v>
      </c>
      <c r="F73" s="30">
        <f>SUM(F70:F72)</f>
        <v>0</v>
      </c>
      <c r="G73" s="39" t="s">
        <v>8</v>
      </c>
      <c r="H73" s="39" t="s">
        <v>8</v>
      </c>
      <c r="I73" s="39" t="s">
        <v>8</v>
      </c>
      <c r="J73" s="39" t="s">
        <v>8</v>
      </c>
      <c r="K73" s="32">
        <f>SUM(K70:K72)</f>
        <v>104</v>
      </c>
    </row>
    <row r="74" spans="1:13" x14ac:dyDescent="0.25">
      <c r="A74" s="66" t="s">
        <v>39</v>
      </c>
      <c r="B74" s="67"/>
      <c r="C74" s="67"/>
      <c r="D74" s="67"/>
      <c r="E74" s="67"/>
      <c r="F74" s="67"/>
      <c r="G74" s="67"/>
      <c r="H74" s="67"/>
      <c r="I74" s="67"/>
      <c r="J74" s="67"/>
      <c r="K74" s="68"/>
      <c r="L74" s="45">
        <f>D73+E73</f>
        <v>163.69999999999999</v>
      </c>
      <c r="M74" s="33" t="s">
        <v>40</v>
      </c>
    </row>
    <row r="75" spans="1:13" x14ac:dyDescent="0.25">
      <c r="A75" s="55" t="s">
        <v>41</v>
      </c>
      <c r="B75" s="56"/>
      <c r="C75" s="56"/>
      <c r="D75" s="56"/>
      <c r="E75" s="56"/>
      <c r="F75" s="56"/>
      <c r="G75" s="56"/>
      <c r="H75" s="56"/>
      <c r="I75" s="56"/>
      <c r="J75" s="56"/>
      <c r="K75" s="57"/>
      <c r="L75" s="46">
        <f>L74*C3</f>
        <v>0</v>
      </c>
      <c r="M75" s="34" t="s">
        <v>42</v>
      </c>
    </row>
    <row r="76" spans="1:13" x14ac:dyDescent="0.25">
      <c r="A76" s="55" t="s">
        <v>43</v>
      </c>
      <c r="B76" s="56"/>
      <c r="C76" s="56"/>
      <c r="D76" s="56"/>
      <c r="E76" s="56"/>
      <c r="F76" s="56"/>
      <c r="G76" s="56"/>
      <c r="H76" s="56"/>
      <c r="I76" s="56"/>
      <c r="J76" s="56"/>
      <c r="K76" s="57"/>
      <c r="L76" s="46"/>
      <c r="M76" s="34" t="s">
        <v>42</v>
      </c>
    </row>
    <row r="77" spans="1:13" x14ac:dyDescent="0.25">
      <c r="A77" s="55" t="s">
        <v>44</v>
      </c>
      <c r="B77" s="56"/>
      <c r="C77" s="56"/>
      <c r="D77" s="56"/>
      <c r="E77" s="56"/>
      <c r="F77" s="56"/>
      <c r="G77" s="56"/>
      <c r="H77" s="56"/>
      <c r="I77" s="56"/>
      <c r="J77" s="56"/>
      <c r="K77" s="57"/>
      <c r="L77" s="47">
        <f>L75+L76</f>
        <v>0</v>
      </c>
      <c r="M77" s="34" t="s">
        <v>42</v>
      </c>
    </row>
    <row r="78" spans="1:13" ht="15.75" thickBot="1" x14ac:dyDescent="0.3">
      <c r="A78" s="52" t="s">
        <v>45</v>
      </c>
      <c r="B78" s="53"/>
      <c r="C78" s="53"/>
      <c r="D78" s="53"/>
      <c r="E78" s="53"/>
      <c r="F78" s="53"/>
      <c r="G78" s="53"/>
      <c r="H78" s="53"/>
      <c r="I78" s="53"/>
      <c r="J78" s="53"/>
      <c r="K78" s="54"/>
      <c r="L78" s="48">
        <f>L77*1.23</f>
        <v>0</v>
      </c>
      <c r="M78" s="35" t="s">
        <v>42</v>
      </c>
    </row>
    <row r="79" spans="1:13" x14ac:dyDescent="0.2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49"/>
      <c r="M79" s="37"/>
    </row>
    <row r="81" spans="1:13" ht="15.75" thickBot="1" x14ac:dyDescent="0.3">
      <c r="A81" t="s">
        <v>49</v>
      </c>
    </row>
    <row r="82" spans="1:13" x14ac:dyDescent="0.25">
      <c r="A82" s="15" t="s">
        <v>19</v>
      </c>
      <c r="B82" s="3" t="s">
        <v>20</v>
      </c>
      <c r="C82" s="3" t="s">
        <v>21</v>
      </c>
      <c r="D82" s="3" t="s">
        <v>22</v>
      </c>
      <c r="E82" s="3" t="s">
        <v>23</v>
      </c>
      <c r="F82" s="3" t="s">
        <v>24</v>
      </c>
      <c r="G82" s="3" t="s">
        <v>25</v>
      </c>
      <c r="H82" s="3" t="s">
        <v>26</v>
      </c>
      <c r="I82" s="16" t="s">
        <v>27</v>
      </c>
      <c r="J82" s="3" t="s">
        <v>28</v>
      </c>
      <c r="K82" s="17" t="s">
        <v>29</v>
      </c>
    </row>
    <row r="83" spans="1:13" ht="108" x14ac:dyDescent="0.25">
      <c r="A83" s="18" t="s">
        <v>30</v>
      </c>
      <c r="B83" s="19" t="s">
        <v>31</v>
      </c>
      <c r="C83" s="19" t="s">
        <v>32</v>
      </c>
      <c r="D83" s="20" t="s">
        <v>33</v>
      </c>
      <c r="E83" s="20" t="s">
        <v>34</v>
      </c>
      <c r="F83" s="20" t="s">
        <v>35</v>
      </c>
      <c r="G83" s="19" t="s">
        <v>2</v>
      </c>
      <c r="H83" s="19" t="s">
        <v>3</v>
      </c>
      <c r="I83" s="19" t="s">
        <v>4</v>
      </c>
      <c r="J83" s="20" t="s">
        <v>36</v>
      </c>
      <c r="K83" s="21" t="s">
        <v>37</v>
      </c>
    </row>
    <row r="84" spans="1:13" x14ac:dyDescent="0.25">
      <c r="A84" s="22">
        <v>1</v>
      </c>
      <c r="B84" s="7" t="s">
        <v>7</v>
      </c>
      <c r="C84" s="23">
        <f>C18+C37+C70</f>
        <v>3</v>
      </c>
      <c r="D84" s="38">
        <f>D18</f>
        <v>196</v>
      </c>
      <c r="E84" s="38">
        <v>0</v>
      </c>
      <c r="F84" s="38">
        <v>0</v>
      </c>
      <c r="G84" s="9">
        <f t="shared" ref="G84:G91" si="4">VLOOKUP($B84,$B$3:$F$12,2,FALSE)</f>
        <v>0</v>
      </c>
      <c r="H84" s="9" t="s">
        <v>8</v>
      </c>
      <c r="I84" s="9" t="s">
        <v>8</v>
      </c>
      <c r="J84" s="9">
        <f t="shared" ref="J84:J91" si="5">VLOOKUP($B84,$B$3:$F$12,5,FALSE)</f>
        <v>0</v>
      </c>
      <c r="K84" s="41">
        <v>489</v>
      </c>
    </row>
    <row r="85" spans="1:13" x14ac:dyDescent="0.25">
      <c r="A85" s="22">
        <v>3</v>
      </c>
      <c r="B85" s="7" t="s">
        <v>10</v>
      </c>
      <c r="C85" s="23">
        <v>60</v>
      </c>
      <c r="D85" s="38">
        <f>D19+D38+D56</f>
        <v>1150.8119999999999</v>
      </c>
      <c r="E85" s="38">
        <v>0</v>
      </c>
      <c r="F85" s="38">
        <v>0</v>
      </c>
      <c r="G85" s="9">
        <f t="shared" si="4"/>
        <v>0</v>
      </c>
      <c r="H85" s="9" t="s">
        <v>8</v>
      </c>
      <c r="I85" s="9" t="s">
        <v>8</v>
      </c>
      <c r="J85" s="9">
        <f t="shared" si="5"/>
        <v>0</v>
      </c>
      <c r="K85" s="41">
        <v>1172</v>
      </c>
    </row>
    <row r="86" spans="1:13" x14ac:dyDescent="0.25">
      <c r="A86" s="22">
        <v>4</v>
      </c>
      <c r="B86" s="7" t="s">
        <v>11</v>
      </c>
      <c r="C86" s="23">
        <f>C20</f>
        <v>293</v>
      </c>
      <c r="D86" s="38">
        <f>D39</f>
        <v>0</v>
      </c>
      <c r="E86" s="38">
        <v>0</v>
      </c>
      <c r="F86" s="38">
        <v>0</v>
      </c>
      <c r="G86" s="9">
        <f t="shared" si="4"/>
        <v>0</v>
      </c>
      <c r="H86" s="9" t="s">
        <v>8</v>
      </c>
      <c r="I86" s="9" t="s">
        <v>8</v>
      </c>
      <c r="J86" s="9">
        <f t="shared" si="5"/>
        <v>0</v>
      </c>
      <c r="K86" s="41">
        <v>1614</v>
      </c>
    </row>
    <row r="87" spans="1:13" x14ac:dyDescent="0.25">
      <c r="A87" s="22">
        <v>5</v>
      </c>
      <c r="B87" s="7" t="s">
        <v>12</v>
      </c>
      <c r="C87" s="23">
        <f>4+3+2</f>
        <v>9</v>
      </c>
      <c r="D87" s="38">
        <f>D21+D40</f>
        <v>26.89</v>
      </c>
      <c r="E87" s="38">
        <v>135.816</v>
      </c>
      <c r="F87" s="38">
        <v>0</v>
      </c>
      <c r="G87" s="9">
        <f t="shared" si="4"/>
        <v>0</v>
      </c>
      <c r="H87" s="9">
        <f>VLOOKUP($B87,$B$3:$F$12,3,FALSE)</f>
        <v>0</v>
      </c>
      <c r="I87" s="9" t="s">
        <v>8</v>
      </c>
      <c r="J87" s="9">
        <f t="shared" si="5"/>
        <v>0</v>
      </c>
      <c r="K87" s="41">
        <v>81</v>
      </c>
    </row>
    <row r="88" spans="1:13" x14ac:dyDescent="0.25">
      <c r="A88" s="22">
        <v>6</v>
      </c>
      <c r="B88" s="7" t="s">
        <v>13</v>
      </c>
      <c r="C88" s="23">
        <f>C22</f>
        <v>1</v>
      </c>
      <c r="D88" s="38">
        <v>3.915</v>
      </c>
      <c r="E88" s="38">
        <v>4.62</v>
      </c>
      <c r="F88" s="38">
        <v>0</v>
      </c>
      <c r="G88" s="9">
        <f t="shared" si="4"/>
        <v>0</v>
      </c>
      <c r="H88" s="9">
        <f>VLOOKUP($B88,$B$3:$F$12,3,FALSE)</f>
        <v>0</v>
      </c>
      <c r="I88" s="9" t="s">
        <v>8</v>
      </c>
      <c r="J88" s="9">
        <f t="shared" si="5"/>
        <v>0</v>
      </c>
      <c r="K88" s="41">
        <v>4.5999999999999996</v>
      </c>
    </row>
    <row r="89" spans="1:13" x14ac:dyDescent="0.25">
      <c r="A89" s="22">
        <v>7</v>
      </c>
      <c r="B89" s="7" t="s">
        <v>14</v>
      </c>
      <c r="C89" s="23">
        <v>14</v>
      </c>
      <c r="D89" s="38">
        <f>D42+D58</f>
        <v>2440.91</v>
      </c>
      <c r="E89" s="38">
        <v>0</v>
      </c>
      <c r="F89" s="38">
        <v>0</v>
      </c>
      <c r="G89" s="9">
        <f t="shared" si="4"/>
        <v>0</v>
      </c>
      <c r="H89" s="9" t="s">
        <v>8</v>
      </c>
      <c r="I89" s="9" t="s">
        <v>8</v>
      </c>
      <c r="J89" s="9">
        <f t="shared" si="5"/>
        <v>0</v>
      </c>
      <c r="K89" s="41">
        <v>890</v>
      </c>
    </row>
    <row r="90" spans="1:13" x14ac:dyDescent="0.25">
      <c r="A90" s="22">
        <v>9</v>
      </c>
      <c r="B90" s="7" t="s">
        <v>16</v>
      </c>
      <c r="C90" s="23">
        <v>41</v>
      </c>
      <c r="D90" s="38">
        <v>1.2</v>
      </c>
      <c r="E90" s="38">
        <v>0</v>
      </c>
      <c r="F90" s="38">
        <v>0</v>
      </c>
      <c r="G90" s="9">
        <f t="shared" si="4"/>
        <v>0</v>
      </c>
      <c r="H90" s="9" t="s">
        <v>8</v>
      </c>
      <c r="I90" s="9" t="s">
        <v>8</v>
      </c>
      <c r="J90" s="9">
        <f t="shared" si="5"/>
        <v>0</v>
      </c>
      <c r="K90" s="41">
        <v>228.5</v>
      </c>
    </row>
    <row r="91" spans="1:13" ht="15.75" thickBot="1" x14ac:dyDescent="0.3">
      <c r="A91" s="42">
        <v>10</v>
      </c>
      <c r="B91" s="12" t="s">
        <v>17</v>
      </c>
      <c r="C91" s="23">
        <v>40</v>
      </c>
      <c r="D91" s="38">
        <v>34.212000000000003</v>
      </c>
      <c r="E91" s="38">
        <v>0</v>
      </c>
      <c r="F91" s="38">
        <v>0</v>
      </c>
      <c r="G91" s="9">
        <f t="shared" si="4"/>
        <v>0</v>
      </c>
      <c r="H91" s="13" t="s">
        <v>8</v>
      </c>
      <c r="I91" s="13" t="s">
        <v>8</v>
      </c>
      <c r="J91" s="9">
        <f t="shared" si="5"/>
        <v>0</v>
      </c>
      <c r="K91" s="41">
        <v>15.8</v>
      </c>
    </row>
    <row r="92" spans="1:13" ht="15.75" thickBot="1" x14ac:dyDescent="0.3">
      <c r="A92" s="64" t="s">
        <v>38</v>
      </c>
      <c r="B92" s="65"/>
      <c r="C92" s="29">
        <f>C26+C45+C59+C73</f>
        <v>463</v>
      </c>
      <c r="D92" s="30">
        <f>SUM(D84:D91)</f>
        <v>3853.9389999999999</v>
      </c>
      <c r="E92" s="29">
        <f>SUM(E84:E91)</f>
        <v>140.43600000000001</v>
      </c>
      <c r="F92" s="29">
        <f>SUM(F84:F91)</f>
        <v>0</v>
      </c>
      <c r="G92" s="39" t="s">
        <v>8</v>
      </c>
      <c r="H92" s="39" t="s">
        <v>8</v>
      </c>
      <c r="I92" s="39" t="s">
        <v>8</v>
      </c>
      <c r="J92" s="39" t="s">
        <v>8</v>
      </c>
      <c r="K92" s="43">
        <f t="shared" ref="K92" si="6">SUM(K84:K91)</f>
        <v>4494.8999999999996</v>
      </c>
    </row>
    <row r="93" spans="1:13" x14ac:dyDescent="0.25">
      <c r="A93" s="66" t="s">
        <v>39</v>
      </c>
      <c r="B93" s="67"/>
      <c r="C93" s="67"/>
      <c r="D93" s="67"/>
      <c r="E93" s="67"/>
      <c r="F93" s="67"/>
      <c r="G93" s="67"/>
      <c r="H93" s="67"/>
      <c r="I93" s="67"/>
      <c r="J93" s="67"/>
      <c r="K93" s="68"/>
      <c r="L93" s="45">
        <f>L27+L46+L60+L74</f>
        <v>7793</v>
      </c>
      <c r="M93" s="33" t="s">
        <v>40</v>
      </c>
    </row>
    <row r="94" spans="1:13" x14ac:dyDescent="0.25">
      <c r="A94" s="55" t="s">
        <v>41</v>
      </c>
      <c r="B94" s="56"/>
      <c r="C94" s="56"/>
      <c r="D94" s="56"/>
      <c r="E94" s="56"/>
      <c r="F94" s="56"/>
      <c r="G94" s="56"/>
      <c r="H94" s="56"/>
      <c r="I94" s="56"/>
      <c r="J94" s="56"/>
      <c r="K94" s="57"/>
      <c r="L94" s="46">
        <f>L93*C3</f>
        <v>0</v>
      </c>
      <c r="M94" s="34" t="s">
        <v>42</v>
      </c>
    </row>
    <row r="95" spans="1:13" x14ac:dyDescent="0.25">
      <c r="A95" s="55" t="s">
        <v>43</v>
      </c>
      <c r="B95" s="56"/>
      <c r="C95" s="56"/>
      <c r="D95" s="56"/>
      <c r="E95" s="56"/>
      <c r="F95" s="56"/>
      <c r="G95" s="56"/>
      <c r="H95" s="56"/>
      <c r="I95" s="56"/>
      <c r="J95" s="56"/>
      <c r="K95" s="57"/>
      <c r="L95" s="46"/>
      <c r="M95" s="34" t="s">
        <v>42</v>
      </c>
    </row>
    <row r="96" spans="1:13" x14ac:dyDescent="0.25">
      <c r="A96" s="58" t="s">
        <v>44</v>
      </c>
      <c r="B96" s="59"/>
      <c r="C96" s="59"/>
      <c r="D96" s="59"/>
      <c r="E96" s="59"/>
      <c r="F96" s="59"/>
      <c r="G96" s="59"/>
      <c r="H96" s="59"/>
      <c r="I96" s="59"/>
      <c r="J96" s="59"/>
      <c r="K96" s="60"/>
      <c r="L96" s="47">
        <f>L94+L95</f>
        <v>0</v>
      </c>
      <c r="M96" s="34" t="s">
        <v>42</v>
      </c>
    </row>
    <row r="97" spans="1:13" ht="15.75" thickBot="1" x14ac:dyDescent="0.3">
      <c r="A97" s="61" t="s">
        <v>45</v>
      </c>
      <c r="B97" s="62"/>
      <c r="C97" s="62"/>
      <c r="D97" s="62"/>
      <c r="E97" s="62"/>
      <c r="F97" s="62"/>
      <c r="G97" s="62"/>
      <c r="H97" s="62"/>
      <c r="I97" s="62"/>
      <c r="J97" s="62"/>
      <c r="K97" s="63"/>
      <c r="L97" s="48">
        <f>L96*1.23</f>
        <v>0</v>
      </c>
      <c r="M97" s="35" t="s">
        <v>42</v>
      </c>
    </row>
  </sheetData>
  <mergeCells count="33">
    <mergeCell ref="I2:K2"/>
    <mergeCell ref="I4:J7"/>
    <mergeCell ref="K4:K7"/>
    <mergeCell ref="A26:B26"/>
    <mergeCell ref="A27:K27"/>
    <mergeCell ref="A97:K97"/>
    <mergeCell ref="A92:B92"/>
    <mergeCell ref="A93:K93"/>
    <mergeCell ref="A94:K94"/>
    <mergeCell ref="A28:K28"/>
    <mergeCell ref="A73:B73"/>
    <mergeCell ref="A45:B45"/>
    <mergeCell ref="A60:K60"/>
    <mergeCell ref="A64:K64"/>
    <mergeCell ref="A63:K63"/>
    <mergeCell ref="A62:K62"/>
    <mergeCell ref="A61:K61"/>
    <mergeCell ref="A59:B59"/>
    <mergeCell ref="A46:K46"/>
    <mergeCell ref="A47:K47"/>
    <mergeCell ref="A48:K48"/>
    <mergeCell ref="A31:K31"/>
    <mergeCell ref="A30:K30"/>
    <mergeCell ref="A29:K29"/>
    <mergeCell ref="A95:K95"/>
    <mergeCell ref="A96:K96"/>
    <mergeCell ref="A49:K49"/>
    <mergeCell ref="A50:K50"/>
    <mergeCell ref="A77:K77"/>
    <mergeCell ref="A78:K78"/>
    <mergeCell ref="A76:K76"/>
    <mergeCell ref="A75:K75"/>
    <mergeCell ref="A74:K74"/>
  </mergeCells>
  <pageMargins left="0.7" right="0.7" top="0.75" bottom="0.75" header="0.3" footer="0.3"/>
  <pageSetup paperSize="9"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Terlikowski</dc:creator>
  <cp:lastModifiedBy>Lena Jakim</cp:lastModifiedBy>
  <cp:lastPrinted>2023-07-12T10:26:49Z</cp:lastPrinted>
  <dcterms:created xsi:type="dcterms:W3CDTF">2022-04-13T12:43:14Z</dcterms:created>
  <dcterms:modified xsi:type="dcterms:W3CDTF">2023-09-20T08:30:25Z</dcterms:modified>
</cp:coreProperties>
</file>