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osztorys ofert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<sst xmlns="http://schemas.openxmlformats.org/spreadsheetml/2006/main" count="244" uniqueCount="128">
  <si>
    <t>DZIAŁ I. ROBOTY PRZYGOTOWAWCZE</t>
  </si>
  <si>
    <t>L.p.</t>
  </si>
  <si>
    <t>Ilość</t>
  </si>
  <si>
    <t>m2</t>
  </si>
  <si>
    <t>mb</t>
  </si>
  <si>
    <t>m3</t>
  </si>
  <si>
    <t>Budowa</t>
  </si>
  <si>
    <t>D1</t>
  </si>
  <si>
    <t>D2</t>
  </si>
  <si>
    <t>D5</t>
  </si>
  <si>
    <t>D6</t>
  </si>
  <si>
    <t>D7</t>
  </si>
  <si>
    <t>D8</t>
  </si>
  <si>
    <t>D9</t>
  </si>
  <si>
    <t>S11</t>
  </si>
  <si>
    <t>Przebudowa</t>
  </si>
  <si>
    <t>Łącznie</t>
  </si>
  <si>
    <t>ZB1/ZB1</t>
  </si>
  <si>
    <t>ZB2/ZB3</t>
  </si>
  <si>
    <t>ZB3/ZB4</t>
  </si>
  <si>
    <t>Przepust 500 na rowie R8</t>
  </si>
  <si>
    <t>ROWY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</si>
  <si>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</si>
  <si>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</si>
  <si>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</si>
  <si>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</si>
  <si>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</si>
  <si>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</si>
  <si>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</si>
  <si>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</si>
  <si>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</si>
  <si>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L=</t>
  </si>
  <si>
    <t>R10</t>
  </si>
  <si>
    <t>R11</t>
  </si>
  <si>
    <t>R8A</t>
  </si>
  <si>
    <t>wyłączone</t>
  </si>
  <si>
    <t>wyłączone, założono tylko4</t>
  </si>
  <si>
    <t>I</t>
  </si>
  <si>
    <t>Wykonanie połączeń pomiędzy instalacją istniejącą a projektowaną uwzględniającą wymianę uszkodzonych odcinków w wyniku prowadzonych robót - fi160</t>
  </si>
  <si>
    <t>Wykonanie połączeń pomiędzy instalacją istniejącą a projektowaną uwzględniającą wymianę uszkodzonych odcinków w wyniku prowadzonych robót - fi250</t>
  </si>
  <si>
    <t>ROZLICZENIE RYCZAŁTOWE</t>
  </si>
  <si>
    <t>Wyszczególnienie</t>
  </si>
  <si>
    <t>ROZLICZENIE RYCZAŁTOWE w tym m.in.:</t>
  </si>
  <si>
    <t>JM</t>
  </si>
  <si>
    <t>Wartość netto
[PLN]</t>
  </si>
  <si>
    <t>DZIAŁ II. PRZEBUDOWA I BUDOWA ROWÓW</t>
  </si>
  <si>
    <t>ROZLICZENIE RYCZAŁTOWE w tym:</t>
  </si>
  <si>
    <t>1.</t>
  </si>
  <si>
    <t>ROZLICZENIE POWYKONAWCZE w tym:</t>
  </si>
  <si>
    <t>II</t>
  </si>
  <si>
    <t>2.</t>
  </si>
  <si>
    <t>3.</t>
  </si>
  <si>
    <t>KALKULACJA CENY OFERTY</t>
  </si>
  <si>
    <t>4.</t>
  </si>
  <si>
    <t>5.</t>
  </si>
  <si>
    <t>6.</t>
  </si>
  <si>
    <t>7.</t>
  </si>
  <si>
    <t>8.</t>
  </si>
  <si>
    <t>Ułożenie geowłókniny</t>
  </si>
  <si>
    <t>Ułożenie warstwy podsypki piaskowej gr. 10 cm wraz z jej zagęszczeniem</t>
  </si>
  <si>
    <t>Ułożenie warstwy podsypki piaskowej gr. 15 cm wraz z jej zagęszczeniem</t>
  </si>
  <si>
    <t>Humusowanie skarp gr. 15 cm wraz z obsiewem mieszanką traw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</si>
  <si>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</si>
  <si>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</si>
  <si>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</si>
  <si>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</si>
  <si>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</si>
  <si>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</si>
  <si>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</si>
  <si>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</si>
  <si>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Razem wartość oferty netto [PLN], w tym:</t>
  </si>
  <si>
    <t>1. Roboty rozliczane ryczałtem netto [PLN]</t>
  </si>
  <si>
    <t>Razem wartość oferty brutto [PLN]</t>
  </si>
  <si>
    <t>Podatek VAT 23%</t>
  </si>
  <si>
    <r>
      <t xml:space="preserve">PODSUMOWANIE KALKULACJI CENY OFERTY
</t>
    </r>
    <r>
      <rPr>
        <u val="single"/>
        <sz val="12"/>
        <color indexed="8"/>
        <rFont val="Calibri"/>
        <family val="2"/>
      </rPr>
      <t>(dane należy wpisać do Formularza oferty - Część III SIWZ)</t>
    </r>
  </si>
  <si>
    <t>ZAŁĄCZNIK</t>
  </si>
  <si>
    <t>…...........................................................................</t>
  </si>
  <si>
    <t>Cena jedn. netto
[PLN]</t>
  </si>
  <si>
    <t>(pola do wypełnienia przez Wykonawcę oznaczono kolorem szarym)</t>
  </si>
  <si>
    <t>ŁĄCZNA DŁUGOSĆ BUDOWANEJ KANALIZACJI DESZCZOWEJ</t>
  </si>
  <si>
    <t>ŁĄCZNA DŁUGOSĆ PRZEBUDOWYWANEJ KANALIZACJI DESZCZOWEJ (W TYM PRZEPUSTÓW)</t>
  </si>
  <si>
    <t>2. Szacunkowa wartość robót rozliczanych powykonawczo netto [PLN]</t>
  </si>
  <si>
    <t>Montaż studni DN 1500 wraz z wyposażeniem</t>
  </si>
  <si>
    <t>kpl</t>
  </si>
  <si>
    <t>Montaż studni DN 1200 wraz z wyposażeniem</t>
  </si>
  <si>
    <t>9.</t>
  </si>
  <si>
    <t>10.</t>
  </si>
  <si>
    <t>Montaż studni DN 1000 wraz z wyposażeniem</t>
  </si>
  <si>
    <t>pieczątki i podpisy osób uprawnionych</t>
  </si>
  <si>
    <t>do składania oświadczeń woli w imieniu Wykonawcy(*)</t>
  </si>
  <si>
    <t xml:space="preserve">…......................................... dnia ............................. </t>
  </si>
  <si>
    <t xml:space="preserve">(*) – nie dotyczy oferty składanej w formie elektronicznej; w przypadku oferty składanej w formie elektronicznej formularz oferty musi być opatrzony </t>
  </si>
  <si>
    <t>kwalifikowanym podpisem elektronicznym</t>
  </si>
  <si>
    <t>Roboty ziemne - wykopy bez wywozu, z rozplantowaniem i wykorzystaniem materiału ziemnego w obrębie Inwestycji - wykopy oraz rozplantowanie gruntu po ogroblowaniu zbiornika</t>
  </si>
  <si>
    <t>Wykonanie podbudowy piaskowo - żwirowej Is&gt;0,97</t>
  </si>
  <si>
    <t>Wykonanie stabilizacji cementowej gr. 30cm</t>
  </si>
  <si>
    <t>Humusowanie skarp gr.  15 cm wraz z obsiewem mieszanką traw</t>
  </si>
  <si>
    <t>Wykonanie stabilizacji cementowej gr. 30 cm</t>
  </si>
  <si>
    <t xml:space="preserve">9. </t>
  </si>
  <si>
    <t xml:space="preserve">Roboty ziemne - wykopy bez wywozu, z rozplantowaniem i wykorzystaniem materiału ziemnego w obrębie Inwestycji - wykopy oraz rozplantowanie gruntu </t>
  </si>
  <si>
    <t>Wykonanie połączeń pomiędzy instalacją istniejącą a projektowaną uwzględniającą wymianę uszkodzonych odcinków w wyniku prowadzonych robót - fi300</t>
  </si>
  <si>
    <t>Wykonanie połączeń pomiędzy instalacją istniejącą a projektowaną uwzględniającą wymianę uszkodzonych odcinków w wyniku prowadzonych robót - fi400</t>
  </si>
  <si>
    <t>Wykonanie połączeń pomiędzy instalacją istniejącą a projektowaną uwzględniającą wymianę uszkodzonych odcinków w wyniku prowadzonych robót - fi600</t>
  </si>
  <si>
    <t>1. Roboty przygotowawcze: wytyczenie lokalizacji elementów infrastruktury telemetrycznej, zdjęcie warstwy humusu z darnią z przerzutem
2. Budowa wodowskazów łatowych: roboty ziemne, wbijanie ścianek szczelnych, montaż, malowanie, instalacja łat
3. Budowa stacji telemetrycznych: roboty ziemne, wykonanie stop fundamentowych, stawianie słupów, badania i pomiary instalacji uziemiających, malowanie
4. Budowa kanalizacji teletechnicznej: roboty ziemne, ułożenie rur osłonowych na dł. ok. 86 m, osadzenie reperów stalowych - 3 szt.
5. Instalacja stanowiska dyspozytorskiego: dostawa i instalacja modemu GSM, instalacja oprogramowania, uruchomienie systemu pomiarowego
6. Dostawa i instalacja stacji telemetrycznej z modułem zasilania elektroenergetycznego i systemem łączności GSM. Kartę GSM dostarcza Zamawiający.</t>
  </si>
  <si>
    <t>Ułożenie geomembrany, PVC gr. 2 mm dwustronnie uszorstkowionej</t>
  </si>
  <si>
    <t>Wykonanie umocnień skarp i częściowo dna z płyt ażurowych gr. 10 cm</t>
  </si>
  <si>
    <t>1.  Geodezyjna obsługa inwestycji z opracowaniem dokumentacji powykonawczej, szkiców roboczych dla poszczególnych etapów prac oraz opracowaniem bilansów dla robót ziemnych rozliczanych powykonawczo,
2. Zabezpieczenie organizacji ruchu drogowego (z przygotowaniem  - w porozumieniu z Zamawiającym - projektu organizacji ruchu),
3. Usunięcie warstwy ziemi urodzajnej (humusu),
4. Wycinka drzew i krzewów,
5. Oczyszczenie i odmulenie przepustów,
6. Oczyszczenie rowów.</t>
  </si>
  <si>
    <t>DZIAŁ III. KANALIZACJA DESZCZOWA</t>
  </si>
  <si>
    <t>DZIAŁ IV. STACJA TELEMETRYCZNA</t>
  </si>
  <si>
    <t>DZIAŁ V. ZBIORNIK ZB1</t>
  </si>
  <si>
    <t>DZIAŁ VI. ZBIORNIK ZB2</t>
  </si>
  <si>
    <t>DZIAŁ VII. ZBIORNIK ZB3</t>
  </si>
  <si>
    <t>DZIAŁ VIII. ZBIORNIK ZB4</t>
  </si>
  <si>
    <t>DZIAŁ IX. PRACE POMIAROWE I DOKUMENTACJA POWYKONAWCZA</t>
  </si>
  <si>
    <t>1. Przebudowa rowu R2
2. Przebudowa rowu R4
3. Przebudowa rowu R5
4. Przebudowa rowu R6
5. Przebudowa rowu R7
6. Przebudowa rowu R8 i R8A 
5. Przebudowa rowu R9
6. Przebudowa rowu R10
7. Przebudowa rowu R11
8. Przebudowa rowu R12
Zakres obejmuje roboty ziemne, konstrukcyjne i umocnieniowe zgodnie z załącznikiem graficznym "Mapa poglądowa - rowy.pdf".
* W ramach przebudowy i budowy rowów należy brać pod uwagę wszystkie roboty wynikające z projektu w obrębie wskazanych odcinków rowów tzn., należy kalkulować również roboty związane z  budową i przebudową przepustów, roboty związane z umocnieniami w obrębie wlotów i wylotów oraz inne roboty (np. likwidacja części rowów).</t>
  </si>
  <si>
    <t>Budowa sieci kanalizacji deszczowej D9.9 – W9 o średnicy 600 mm wraz z przyłączami  – wykonanie robót ziemnych przy założeniu wymiany gruntu w wykopie wąskoprzestrzennym i jego zagęszczeniem, zabezpieczenie wykopu, ułożenie i montaż sieci, zasypanie z zagęszczeniem. 
Uwaga: Odcinek D9 (600 mm) obejmuje swoim zakresem instalację w obszarze terenu niwelowanego w obrębie wpięcia do zbiornika ZB4</t>
  </si>
  <si>
    <t>SZACOWANY ZAKRES</t>
  </si>
  <si>
    <t xml:space="preserve">ŁĄCZNA DŁUGOSĆ ROWÓW BUDOWANYCH I PRZEBUDOWYWANYCH </t>
  </si>
  <si>
    <t>km</t>
  </si>
  <si>
    <t>19. Budowa sieci kanalizacji deszczowej ZB2.1 – ZB1.2 wraz ze studniami – średnica 600 mm - wykonanie robót ziemnych przy założeniu wymiany gruntu w wykopie wąskoprzestrzennym i jego zagęszczeniem, zabezpieczenie wykopu, ułożenie i montaż sieci, zasypanie z zagęszczeniem;  Uwaga: Odcinek ZB2.1-ZB1.2 obejmuje swoim zakresem instalację łączącą zbiorniki ZB3 oraz ZB4
20. Budowa sieci kanalizacji deszczowej ZB3.1 – ZB2.2 wraz ze studniami – średnica 400 mm - wykonanie robót ziemnych przy założeniu wymiany gruntu w wykopie wąskoprzestrzennym i jego zagęszczeniem, zabezpieczenie wykopu, ułożenie i montaż sieci, zasypanie z zagęszczeniem. Uwaga: Odcinek ZB3.1-ZB2.2 obejmuje swoim zakresem instalację łączącą zbiorniki ZB2 oraz ZB3
21. Budowa sieci kanalizacji deszczowej ZB4.1 – ZB3.2 wraz ze studniami – średnica 400 mm - wykonanie robót ziemnych przy założeniu wymiany gruntu w wykopie wąskoprzestrzennym i jego zagęszczeniem, zabezpieczenie wykopu, ułożenie i montaż sieci, zasypanie z zagęszczeniem. Odcinek ZB4.1-ZB3.2 obejmuje swoim zakresem instalację łączącą zbiorniki ZB1 oraz ZB2
* Powyższy zakres odpowiednio do załącznika graficznego "Mapa poglądowa - rowy.pdf"</t>
  </si>
  <si>
    <t>1. Rozbiórka istniejącego mnicha, wywóz odpadów i ich utylizacja
2. Montaż niezbędnego wyposażenia na doku wylotowym: krata wema, zasuwa naścienna, kraty zabezpieczające na wylocie ze zbiornika i na wlotach do zbiornika
3. Wykonanie wylotu ze zbiornika ZB1 - roboty ziemne, konstrukcyjne betonowe i żelbetowe wraz z warstwami podbudowy
4. Wykonanie wylotu ZB.3.2 - roboty ziemne, konstrukcyjne: betonowe i żelbetowe wraz z warstwami podbudowy
5. Wykonanie wylotu W7.1 - roboty ziemne, konstrukcyjne: betonowe i żelbetowe wraz z warstwami podbudowy
6. Wykonanie wylotu W7.2 - roboty ziemne, konstrukcyjne: betonowe i żelbetowe wraz z warstwami podbudowy
7. Wykonanie wylotu W7.3 - roboty ziemne, konstrukcyjne: betonowe i żelbetowe wraz z warstwami podbudowy
8. Wykonanie schodów żelbetowych wraz z podbudową
9. Budowa grobli przelewowej - wykonanie narzutu kamiennego gr. 30 cm na zaprawie cementowej
10. Budowa grobli przelewowej - wykonanie nasypu z gruntu licencjonowanego, przywiezionego z zewnątrz wraz z jego zagęszczeniem
11. Wykonanie palisady z kołków drewnianych o średnicy do 12 cm i długości do 1,5 m
12. Umocnienie wylotów ze zbiornika - narzut kamienny na zaprawie cementowej</t>
  </si>
  <si>
    <t>1. Rozbiórka istniejącego mnicha, wywóz odpadów i ich utylizacja
2. Montaż niezbędnego wyposażenia na doku wylotowym: krata wema, zasuwa naścienna, kraty zabezpieczające na wylocie ze zbiornika i na wlotach do zbiornika
3. Wykonanie wylotu ze zbiornika ZB2 - roboty ziemne, konstrukcyjne betonowe i żelbetowe wraz z warstwami podbudowy
4. Wykonanie schodów żelbetowych wraz z podbudową
5. Umocnienie wylotu ze zbiornika - narzut kamienny na zaprawie cementowej</t>
  </si>
  <si>
    <t>1. Rozbiórka ścian betonowych zbiornika
2. Montaż niezbędnego wyposażenia w obrębie zbiornika: zasuwa naścienna, kraty wema itp.
3. Wykonanie wylotu ze zbiornika - roboty ziemne, konstrukcyjne betonowe i żelbetowe wraz z podbudową
4. Wykonanie schodów żelbetowych wraz z podbudową
5. Budowa wylotu W9 - roboty ziemne, konstrukcyjne betonowe i żelbetowe wraz z podbudową
6. Umocnienie wylotu ze zbiornika - narzut kamienny na zaprawie cementowej</t>
  </si>
  <si>
    <t>1. Rozbiórka konstrukcji żelbetowych i betonowych zbiornika wraz z ich wywozem i utylizacją
2. Montaż niezbędnego wyposażenia w obrębie zbiornika: zasuwa naścienna, kraty wema itp.
3. Wykonanie schodów żelbetowych wraz z podbudową
4. Budowa przelewu awaryjnego - pozycja obejmuje wykonanie podbudowy, wykonanie konstrukcji żelbetowej
5. Umocnienie przelewu awaryjnego - narzut kamienny gr. 30 cm spoinowany</t>
  </si>
  <si>
    <t>Roboty ziemne – wykonanie warstwy piaskowo-żwirowej obciążenia geomembrany oraz budowa nasypów grobli</t>
  </si>
  <si>
    <t>Budowa sieci kanalizacji deszczowej D9.9 – W9 o średnicy 400 mm wraz z przyłączami – wykonanie robót ziemnych przy założeniu wymiany gruntu w wykopie wąskoprzestrzennym i jego zagęszczeniem, zabezpieczenie wykopu, ułożenie i montaż sieci, zasypanie z zagęszczeniem, odtworzenie warstwy nawierzchni drogowej. 
Uwaga: Odcinek D9 (400 mm) obejmuje swoim zakresem instalację pomiędzy oczyszczalnią ścieków (rów 8A) a wpięciem do sieci 600 mm.</t>
  </si>
  <si>
    <t>1. Zakup, dostawa, wykonanie, montaż osadników
2. Zakup, dostawa, wykonanie, montaż wylotu W10 wraz z umocnieniem dna i skarpy rowu
3. Budowa ścieku ulicznego i skarpowego wraz z robotami towarzyszącymi i utylizacją materiałów z rozbiórek istniejących elementów betonowych
4. Podwieszenie/zabezpieczenie istniejących kabli/przewodów istniejącego uzbrojenia terenu
5. Podwieszenie/zabezpieczenie istniejących rurociągów istniejącego uzbrojenia terenu
6. Budowa sieci kanalizacji deszczowej D1 o średnicach 160, 250, 400 mm wraz z przyłączami i studniami wraz z wykonaniem robót ziemnych przy założeniu wymiany gruntu w wykopie wąskoprzestrzennym i jego zagęszczeniem, zabezpieczenie wykopu, ułożenie i montaż sieci, zasypanie z zagęszczeniem, odtworzenie warstwy nawierzchni drogowej w obrębie podjazdu do budynku (willi) 1F; Uwaga: uwzględnić należy wykonanie podejść pod piony spustowe; podejścia odsunąć od lica ścian na odległość ok. 20  cm; w obrębie placu wjazdowego nawierzchnię uzupełnić jako kamienną - wykonanie nawierzchni asfaltowej wykonane będzie na podstawie odrębnego postępowania i zamówienia.
7. Przebudowa sieci kanalizacji deszczowej D1 z założeniami j.w.
8. Budowa sieci D2 projektowanej na zapleczu Pawilonu 1B oraz w okolicach stacji transformatorowej;  uwzględnić należy: montaż studni, wykonanie podejść pod piony spustowe z odsunięciem od lica ściany na odległość ok. 20 cm, odtworzenie nawierzchni drogowych, wykonanie towarzyszącego drenażu (D2.32-D2.34 oraz D2.12-D2.12.1)
9. Przebudowa sieci D2 z uwagami j.w.
10. Budowa sieci kanalizacji deszczowej D5.10.1 – W5.1 o średnicach 250, 300, 400, 500, 800 mm wraz z przyłączami i studniami; wykonanie robót ziemnych przy założeniu wymiany gruntu w wykopie wąskoprzestrzennym i jego zagęszczeniem, zabezpieczenie wykopu, ułożenie i montaż sieci, zasypanie z zagęszczeniem, odtworzenie warstwy nawierzchni drogowej, odtworzenie nawierzchni chodników w przyziemu. Uwaga: Odcinek D5 obejmuje swoim zakresem instalację wokół zachodniego skrzydła Pawilonu 2A wraz z odprowadzeniem wody do zbiornika ZB1. 
11. Przebudowa sieci kanalizacji deszczowej D5 z założeniami j.w.
12. Przebudowa sieci kanalizacji deszczowej D6.1 – D.6.4 (wschodnie skrzydło Pawilonu 2A - pochylnia) oraz częściowa wymiana rury wraz z przyłączami i studniami; wykonanie robót ziemnych przy założeniu wymiany gruntu w wykopie wąskoprzestrzennym i jego zagęszczeniem, zabezpieczeniem wykopu, ułożenie i montaż sieci, zasypaniem z zagęszczeniem, odtworzeniem warstwy nawierzchni drogowej
13. Budowa sieci kanalizacji deszczowej D7.16 – W7.1 o średnicach 200, 250, 300, 400 i 600 mm wraz z przyłączami i studniami – wykonanie robót ziemnych przy założeniu wymiany gruntu w wykopie wąskoprzestrzennym i jego zagęszczeniem, zabezpieczeniem wykopu, ułożeniem i montażem sieci, zasypaniem z zagęszczeniem, odtworzeniem warstwy nawierzchni drogowej szutrowej z uwzględnieniem podejść pod piony spustowe; podejścia odsunąć od lica ściany na odległość ok. 20 cm, wykonanie towarzyszącego drenażu (D7.5.4 - D7.5.43, D.7.5.7 - D7.5.7.4 oraz D7.5.6 - D7.5.6.5)
14. Przebudowa sieci kanalizacji deszczowej D7 z założeniami j.w.</t>
  </si>
  <si>
    <t>15. Budowa sieci kanalizacji deszczowej D8.2 – W8 o średnicy 600 mm wraz ze studniami - wykonanie robót ziemnych przy założeniu wymiany gruntu w wykopie wąskoprzestrzennym i jego zagęszczeniem, zabezpieczenie wykopu, ułożenie i montaż sieci, zasypanie z zagęszczeniem. Uwaga: Odcinek D8 obejmuje swoim zakresem instalację przelewową pomiędzy zbiornikiem ZB3 a rowem melioracyjnym
16. Budowa drenażu pomiędzy zbiornikiem ZB4 a studnią  D9.33
17. Budowa sieci kanalizacji deszczowej S11.14 – S10.11.1 rurami o średnicach 400 i 500 mm wraz ze studniami – wykonanie robót ziemnych przy założeniu wymiany gruntu w wykopie wąskoprzestrzennym i jego zagęszczeniem, zabezpieczenie wykopu, ułożenie i montaż sieci, zasypanie z zagęszczeniem, odtworzenie warstwy nawierzchni drogowej, wykonanie wlotów do istniejących rowów
18. Przebudowa odcinka kanalizacji deszczowej S11.14 – S10.11.1 z uwagami j.w.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</si>
</sst>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i/>
      <sz val="8"/>
      <color indexed="63"/>
      <name val="Tahoma"/>
      <family val="2"/>
    </font>
    <font>
      <i/>
      <sz val="10"/>
      <color indexed="63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i/>
      <sz val="8"/>
      <color rgb="FF222222"/>
      <name val="Tahoma"/>
      <family val="2"/>
    </font>
    <font>
      <i/>
      <sz val="10"/>
      <color rgb="FF222222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vertical="center" wrapText="1"/>
    </xf>
    <xf numFmtId="0" fontId="21" fillId="0" borderId="14" xfId="0" applyFon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4" fontId="53" fillId="0" borderId="32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48" fillId="0" borderId="35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horizontal="right" vertical="center"/>
    </xf>
    <xf numFmtId="4" fontId="48" fillId="0" borderId="36" xfId="0" applyNumberFormat="1" applyFont="1" applyBorder="1" applyAlignment="1">
      <alignment vertical="center"/>
    </xf>
    <xf numFmtId="4" fontId="48" fillId="0" borderId="37" xfId="0" applyNumberFormat="1" applyFont="1" applyBorder="1" applyAlignment="1">
      <alignment vertical="center"/>
    </xf>
    <xf numFmtId="4" fontId="48" fillId="0" borderId="32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48" fillId="0" borderId="42" xfId="0" applyNumberFormat="1" applyFont="1" applyBorder="1" applyAlignment="1">
      <alignment horizontal="right" vertical="center"/>
    </xf>
    <xf numFmtId="0" fontId="53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4" fontId="48" fillId="0" borderId="43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5" fillId="0" borderId="0" xfId="0" applyFont="1" applyAlignment="1">
      <alignment/>
    </xf>
    <xf numFmtId="4" fontId="48" fillId="34" borderId="33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34" borderId="12" xfId="0" applyNumberFormat="1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4" fontId="48" fillId="34" borderId="44" xfId="0" applyNumberFormat="1" applyFont="1" applyFill="1" applyBorder="1" applyAlignment="1" applyProtection="1">
      <alignment horizontal="right" vertical="center"/>
      <protection locked="0"/>
    </xf>
    <xf numFmtId="4" fontId="48" fillId="34" borderId="33" xfId="0" applyNumberFormat="1" applyFont="1" applyFill="1" applyBorder="1" applyAlignment="1" applyProtection="1">
      <alignment vertical="center"/>
      <protection locked="0"/>
    </xf>
    <xf numFmtId="4" fontId="48" fillId="34" borderId="45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11" xfId="0" applyNumberFormat="1" applyFont="1" applyFill="1" applyBorder="1" applyAlignment="1" applyProtection="1">
      <alignment horizontal="center" vertical="center"/>
      <protection locked="0"/>
    </xf>
    <xf numFmtId="4" fontId="48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0" fillId="0" borderId="46" xfId="0" applyBorder="1" applyAlignment="1" quotePrefix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4" fontId="24" fillId="0" borderId="32" xfId="0" applyNumberFormat="1" applyFont="1" applyBorder="1" applyAlignment="1">
      <alignment horizontal="right" vertical="center"/>
    </xf>
    <xf numFmtId="0" fontId="21" fillId="0" borderId="46" xfId="0" applyFont="1" applyBorder="1" applyAlignment="1" quotePrefix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5" fillId="0" borderId="47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5" fillId="0" borderId="49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55" fillId="0" borderId="48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50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50" xfId="0" applyFont="1" applyBorder="1" applyAlignment="1">
      <alignment horizontal="left" vertical="center"/>
    </xf>
    <xf numFmtId="0" fontId="36" fillId="0" borderId="47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left" vertical="center" wrapText="1"/>
    </xf>
    <xf numFmtId="0" fontId="55" fillId="0" borderId="55" xfId="0" applyFont="1" applyBorder="1" applyAlignment="1" quotePrefix="1">
      <alignment horizontal="left" vertical="center" wrapText="1"/>
    </xf>
    <xf numFmtId="0" fontId="55" fillId="0" borderId="56" xfId="0" applyFont="1" applyBorder="1" applyAlignment="1" quotePrefix="1">
      <alignment horizontal="left" vertical="center" wrapText="1"/>
    </xf>
    <xf numFmtId="0" fontId="55" fillId="0" borderId="57" xfId="0" applyFont="1" applyBorder="1" applyAlignment="1" quotePrefix="1">
      <alignment horizontal="left" vertical="center" wrapText="1"/>
    </xf>
    <xf numFmtId="0" fontId="36" fillId="0" borderId="51" xfId="50" applyFont="1" applyFill="1" applyBorder="1" applyAlignment="1">
      <alignment horizontal="left" vertical="center" wrapText="1"/>
    </xf>
    <xf numFmtId="0" fontId="36" fillId="0" borderId="52" xfId="50" applyFont="1" applyFill="1" applyBorder="1" applyAlignment="1">
      <alignment horizontal="left" vertical="center" wrapText="1"/>
    </xf>
    <xf numFmtId="0" fontId="36" fillId="0" borderId="53" xfId="50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horizontal="left" vertical="center" wrapText="1"/>
    </xf>
    <xf numFmtId="0" fontId="55" fillId="0" borderId="56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36" fillId="0" borderId="5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left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62" xfId="0" applyFont="1" applyBorder="1" applyAlignment="1">
      <alignment horizontal="left" vertical="center"/>
    </xf>
    <xf numFmtId="0" fontId="53" fillId="0" borderId="6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8" fillId="0" borderId="64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6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view="pageBreakPreview" zoomScale="130" zoomScaleNormal="85" zoomScaleSheetLayoutView="130" zoomScalePageLayoutView="0" workbookViewId="0" topLeftCell="A16">
      <selection activeCell="F19" sqref="F19"/>
    </sheetView>
  </sheetViews>
  <sheetFormatPr defaultColWidth="9.140625" defaultRowHeight="15"/>
  <cols>
    <col min="1" max="1" width="4.28125" style="0" customWidth="1"/>
    <col min="2" max="2" width="6.00390625" style="0" customWidth="1"/>
    <col min="3" max="3" width="73.421875" style="15" customWidth="1"/>
    <col min="4" max="4" width="5.140625" style="0" customWidth="1"/>
    <col min="5" max="5" width="9.00390625" style="0" bestFit="1" customWidth="1"/>
    <col min="6" max="6" width="13.57421875" style="0" customWidth="1"/>
    <col min="7" max="7" width="14.8515625" style="0" customWidth="1"/>
  </cols>
  <sheetData>
    <row r="1" spans="1:7" ht="30.75" customHeight="1">
      <c r="A1" s="99" t="s">
        <v>52</v>
      </c>
      <c r="B1" s="98"/>
      <c r="C1" s="171"/>
      <c r="D1" s="98"/>
      <c r="E1" s="98"/>
      <c r="F1" s="98"/>
      <c r="G1" s="172" t="s">
        <v>75</v>
      </c>
    </row>
    <row r="2" spans="1:7" ht="18.75">
      <c r="A2" s="99"/>
      <c r="B2" s="98"/>
      <c r="C2" s="171"/>
      <c r="D2" s="98"/>
      <c r="E2" s="98"/>
      <c r="F2" s="98"/>
      <c r="G2" s="172"/>
    </row>
    <row r="3" spans="2:7" ht="15">
      <c r="B3" s="80"/>
      <c r="C3" s="90" t="s">
        <v>78</v>
      </c>
      <c r="D3" s="91"/>
      <c r="E3" s="80"/>
      <c r="F3" s="89"/>
      <c r="G3" s="80"/>
    </row>
    <row r="4" spans="1:3" ht="23.25" customHeight="1" thickBot="1">
      <c r="A4" s="2"/>
      <c r="B4" s="2"/>
      <c r="C4" s="14"/>
    </row>
    <row r="5" spans="1:7" ht="48" thickBot="1">
      <c r="A5" s="31" t="s">
        <v>1</v>
      </c>
      <c r="B5" s="157" t="s">
        <v>41</v>
      </c>
      <c r="C5" s="158"/>
      <c r="D5" s="32" t="s">
        <v>43</v>
      </c>
      <c r="E5" s="32" t="s">
        <v>2</v>
      </c>
      <c r="F5" s="33" t="s">
        <v>77</v>
      </c>
      <c r="G5" s="34" t="s">
        <v>44</v>
      </c>
    </row>
    <row r="6" spans="1:7" ht="15.75">
      <c r="A6" s="131" t="s">
        <v>0</v>
      </c>
      <c r="B6" s="132"/>
      <c r="C6" s="132"/>
      <c r="D6" s="132"/>
      <c r="E6" s="132"/>
      <c r="F6" s="133"/>
      <c r="G6" s="44">
        <f>G7</f>
        <v>0</v>
      </c>
    </row>
    <row r="7" spans="1:7" ht="15">
      <c r="A7" s="36" t="s">
        <v>37</v>
      </c>
      <c r="B7" s="125" t="s">
        <v>42</v>
      </c>
      <c r="C7" s="126"/>
      <c r="D7" s="126"/>
      <c r="E7" s="126"/>
      <c r="F7" s="127"/>
      <c r="G7" s="81"/>
    </row>
    <row r="8" spans="1:7" ht="93" customHeight="1" thickBot="1">
      <c r="A8" s="17"/>
      <c r="B8" s="139" t="s">
        <v>106</v>
      </c>
      <c r="C8" s="140"/>
      <c r="D8" s="140"/>
      <c r="E8" s="140"/>
      <c r="F8" s="140"/>
      <c r="G8" s="141"/>
    </row>
    <row r="9" spans="1:7" ht="15.75">
      <c r="A9" s="159" t="s">
        <v>45</v>
      </c>
      <c r="B9" s="160"/>
      <c r="C9" s="160"/>
      <c r="D9" s="160"/>
      <c r="E9" s="160"/>
      <c r="F9" s="161"/>
      <c r="G9" s="110">
        <f>G10</f>
        <v>0</v>
      </c>
    </row>
    <row r="10" spans="1:7" ht="15" customHeight="1">
      <c r="A10" s="29" t="s">
        <v>37</v>
      </c>
      <c r="B10" s="125" t="s">
        <v>46</v>
      </c>
      <c r="C10" s="126"/>
      <c r="D10" s="126"/>
      <c r="E10" s="126"/>
      <c r="F10" s="127"/>
      <c r="G10" s="82"/>
    </row>
    <row r="11" spans="1:7" ht="186" customHeight="1" thickBot="1">
      <c r="A11" s="111"/>
      <c r="B11" s="142" t="s">
        <v>114</v>
      </c>
      <c r="C11" s="143"/>
      <c r="D11" s="143"/>
      <c r="E11" s="143"/>
      <c r="F11" s="143"/>
      <c r="G11" s="144"/>
    </row>
    <row r="12" spans="1:7" s="8" customFormat="1" ht="15.75">
      <c r="A12" s="154" t="s">
        <v>107</v>
      </c>
      <c r="B12" s="155"/>
      <c r="C12" s="155"/>
      <c r="D12" s="155"/>
      <c r="E12" s="155"/>
      <c r="F12" s="156"/>
      <c r="G12" s="48">
        <f>G13+G17</f>
        <v>0</v>
      </c>
    </row>
    <row r="13" spans="1:7" s="8" customFormat="1" ht="15">
      <c r="A13" s="30" t="s">
        <v>37</v>
      </c>
      <c r="B13" s="125" t="s">
        <v>46</v>
      </c>
      <c r="C13" s="126"/>
      <c r="D13" s="126"/>
      <c r="E13" s="126"/>
      <c r="F13" s="127"/>
      <c r="G13" s="81"/>
    </row>
    <row r="14" spans="1:7" s="8" customFormat="1" ht="375" customHeight="1">
      <c r="A14" s="17"/>
      <c r="B14" s="145" t="s">
        <v>126</v>
      </c>
      <c r="C14" s="146"/>
      <c r="D14" s="146"/>
      <c r="E14" s="146"/>
      <c r="F14" s="146"/>
      <c r="G14" s="147"/>
    </row>
    <row r="15" spans="1:7" s="8" customFormat="1" ht="111.75" customHeight="1">
      <c r="A15" s="40"/>
      <c r="B15" s="148" t="s">
        <v>127</v>
      </c>
      <c r="C15" s="149"/>
      <c r="D15" s="149"/>
      <c r="E15" s="149"/>
      <c r="F15" s="149"/>
      <c r="G15" s="150"/>
    </row>
    <row r="16" spans="1:7" ht="150.75" customHeight="1">
      <c r="A16" s="39"/>
      <c r="B16" s="151" t="s">
        <v>119</v>
      </c>
      <c r="C16" s="152"/>
      <c r="D16" s="152"/>
      <c r="E16" s="152"/>
      <c r="F16" s="152"/>
      <c r="G16" s="153"/>
    </row>
    <row r="17" spans="1:7" ht="15">
      <c r="A17" s="30" t="s">
        <v>49</v>
      </c>
      <c r="B17" s="118" t="s">
        <v>48</v>
      </c>
      <c r="C17" s="119"/>
      <c r="D17" s="119"/>
      <c r="E17" s="119"/>
      <c r="F17" s="120"/>
      <c r="G17" s="45">
        <f>SUM(G18:G27)</f>
        <v>0</v>
      </c>
    </row>
    <row r="18" spans="1:7" ht="66" customHeight="1">
      <c r="A18" s="37" t="s">
        <v>47</v>
      </c>
      <c r="B18" s="134" t="s">
        <v>115</v>
      </c>
      <c r="C18" s="135"/>
      <c r="D18" s="7" t="s">
        <v>4</v>
      </c>
      <c r="E18" s="7">
        <v>108</v>
      </c>
      <c r="F18" s="92"/>
      <c r="G18" s="46">
        <f aca="true" t="shared" si="0" ref="G18:G27">ROUND(E18*F18,2)</f>
        <v>0</v>
      </c>
    </row>
    <row r="19" spans="1:7" ht="78.75" customHeight="1">
      <c r="A19" s="37" t="s">
        <v>50</v>
      </c>
      <c r="B19" s="134" t="s">
        <v>125</v>
      </c>
      <c r="C19" s="114"/>
      <c r="D19" s="7" t="s">
        <v>4</v>
      </c>
      <c r="E19" s="7">
        <v>288</v>
      </c>
      <c r="F19" s="92"/>
      <c r="G19" s="46">
        <f t="shared" si="0"/>
        <v>0</v>
      </c>
    </row>
    <row r="20" spans="1:7" ht="15">
      <c r="A20" s="37" t="s">
        <v>51</v>
      </c>
      <c r="B20" s="134" t="s">
        <v>82</v>
      </c>
      <c r="C20" s="135"/>
      <c r="D20" s="7" t="s">
        <v>83</v>
      </c>
      <c r="E20" s="7">
        <v>2</v>
      </c>
      <c r="F20" s="92"/>
      <c r="G20" s="46">
        <f t="shared" si="0"/>
        <v>0</v>
      </c>
    </row>
    <row r="21" spans="1:7" ht="15">
      <c r="A21" s="37" t="s">
        <v>53</v>
      </c>
      <c r="B21" s="134" t="s">
        <v>84</v>
      </c>
      <c r="C21" s="135"/>
      <c r="D21" s="7" t="s">
        <v>83</v>
      </c>
      <c r="E21" s="7">
        <v>2</v>
      </c>
      <c r="F21" s="92"/>
      <c r="G21" s="46">
        <f t="shared" si="0"/>
        <v>0</v>
      </c>
    </row>
    <row r="22" spans="1:7" ht="15">
      <c r="A22" s="37" t="s">
        <v>54</v>
      </c>
      <c r="B22" s="134" t="s">
        <v>87</v>
      </c>
      <c r="C22" s="135"/>
      <c r="D22" s="7" t="s">
        <v>83</v>
      </c>
      <c r="E22" s="7">
        <v>6</v>
      </c>
      <c r="F22" s="92"/>
      <c r="G22" s="46">
        <f t="shared" si="0"/>
        <v>0</v>
      </c>
    </row>
    <row r="23" spans="1:7" ht="24.75" customHeight="1">
      <c r="A23" s="37" t="s">
        <v>55</v>
      </c>
      <c r="B23" s="134" t="s">
        <v>38</v>
      </c>
      <c r="C23" s="114"/>
      <c r="D23" s="7" t="s">
        <v>4</v>
      </c>
      <c r="E23" s="7">
        <v>5</v>
      </c>
      <c r="F23" s="92"/>
      <c r="G23" s="46">
        <f t="shared" si="0"/>
        <v>0</v>
      </c>
    </row>
    <row r="24" spans="1:7" ht="24.75" customHeight="1">
      <c r="A24" s="37" t="s">
        <v>56</v>
      </c>
      <c r="B24" s="134" t="s">
        <v>39</v>
      </c>
      <c r="C24" s="114"/>
      <c r="D24" s="7" t="s">
        <v>4</v>
      </c>
      <c r="E24" s="7">
        <v>5</v>
      </c>
      <c r="F24" s="92"/>
      <c r="G24" s="46">
        <f t="shared" si="0"/>
        <v>0</v>
      </c>
    </row>
    <row r="25" spans="1:7" ht="26.25" customHeight="1">
      <c r="A25" s="37" t="s">
        <v>57</v>
      </c>
      <c r="B25" s="134" t="s">
        <v>100</v>
      </c>
      <c r="C25" s="114"/>
      <c r="D25" s="7" t="s">
        <v>4</v>
      </c>
      <c r="E25" s="7">
        <v>5</v>
      </c>
      <c r="F25" s="92"/>
      <c r="G25" s="46">
        <f t="shared" si="0"/>
        <v>0</v>
      </c>
    </row>
    <row r="26" spans="1:7" ht="27" customHeight="1">
      <c r="A26" s="37" t="s">
        <v>85</v>
      </c>
      <c r="B26" s="134" t="s">
        <v>101</v>
      </c>
      <c r="C26" s="114"/>
      <c r="D26" s="7" t="s">
        <v>4</v>
      </c>
      <c r="E26" s="7">
        <v>5</v>
      </c>
      <c r="F26" s="92"/>
      <c r="G26" s="46">
        <f t="shared" si="0"/>
        <v>0</v>
      </c>
    </row>
    <row r="27" spans="1:7" ht="26.25" customHeight="1" thickBot="1">
      <c r="A27" s="37" t="s">
        <v>86</v>
      </c>
      <c r="B27" s="137" t="s">
        <v>102</v>
      </c>
      <c r="C27" s="136"/>
      <c r="D27" s="10" t="s">
        <v>4</v>
      </c>
      <c r="E27" s="10">
        <v>5</v>
      </c>
      <c r="F27" s="93"/>
      <c r="G27" s="46">
        <f t="shared" si="0"/>
        <v>0</v>
      </c>
    </row>
    <row r="28" spans="1:7" ht="15.75">
      <c r="A28" s="131" t="s">
        <v>108</v>
      </c>
      <c r="B28" s="132"/>
      <c r="C28" s="132"/>
      <c r="D28" s="132"/>
      <c r="E28" s="132"/>
      <c r="F28" s="133"/>
      <c r="G28" s="49">
        <f>G29</f>
        <v>0</v>
      </c>
    </row>
    <row r="29" spans="1:7" ht="15.75">
      <c r="A29" s="41" t="s">
        <v>37</v>
      </c>
      <c r="B29" s="125" t="s">
        <v>46</v>
      </c>
      <c r="C29" s="126"/>
      <c r="D29" s="126"/>
      <c r="E29" s="126"/>
      <c r="F29" s="127"/>
      <c r="G29" s="86"/>
    </row>
    <row r="30" spans="1:7" ht="81.75" customHeight="1" thickBot="1">
      <c r="A30" s="16"/>
      <c r="B30" s="128" t="s">
        <v>103</v>
      </c>
      <c r="C30" s="129"/>
      <c r="D30" s="129"/>
      <c r="E30" s="129"/>
      <c r="F30" s="129"/>
      <c r="G30" s="130"/>
    </row>
    <row r="31" spans="1:7" ht="15.75">
      <c r="A31" s="131" t="s">
        <v>109</v>
      </c>
      <c r="B31" s="132"/>
      <c r="C31" s="132"/>
      <c r="D31" s="132"/>
      <c r="E31" s="132"/>
      <c r="F31" s="133"/>
      <c r="G31" s="50">
        <f>G32+G34</f>
        <v>0</v>
      </c>
    </row>
    <row r="32" spans="1:7" ht="15.75">
      <c r="A32" s="112" t="s">
        <v>37</v>
      </c>
      <c r="B32" s="125" t="s">
        <v>46</v>
      </c>
      <c r="C32" s="126"/>
      <c r="D32" s="126"/>
      <c r="E32" s="126"/>
      <c r="F32" s="127"/>
      <c r="G32" s="87"/>
    </row>
    <row r="33" spans="1:7" ht="172.5" customHeight="1">
      <c r="A33" s="42"/>
      <c r="B33" s="115" t="s">
        <v>120</v>
      </c>
      <c r="C33" s="116"/>
      <c r="D33" s="116"/>
      <c r="E33" s="116"/>
      <c r="F33" s="116"/>
      <c r="G33" s="117"/>
    </row>
    <row r="34" spans="1:7" ht="15">
      <c r="A34" s="30" t="s">
        <v>49</v>
      </c>
      <c r="B34" s="118" t="s">
        <v>48</v>
      </c>
      <c r="C34" s="119"/>
      <c r="D34" s="119"/>
      <c r="E34" s="119"/>
      <c r="F34" s="120"/>
      <c r="G34" s="51">
        <f>SUM(G35:G43)</f>
        <v>0</v>
      </c>
    </row>
    <row r="35" spans="1:7" ht="27.75" customHeight="1">
      <c r="A35" s="38" t="s">
        <v>47</v>
      </c>
      <c r="B35" s="115" t="s">
        <v>93</v>
      </c>
      <c r="C35" s="121"/>
      <c r="D35" s="1" t="s">
        <v>5</v>
      </c>
      <c r="E35" s="1">
        <v>2182</v>
      </c>
      <c r="F35" s="83"/>
      <c r="G35" s="46">
        <f>ROUND(E35*F35,2)</f>
        <v>0</v>
      </c>
    </row>
    <row r="36" spans="1:7" ht="15" customHeight="1">
      <c r="A36" s="38" t="s">
        <v>50</v>
      </c>
      <c r="B36" s="113" t="s">
        <v>60</v>
      </c>
      <c r="C36" s="114"/>
      <c r="D36" s="1" t="s">
        <v>5</v>
      </c>
      <c r="E36" s="1">
        <v>288.2</v>
      </c>
      <c r="F36" s="83"/>
      <c r="G36" s="46">
        <f aca="true" t="shared" si="1" ref="G36:G43">ROUND(E36*F36,2)</f>
        <v>0</v>
      </c>
    </row>
    <row r="37" spans="1:7" ht="15" customHeight="1">
      <c r="A37" s="38" t="s">
        <v>51</v>
      </c>
      <c r="B37" s="113" t="s">
        <v>104</v>
      </c>
      <c r="C37" s="114"/>
      <c r="D37" s="1" t="s">
        <v>3</v>
      </c>
      <c r="E37" s="1">
        <v>1667</v>
      </c>
      <c r="F37" s="83"/>
      <c r="G37" s="46">
        <f t="shared" si="1"/>
        <v>0</v>
      </c>
    </row>
    <row r="38" spans="1:7" ht="29.25" customHeight="1">
      <c r="A38" s="38" t="s">
        <v>53</v>
      </c>
      <c r="B38" s="113" t="s">
        <v>124</v>
      </c>
      <c r="C38" s="114"/>
      <c r="D38" s="1" t="s">
        <v>5</v>
      </c>
      <c r="E38" s="1">
        <v>1451</v>
      </c>
      <c r="F38" s="83"/>
      <c r="G38" s="46">
        <f t="shared" si="1"/>
        <v>0</v>
      </c>
    </row>
    <row r="39" spans="1:7" ht="15">
      <c r="A39" s="38" t="s">
        <v>54</v>
      </c>
      <c r="B39" s="113" t="s">
        <v>97</v>
      </c>
      <c r="C39" s="114"/>
      <c r="D39" s="1" t="s">
        <v>3</v>
      </c>
      <c r="E39" s="1">
        <v>1050</v>
      </c>
      <c r="F39" s="83"/>
      <c r="G39" s="46">
        <f t="shared" si="1"/>
        <v>0</v>
      </c>
    </row>
    <row r="40" spans="1:7" ht="15" customHeight="1">
      <c r="A40" s="38" t="s">
        <v>55</v>
      </c>
      <c r="B40" s="113" t="s">
        <v>59</v>
      </c>
      <c r="C40" s="114"/>
      <c r="D40" s="1" t="s">
        <v>5</v>
      </c>
      <c r="E40" s="1">
        <v>96.4</v>
      </c>
      <c r="F40" s="83"/>
      <c r="G40" s="46">
        <f t="shared" si="1"/>
        <v>0</v>
      </c>
    </row>
    <row r="41" spans="1:7" ht="15">
      <c r="A41" s="38" t="s">
        <v>56</v>
      </c>
      <c r="B41" s="113" t="s">
        <v>58</v>
      </c>
      <c r="C41" s="114"/>
      <c r="D41" s="1" t="s">
        <v>3</v>
      </c>
      <c r="E41" s="1">
        <v>964</v>
      </c>
      <c r="F41" s="83"/>
      <c r="G41" s="46">
        <f t="shared" si="1"/>
        <v>0</v>
      </c>
    </row>
    <row r="42" spans="1:7" ht="15">
      <c r="A42" s="38" t="s">
        <v>57</v>
      </c>
      <c r="B42" s="113" t="s">
        <v>105</v>
      </c>
      <c r="C42" s="114"/>
      <c r="D42" s="1" t="s">
        <v>3</v>
      </c>
      <c r="E42" s="1">
        <v>964</v>
      </c>
      <c r="F42" s="83"/>
      <c r="G42" s="46">
        <f t="shared" si="1"/>
        <v>0</v>
      </c>
    </row>
    <row r="43" spans="1:7" ht="15.75" customHeight="1" thickBot="1">
      <c r="A43" s="103" t="s">
        <v>85</v>
      </c>
      <c r="B43" s="128" t="s">
        <v>96</v>
      </c>
      <c r="C43" s="136"/>
      <c r="D43" s="9" t="s">
        <v>3</v>
      </c>
      <c r="E43" s="9">
        <v>680</v>
      </c>
      <c r="F43" s="85"/>
      <c r="G43" s="47">
        <f t="shared" si="1"/>
        <v>0</v>
      </c>
    </row>
    <row r="44" spans="1:7" ht="15">
      <c r="A44" s="122" t="s">
        <v>110</v>
      </c>
      <c r="B44" s="123"/>
      <c r="C44" s="123"/>
      <c r="D44" s="123"/>
      <c r="E44" s="123"/>
      <c r="F44" s="124"/>
      <c r="G44" s="50">
        <f>G45+G47</f>
        <v>0</v>
      </c>
    </row>
    <row r="45" spans="1:7" ht="15.75">
      <c r="A45" s="102" t="s">
        <v>37</v>
      </c>
      <c r="B45" s="125" t="s">
        <v>46</v>
      </c>
      <c r="C45" s="126"/>
      <c r="D45" s="126"/>
      <c r="E45" s="126"/>
      <c r="F45" s="127"/>
      <c r="G45" s="87"/>
    </row>
    <row r="46" spans="1:7" ht="82.5" customHeight="1">
      <c r="A46" s="16"/>
      <c r="B46" s="115" t="s">
        <v>121</v>
      </c>
      <c r="C46" s="116"/>
      <c r="D46" s="116"/>
      <c r="E46" s="116"/>
      <c r="F46" s="116"/>
      <c r="G46" s="117"/>
    </row>
    <row r="47" spans="1:7" ht="15">
      <c r="A47" s="30" t="s">
        <v>49</v>
      </c>
      <c r="B47" s="118" t="s">
        <v>48</v>
      </c>
      <c r="C47" s="119"/>
      <c r="D47" s="119"/>
      <c r="E47" s="119"/>
      <c r="F47" s="120"/>
      <c r="G47" s="51">
        <f>SUM(G48:G56)</f>
        <v>0</v>
      </c>
    </row>
    <row r="48" spans="1:7" ht="29.25" customHeight="1">
      <c r="A48" s="38" t="s">
        <v>62</v>
      </c>
      <c r="B48" s="115" t="s">
        <v>93</v>
      </c>
      <c r="C48" s="121"/>
      <c r="D48" s="1" t="s">
        <v>5</v>
      </c>
      <c r="E48" s="1">
        <v>4934</v>
      </c>
      <c r="F48" s="83"/>
      <c r="G48" s="46">
        <f aca="true" t="shared" si="2" ref="G48:G56">ROUND(E48*F48,2)</f>
        <v>0</v>
      </c>
    </row>
    <row r="49" spans="1:7" ht="15">
      <c r="A49" s="38" t="s">
        <v>63</v>
      </c>
      <c r="B49" s="113" t="s">
        <v>60</v>
      </c>
      <c r="C49" s="114"/>
      <c r="D49" s="1" t="s">
        <v>5</v>
      </c>
      <c r="E49" s="1">
        <v>484.2</v>
      </c>
      <c r="F49" s="83"/>
      <c r="G49" s="46">
        <f t="shared" si="2"/>
        <v>0</v>
      </c>
    </row>
    <row r="50" spans="1:7" ht="15">
      <c r="A50" s="38" t="s">
        <v>64</v>
      </c>
      <c r="B50" s="113" t="s">
        <v>104</v>
      </c>
      <c r="C50" s="114"/>
      <c r="D50" s="1" t="s">
        <v>3</v>
      </c>
      <c r="E50" s="1">
        <v>2958</v>
      </c>
      <c r="F50" s="83"/>
      <c r="G50" s="46">
        <f t="shared" si="2"/>
        <v>0</v>
      </c>
    </row>
    <row r="51" spans="1:7" ht="27" customHeight="1">
      <c r="A51" s="38" t="s">
        <v>65</v>
      </c>
      <c r="B51" s="113" t="s">
        <v>124</v>
      </c>
      <c r="C51" s="114"/>
      <c r="D51" s="1" t="s">
        <v>5</v>
      </c>
      <c r="E51" s="1">
        <v>2964.2</v>
      </c>
      <c r="F51" s="83"/>
      <c r="G51" s="46">
        <f t="shared" si="2"/>
        <v>0</v>
      </c>
    </row>
    <row r="52" spans="1:7" ht="15">
      <c r="A52" s="38" t="s">
        <v>66</v>
      </c>
      <c r="B52" s="113" t="s">
        <v>97</v>
      </c>
      <c r="C52" s="114"/>
      <c r="D52" s="1" t="s">
        <v>3</v>
      </c>
      <c r="E52" s="1">
        <v>2081</v>
      </c>
      <c r="F52" s="83"/>
      <c r="G52" s="46">
        <f t="shared" si="2"/>
        <v>0</v>
      </c>
    </row>
    <row r="53" spans="1:7" ht="15">
      <c r="A53" s="38" t="s">
        <v>67</v>
      </c>
      <c r="B53" s="113" t="s">
        <v>59</v>
      </c>
      <c r="C53" s="114"/>
      <c r="D53" s="1" t="s">
        <v>5</v>
      </c>
      <c r="E53" s="1">
        <v>203.5</v>
      </c>
      <c r="F53" s="83"/>
      <c r="G53" s="46">
        <f t="shared" si="2"/>
        <v>0</v>
      </c>
    </row>
    <row r="54" spans="1:7" ht="15">
      <c r="A54" s="38" t="s">
        <v>68</v>
      </c>
      <c r="B54" s="113" t="s">
        <v>58</v>
      </c>
      <c r="C54" s="114"/>
      <c r="D54" s="1" t="s">
        <v>3</v>
      </c>
      <c r="E54" s="1">
        <v>2034.5</v>
      </c>
      <c r="F54" s="83"/>
      <c r="G54" s="46">
        <f t="shared" si="2"/>
        <v>0</v>
      </c>
    </row>
    <row r="55" spans="1:7" ht="15">
      <c r="A55" s="38" t="s">
        <v>69</v>
      </c>
      <c r="B55" s="113" t="s">
        <v>105</v>
      </c>
      <c r="C55" s="114"/>
      <c r="D55" s="11" t="s">
        <v>3</v>
      </c>
      <c r="E55" s="11">
        <v>2034.5</v>
      </c>
      <c r="F55" s="84"/>
      <c r="G55" s="46">
        <f t="shared" si="2"/>
        <v>0</v>
      </c>
    </row>
    <row r="56" spans="1:7" ht="15.75" thickBot="1">
      <c r="A56" s="38" t="s">
        <v>98</v>
      </c>
      <c r="B56" s="137" t="s">
        <v>61</v>
      </c>
      <c r="C56" s="138"/>
      <c r="D56" s="10" t="s">
        <v>3</v>
      </c>
      <c r="E56" s="10">
        <v>882</v>
      </c>
      <c r="F56" s="85"/>
      <c r="G56" s="47">
        <f t="shared" si="2"/>
        <v>0</v>
      </c>
    </row>
    <row r="57" spans="1:7" ht="15">
      <c r="A57" s="122" t="s">
        <v>111</v>
      </c>
      <c r="B57" s="123"/>
      <c r="C57" s="123"/>
      <c r="D57" s="123"/>
      <c r="E57" s="123"/>
      <c r="F57" s="124"/>
      <c r="G57" s="50">
        <f>G58+G60</f>
        <v>0</v>
      </c>
    </row>
    <row r="58" spans="1:7" ht="15.75">
      <c r="A58" s="102" t="s">
        <v>37</v>
      </c>
      <c r="B58" s="125" t="s">
        <v>46</v>
      </c>
      <c r="C58" s="126"/>
      <c r="D58" s="126"/>
      <c r="E58" s="126"/>
      <c r="F58" s="127"/>
      <c r="G58" s="87"/>
    </row>
    <row r="59" spans="1:7" ht="70.5" customHeight="1">
      <c r="A59" s="16"/>
      <c r="B59" s="115" t="s">
        <v>123</v>
      </c>
      <c r="C59" s="116"/>
      <c r="D59" s="116"/>
      <c r="E59" s="116"/>
      <c r="F59" s="116"/>
      <c r="G59" s="117"/>
    </row>
    <row r="60" spans="1:7" ht="15">
      <c r="A60" s="30" t="s">
        <v>49</v>
      </c>
      <c r="B60" s="118" t="s">
        <v>48</v>
      </c>
      <c r="C60" s="119"/>
      <c r="D60" s="119"/>
      <c r="E60" s="119"/>
      <c r="F60" s="120"/>
      <c r="G60" s="51">
        <f>SUM(G61:G69)</f>
        <v>0</v>
      </c>
    </row>
    <row r="61" spans="1:7" ht="26.25" customHeight="1">
      <c r="A61" s="38" t="s">
        <v>47</v>
      </c>
      <c r="B61" s="115" t="s">
        <v>99</v>
      </c>
      <c r="C61" s="121"/>
      <c r="D61" s="1" t="s">
        <v>5</v>
      </c>
      <c r="E61" s="1">
        <v>3936.5</v>
      </c>
      <c r="F61" s="83"/>
      <c r="G61" s="46">
        <f aca="true" t="shared" si="3" ref="G61:G69">ROUND(E61*F61,2)</f>
        <v>0</v>
      </c>
    </row>
    <row r="62" spans="1:7" ht="15">
      <c r="A62" s="38" t="s">
        <v>50</v>
      </c>
      <c r="B62" s="113" t="s">
        <v>60</v>
      </c>
      <c r="C62" s="114"/>
      <c r="D62" s="1" t="s">
        <v>5</v>
      </c>
      <c r="E62" s="1">
        <v>321</v>
      </c>
      <c r="F62" s="83"/>
      <c r="G62" s="46">
        <f t="shared" si="3"/>
        <v>0</v>
      </c>
    </row>
    <row r="63" spans="1:7" ht="15">
      <c r="A63" s="38" t="s">
        <v>51</v>
      </c>
      <c r="B63" s="113" t="s">
        <v>104</v>
      </c>
      <c r="C63" s="114"/>
      <c r="D63" s="1" t="s">
        <v>3</v>
      </c>
      <c r="E63" s="1">
        <v>2040.7</v>
      </c>
      <c r="F63" s="83"/>
      <c r="G63" s="46">
        <f t="shared" si="3"/>
        <v>0</v>
      </c>
    </row>
    <row r="64" spans="1:7" ht="15">
      <c r="A64" s="38" t="s">
        <v>53</v>
      </c>
      <c r="B64" s="113" t="s">
        <v>94</v>
      </c>
      <c r="C64" s="114"/>
      <c r="D64" s="1" t="s">
        <v>5</v>
      </c>
      <c r="E64" s="1">
        <v>1771.4</v>
      </c>
      <c r="F64" s="83"/>
      <c r="G64" s="46">
        <f t="shared" si="3"/>
        <v>0</v>
      </c>
    </row>
    <row r="65" spans="1:7" ht="15">
      <c r="A65" s="38" t="s">
        <v>54</v>
      </c>
      <c r="B65" s="113" t="s">
        <v>97</v>
      </c>
      <c r="C65" s="114"/>
      <c r="D65" s="1" t="s">
        <v>3</v>
      </c>
      <c r="E65" s="1">
        <v>1248</v>
      </c>
      <c r="F65" s="83"/>
      <c r="G65" s="46">
        <f t="shared" si="3"/>
        <v>0</v>
      </c>
    </row>
    <row r="66" spans="1:7" ht="15">
      <c r="A66" s="38" t="s">
        <v>55</v>
      </c>
      <c r="B66" s="113" t="s">
        <v>59</v>
      </c>
      <c r="C66" s="114"/>
      <c r="D66" s="1" t="s">
        <v>5</v>
      </c>
      <c r="E66" s="1">
        <v>118.2</v>
      </c>
      <c r="F66" s="83"/>
      <c r="G66" s="46">
        <f t="shared" si="3"/>
        <v>0</v>
      </c>
    </row>
    <row r="67" spans="1:7" ht="15">
      <c r="A67" s="38" t="s">
        <v>56</v>
      </c>
      <c r="B67" s="113" t="s">
        <v>58</v>
      </c>
      <c r="C67" s="114"/>
      <c r="D67" s="1" t="s">
        <v>3</v>
      </c>
      <c r="E67" s="1">
        <v>1181.2</v>
      </c>
      <c r="F67" s="83"/>
      <c r="G67" s="46">
        <f t="shared" si="3"/>
        <v>0</v>
      </c>
    </row>
    <row r="68" spans="1:7" ht="15">
      <c r="A68" s="38" t="s">
        <v>57</v>
      </c>
      <c r="B68" s="113" t="s">
        <v>105</v>
      </c>
      <c r="C68" s="114"/>
      <c r="D68" s="1" t="s">
        <v>3</v>
      </c>
      <c r="E68" s="1">
        <v>1181.2</v>
      </c>
      <c r="F68" s="83"/>
      <c r="G68" s="46">
        <f t="shared" si="3"/>
        <v>0</v>
      </c>
    </row>
    <row r="69" spans="1:7" ht="18" customHeight="1" thickBot="1">
      <c r="A69" s="38" t="s">
        <v>85</v>
      </c>
      <c r="B69" s="128" t="s">
        <v>61</v>
      </c>
      <c r="C69" s="136"/>
      <c r="D69" s="9" t="s">
        <v>3</v>
      </c>
      <c r="E69" s="9">
        <v>406.667</v>
      </c>
      <c r="F69" s="85"/>
      <c r="G69" s="47">
        <f t="shared" si="3"/>
        <v>0</v>
      </c>
    </row>
    <row r="70" spans="1:7" ht="15">
      <c r="A70" s="122" t="s">
        <v>112</v>
      </c>
      <c r="B70" s="123"/>
      <c r="C70" s="123"/>
      <c r="D70" s="123"/>
      <c r="E70" s="123"/>
      <c r="F70" s="124"/>
      <c r="G70" s="50">
        <f>G71+G73</f>
        <v>0</v>
      </c>
    </row>
    <row r="71" spans="1:7" ht="15.75">
      <c r="A71" s="41" t="s">
        <v>37</v>
      </c>
      <c r="B71" s="125" t="s">
        <v>46</v>
      </c>
      <c r="C71" s="126"/>
      <c r="D71" s="126"/>
      <c r="E71" s="126"/>
      <c r="F71" s="127"/>
      <c r="G71" s="87"/>
    </row>
    <row r="72" spans="1:7" ht="81.75" customHeight="1">
      <c r="A72" s="16"/>
      <c r="B72" s="115" t="s">
        <v>122</v>
      </c>
      <c r="C72" s="116"/>
      <c r="D72" s="116"/>
      <c r="E72" s="116"/>
      <c r="F72" s="116"/>
      <c r="G72" s="117"/>
    </row>
    <row r="73" spans="1:7" ht="15">
      <c r="A73" s="30" t="s">
        <v>49</v>
      </c>
      <c r="B73" s="118" t="s">
        <v>48</v>
      </c>
      <c r="C73" s="119"/>
      <c r="D73" s="119"/>
      <c r="E73" s="119"/>
      <c r="F73" s="120"/>
      <c r="G73" s="51">
        <f>SUM(G74:G82)</f>
        <v>0</v>
      </c>
    </row>
    <row r="74" spans="1:7" ht="27" customHeight="1">
      <c r="A74" s="16" t="s">
        <v>47</v>
      </c>
      <c r="B74" s="115" t="s">
        <v>93</v>
      </c>
      <c r="C74" s="121"/>
      <c r="D74" s="1" t="s">
        <v>5</v>
      </c>
      <c r="E74" s="1">
        <v>3802</v>
      </c>
      <c r="F74" s="83"/>
      <c r="G74" s="46">
        <f aca="true" t="shared" si="4" ref="G74:G82">ROUND(E74*F74,2)</f>
        <v>0</v>
      </c>
    </row>
    <row r="75" spans="1:7" ht="15">
      <c r="A75" s="16" t="s">
        <v>50</v>
      </c>
      <c r="B75" s="113" t="s">
        <v>60</v>
      </c>
      <c r="C75" s="114"/>
      <c r="D75" s="1" t="s">
        <v>5</v>
      </c>
      <c r="E75" s="1">
        <v>422.15</v>
      </c>
      <c r="F75" s="83"/>
      <c r="G75" s="46">
        <f t="shared" si="4"/>
        <v>0</v>
      </c>
    </row>
    <row r="76" spans="1:7" ht="15">
      <c r="A76" s="16" t="s">
        <v>51</v>
      </c>
      <c r="B76" s="113" t="s">
        <v>104</v>
      </c>
      <c r="C76" s="114"/>
      <c r="D76" s="1" t="s">
        <v>3</v>
      </c>
      <c r="E76" s="1">
        <v>2653.2</v>
      </c>
      <c r="F76" s="83"/>
      <c r="G76" s="46">
        <f t="shared" si="4"/>
        <v>0</v>
      </c>
    </row>
    <row r="77" spans="1:7" ht="25.5" customHeight="1">
      <c r="A77" s="16" t="s">
        <v>53</v>
      </c>
      <c r="B77" s="113" t="s">
        <v>124</v>
      </c>
      <c r="C77" s="114"/>
      <c r="D77" s="1" t="s">
        <v>5</v>
      </c>
      <c r="E77" s="1">
        <v>2353.2</v>
      </c>
      <c r="F77" s="83"/>
      <c r="G77" s="46">
        <f t="shared" si="4"/>
        <v>0</v>
      </c>
    </row>
    <row r="78" spans="1:7" ht="15">
      <c r="A78" s="16" t="s">
        <v>54</v>
      </c>
      <c r="B78" s="113" t="s">
        <v>95</v>
      </c>
      <c r="C78" s="114"/>
      <c r="D78" s="1" t="s">
        <v>3</v>
      </c>
      <c r="E78" s="1">
        <v>1940.667</v>
      </c>
      <c r="F78" s="83"/>
      <c r="G78" s="46">
        <f t="shared" si="4"/>
        <v>0</v>
      </c>
    </row>
    <row r="79" spans="1:7" ht="15">
      <c r="A79" s="16" t="s">
        <v>55</v>
      </c>
      <c r="B79" s="113" t="s">
        <v>59</v>
      </c>
      <c r="C79" s="114"/>
      <c r="D79" s="1" t="s">
        <v>5</v>
      </c>
      <c r="E79" s="1">
        <v>174.3</v>
      </c>
      <c r="F79" s="83"/>
      <c r="G79" s="46">
        <f t="shared" si="4"/>
        <v>0</v>
      </c>
    </row>
    <row r="80" spans="1:7" ht="15">
      <c r="A80" s="16" t="s">
        <v>56</v>
      </c>
      <c r="B80" s="113" t="s">
        <v>58</v>
      </c>
      <c r="C80" s="114"/>
      <c r="D80" s="1" t="s">
        <v>3</v>
      </c>
      <c r="E80" s="1">
        <v>1743.4</v>
      </c>
      <c r="F80" s="83"/>
      <c r="G80" s="46">
        <f t="shared" si="4"/>
        <v>0</v>
      </c>
    </row>
    <row r="81" spans="1:7" ht="15">
      <c r="A81" s="16" t="s">
        <v>57</v>
      </c>
      <c r="B81" s="113" t="s">
        <v>105</v>
      </c>
      <c r="C81" s="114"/>
      <c r="D81" s="1" t="s">
        <v>3</v>
      </c>
      <c r="E81" s="1">
        <v>1743.4</v>
      </c>
      <c r="F81" s="83"/>
      <c r="G81" s="46">
        <f t="shared" si="4"/>
        <v>0</v>
      </c>
    </row>
    <row r="82" spans="1:7" ht="18" customHeight="1" thickBot="1">
      <c r="A82" s="16" t="s">
        <v>85</v>
      </c>
      <c r="B82" s="128" t="s">
        <v>61</v>
      </c>
      <c r="C82" s="136"/>
      <c r="D82" s="9" t="s">
        <v>3</v>
      </c>
      <c r="E82" s="9">
        <v>618.667</v>
      </c>
      <c r="F82" s="85"/>
      <c r="G82" s="46">
        <f t="shared" si="4"/>
        <v>0</v>
      </c>
    </row>
    <row r="83" spans="1:7" ht="18" customHeight="1">
      <c r="A83" s="122" t="s">
        <v>113</v>
      </c>
      <c r="B83" s="123"/>
      <c r="C83" s="123"/>
      <c r="D83" s="123"/>
      <c r="E83" s="123"/>
      <c r="F83" s="124"/>
      <c r="G83" s="52">
        <f>G84</f>
        <v>0</v>
      </c>
    </row>
    <row r="84" spans="1:7" ht="19.5" customHeight="1" thickBot="1">
      <c r="A84" s="43" t="s">
        <v>37</v>
      </c>
      <c r="B84" s="168" t="s">
        <v>40</v>
      </c>
      <c r="C84" s="169"/>
      <c r="D84" s="169"/>
      <c r="E84" s="169"/>
      <c r="F84" s="170"/>
      <c r="G84" s="88"/>
    </row>
    <row r="85" spans="1:7" ht="15.75">
      <c r="A85" s="56"/>
      <c r="B85" s="68"/>
      <c r="C85" s="68"/>
      <c r="D85" s="68"/>
      <c r="E85" s="68"/>
      <c r="F85" s="68"/>
      <c r="G85" s="69"/>
    </row>
    <row r="86" spans="1:7" ht="32.25" customHeight="1">
      <c r="A86" s="163" t="s">
        <v>74</v>
      </c>
      <c r="B86" s="163"/>
      <c r="C86" s="163"/>
      <c r="D86" s="13"/>
      <c r="E86" s="13"/>
      <c r="F86" s="13"/>
      <c r="G86" s="13"/>
    </row>
    <row r="87" spans="1:7" ht="16.5" thickBot="1">
      <c r="A87" s="101"/>
      <c r="B87" s="101"/>
      <c r="C87" s="101"/>
      <c r="D87" s="13"/>
      <c r="E87" s="13"/>
      <c r="F87" s="13"/>
      <c r="G87" s="13"/>
    </row>
    <row r="88" spans="1:7" ht="15.75">
      <c r="A88" s="35" t="s">
        <v>70</v>
      </c>
      <c r="B88" s="75"/>
      <c r="C88" s="76"/>
      <c r="D88" s="28"/>
      <c r="E88" s="28"/>
      <c r="F88" s="28"/>
      <c r="G88" s="77">
        <f>G6+G9+G12+G28+G31+G44+G57+G70+G83</f>
        <v>0</v>
      </c>
    </row>
    <row r="89" spans="1:7" ht="15.75">
      <c r="A89" s="61"/>
      <c r="B89" s="53" t="s">
        <v>71</v>
      </c>
      <c r="C89" s="54"/>
      <c r="D89" s="59"/>
      <c r="E89" s="59"/>
      <c r="F89" s="59"/>
      <c r="G89" s="72">
        <f>SUMIF(A7:A84,A7,G7:G84)</f>
        <v>0</v>
      </c>
    </row>
    <row r="90" spans="1:7" ht="16.5" thickBot="1">
      <c r="A90" s="64"/>
      <c r="B90" s="55" t="s">
        <v>81</v>
      </c>
      <c r="C90" s="65"/>
      <c r="D90" s="66"/>
      <c r="E90" s="66"/>
      <c r="F90" s="66"/>
      <c r="G90" s="73">
        <f>SUMIF(A7:A84,A17,G7:G84)</f>
        <v>0</v>
      </c>
    </row>
    <row r="91" spans="1:7" ht="16.5" thickBot="1">
      <c r="A91" s="43" t="s">
        <v>73</v>
      </c>
      <c r="B91" s="55"/>
      <c r="C91" s="65"/>
      <c r="D91" s="66"/>
      <c r="E91" s="66"/>
      <c r="F91" s="66"/>
      <c r="G91" s="74">
        <f>G92-G88</f>
        <v>0</v>
      </c>
    </row>
    <row r="92" spans="1:7" ht="16.5" thickBot="1">
      <c r="A92" s="43" t="s">
        <v>72</v>
      </c>
      <c r="B92" s="43"/>
      <c r="C92" s="62"/>
      <c r="D92" s="63"/>
      <c r="E92" s="63"/>
      <c r="F92" s="63"/>
      <c r="G92" s="74">
        <f>ROUND(G88*1.23,2)</f>
        <v>0</v>
      </c>
    </row>
    <row r="93" spans="1:7" ht="15.75">
      <c r="A93" s="56"/>
      <c r="B93" s="56"/>
      <c r="C93" s="57"/>
      <c r="D93" s="58"/>
      <c r="E93" s="58"/>
      <c r="F93" s="58"/>
      <c r="G93" s="94"/>
    </row>
    <row r="94" spans="1:7" ht="15.75">
      <c r="A94" s="56"/>
      <c r="B94" s="56"/>
      <c r="C94" s="57"/>
      <c r="D94" s="58"/>
      <c r="E94" s="58"/>
      <c r="F94" s="58"/>
      <c r="G94" s="94"/>
    </row>
    <row r="95" spans="1:7" ht="15.75">
      <c r="A95" s="56"/>
      <c r="B95" s="56"/>
      <c r="C95" s="57"/>
      <c r="D95" s="58"/>
      <c r="E95" s="58"/>
      <c r="F95" s="58"/>
      <c r="G95" s="60"/>
    </row>
    <row r="96" spans="1:7" ht="19.5" customHeight="1">
      <c r="A96" s="71" t="s">
        <v>116</v>
      </c>
      <c r="B96" s="71"/>
      <c r="C96" s="67"/>
      <c r="D96" s="13"/>
      <c r="E96" s="13"/>
      <c r="F96" s="13"/>
      <c r="G96" s="13"/>
    </row>
    <row r="97" spans="1:7" ht="16.5" thickBot="1">
      <c r="A97" s="71"/>
      <c r="B97" s="71"/>
      <c r="C97" s="67"/>
      <c r="D97" s="13"/>
      <c r="E97" s="13"/>
      <c r="F97" s="13"/>
      <c r="G97" s="13"/>
    </row>
    <row r="98" spans="1:7" ht="16.5" thickBot="1">
      <c r="A98" s="18"/>
      <c r="B98" s="19"/>
      <c r="C98" s="166" t="s">
        <v>117</v>
      </c>
      <c r="D98" s="166"/>
      <c r="E98" s="167"/>
      <c r="F98" s="70" t="s">
        <v>118</v>
      </c>
      <c r="G98" s="20">
        <v>0.84</v>
      </c>
    </row>
    <row r="99" spans="1:7" ht="15.75" thickBot="1">
      <c r="A99" s="21"/>
      <c r="B99" s="22"/>
      <c r="C99" s="23" t="s">
        <v>79</v>
      </c>
      <c r="D99" s="22"/>
      <c r="E99" s="24"/>
      <c r="F99" s="24" t="s">
        <v>118</v>
      </c>
      <c r="G99" s="25">
        <v>2.15</v>
      </c>
    </row>
    <row r="100" spans="1:7" ht="15.75" customHeight="1" thickBot="1">
      <c r="A100" s="12"/>
      <c r="B100" s="164" t="s">
        <v>80</v>
      </c>
      <c r="C100" s="164"/>
      <c r="D100" s="164"/>
      <c r="E100" s="165"/>
      <c r="F100" s="26" t="s">
        <v>118</v>
      </c>
      <c r="G100" s="27">
        <v>0.73</v>
      </c>
    </row>
    <row r="102" spans="1:7" ht="15">
      <c r="A102" s="95"/>
      <c r="B102" s="95"/>
      <c r="C102" s="96"/>
      <c r="D102" s="95"/>
      <c r="E102" s="95"/>
      <c r="F102" s="95"/>
      <c r="G102" s="95"/>
    </row>
    <row r="103" spans="1:7" ht="15">
      <c r="A103" s="95"/>
      <c r="B103" s="95"/>
      <c r="C103" s="96"/>
      <c r="D103" s="95"/>
      <c r="E103" s="95"/>
      <c r="F103" s="95"/>
      <c r="G103" s="95"/>
    </row>
    <row r="104" spans="1:7" ht="15">
      <c r="A104" s="95"/>
      <c r="B104" s="95"/>
      <c r="C104" s="96"/>
      <c r="D104" s="95"/>
      <c r="E104" s="95"/>
      <c r="F104" s="95"/>
      <c r="G104" s="95"/>
    </row>
    <row r="105" spans="1:7" ht="15">
      <c r="A105" s="95"/>
      <c r="B105" s="95"/>
      <c r="C105" s="96"/>
      <c r="D105" s="95"/>
      <c r="E105" s="95"/>
      <c r="F105" s="95"/>
      <c r="G105" s="95"/>
    </row>
    <row r="106" spans="1:7" ht="15">
      <c r="A106" s="95"/>
      <c r="B106" s="95"/>
      <c r="C106" s="96"/>
      <c r="D106" s="95"/>
      <c r="E106" s="95"/>
      <c r="F106" s="95"/>
      <c r="G106" s="95"/>
    </row>
    <row r="107" spans="1:7" ht="15">
      <c r="A107" s="95"/>
      <c r="B107" s="95"/>
      <c r="C107" s="96"/>
      <c r="D107" s="95"/>
      <c r="E107" s="95"/>
      <c r="F107" s="95"/>
      <c r="G107" s="95"/>
    </row>
    <row r="108" spans="1:7" ht="15">
      <c r="A108" s="95"/>
      <c r="B108" s="95"/>
      <c r="C108" s="96"/>
      <c r="D108" s="95"/>
      <c r="E108" s="95"/>
      <c r="F108" s="95"/>
      <c r="G108" s="95"/>
    </row>
    <row r="109" spans="1:7" ht="15">
      <c r="A109" s="95"/>
      <c r="B109" s="95"/>
      <c r="C109" s="96"/>
      <c r="D109" s="95"/>
      <c r="E109" s="95"/>
      <c r="F109" s="95"/>
      <c r="G109" s="95"/>
    </row>
    <row r="110" spans="1:7" ht="15">
      <c r="A110" s="95"/>
      <c r="B110" s="95"/>
      <c r="C110" s="96"/>
      <c r="D110" s="95"/>
      <c r="E110" s="95"/>
      <c r="F110" s="95"/>
      <c r="G110" s="95"/>
    </row>
    <row r="111" spans="1:7" ht="15">
      <c r="A111" s="95"/>
      <c r="B111" s="95"/>
      <c r="C111" s="96"/>
      <c r="D111" s="95"/>
      <c r="E111" s="95"/>
      <c r="F111" s="95"/>
      <c r="G111" s="95"/>
    </row>
    <row r="112" spans="1:7" ht="15">
      <c r="A112" s="162" t="s">
        <v>90</v>
      </c>
      <c r="B112" s="162"/>
      <c r="C112" s="162"/>
      <c r="D112" s="97" t="s">
        <v>76</v>
      </c>
      <c r="E112" s="97"/>
      <c r="F112" s="97"/>
      <c r="G112" s="97"/>
    </row>
    <row r="113" spans="2:6" ht="15">
      <c r="B113" s="78"/>
      <c r="C113" s="79"/>
      <c r="D113" s="108"/>
      <c r="E113" s="109" t="s">
        <v>88</v>
      </c>
      <c r="F113" s="100"/>
    </row>
    <row r="114" spans="4:5" ht="15">
      <c r="D114" s="109" t="s">
        <v>89</v>
      </c>
      <c r="E114" s="108"/>
    </row>
    <row r="115" ht="15">
      <c r="A115" s="104"/>
    </row>
    <row r="116" spans="1:2" ht="15">
      <c r="A116" s="106" t="s">
        <v>91</v>
      </c>
      <c r="B116" s="107"/>
    </row>
    <row r="117" spans="1:2" ht="15">
      <c r="A117" s="106"/>
      <c r="B117" s="107" t="s">
        <v>92</v>
      </c>
    </row>
    <row r="118" ht="15">
      <c r="A118" s="105"/>
    </row>
    <row r="119" ht="15">
      <c r="A119" s="105"/>
    </row>
  </sheetData>
  <sheetProtection password="C45A" sheet="1"/>
  <mergeCells count="84">
    <mergeCell ref="B100:E100"/>
    <mergeCell ref="C98:E98"/>
    <mergeCell ref="B84:F84"/>
    <mergeCell ref="B79:C79"/>
    <mergeCell ref="B77:C77"/>
    <mergeCell ref="B64:C64"/>
    <mergeCell ref="B65:C65"/>
    <mergeCell ref="B66:C66"/>
    <mergeCell ref="B76:C76"/>
    <mergeCell ref="A112:C112"/>
    <mergeCell ref="A86:C86"/>
    <mergeCell ref="B82:C82"/>
    <mergeCell ref="B71:F71"/>
    <mergeCell ref="B72:G72"/>
    <mergeCell ref="B73:F73"/>
    <mergeCell ref="B74:C74"/>
    <mergeCell ref="A83:F83"/>
    <mergeCell ref="B63:C63"/>
    <mergeCell ref="B47:F47"/>
    <mergeCell ref="B69:C69"/>
    <mergeCell ref="B51:C51"/>
    <mergeCell ref="B5:C5"/>
    <mergeCell ref="A6:F6"/>
    <mergeCell ref="B7:F7"/>
    <mergeCell ref="A9:F9"/>
    <mergeCell ref="B10:F10"/>
    <mergeCell ref="B8:G8"/>
    <mergeCell ref="B11:G11"/>
    <mergeCell ref="B32:F32"/>
    <mergeCell ref="B19:C19"/>
    <mergeCell ref="B14:G14"/>
    <mergeCell ref="B15:G15"/>
    <mergeCell ref="B16:G16"/>
    <mergeCell ref="B29:F29"/>
    <mergeCell ref="A12:F12"/>
    <mergeCell ref="B13:F13"/>
    <mergeCell ref="B18:C18"/>
    <mergeCell ref="B38:C38"/>
    <mergeCell ref="B39:C39"/>
    <mergeCell ref="B53:C53"/>
    <mergeCell ref="B54:C54"/>
    <mergeCell ref="B56:C56"/>
    <mergeCell ref="B25:C25"/>
    <mergeCell ref="B26:C26"/>
    <mergeCell ref="B27:C27"/>
    <mergeCell ref="A28:F28"/>
    <mergeCell ref="B17:F17"/>
    <mergeCell ref="B20:C20"/>
    <mergeCell ref="B21:C21"/>
    <mergeCell ref="B22:C22"/>
    <mergeCell ref="B34:F34"/>
    <mergeCell ref="A57:F57"/>
    <mergeCell ref="B52:C52"/>
    <mergeCell ref="A44:F44"/>
    <mergeCell ref="B45:F45"/>
    <mergeCell ref="B48:C48"/>
    <mergeCell ref="B30:G30"/>
    <mergeCell ref="A31:F31"/>
    <mergeCell ref="B36:C36"/>
    <mergeCell ref="B23:C23"/>
    <mergeCell ref="B24:C24"/>
    <mergeCell ref="B35:C35"/>
    <mergeCell ref="B37:C37"/>
    <mergeCell ref="B43:C43"/>
    <mergeCell ref="B46:G46"/>
    <mergeCell ref="B58:F58"/>
    <mergeCell ref="B49:C49"/>
    <mergeCell ref="B50:C50"/>
    <mergeCell ref="B68:C68"/>
    <mergeCell ref="B33:G33"/>
    <mergeCell ref="B40:C40"/>
    <mergeCell ref="B41:C41"/>
    <mergeCell ref="B42:C42"/>
    <mergeCell ref="B55:C55"/>
    <mergeCell ref="B80:C80"/>
    <mergeCell ref="B81:C81"/>
    <mergeCell ref="B78:C78"/>
    <mergeCell ref="B59:G59"/>
    <mergeCell ref="B60:F60"/>
    <mergeCell ref="B61:C61"/>
    <mergeCell ref="B62:C62"/>
    <mergeCell ref="A70:F70"/>
    <mergeCell ref="B75:C75"/>
    <mergeCell ref="B67:C67"/>
  </mergeCells>
  <printOptions horizontalCentered="1"/>
  <pageMargins left="0.7086614173228347" right="0.5118110236220472" top="1.1023622047244095" bottom="0.5511811023622047" header="0.11811023622047245" footer="0.31496062992125984"/>
  <pageSetup fitToHeight="0" fitToWidth="1" horizontalDpi="600" verticalDpi="600" orientation="portrait" paperSize="9" scale="71" r:id="rId2"/>
  <headerFooter>
    <oddHeader>&amp;C&amp;G</oddHeader>
    <oddFooter>&amp;RStrona &amp;P z &amp;N</oddFooter>
  </headerFooter>
  <rowBreaks count="2" manualBreakCount="2">
    <brk id="43" max="255" man="1"/>
    <brk id="8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41"/>
  <sheetViews>
    <sheetView zoomScalePageLayoutView="0" workbookViewId="0" topLeftCell="A4">
      <selection activeCell="C31" sqref="C31"/>
    </sheetView>
  </sheetViews>
  <sheetFormatPr defaultColWidth="9.140625" defaultRowHeight="15"/>
  <cols>
    <col min="2" max="2" width="30.140625" style="0" customWidth="1"/>
    <col min="3" max="3" width="17.28125" style="0" customWidth="1"/>
    <col min="4" max="5" width="15.7109375" style="0" customWidth="1"/>
  </cols>
  <sheetData>
    <row r="6" spans="3:5" ht="15">
      <c r="C6" t="s">
        <v>16</v>
      </c>
      <c r="D6" t="s">
        <v>15</v>
      </c>
      <c r="E6" t="s">
        <v>6</v>
      </c>
    </row>
    <row r="7" spans="2:5" ht="15">
      <c r="B7" s="4" t="s">
        <v>7</v>
      </c>
      <c r="C7" s="4">
        <v>515</v>
      </c>
      <c r="D7" s="4">
        <v>109</v>
      </c>
      <c r="E7" s="4">
        <f>C7-D7</f>
        <v>406</v>
      </c>
    </row>
    <row r="8" spans="2:5" ht="15">
      <c r="B8" s="4" t="s">
        <v>8</v>
      </c>
      <c r="C8" s="4">
        <v>333</v>
      </c>
      <c r="D8" s="4">
        <v>136</v>
      </c>
      <c r="E8" s="4">
        <f aca="true" t="shared" si="0" ref="E8:E21">C8-D8</f>
        <v>197</v>
      </c>
    </row>
    <row r="9" spans="2:5" ht="15">
      <c r="B9" s="4" t="s">
        <v>9</v>
      </c>
      <c r="C9" s="4">
        <v>452</v>
      </c>
      <c r="D9" s="4">
        <v>277</v>
      </c>
      <c r="E9" s="4">
        <f t="shared" si="0"/>
        <v>175</v>
      </c>
    </row>
    <row r="10" spans="2:5" ht="15">
      <c r="B10" s="4" t="s">
        <v>10</v>
      </c>
      <c r="C10" s="4">
        <f>9+30</f>
        <v>39</v>
      </c>
      <c r="D10" s="4">
        <v>39</v>
      </c>
      <c r="E10" s="4">
        <f t="shared" si="0"/>
        <v>0</v>
      </c>
    </row>
    <row r="11" spans="2:5" ht="15">
      <c r="B11" s="4" t="s">
        <v>11</v>
      </c>
      <c r="C11" s="4">
        <v>867</v>
      </c>
      <c r="D11" s="4">
        <v>75</v>
      </c>
      <c r="E11" s="4">
        <f t="shared" si="0"/>
        <v>792</v>
      </c>
    </row>
    <row r="12" spans="2:5" ht="15">
      <c r="B12" s="4" t="s">
        <v>12</v>
      </c>
      <c r="C12" s="4">
        <v>61</v>
      </c>
      <c r="D12" s="4"/>
      <c r="E12" s="4">
        <f t="shared" si="0"/>
        <v>61</v>
      </c>
    </row>
    <row r="13" spans="2:5" ht="15">
      <c r="B13" s="4" t="s">
        <v>13</v>
      </c>
      <c r="C13" s="4">
        <v>396</v>
      </c>
      <c r="D13" s="4"/>
      <c r="E13" s="4">
        <f t="shared" si="0"/>
        <v>396</v>
      </c>
    </row>
    <row r="14" spans="2:5" ht="15">
      <c r="B14" s="4" t="s">
        <v>14</v>
      </c>
      <c r="C14" s="4">
        <v>47</v>
      </c>
      <c r="D14" s="4">
        <v>9</v>
      </c>
      <c r="E14" s="4">
        <f t="shared" si="0"/>
        <v>38</v>
      </c>
    </row>
    <row r="15" spans="2:5" ht="15">
      <c r="B15" s="4"/>
      <c r="C15" s="4"/>
      <c r="D15" s="4"/>
      <c r="E15" s="4">
        <f t="shared" si="0"/>
        <v>0</v>
      </c>
    </row>
    <row r="16" spans="2:5" ht="15">
      <c r="B16" s="4" t="s">
        <v>17</v>
      </c>
      <c r="C16" s="4">
        <v>61</v>
      </c>
      <c r="D16" s="4"/>
      <c r="E16" s="4">
        <f t="shared" si="0"/>
        <v>61</v>
      </c>
    </row>
    <row r="17" spans="2:5" ht="15">
      <c r="B17" s="4" t="s">
        <v>18</v>
      </c>
      <c r="C17" s="4">
        <v>17</v>
      </c>
      <c r="D17" s="4"/>
      <c r="E17" s="4">
        <f t="shared" si="0"/>
        <v>17</v>
      </c>
    </row>
    <row r="18" spans="2:5" ht="15">
      <c r="B18" s="4" t="s">
        <v>19</v>
      </c>
      <c r="C18" s="4">
        <v>7</v>
      </c>
      <c r="D18" s="4"/>
      <c r="E18" s="4">
        <f t="shared" si="0"/>
        <v>7</v>
      </c>
    </row>
    <row r="19" spans="2:5" ht="15">
      <c r="B19" s="4"/>
      <c r="C19" s="4"/>
      <c r="D19" s="4"/>
      <c r="E19" s="4">
        <f t="shared" si="0"/>
        <v>0</v>
      </c>
    </row>
    <row r="20" spans="2:5" ht="15">
      <c r="B20" s="4" t="s">
        <v>20</v>
      </c>
      <c r="C20" s="4">
        <f>22*4</f>
        <v>88</v>
      </c>
      <c r="D20" s="4">
        <v>88</v>
      </c>
      <c r="E20" s="4">
        <f t="shared" si="0"/>
        <v>0</v>
      </c>
    </row>
    <row r="21" spans="3:5" ht="15">
      <c r="C21" s="3">
        <f>SUM(C7:C20)</f>
        <v>2883</v>
      </c>
      <c r="D21" s="3">
        <f>SUM(D7:D20)</f>
        <v>733</v>
      </c>
      <c r="E21" s="3">
        <f t="shared" si="0"/>
        <v>2150</v>
      </c>
    </row>
    <row r="25" spans="2:3" ht="15">
      <c r="B25" t="s">
        <v>21</v>
      </c>
      <c r="C25" t="s">
        <v>31</v>
      </c>
    </row>
    <row r="26" spans="2:7" ht="15">
      <c r="B26" t="s">
        <v>22</v>
      </c>
      <c r="C26" s="4"/>
      <c r="D26" s="4"/>
      <c r="E26" s="4"/>
      <c r="F26" s="4"/>
      <c r="G26" s="4"/>
    </row>
    <row r="27" spans="2:7" ht="15">
      <c r="B27" t="s">
        <v>23</v>
      </c>
      <c r="C27" s="4">
        <v>0</v>
      </c>
      <c r="D27" s="4"/>
      <c r="E27" s="4"/>
      <c r="F27" s="4"/>
      <c r="G27" s="4"/>
    </row>
    <row r="28" spans="2:7" ht="15">
      <c r="B28" t="s">
        <v>24</v>
      </c>
      <c r="C28" s="4">
        <v>0</v>
      </c>
      <c r="D28" s="4"/>
      <c r="E28" s="4"/>
      <c r="F28" s="4"/>
      <c r="G28" s="4"/>
    </row>
    <row r="29" spans="2:7" ht="15">
      <c r="B29" t="s">
        <v>25</v>
      </c>
      <c r="C29" s="4">
        <v>32</v>
      </c>
      <c r="D29" s="4"/>
      <c r="E29" s="4"/>
      <c r="F29" s="4"/>
      <c r="G29" s="4"/>
    </row>
    <row r="30" spans="2:7" ht="15">
      <c r="B30" t="s">
        <v>26</v>
      </c>
      <c r="C30" s="4">
        <v>0</v>
      </c>
      <c r="D30" s="4"/>
      <c r="E30" s="4"/>
      <c r="F30" s="4"/>
      <c r="G30" s="4"/>
    </row>
    <row r="31" spans="2:7" ht="15">
      <c r="B31" t="s">
        <v>27</v>
      </c>
      <c r="C31" s="4">
        <f>(177.5-172.5)</f>
        <v>5</v>
      </c>
      <c r="D31" s="4">
        <f>(168-0)</f>
        <v>168</v>
      </c>
      <c r="E31" s="4"/>
      <c r="F31" s="4"/>
      <c r="G31" s="4"/>
    </row>
    <row r="32" spans="2:8" ht="15">
      <c r="B32" t="s">
        <v>28</v>
      </c>
      <c r="C32" s="4">
        <f>(356.5-293.5)</f>
        <v>63</v>
      </c>
      <c r="D32" s="5">
        <f>(274.5-156)*0+4</f>
        <v>4</v>
      </c>
      <c r="E32" s="4"/>
      <c r="F32" s="4"/>
      <c r="G32" s="4"/>
      <c r="H32" s="6" t="s">
        <v>35</v>
      </c>
    </row>
    <row r="33" spans="2:8" ht="15">
      <c r="B33" t="s">
        <v>29</v>
      </c>
      <c r="C33" s="4">
        <f>(497-419.5)</f>
        <v>77.5</v>
      </c>
      <c r="D33" s="4">
        <f>(415-293)</f>
        <v>122</v>
      </c>
      <c r="E33" s="4">
        <f>(364.5-274.5)</f>
        <v>90</v>
      </c>
      <c r="F33" s="5">
        <f>(259.5-145.5)*0+4</f>
        <v>4</v>
      </c>
      <c r="G33" s="4"/>
      <c r="H33" s="6" t="s">
        <v>36</v>
      </c>
    </row>
    <row r="34" spans="2:7" ht="15">
      <c r="B34" t="s">
        <v>34</v>
      </c>
      <c r="C34" s="4">
        <f>25</f>
        <v>25</v>
      </c>
      <c r="D34" s="4"/>
      <c r="E34" s="4"/>
      <c r="F34" s="4"/>
      <c r="G34" s="4"/>
    </row>
    <row r="35" spans="2:7" ht="15">
      <c r="B35" t="s">
        <v>30</v>
      </c>
      <c r="C35" s="4">
        <f>(67.5-0)</f>
        <v>67.5</v>
      </c>
      <c r="D35" s="4">
        <f>(120.5-76.5)</f>
        <v>44</v>
      </c>
      <c r="E35" s="4"/>
      <c r="F35" s="4"/>
      <c r="G35" s="4"/>
    </row>
    <row r="36" spans="2:7" ht="15">
      <c r="B36" t="s">
        <v>32</v>
      </c>
      <c r="C36" s="4">
        <f>(42.5-0)</f>
        <v>42.5</v>
      </c>
      <c r="D36" s="4">
        <f>(79-66.5)</f>
        <v>12.5</v>
      </c>
      <c r="E36" s="4"/>
      <c r="F36" s="4"/>
      <c r="G36" s="4"/>
    </row>
    <row r="37" spans="2:7" ht="15">
      <c r="B37" t="s">
        <v>33</v>
      </c>
      <c r="C37" s="4">
        <f>(273.5-190.5)</f>
        <v>83</v>
      </c>
      <c r="D37" s="4"/>
      <c r="E37" s="4"/>
      <c r="F37" s="4"/>
      <c r="G37" s="4"/>
    </row>
    <row r="39" ht="15">
      <c r="C39">
        <f>SUM(C26:G37)</f>
        <v>840</v>
      </c>
    </row>
    <row r="40" ht="15">
      <c r="C40">
        <v>840</v>
      </c>
    </row>
    <row r="41" ht="15">
      <c r="C41">
        <f>C39-C40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Stanisław Wąsala</cp:lastModifiedBy>
  <cp:lastPrinted>2021-02-01T12:53:36Z</cp:lastPrinted>
  <dcterms:created xsi:type="dcterms:W3CDTF">2020-12-16T08:33:08Z</dcterms:created>
  <dcterms:modified xsi:type="dcterms:W3CDTF">2021-02-01T13:03:05Z</dcterms:modified>
  <cp:category/>
  <cp:version/>
  <cp:contentType/>
  <cp:contentStatus/>
</cp:coreProperties>
</file>