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-06 Zootechnika Kraków\Edycja\DOCX+XLSX+DWG\"/>
    </mc:Choice>
  </mc:AlternateContent>
  <xr:revisionPtr revIDLastSave="0" documentId="13_ncr:1_{DDD402FF-184A-475E-92F2-ACD4D6AE8D84}" xr6:coauthVersionLast="47" xr6:coauthVersionMax="47" xr10:uidLastSave="{00000000-0000-0000-0000-000000000000}"/>
  <bookViews>
    <workbookView xWindow="-25320" yWindow="-45" windowWidth="25065" windowHeight="20925" tabRatio="500" xr2:uid="{00000000-000D-0000-FFFF-FFFF00000000}"/>
  </bookViews>
  <sheets>
    <sheet name="ZOOTECHNIKA-S-BILANS POWIETRZA" sheetId="1" r:id="rId1"/>
  </sheets>
  <definedNames>
    <definedName name="_xlnm._FilterDatabase" localSheetId="0" hidden="1">'ZOOTECHNIKA-S-BILANS POWIETRZA'!$A$2:$L$28</definedName>
    <definedName name="_xlnm.Print_Area" localSheetId="0">'ZOOTECHNIKA-S-BILANS POWIETRZA'!$A$1:$L$48</definedName>
    <definedName name="_xlnm.Print_Titles" localSheetId="0">'ZOOTECHNIKA-S-BILANS POWIETRZA'!$1:$3</definedName>
  </definedNames>
  <calcPr calcId="191029"/>
</workbook>
</file>

<file path=xl/calcChain.xml><?xml version="1.0" encoding="utf-8"?>
<calcChain xmlns="http://schemas.openxmlformats.org/spreadsheetml/2006/main">
  <c r="F5" i="1" l="1"/>
  <c r="F6" i="1"/>
  <c r="F7" i="1"/>
  <c r="C25" i="1"/>
  <c r="F24" i="1"/>
  <c r="E24" i="1"/>
  <c r="K23" i="1"/>
  <c r="J23" i="1"/>
  <c r="H21" i="1"/>
  <c r="F20" i="1"/>
  <c r="E20" i="1"/>
  <c r="F19" i="1"/>
  <c r="E19" i="1"/>
  <c r="F18" i="1"/>
  <c r="E18" i="1"/>
  <c r="F17" i="1"/>
  <c r="E17" i="1"/>
  <c r="F12" i="1"/>
  <c r="K16" i="1"/>
  <c r="J16" i="1"/>
  <c r="K15" i="1"/>
  <c r="K14" i="1"/>
  <c r="J15" i="1"/>
  <c r="J14" i="1"/>
  <c r="H17" i="1" l="1"/>
  <c r="I17" i="1" s="1"/>
  <c r="H24" i="1"/>
  <c r="I20" i="1" s="1"/>
  <c r="H13" i="1"/>
  <c r="H18" i="1"/>
  <c r="I19" i="1"/>
  <c r="H12" i="1"/>
  <c r="E30" i="1" s="1"/>
  <c r="I18" i="1" l="1"/>
  <c r="E12" i="1" l="1"/>
  <c r="F11" i="1"/>
  <c r="E11" i="1"/>
  <c r="F10" i="1"/>
  <c r="E10" i="1"/>
  <c r="F9" i="1"/>
  <c r="E9" i="1"/>
  <c r="F8" i="1"/>
  <c r="E8" i="1"/>
  <c r="E7" i="1"/>
  <c r="J7" i="1" s="1"/>
  <c r="E6" i="1"/>
  <c r="J6" i="1" s="1"/>
  <c r="H5" i="1" s="1"/>
  <c r="E5" i="1"/>
  <c r="E29" i="1" l="1"/>
  <c r="J10" i="1"/>
  <c r="H11" i="1" s="1"/>
  <c r="J9" i="1"/>
  <c r="J8" i="1"/>
  <c r="G34" i="1" l="1"/>
  <c r="G33" i="1"/>
  <c r="G32" i="1" l="1"/>
  <c r="E28" i="1" l="1"/>
  <c r="F28" i="1"/>
</calcChain>
</file>

<file path=xl/sharedStrings.xml><?xml version="1.0" encoding="utf-8"?>
<sst xmlns="http://schemas.openxmlformats.org/spreadsheetml/2006/main" count="130" uniqueCount="84">
  <si>
    <t>NR POM.</t>
  </si>
  <si>
    <t>NAZWA  POMIESZCZENIA</t>
  </si>
  <si>
    <t>POWIERZCHNIA</t>
  </si>
  <si>
    <t>WYSOKOŚĆ</t>
  </si>
  <si>
    <t>KUBATURA</t>
  </si>
  <si>
    <t>NAWIEW</t>
  </si>
  <si>
    <t>WYWIEW</t>
  </si>
  <si>
    <t>INSTALACJA WENTYLACYJNA</t>
  </si>
  <si>
    <t>m</t>
  </si>
  <si>
    <t>1/h</t>
  </si>
  <si>
    <t>os</t>
  </si>
  <si>
    <t>0.10</t>
  </si>
  <si>
    <t>0.12</t>
  </si>
  <si>
    <t>0.13</t>
  </si>
  <si>
    <r>
      <t>m</t>
    </r>
    <r>
      <rPr>
        <b/>
        <vertAlign val="superscript"/>
        <sz val="10"/>
        <rFont val="Arial"/>
        <family val="2"/>
        <charset val="238"/>
      </rPr>
      <t>2</t>
    </r>
  </si>
  <si>
    <r>
      <t>m</t>
    </r>
    <r>
      <rPr>
        <b/>
        <vertAlign val="superscript"/>
        <sz val="10"/>
        <rFont val="Arial"/>
        <family val="2"/>
        <charset val="238"/>
      </rPr>
      <t>3</t>
    </r>
  </si>
  <si>
    <r>
      <t>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/h</t>
    </r>
  </si>
  <si>
    <t>USUWANE</t>
  </si>
  <si>
    <t>T</t>
  </si>
  <si>
    <t>Vn</t>
  </si>
  <si>
    <t>Vw</t>
  </si>
  <si>
    <t>Vu</t>
  </si>
  <si>
    <t>m3/h</t>
  </si>
  <si>
    <t>WYTYCZNE DO BILANSU POWIETRZA</t>
  </si>
  <si>
    <t>WSKAŹNIK ILOŚCI POWIETRZA</t>
  </si>
  <si>
    <r>
      <t>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</t>
    </r>
  </si>
  <si>
    <t>na 1 osobę</t>
  </si>
  <si>
    <t>ILOŚĆ OSÓB</t>
  </si>
  <si>
    <t>N1W1</t>
  </si>
  <si>
    <t>0.11</t>
  </si>
  <si>
    <t>komunikacje, korytarze</t>
  </si>
  <si>
    <t/>
  </si>
  <si>
    <t>0.01</t>
  </si>
  <si>
    <t>0.02</t>
  </si>
  <si>
    <t>0.03</t>
  </si>
  <si>
    <t>0.04</t>
  </si>
  <si>
    <t>0.08</t>
  </si>
  <si>
    <t>0.09</t>
  </si>
  <si>
    <t>POZIOM ±0</t>
  </si>
  <si>
    <r>
      <t>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/h,os</t>
    </r>
  </si>
  <si>
    <t>POM. SOCJALNE</t>
  </si>
  <si>
    <t>ZOOTECHNIKA-S-BILANS POWIETRZA</t>
  </si>
  <si>
    <t>KOMUNIKACJA OGÓLNA</t>
  </si>
  <si>
    <t>POM. PORZĄDKOWE</t>
  </si>
  <si>
    <t>MAG. BUTLI</t>
  </si>
  <si>
    <t>POM. BIUROWE</t>
  </si>
  <si>
    <t>0.05</t>
  </si>
  <si>
    <t>Wtz</t>
  </si>
  <si>
    <t>0.06</t>
  </si>
  <si>
    <t>SZATNIA PERSONELU</t>
  </si>
  <si>
    <t>0.07</t>
  </si>
  <si>
    <t>KOM. LAB.</t>
  </si>
  <si>
    <t>LABORATORIUM 3</t>
  </si>
  <si>
    <t>dygestorium 120</t>
  </si>
  <si>
    <t>dP</t>
  </si>
  <si>
    <t>szafa wentylowana</t>
  </si>
  <si>
    <t>URZĄDZENIE</t>
  </si>
  <si>
    <t>Wtc0.08</t>
  </si>
  <si>
    <t>N0.08</t>
  </si>
  <si>
    <t>Vmin</t>
  </si>
  <si>
    <t>Vmax/Vnom</t>
  </si>
  <si>
    <t>NAWIEW MAX</t>
  </si>
  <si>
    <t>NAWIEW MIN</t>
  </si>
  <si>
    <t>LABORATORIUM 2</t>
  </si>
  <si>
    <t>LABORATORIUM 1</t>
  </si>
  <si>
    <t>ZMYWALNIA</t>
  </si>
  <si>
    <t>zmywalnie</t>
  </si>
  <si>
    <t>PRZYGOT. PRÓBKI</t>
  </si>
  <si>
    <t>okap - przygot. próbki</t>
  </si>
  <si>
    <t>100</t>
  </si>
  <si>
    <t>Wtk0.12</t>
  </si>
  <si>
    <t>OCENA PRÓBKI</t>
  </si>
  <si>
    <t>pom. biurowe, pracownie</t>
  </si>
  <si>
    <t>pom. socjalne</t>
  </si>
  <si>
    <t>magazyny, pom. tech.</t>
  </si>
  <si>
    <t>laboratoria, szatnie, porządkowe, mag. butli</t>
  </si>
  <si>
    <t>MINIMALNA KROTNOŚĆ WYMIAN</t>
  </si>
  <si>
    <t>LABORATORIA OGÓLNE</t>
  </si>
  <si>
    <t>N0.12</t>
  </si>
  <si>
    <t>PRZYGOT. PRÓBKI - OKAP</t>
  </si>
  <si>
    <t>WYRZUT OGÓLNE</t>
  </si>
  <si>
    <t>WYRZUT - DYGESTORIUM I SZAFKI</t>
  </si>
  <si>
    <t>WYRZUT - OKAP</t>
  </si>
  <si>
    <t>LAB 3 - DYGESTORIUM I SZAFKI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</si>
</sst>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color rgb="FF000000"/>
      <name val="Calibri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6">
    <xf numFmtId="0" fontId="0" fillId="0" borderId="0" xfId="0"/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/>
    </xf>
    <xf numFmtId="1" fontId="2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1" fontId="2" fillId="0" borderId="0" xfId="0" applyNumberFormat="1" applyFont="1" applyAlignment="1">
      <alignment horizontal="left" vertical="center"/>
    </xf>
    <xf numFmtId="1" fontId="2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2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left" vertical="center" wrapText="1"/>
    </xf>
    <xf numFmtId="1" fontId="3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49" fontId="3" fillId="0" borderId="0" xfId="2" applyNumberFormat="1" applyFont="1" applyAlignment="1">
      <alignment horizontal="left" vertical="center"/>
    </xf>
    <xf numFmtId="164" fontId="3" fillId="0" borderId="0" xfId="2" applyNumberFormat="1" applyFont="1" applyAlignment="1">
      <alignment horizontal="left" vertical="center"/>
    </xf>
    <xf numFmtId="49" fontId="2" fillId="0" borderId="0" xfId="2" applyNumberFormat="1" applyFont="1" applyAlignment="1">
      <alignment vertical="center" wrapText="1"/>
    </xf>
    <xf numFmtId="1" fontId="2" fillId="0" borderId="0" xfId="2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164" fontId="2" fillId="0" borderId="0" xfId="2" applyNumberFormat="1" applyFont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2" fontId="2" fillId="0" borderId="0" xfId="0" applyNumberFormat="1" applyFont="1" applyAlignment="1">
      <alignment horizontal="left" vertical="center"/>
    </xf>
    <xf numFmtId="2" fontId="2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Normalny" xfId="0" builtinId="0"/>
    <cellStyle name="Normalny 22" xfId="1" xr:uid="{00000000-0005-0000-0000-000001000000}"/>
    <cellStyle name="Normalny 9" xfId="2" xr:uid="{00000000-0005-0000-0000-000002000000}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BF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8"/>
  <sheetViews>
    <sheetView showGridLines="0" tabSelected="1" view="pageBreakPreview" zoomScale="130" zoomScaleNormal="145" zoomScaleSheetLayoutView="130" workbookViewId="0">
      <selection activeCell="J33" sqref="J33"/>
    </sheetView>
  </sheetViews>
  <sheetFormatPr defaultRowHeight="12.75" x14ac:dyDescent="0.25"/>
  <cols>
    <col min="1" max="1" width="9" style="39" customWidth="1"/>
    <col min="2" max="2" width="31.7109375" style="31" customWidth="1"/>
    <col min="3" max="3" width="8" style="29" customWidth="1"/>
    <col min="4" max="4" width="6.140625" style="4" bestFit="1" customWidth="1"/>
    <col min="5" max="5" width="6.42578125" style="4" customWidth="1"/>
    <col min="6" max="6" width="12.28515625" style="6" customWidth="1"/>
    <col min="7" max="7" width="7.7109375" style="6" customWidth="1"/>
    <col min="8" max="9" width="10" style="6" customWidth="1"/>
    <col min="10" max="10" width="10.5703125" style="6" customWidth="1"/>
    <col min="11" max="11" width="19.28515625" style="6" bestFit="1" customWidth="1"/>
    <col min="12" max="12" width="17.7109375" style="6" customWidth="1"/>
    <col min="13" max="13" width="7.5703125" style="6" customWidth="1"/>
    <col min="14" max="14" width="12.42578125" style="6" customWidth="1"/>
    <col min="15" max="16" width="22.140625" style="6" customWidth="1"/>
    <col min="17" max="1017" width="9.140625" style="6" customWidth="1"/>
    <col min="1018" max="16384" width="9.140625" style="6"/>
  </cols>
  <sheetData>
    <row r="1" spans="1:21" x14ac:dyDescent="0.25">
      <c r="A1" s="1" t="s">
        <v>41</v>
      </c>
      <c r="B1" s="2"/>
      <c r="C1" s="3"/>
      <c r="E1" s="5"/>
      <c r="F1" s="5"/>
      <c r="G1" s="5"/>
      <c r="H1" s="5"/>
      <c r="I1" s="5"/>
      <c r="J1" s="5"/>
      <c r="K1" s="5"/>
      <c r="L1" s="5"/>
    </row>
    <row r="2" spans="1:21" ht="58.5" customHeight="1" x14ac:dyDescent="0.25">
      <c r="A2" s="54" t="s">
        <v>0</v>
      </c>
      <c r="B2" s="55" t="s">
        <v>1</v>
      </c>
      <c r="C2" s="8" t="s">
        <v>2</v>
      </c>
      <c r="D2" s="9" t="s">
        <v>3</v>
      </c>
      <c r="E2" s="9" t="s">
        <v>4</v>
      </c>
      <c r="F2" s="8" t="s">
        <v>76</v>
      </c>
      <c r="G2" s="7" t="s">
        <v>27</v>
      </c>
      <c r="H2" s="9" t="s">
        <v>5</v>
      </c>
      <c r="I2" s="9" t="s">
        <v>6</v>
      </c>
      <c r="J2" s="9" t="s">
        <v>17</v>
      </c>
      <c r="K2" s="55" t="s">
        <v>56</v>
      </c>
      <c r="L2" s="55" t="s">
        <v>7</v>
      </c>
    </row>
    <row r="3" spans="1:21" ht="22.5" customHeight="1" x14ac:dyDescent="0.25">
      <c r="A3" s="54"/>
      <c r="B3" s="55"/>
      <c r="C3" s="10" t="s">
        <v>14</v>
      </c>
      <c r="D3" s="11" t="s">
        <v>8</v>
      </c>
      <c r="E3" s="11" t="s">
        <v>15</v>
      </c>
      <c r="F3" s="10" t="s">
        <v>9</v>
      </c>
      <c r="G3" s="12" t="s">
        <v>10</v>
      </c>
      <c r="H3" s="11" t="s">
        <v>16</v>
      </c>
      <c r="I3" s="11" t="s">
        <v>16</v>
      </c>
      <c r="J3" s="11" t="s">
        <v>16</v>
      </c>
      <c r="K3" s="55"/>
      <c r="L3" s="55"/>
      <c r="S3" s="13"/>
      <c r="T3" s="13"/>
      <c r="U3" s="13"/>
    </row>
    <row r="4" spans="1:21" x14ac:dyDescent="0.25">
      <c r="A4" s="14" t="s">
        <v>38</v>
      </c>
      <c r="B4" s="19"/>
      <c r="C4" s="20"/>
      <c r="D4" s="17"/>
      <c r="E4" s="17"/>
      <c r="F4" s="16"/>
      <c r="G4" s="18"/>
      <c r="H4" s="17"/>
      <c r="I4" s="17"/>
      <c r="J4" s="17"/>
      <c r="K4" s="17"/>
      <c r="L4" s="15"/>
      <c r="S4" s="13"/>
      <c r="T4" s="13"/>
      <c r="U4" s="13"/>
    </row>
    <row r="5" spans="1:21" x14ac:dyDescent="0.25">
      <c r="A5" s="26" t="s">
        <v>32</v>
      </c>
      <c r="B5" s="26" t="s">
        <v>42</v>
      </c>
      <c r="C5" s="18">
        <v>31.19</v>
      </c>
      <c r="D5" s="16">
        <v>2.5</v>
      </c>
      <c r="E5" s="17">
        <f t="shared" ref="E5" si="0">D5*C5</f>
        <v>77.975000000000009</v>
      </c>
      <c r="F5" s="16">
        <f>$D$44</f>
        <v>0.5</v>
      </c>
      <c r="G5" s="18"/>
      <c r="H5" s="17">
        <f>J6+J7</f>
        <v>60</v>
      </c>
      <c r="I5" s="17"/>
      <c r="J5" s="18" t="s">
        <v>18</v>
      </c>
      <c r="K5" s="17"/>
      <c r="L5" s="15" t="s">
        <v>28</v>
      </c>
      <c r="S5" s="13"/>
      <c r="T5" s="13"/>
      <c r="U5" s="13"/>
    </row>
    <row r="6" spans="1:21" x14ac:dyDescent="0.25">
      <c r="A6" s="26" t="s">
        <v>33</v>
      </c>
      <c r="B6" s="26" t="s">
        <v>43</v>
      </c>
      <c r="C6" s="18">
        <v>2.12</v>
      </c>
      <c r="D6" s="16">
        <v>3.15</v>
      </c>
      <c r="E6" s="17">
        <f t="shared" ref="E6" si="1">D6*C6</f>
        <v>6.6779999999999999</v>
      </c>
      <c r="F6" s="16">
        <f>$D$47</f>
        <v>4</v>
      </c>
      <c r="G6" s="18"/>
      <c r="H6" s="18" t="s">
        <v>18</v>
      </c>
      <c r="I6" s="17"/>
      <c r="J6" s="17">
        <f>MAX(CEILING(E6*F6,10),G6*$D$42)</f>
        <v>30</v>
      </c>
      <c r="K6" s="17"/>
      <c r="L6" s="15" t="s">
        <v>47</v>
      </c>
      <c r="S6" s="13"/>
      <c r="T6" s="13"/>
      <c r="U6" s="13"/>
    </row>
    <row r="7" spans="1:21" x14ac:dyDescent="0.25">
      <c r="A7" s="26" t="s">
        <v>34</v>
      </c>
      <c r="B7" s="26" t="s">
        <v>44</v>
      </c>
      <c r="C7" s="18">
        <v>2.12</v>
      </c>
      <c r="D7" s="16">
        <v>3.15</v>
      </c>
      <c r="E7" s="17">
        <f t="shared" ref="E7" si="2">D7*C7</f>
        <v>6.6779999999999999</v>
      </c>
      <c r="F7" s="16">
        <f>$D$47</f>
        <v>4</v>
      </c>
      <c r="G7" s="18"/>
      <c r="H7" s="18" t="s">
        <v>18</v>
      </c>
      <c r="I7" s="17"/>
      <c r="J7" s="17">
        <f>MAX(CEILING(E7*F7,10),G7*$D$42)</f>
        <v>30</v>
      </c>
      <c r="K7" s="17"/>
      <c r="L7" s="15" t="s">
        <v>47</v>
      </c>
      <c r="S7" s="13"/>
      <c r="T7" s="13"/>
      <c r="U7" s="13"/>
    </row>
    <row r="8" spans="1:21" x14ac:dyDescent="0.25">
      <c r="A8" s="26" t="s">
        <v>35</v>
      </c>
      <c r="B8" s="26" t="s">
        <v>45</v>
      </c>
      <c r="C8" s="18">
        <v>13.34</v>
      </c>
      <c r="D8" s="16">
        <v>3.1</v>
      </c>
      <c r="E8" s="17">
        <f t="shared" ref="E8" si="3">D8*C8</f>
        <v>41.353999999999999</v>
      </c>
      <c r="F8" s="16">
        <f>$D$45</f>
        <v>1</v>
      </c>
      <c r="G8" s="18">
        <v>2</v>
      </c>
      <c r="H8" s="18" t="s">
        <v>18</v>
      </c>
      <c r="I8" s="17"/>
      <c r="J8" s="17">
        <f>MAX(CEILING(E8*F8,10),G8*$D$42,20)</f>
        <v>60</v>
      </c>
      <c r="K8" s="17"/>
      <c r="L8" s="15" t="s">
        <v>47</v>
      </c>
      <c r="S8" s="13"/>
      <c r="T8" s="13"/>
      <c r="U8" s="13"/>
    </row>
    <row r="9" spans="1:21" x14ac:dyDescent="0.25">
      <c r="A9" s="26" t="s">
        <v>46</v>
      </c>
      <c r="B9" s="26" t="s">
        <v>40</v>
      </c>
      <c r="C9" s="18">
        <v>11.42</v>
      </c>
      <c r="D9" s="16">
        <v>3.1</v>
      </c>
      <c r="E9" s="17">
        <f t="shared" ref="E9" si="4">D9*C9</f>
        <v>35.402000000000001</v>
      </c>
      <c r="F9" s="16">
        <f>$D$46</f>
        <v>2</v>
      </c>
      <c r="G9" s="18"/>
      <c r="H9" s="18" t="s">
        <v>18</v>
      </c>
      <c r="I9" s="17"/>
      <c r="J9" s="17">
        <f>MAX(CEILING(E9*F9,10),G9*$D$42,20)</f>
        <v>80</v>
      </c>
      <c r="K9" s="17"/>
      <c r="L9" s="15" t="s">
        <v>47</v>
      </c>
      <c r="S9" s="13"/>
      <c r="T9" s="13"/>
      <c r="U9" s="13"/>
    </row>
    <row r="10" spans="1:21" x14ac:dyDescent="0.25">
      <c r="A10" s="26" t="s">
        <v>48</v>
      </c>
      <c r="B10" s="26" t="s">
        <v>49</v>
      </c>
      <c r="C10" s="18">
        <v>13.07</v>
      </c>
      <c r="D10" s="16">
        <v>2.5</v>
      </c>
      <c r="E10" s="17">
        <f t="shared" ref="E10:E12" si="5">D10*C10</f>
        <v>32.674999999999997</v>
      </c>
      <c r="F10" s="16">
        <f>$D$47</f>
        <v>4</v>
      </c>
      <c r="G10" s="18"/>
      <c r="H10" s="18" t="s">
        <v>18</v>
      </c>
      <c r="I10" s="17"/>
      <c r="J10" s="17">
        <f>MAX(CEILING(E10*F10,10),G10*$D$42,20)</f>
        <v>140</v>
      </c>
      <c r="K10" s="17"/>
      <c r="L10" s="15" t="s">
        <v>47</v>
      </c>
      <c r="S10" s="13"/>
      <c r="T10" s="13"/>
      <c r="U10" s="13"/>
    </row>
    <row r="11" spans="1:21" x14ac:dyDescent="0.25">
      <c r="A11" s="26" t="s">
        <v>50</v>
      </c>
      <c r="B11" s="26" t="s">
        <v>51</v>
      </c>
      <c r="C11" s="18">
        <v>5.94</v>
      </c>
      <c r="D11" s="16">
        <v>2.5</v>
      </c>
      <c r="E11" s="17">
        <f t="shared" si="5"/>
        <v>14.850000000000001</v>
      </c>
      <c r="F11" s="16">
        <f>$D$44</f>
        <v>0.5</v>
      </c>
      <c r="G11" s="18"/>
      <c r="H11" s="17">
        <f>J10</f>
        <v>140</v>
      </c>
      <c r="I11" s="17"/>
      <c r="J11" s="17" t="s">
        <v>18</v>
      </c>
      <c r="K11" s="17"/>
      <c r="L11" s="15" t="s">
        <v>28</v>
      </c>
      <c r="S11" s="13"/>
      <c r="T11" s="13"/>
      <c r="U11" s="13"/>
    </row>
    <row r="12" spans="1:21" x14ac:dyDescent="0.25">
      <c r="A12" s="26" t="s">
        <v>36</v>
      </c>
      <c r="B12" s="26" t="s">
        <v>52</v>
      </c>
      <c r="C12" s="18">
        <v>17.18</v>
      </c>
      <c r="D12" s="16">
        <v>3</v>
      </c>
      <c r="E12" s="17">
        <f t="shared" si="5"/>
        <v>51.54</v>
      </c>
      <c r="F12" s="16">
        <f>$D$47</f>
        <v>4</v>
      </c>
      <c r="G12" s="18"/>
      <c r="H12" s="17">
        <f>SUM(J14:J16)</f>
        <v>700</v>
      </c>
      <c r="I12" s="17"/>
      <c r="J12" s="17" t="s">
        <v>18</v>
      </c>
      <c r="K12" s="17" t="s">
        <v>61</v>
      </c>
      <c r="L12" s="15" t="s">
        <v>58</v>
      </c>
      <c r="S12" s="13"/>
      <c r="T12" s="13"/>
      <c r="U12" s="13"/>
    </row>
    <row r="13" spans="1:21" x14ac:dyDescent="0.25">
      <c r="A13" s="14"/>
      <c r="B13" s="19"/>
      <c r="C13" s="20"/>
      <c r="D13" s="17"/>
      <c r="E13" s="17"/>
      <c r="F13" s="16"/>
      <c r="G13" s="18"/>
      <c r="H13" s="17">
        <f>SUM(J15:J16,150)</f>
        <v>250</v>
      </c>
      <c r="I13" s="17"/>
      <c r="J13" s="17" t="s">
        <v>18</v>
      </c>
      <c r="K13" s="17" t="s">
        <v>62</v>
      </c>
      <c r="L13" s="15"/>
      <c r="S13" s="13"/>
      <c r="T13" s="13"/>
      <c r="U13" s="13"/>
    </row>
    <row r="14" spans="1:21" x14ac:dyDescent="0.25">
      <c r="A14" s="14"/>
      <c r="B14" s="19"/>
      <c r="C14" s="20"/>
      <c r="D14" s="17"/>
      <c r="E14" s="17"/>
      <c r="F14" s="16"/>
      <c r="G14" s="18"/>
      <c r="H14" s="17"/>
      <c r="I14" s="17"/>
      <c r="J14" s="17">
        <f>$D$38</f>
        <v>600</v>
      </c>
      <c r="K14" s="48" t="str">
        <f>$B$38</f>
        <v>dygestorium 120</v>
      </c>
      <c r="L14" s="15" t="s">
        <v>57</v>
      </c>
      <c r="S14" s="13"/>
      <c r="T14" s="13"/>
      <c r="U14" s="13"/>
    </row>
    <row r="15" spans="1:21" x14ac:dyDescent="0.25">
      <c r="A15" s="14"/>
      <c r="B15" s="19"/>
      <c r="C15" s="20"/>
      <c r="D15" s="17"/>
      <c r="E15" s="17"/>
      <c r="F15" s="16"/>
      <c r="G15" s="18"/>
      <c r="H15" s="17"/>
      <c r="I15" s="17"/>
      <c r="J15" s="17">
        <f>$D$39</f>
        <v>50</v>
      </c>
      <c r="K15" s="48" t="str">
        <f>$B$39</f>
        <v>szafa wentylowana</v>
      </c>
      <c r="L15" s="15" t="s">
        <v>57</v>
      </c>
      <c r="S15" s="13"/>
      <c r="T15" s="13"/>
      <c r="U15" s="13"/>
    </row>
    <row r="16" spans="1:21" x14ac:dyDescent="0.25">
      <c r="A16" s="14"/>
      <c r="B16" s="19"/>
      <c r="C16" s="20"/>
      <c r="D16" s="17"/>
      <c r="E16" s="17"/>
      <c r="F16" s="16"/>
      <c r="G16" s="18"/>
      <c r="H16" s="17"/>
      <c r="I16" s="17"/>
      <c r="J16" s="17">
        <f>$D$39</f>
        <v>50</v>
      </c>
      <c r="K16" s="48" t="str">
        <f>$B$39</f>
        <v>szafa wentylowana</v>
      </c>
      <c r="L16" s="15" t="s">
        <v>57</v>
      </c>
      <c r="S16" s="13"/>
      <c r="T16" s="13"/>
      <c r="U16" s="13"/>
    </row>
    <row r="17" spans="1:21" x14ac:dyDescent="0.25">
      <c r="A17" s="26" t="s">
        <v>37</v>
      </c>
      <c r="B17" s="26" t="s">
        <v>63</v>
      </c>
      <c r="C17" s="18">
        <v>54.81</v>
      </c>
      <c r="D17" s="16">
        <v>3</v>
      </c>
      <c r="E17" s="17">
        <f t="shared" ref="E17" si="6">D17*C17</f>
        <v>164.43</v>
      </c>
      <c r="F17" s="16">
        <f>$D$47</f>
        <v>4</v>
      </c>
      <c r="G17" s="18"/>
      <c r="H17" s="17">
        <f>MAX(CEILING(E17*F17,10),G17*$D$42)</f>
        <v>660</v>
      </c>
      <c r="I17" s="17">
        <f t="shared" ref="I17" si="7">H17</f>
        <v>660</v>
      </c>
      <c r="J17" s="17"/>
      <c r="K17" s="17"/>
      <c r="L17" s="15" t="s">
        <v>28</v>
      </c>
      <c r="S17" s="13"/>
      <c r="T17" s="13"/>
      <c r="U17" s="13"/>
    </row>
    <row r="18" spans="1:21" x14ac:dyDescent="0.25">
      <c r="A18" s="26" t="s">
        <v>11</v>
      </c>
      <c r="B18" s="26" t="s">
        <v>64</v>
      </c>
      <c r="C18" s="18">
        <v>34.83</v>
      </c>
      <c r="D18" s="16">
        <v>3</v>
      </c>
      <c r="E18" s="17">
        <f t="shared" ref="E18" si="8">D18*C18</f>
        <v>104.49</v>
      </c>
      <c r="F18" s="16">
        <f>$D$47</f>
        <v>4</v>
      </c>
      <c r="G18" s="18"/>
      <c r="H18" s="17">
        <f>MAX(CEILING(E18*F18,10),G18*$D$42)</f>
        <v>420</v>
      </c>
      <c r="I18" s="17">
        <f>H18-I19</f>
        <v>210</v>
      </c>
      <c r="J18" s="17"/>
      <c r="K18" s="17"/>
      <c r="L18" s="15" t="s">
        <v>28</v>
      </c>
      <c r="S18" s="13"/>
      <c r="T18" s="13"/>
      <c r="U18" s="13"/>
    </row>
    <row r="19" spans="1:21" x14ac:dyDescent="0.25">
      <c r="A19" s="26" t="s">
        <v>29</v>
      </c>
      <c r="B19" s="26" t="s">
        <v>65</v>
      </c>
      <c r="C19" s="18">
        <v>6.97</v>
      </c>
      <c r="D19" s="16">
        <v>3</v>
      </c>
      <c r="E19" s="17">
        <f t="shared" ref="E19:E20" si="9">D19*C19</f>
        <v>20.91</v>
      </c>
      <c r="F19" s="16">
        <f>$D$48</f>
        <v>10</v>
      </c>
      <c r="G19" s="18"/>
      <c r="H19" s="18" t="s">
        <v>18</v>
      </c>
      <c r="I19" s="17">
        <f>MAX(CEILING(E19*F19,10),G19*$D$42)</f>
        <v>210</v>
      </c>
      <c r="J19" s="17"/>
      <c r="K19" s="17"/>
      <c r="L19" s="15" t="s">
        <v>28</v>
      </c>
      <c r="S19" s="13"/>
      <c r="T19" s="13"/>
      <c r="U19" s="13"/>
    </row>
    <row r="20" spans="1:21" x14ac:dyDescent="0.25">
      <c r="A20" s="26" t="s">
        <v>12</v>
      </c>
      <c r="B20" s="26" t="s">
        <v>67</v>
      </c>
      <c r="C20" s="18">
        <v>9.6300000000000008</v>
      </c>
      <c r="D20" s="16">
        <v>3</v>
      </c>
      <c r="E20" s="17">
        <f t="shared" si="9"/>
        <v>28.89</v>
      </c>
      <c r="F20" s="16">
        <f>$D$47</f>
        <v>4</v>
      </c>
      <c r="G20" s="18"/>
      <c r="H20" s="17"/>
      <c r="I20" s="17">
        <f>H24</f>
        <v>180</v>
      </c>
      <c r="J20" s="17"/>
      <c r="K20" s="17"/>
      <c r="L20" s="15" t="s">
        <v>28</v>
      </c>
      <c r="S20" s="13"/>
      <c r="T20" s="13"/>
      <c r="U20" s="13"/>
    </row>
    <row r="21" spans="1:21" x14ac:dyDescent="0.25">
      <c r="A21" s="14"/>
      <c r="B21" s="19"/>
      <c r="C21" s="20"/>
      <c r="D21" s="17"/>
      <c r="E21" s="17"/>
      <c r="F21" s="16"/>
      <c r="G21" s="18"/>
      <c r="H21" s="17">
        <f>SUM(J23:J23)</f>
        <v>700</v>
      </c>
      <c r="I21" s="17"/>
      <c r="J21" s="17" t="s">
        <v>18</v>
      </c>
      <c r="K21" s="17" t="s">
        <v>61</v>
      </c>
      <c r="L21" s="15" t="s">
        <v>78</v>
      </c>
      <c r="S21" s="13"/>
      <c r="T21" s="13"/>
      <c r="U21" s="13"/>
    </row>
    <row r="22" spans="1:21" x14ac:dyDescent="0.25">
      <c r="A22" s="14"/>
      <c r="B22" s="19"/>
      <c r="C22" s="20"/>
      <c r="D22" s="17"/>
      <c r="E22" s="17"/>
      <c r="F22" s="16"/>
      <c r="G22" s="18"/>
      <c r="H22" s="17">
        <v>0</v>
      </c>
      <c r="I22" s="17"/>
      <c r="J22" s="17" t="s">
        <v>18</v>
      </c>
      <c r="K22" s="17" t="s">
        <v>62</v>
      </c>
      <c r="L22" s="15" t="s">
        <v>78</v>
      </c>
      <c r="S22" s="13"/>
      <c r="T22" s="13"/>
      <c r="U22" s="13"/>
    </row>
    <row r="23" spans="1:21" x14ac:dyDescent="0.25">
      <c r="A23" s="14"/>
      <c r="B23" s="19"/>
      <c r="C23" s="20"/>
      <c r="D23" s="17"/>
      <c r="E23" s="17"/>
      <c r="F23" s="16"/>
      <c r="G23" s="18"/>
      <c r="H23" s="17"/>
      <c r="I23" s="17"/>
      <c r="J23" s="17">
        <f>$D$40</f>
        <v>700</v>
      </c>
      <c r="K23" s="48" t="str">
        <f>$B$40</f>
        <v>okap - przygot. próbki</v>
      </c>
      <c r="L23" s="15" t="s">
        <v>70</v>
      </c>
      <c r="S23" s="13"/>
      <c r="T23" s="13"/>
      <c r="U23" s="13"/>
    </row>
    <row r="24" spans="1:21" x14ac:dyDescent="0.25">
      <c r="A24" s="26" t="s">
        <v>13</v>
      </c>
      <c r="B24" s="26" t="s">
        <v>71</v>
      </c>
      <c r="C24" s="18">
        <v>25.73</v>
      </c>
      <c r="D24" s="16">
        <v>3</v>
      </c>
      <c r="E24" s="17">
        <f t="shared" ref="E24" si="10">D24*C24</f>
        <v>77.19</v>
      </c>
      <c r="F24" s="16">
        <f>$D$45</f>
        <v>1</v>
      </c>
      <c r="G24" s="18">
        <v>6</v>
      </c>
      <c r="H24" s="17">
        <f>MAX(CEILING(E24*F24,10),G24*$D$42)</f>
        <v>180</v>
      </c>
      <c r="I24" s="17" t="s">
        <v>18</v>
      </c>
      <c r="J24" s="17"/>
      <c r="K24" s="17"/>
      <c r="L24" s="15" t="s">
        <v>28</v>
      </c>
      <c r="S24" s="13"/>
      <c r="T24" s="13"/>
      <c r="U24" s="13"/>
    </row>
    <row r="25" spans="1:21" x14ac:dyDescent="0.25">
      <c r="A25" s="45" t="s">
        <v>31</v>
      </c>
      <c r="B25" s="45" t="s">
        <v>31</v>
      </c>
      <c r="C25" s="21">
        <f>SUM(C5:C24)</f>
        <v>228.34999999999997</v>
      </c>
      <c r="D25" s="23"/>
      <c r="E25" s="22"/>
      <c r="F25" s="23"/>
      <c r="G25" s="24"/>
      <c r="H25" s="22"/>
      <c r="I25" s="22"/>
      <c r="J25" s="22"/>
      <c r="K25" s="22"/>
      <c r="L25" s="25"/>
      <c r="S25" s="13"/>
      <c r="T25" s="13"/>
      <c r="U25" s="13"/>
    </row>
    <row r="26" spans="1:21" x14ac:dyDescent="0.25">
      <c r="A26" s="30"/>
      <c r="D26" s="29"/>
      <c r="E26" s="32" t="s">
        <v>19</v>
      </c>
      <c r="F26" s="4" t="s">
        <v>20</v>
      </c>
      <c r="G26" s="4" t="s">
        <v>21</v>
      </c>
      <c r="H26" s="28"/>
      <c r="I26" s="33"/>
      <c r="J26" s="4"/>
      <c r="K26" s="4"/>
      <c r="L26" s="13"/>
    </row>
    <row r="27" spans="1:21" x14ac:dyDescent="0.25">
      <c r="A27" s="30"/>
      <c r="D27" s="29"/>
      <c r="E27" s="32" t="s">
        <v>22</v>
      </c>
      <c r="F27" s="32" t="s">
        <v>22</v>
      </c>
      <c r="G27" s="32" t="s">
        <v>22</v>
      </c>
      <c r="H27" s="28"/>
      <c r="I27" s="33"/>
      <c r="J27" s="4"/>
      <c r="K27" s="4"/>
      <c r="L27" s="13"/>
    </row>
    <row r="28" spans="1:21" x14ac:dyDescent="0.25">
      <c r="A28" s="27" t="s">
        <v>28</v>
      </c>
      <c r="B28" s="49" t="s">
        <v>77</v>
      </c>
      <c r="D28" s="50"/>
      <c r="E28" s="28">
        <f>SUMIF(L:L,A28,H:H)</f>
        <v>1460</v>
      </c>
      <c r="F28" s="4">
        <f>SUMIF(L:L,A28,I:I)</f>
        <v>1260</v>
      </c>
      <c r="G28" s="38"/>
      <c r="I28" s="5"/>
      <c r="J28" s="5"/>
      <c r="K28" s="5"/>
      <c r="L28" s="4"/>
    </row>
    <row r="29" spans="1:21" x14ac:dyDescent="0.25">
      <c r="A29" s="27" t="s">
        <v>58</v>
      </c>
      <c r="B29" s="49" t="s">
        <v>83</v>
      </c>
      <c r="D29" s="50"/>
      <c r="E29" s="28">
        <f>SUMIF(L:L,A29,H:H)</f>
        <v>700</v>
      </c>
      <c r="F29" s="4"/>
      <c r="G29" s="2"/>
      <c r="I29" s="5"/>
      <c r="J29" s="5"/>
      <c r="K29" s="5"/>
      <c r="L29" s="4"/>
    </row>
    <row r="30" spans="1:21" x14ac:dyDescent="0.25">
      <c r="A30" s="27" t="s">
        <v>78</v>
      </c>
      <c r="B30" s="49" t="s">
        <v>79</v>
      </c>
      <c r="D30" s="50"/>
      <c r="E30" s="28">
        <f>SUMIF(L:L,A30,H:H)</f>
        <v>700</v>
      </c>
      <c r="F30" s="4"/>
      <c r="G30" s="2"/>
      <c r="I30" s="5"/>
      <c r="J30" s="5"/>
      <c r="K30" s="5"/>
      <c r="L30" s="4"/>
    </row>
    <row r="31" spans="1:21" x14ac:dyDescent="0.25">
      <c r="A31" s="34"/>
      <c r="B31" s="37"/>
      <c r="C31" s="3"/>
      <c r="D31" s="35"/>
      <c r="E31" s="36"/>
      <c r="F31" s="36"/>
      <c r="G31" s="38"/>
      <c r="I31" s="5"/>
      <c r="J31" s="5"/>
      <c r="K31" s="5"/>
      <c r="L31" s="4"/>
    </row>
    <row r="32" spans="1:21" x14ac:dyDescent="0.25">
      <c r="A32" s="39" t="s">
        <v>47</v>
      </c>
      <c r="B32" s="31" t="s">
        <v>80</v>
      </c>
      <c r="E32" s="5"/>
      <c r="G32" s="4">
        <f>SUMIF(L:L,A32,J:J)</f>
        <v>340</v>
      </c>
    </row>
    <row r="33" spans="1:7" ht="25.5" x14ac:dyDescent="0.25">
      <c r="A33" s="39" t="s">
        <v>57</v>
      </c>
      <c r="B33" s="31" t="s">
        <v>81</v>
      </c>
      <c r="E33" s="6"/>
      <c r="G33" s="4">
        <f>SUMIF(L:L,A33,J:J)</f>
        <v>700</v>
      </c>
    </row>
    <row r="34" spans="1:7" x14ac:dyDescent="0.25">
      <c r="A34" s="39" t="s">
        <v>70</v>
      </c>
      <c r="B34" s="31" t="s">
        <v>82</v>
      </c>
      <c r="E34" s="6"/>
      <c r="G34" s="4">
        <f>SUMIF(L:L,A34,J:J)</f>
        <v>700</v>
      </c>
    </row>
    <row r="35" spans="1:7" x14ac:dyDescent="0.25">
      <c r="E35" s="6"/>
      <c r="G35" s="5"/>
    </row>
    <row r="36" spans="1:7" x14ac:dyDescent="0.25">
      <c r="A36" s="40" t="s">
        <v>23</v>
      </c>
      <c r="D36" s="41" t="s">
        <v>24</v>
      </c>
      <c r="F36" s="4"/>
    </row>
    <row r="37" spans="1:7" ht="24" x14ac:dyDescent="0.25">
      <c r="A37" s="40"/>
      <c r="B37" s="46"/>
      <c r="D37" s="51" t="s">
        <v>60</v>
      </c>
      <c r="E37" s="51" t="s">
        <v>59</v>
      </c>
      <c r="F37" s="52"/>
      <c r="G37" s="53" t="s">
        <v>54</v>
      </c>
    </row>
    <row r="38" spans="1:7" ht="13.5" x14ac:dyDescent="0.25">
      <c r="A38" s="40"/>
      <c r="B38" s="42" t="s">
        <v>53</v>
      </c>
      <c r="D38" s="28">
        <v>600</v>
      </c>
      <c r="E38" s="43">
        <v>150</v>
      </c>
      <c r="F38" s="43" t="s">
        <v>25</v>
      </c>
      <c r="G38" s="42">
        <v>250</v>
      </c>
    </row>
    <row r="39" spans="1:7" ht="13.5" x14ac:dyDescent="0.25">
      <c r="A39" s="40"/>
      <c r="B39" s="42" t="s">
        <v>55</v>
      </c>
      <c r="D39" s="28">
        <v>50</v>
      </c>
      <c r="E39" s="43"/>
      <c r="F39" s="43" t="s">
        <v>25</v>
      </c>
      <c r="G39" s="42">
        <v>100</v>
      </c>
    </row>
    <row r="40" spans="1:7" ht="13.5" x14ac:dyDescent="0.25">
      <c r="A40" s="40"/>
      <c r="B40" s="42" t="s">
        <v>68</v>
      </c>
      <c r="D40" s="28">
        <v>700</v>
      </c>
      <c r="E40" s="43">
        <v>0</v>
      </c>
      <c r="F40" s="43" t="s">
        <v>25</v>
      </c>
      <c r="G40" s="42" t="s">
        <v>69</v>
      </c>
    </row>
    <row r="41" spans="1:7" x14ac:dyDescent="0.25">
      <c r="A41" s="40"/>
      <c r="D41" s="47"/>
      <c r="F41" s="4"/>
    </row>
    <row r="42" spans="1:7" ht="14.25" x14ac:dyDescent="0.25">
      <c r="A42" s="6"/>
      <c r="B42" s="42" t="s">
        <v>26</v>
      </c>
      <c r="D42" s="43">
        <v>30</v>
      </c>
      <c r="E42" s="39"/>
      <c r="F42" s="43" t="s">
        <v>39</v>
      </c>
    </row>
    <row r="43" spans="1:7" x14ac:dyDescent="0.25">
      <c r="A43" s="6"/>
      <c r="B43" s="44" t="s">
        <v>74</v>
      </c>
      <c r="D43" s="29">
        <v>1</v>
      </c>
      <c r="E43" s="39"/>
      <c r="F43" s="29" t="s">
        <v>9</v>
      </c>
    </row>
    <row r="44" spans="1:7" x14ac:dyDescent="0.25">
      <c r="A44" s="6"/>
      <c r="B44" s="44" t="s">
        <v>30</v>
      </c>
      <c r="D44" s="29">
        <v>0.5</v>
      </c>
      <c r="E44" s="39"/>
      <c r="F44" s="29" t="s">
        <v>9</v>
      </c>
    </row>
    <row r="45" spans="1:7" x14ac:dyDescent="0.25">
      <c r="A45" s="6"/>
      <c r="B45" s="44" t="s">
        <v>72</v>
      </c>
      <c r="D45" s="29">
        <v>1</v>
      </c>
      <c r="E45" s="39"/>
      <c r="F45" s="29" t="s">
        <v>9</v>
      </c>
    </row>
    <row r="46" spans="1:7" x14ac:dyDescent="0.25">
      <c r="A46" s="6"/>
      <c r="B46" s="44" t="s">
        <v>73</v>
      </c>
      <c r="D46" s="29">
        <v>2</v>
      </c>
      <c r="E46" s="39"/>
      <c r="F46" s="29" t="s">
        <v>9</v>
      </c>
    </row>
    <row r="47" spans="1:7" ht="25.5" x14ac:dyDescent="0.25">
      <c r="A47" s="6"/>
      <c r="B47" s="44" t="s">
        <v>75</v>
      </c>
      <c r="D47" s="29">
        <v>4</v>
      </c>
      <c r="E47" s="39"/>
      <c r="F47" s="29" t="s">
        <v>9</v>
      </c>
    </row>
    <row r="48" spans="1:7" x14ac:dyDescent="0.25">
      <c r="A48" s="6"/>
      <c r="B48" s="44" t="s">
        <v>66</v>
      </c>
      <c r="D48" s="29">
        <v>10</v>
      </c>
      <c r="E48" s="39"/>
      <c r="F48" s="29" t="s">
        <v>9</v>
      </c>
    </row>
  </sheetData>
  <autoFilter ref="A2:L28" xr:uid="{00000000-0009-0000-0000-000000000000}"/>
  <mergeCells count="4">
    <mergeCell ref="A2:A3"/>
    <mergeCell ref="B2:B3"/>
    <mergeCell ref="L2:L3"/>
    <mergeCell ref="K2:K3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56" firstPageNumber="0" fitToHeight="0" orientation="portrait" horizontalDpi="300" verticalDpi="300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468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ZOOTECHNIKA-S-BILANS POWIETRZA</vt:lpstr>
      <vt:lpstr>'ZOOTECHNIKA-S-BILANS POWIETRZA'!Obszar_wydruku</vt:lpstr>
      <vt:lpstr>'ZOOTECHNIKA-S-BILANS POWIETRZA'!Tytuły_wydruku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Rafał Dąbrowa</cp:lastModifiedBy>
  <cp:revision>52</cp:revision>
  <cp:lastPrinted>2024-08-26T12:53:25Z</cp:lastPrinted>
  <dcterms:created xsi:type="dcterms:W3CDTF">2015-04-24T12:57:06Z</dcterms:created>
  <dcterms:modified xsi:type="dcterms:W3CDTF">2024-08-28T14:30:45Z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