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3\6. Zimowe utrzymanie dróg\"/>
    </mc:Choice>
  </mc:AlternateContent>
  <xr:revisionPtr revIDLastSave="0" documentId="13_ncr:1_{3530C047-2F08-4AAE-8D69-95B6A58A0F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C68" i="1"/>
  <c r="E127" i="1" l="1"/>
  <c r="C118" i="1"/>
  <c r="C122" i="1"/>
  <c r="C121" i="1"/>
  <c r="C108" i="1"/>
  <c r="C100" i="1"/>
  <c r="C87" i="1"/>
  <c r="C79" i="1"/>
  <c r="C74" i="1"/>
  <c r="C73" i="1"/>
  <c r="C72" i="1"/>
  <c r="F42" i="1"/>
  <c r="D42" i="1"/>
  <c r="E42" i="1" s="1"/>
  <c r="C42" i="1"/>
  <c r="E13" i="1"/>
  <c r="E12" i="1"/>
  <c r="E11" i="1"/>
  <c r="E118" i="1" l="1"/>
  <c r="E74" i="1" l="1"/>
  <c r="E133" i="1" l="1"/>
  <c r="E73" i="1" l="1"/>
  <c r="C153" i="1"/>
  <c r="C152" i="1"/>
  <c r="C143" i="1"/>
  <c r="E132" i="1"/>
  <c r="D132" i="1"/>
  <c r="D131" i="1"/>
  <c r="D130" i="1"/>
  <c r="D129" i="1"/>
  <c r="D128" i="1"/>
  <c r="H127" i="1"/>
  <c r="G127" i="1"/>
  <c r="F127" i="1"/>
  <c r="C127" i="1"/>
  <c r="C134" i="1" s="1"/>
  <c r="F125" i="1"/>
  <c r="E125" i="1"/>
  <c r="F124" i="1"/>
  <c r="E124" i="1"/>
  <c r="E123" i="1"/>
  <c r="F119" i="1"/>
  <c r="E117" i="1"/>
  <c r="E95" i="1"/>
  <c r="E103" i="1"/>
  <c r="E116" i="1"/>
  <c r="D116" i="1"/>
  <c r="E115" i="1"/>
  <c r="E114" i="1"/>
  <c r="D113" i="1"/>
  <c r="E113" i="1" s="1"/>
  <c r="E111" i="1"/>
  <c r="F109" i="1"/>
  <c r="E109" i="1"/>
  <c r="E107" i="1"/>
  <c r="D107" i="1"/>
  <c r="E106" i="1"/>
  <c r="E105" i="1"/>
  <c r="E104" i="1"/>
  <c r="E102" i="1"/>
  <c r="E101" i="1"/>
  <c r="E98" i="1"/>
  <c r="E97" i="1"/>
  <c r="E96" i="1"/>
  <c r="E94" i="1"/>
  <c r="E93" i="1"/>
  <c r="F92" i="1"/>
  <c r="E92" i="1"/>
  <c r="E91" i="1"/>
  <c r="E90" i="1"/>
  <c r="F89" i="1"/>
  <c r="E89" i="1"/>
  <c r="E88" i="1"/>
  <c r="E86" i="1"/>
  <c r="D86" i="1"/>
  <c r="F85" i="1"/>
  <c r="E85" i="1"/>
  <c r="E84" i="1"/>
  <c r="E83" i="1"/>
  <c r="E82" i="1"/>
  <c r="F81" i="1"/>
  <c r="E81" i="1"/>
  <c r="E80" i="1"/>
  <c r="E79" i="1"/>
  <c r="E78" i="1"/>
  <c r="E77" i="1"/>
  <c r="D77" i="1"/>
  <c r="F76" i="1"/>
  <c r="E76" i="1"/>
  <c r="E75" i="1"/>
  <c r="E72" i="1"/>
  <c r="D72" i="1"/>
  <c r="E71" i="1"/>
  <c r="E69" i="1"/>
  <c r="E67" i="1"/>
  <c r="E66" i="1"/>
  <c r="F64" i="1"/>
  <c r="E64" i="1"/>
  <c r="F63" i="1"/>
  <c r="E63" i="1"/>
  <c r="F62" i="1"/>
  <c r="E62" i="1"/>
  <c r="E61" i="1"/>
  <c r="E60" i="1"/>
  <c r="E59" i="1"/>
  <c r="F58" i="1"/>
  <c r="E58" i="1"/>
  <c r="E57" i="1"/>
  <c r="D57" i="1"/>
  <c r="F56" i="1"/>
  <c r="E56" i="1"/>
  <c r="F55" i="1"/>
  <c r="E55" i="1"/>
  <c r="E47" i="1"/>
  <c r="E46" i="1"/>
  <c r="E45" i="1"/>
  <c r="E44" i="1"/>
  <c r="E43" i="1"/>
  <c r="H48" i="1"/>
  <c r="H153" i="1" s="1"/>
  <c r="G48" i="1"/>
  <c r="G153" i="1" s="1"/>
  <c r="F48" i="1"/>
  <c r="F153" i="1" s="1"/>
  <c r="D48" i="1"/>
  <c r="C48" i="1"/>
  <c r="E153" i="1" s="1"/>
  <c r="E41" i="1"/>
  <c r="E40" i="1"/>
  <c r="E39" i="1"/>
  <c r="E38" i="1"/>
  <c r="E37" i="1"/>
  <c r="E36" i="1"/>
  <c r="E35" i="1"/>
  <c r="E34" i="1"/>
  <c r="E33" i="1"/>
  <c r="E24" i="1"/>
  <c r="E23" i="1"/>
  <c r="E22" i="1"/>
  <c r="D21" i="1"/>
  <c r="E21" i="1" s="1"/>
  <c r="E20" i="1"/>
  <c r="H19" i="1"/>
  <c r="E19" i="1"/>
  <c r="C19" i="1"/>
  <c r="E15" i="1"/>
  <c r="E14" i="1"/>
  <c r="F10" i="1"/>
  <c r="F8" i="1" s="1"/>
  <c r="E10" i="1"/>
  <c r="H8" i="1"/>
  <c r="G8" i="1"/>
  <c r="D8" i="1"/>
  <c r="C8" i="1"/>
  <c r="E7" i="1"/>
  <c r="G6" i="1"/>
  <c r="F6" i="1"/>
  <c r="E6" i="1"/>
  <c r="F134" i="1" l="1"/>
  <c r="F154" i="1" s="1"/>
  <c r="D127" i="1"/>
  <c r="D134" i="1" s="1"/>
  <c r="C25" i="1"/>
  <c r="E152" i="1" s="1"/>
  <c r="G25" i="1"/>
  <c r="G152" i="1" s="1"/>
  <c r="E134" i="1"/>
  <c r="G134" i="1"/>
  <c r="G154" i="1" s="1"/>
  <c r="E154" i="1"/>
  <c r="H134" i="1"/>
  <c r="H154" i="1" s="1"/>
  <c r="E8" i="1"/>
  <c r="E25" i="1" s="1"/>
  <c r="D152" i="1" s="1"/>
  <c r="H25" i="1"/>
  <c r="H152" i="1" s="1"/>
  <c r="E48" i="1"/>
  <c r="D153" i="1" s="1"/>
  <c r="F25" i="1"/>
  <c r="F152" i="1" s="1"/>
  <c r="D25" i="1"/>
  <c r="C155" i="1"/>
  <c r="D154" i="1" l="1"/>
  <c r="D155" i="1" s="1"/>
  <c r="E155" i="1"/>
  <c r="G155" i="1"/>
  <c r="H155" i="1"/>
  <c r="F1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36" authorId="0" shapeId="0" xr:uid="{00000000-0006-0000-0000-000001000000}">
      <text>
        <r>
          <rPr>
            <b/>
            <sz val="9"/>
            <color rgb="FF000000"/>
            <rFont val="Liberation Sans"/>
            <family val="2"/>
            <charset val="238"/>
          </rPr>
          <t>wasielak.anna:</t>
        </r>
        <r>
          <rPr>
            <b/>
            <sz val="9"/>
            <color rgb="FF000000"/>
            <rFont val="Liberation Sans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<sst xmlns="http://schemas.openxmlformats.org/spreadsheetml/2006/main" count="215" uniqueCount="178">
  <si>
    <t>Zestawienie ulic, chodników, parkingów i placów na terenie miasta Kostrzyn nad Odrą objętych zimowym utrzymaniem</t>
  </si>
  <si>
    <t>Tabela 1. Pierwsza kolejność zimowego utrzymania</t>
  </si>
  <si>
    <t>Lp.</t>
  </si>
  <si>
    <t>Ulica</t>
  </si>
  <si>
    <t>długość</t>
  </si>
  <si>
    <t>Jezdnia</t>
  </si>
  <si>
    <t>Pow. jezdni</t>
  </si>
  <si>
    <t>Chodnik</t>
  </si>
  <si>
    <t>Ścieżka rowerowa</t>
  </si>
  <si>
    <t>Parkingi</t>
  </si>
  <si>
    <t xml:space="preserve"> w km</t>
  </si>
  <si>
    <t>pow. w  tys. m2</t>
  </si>
  <si>
    <t>utrzymywana w tys. m2</t>
  </si>
  <si>
    <t>pow. w m2</t>
  </si>
  <si>
    <t>Gorzowska</t>
  </si>
  <si>
    <r>
      <t>Droga powiatowa nr 1382F</t>
    </r>
    <r>
      <rPr>
        <sz val="10"/>
        <color theme="1"/>
        <rFont val="Liberation Sans"/>
        <charset val="238"/>
      </rPr>
      <t xml:space="preserve"> w tym:</t>
    </r>
  </si>
  <si>
    <t>3.1</t>
  </si>
  <si>
    <t>3.2</t>
  </si>
  <si>
    <t>Orła Białego  (od ronda Zatorze do ul.Drzewickiej)</t>
  </si>
  <si>
    <t>3.3</t>
  </si>
  <si>
    <t>Szumiłowska</t>
  </si>
  <si>
    <t>3.4</t>
  </si>
  <si>
    <t>3.5</t>
  </si>
  <si>
    <t>3.6</t>
  </si>
  <si>
    <t>Lipowa</t>
  </si>
  <si>
    <t>3.7</t>
  </si>
  <si>
    <t>Łączna</t>
  </si>
  <si>
    <t>Droga powiatowa nr 2901F -ul.Drzewicka</t>
  </si>
  <si>
    <t>Reja</t>
  </si>
  <si>
    <t>Dojazd do Urzędu Miasta przy ul. Granicznej</t>
  </si>
  <si>
    <t>Dworcowa</t>
  </si>
  <si>
    <t>Dworzec PKS</t>
  </si>
  <si>
    <t>Kopernika</t>
  </si>
  <si>
    <t>Mickiewicza</t>
  </si>
  <si>
    <t>Piastowska</t>
  </si>
  <si>
    <t>RAZEM</t>
  </si>
  <si>
    <t>Tabela 2. Druga kolejność zimowego utrzymania</t>
  </si>
  <si>
    <t>pow. w tys. m2</t>
  </si>
  <si>
    <t>Banaszaka (wraz z udrożnieniem odwodnienia progu spowalniającego)</t>
  </si>
  <si>
    <t>Czereśniowa</t>
  </si>
  <si>
    <t>Droga powiatowa nr 1384F -ul.Witnicka</t>
  </si>
  <si>
    <t>Fabryczna</t>
  </si>
  <si>
    <t>Jana Pawła II  wraz z odnogą w kierunku Jaśminowej oraz chodnik do kładki</t>
  </si>
  <si>
    <t>Komisji Edukacji Narodowej</t>
  </si>
  <si>
    <t>Kościuszki wraz z parkingiem przy SP1</t>
  </si>
  <si>
    <t>Niepodległości (od ronda Kostrzyńskich Papierników do ul.Szwedzkiej)</t>
  </si>
  <si>
    <t>Olczaka</t>
  </si>
  <si>
    <t>Osiedlowa</t>
  </si>
  <si>
    <t>Prosta</t>
  </si>
  <si>
    <t>Sienkiewicza</t>
  </si>
  <si>
    <t>Wodna (w tym ulica za dawną Słowianką i przy Komputroniku)</t>
  </si>
  <si>
    <t>Żeglarska</t>
  </si>
  <si>
    <t>Tabela 3. Trzecia kolejność zimowego utrzymania</t>
  </si>
  <si>
    <t>Powierzchnia chodnika [ m2 ]</t>
  </si>
  <si>
    <t>Powierzchnia parkingów  [ m2 ]</t>
  </si>
  <si>
    <t>1000-lecia</t>
  </si>
  <si>
    <t>Akacjowa</t>
  </si>
  <si>
    <t>Bema</t>
  </si>
  <si>
    <t>Chemików</t>
  </si>
  <si>
    <t>Chopina</t>
  </si>
  <si>
    <t>Cmentarna</t>
  </si>
  <si>
    <t>Dębowa</t>
  </si>
  <si>
    <t>Drzewna</t>
  </si>
  <si>
    <t>Główna</t>
  </si>
  <si>
    <t>Handlowa</t>
  </si>
  <si>
    <t>Chrobrego</t>
  </si>
  <si>
    <t>Czarnieckiego</t>
  </si>
  <si>
    <t>Działkowa</t>
  </si>
  <si>
    <t>Jagiellońska (od ronda Zatorze do ul.Jana Pawła II)</t>
  </si>
  <si>
    <t>Jaworowa</t>
  </si>
  <si>
    <t>Jodłowa</t>
  </si>
  <si>
    <t>Klonowa</t>
  </si>
  <si>
    <t>KN4</t>
  </si>
  <si>
    <t>Krótka</t>
  </si>
  <si>
    <t>Kutrzeby</t>
  </si>
  <si>
    <t>Łódzka</t>
  </si>
  <si>
    <t>Malinowa</t>
  </si>
  <si>
    <t>Marii Konopnickiej</t>
  </si>
  <si>
    <t>Moniuszki</t>
  </si>
  <si>
    <t>Morelowa wraz z łącznikami z ul.Główną</t>
  </si>
  <si>
    <t>Mostowa</t>
  </si>
  <si>
    <t>Nadbrzeżna</t>
  </si>
  <si>
    <t>Na Skarpie</t>
  </si>
  <si>
    <t>Orła Białego (od ul.Jana Pawła II do ul.Jagiellońskiej)</t>
  </si>
  <si>
    <t>Orzechowa</t>
  </si>
  <si>
    <t>Os. Leśne</t>
  </si>
  <si>
    <t>Os. Mieszka I</t>
  </si>
  <si>
    <t>Os. nad Wartą</t>
  </si>
  <si>
    <t>Os. Słowiańskie</t>
  </si>
  <si>
    <t>Owocowa</t>
  </si>
  <si>
    <t>Papierników</t>
  </si>
  <si>
    <t>Parking przy cmentarzu</t>
  </si>
  <si>
    <t>Parkowa</t>
  </si>
  <si>
    <t>ulice łączące ul. Targową i Gorzowską</t>
  </si>
  <si>
    <t>Portowa</t>
  </si>
  <si>
    <t>Różana</t>
  </si>
  <si>
    <t>Rzeczna</t>
  </si>
  <si>
    <t>Sadowa</t>
  </si>
  <si>
    <t>Saperska</t>
  </si>
  <si>
    <t>Słoneczna</t>
  </si>
  <si>
    <t>Solidarności</t>
  </si>
  <si>
    <t>Spokojna</t>
  </si>
  <si>
    <t>Sucharskiego</t>
  </si>
  <si>
    <t>Sybiraków</t>
  </si>
  <si>
    <t>Targowa</t>
  </si>
  <si>
    <t>Turkusowa</t>
  </si>
  <si>
    <t>Osiedle B1 i Osiedle B2</t>
  </si>
  <si>
    <t>Wędkarska</t>
  </si>
  <si>
    <t>Wiśniowa ( wraz z przejściem na ul.Chopina)</t>
  </si>
  <si>
    <t>Wojska Polskiego</t>
  </si>
  <si>
    <t>Wschodnia</t>
  </si>
  <si>
    <t>Zaułek Klonowy</t>
  </si>
  <si>
    <t>Zaułek Wodny</t>
  </si>
  <si>
    <t>Zawadzkiego</t>
  </si>
  <si>
    <t>Zielona</t>
  </si>
  <si>
    <t>Złota</t>
  </si>
  <si>
    <t>dojazd od ul.Gorzowskiej do budynków:</t>
  </si>
  <si>
    <t>Marii Konopnickiej 1-15</t>
  </si>
  <si>
    <t>Gorzowska 24-36</t>
  </si>
  <si>
    <t>Mickiewicza 22</t>
  </si>
  <si>
    <t>Gorzowska 11</t>
  </si>
  <si>
    <t>Targowisko Miejskie</t>
  </si>
  <si>
    <t>Tabela 4. Zestawienie kładek objętych umową na zimowe utrzymanie</t>
  </si>
  <si>
    <t>Położenie</t>
  </si>
  <si>
    <t>Powierzchnia</t>
  </si>
  <si>
    <t>Ilość stopni</t>
  </si>
  <si>
    <t>Wymiary</t>
  </si>
  <si>
    <t>stopni</t>
  </si>
  <si>
    <t>Ilość spoczników</t>
  </si>
  <si>
    <t>Wymiary spoczników</t>
  </si>
  <si>
    <r>
      <t>[ m</t>
    </r>
    <r>
      <rPr>
        <b/>
        <vertAlign val="superscript"/>
        <sz val="10"/>
        <color theme="1"/>
        <rFont val="Liberation Sans"/>
        <charset val="238"/>
      </rPr>
      <t>2</t>
    </r>
    <r>
      <rPr>
        <b/>
        <sz val="10"/>
        <color theme="1"/>
        <rFont val="Liberation Sans"/>
        <charset val="238"/>
      </rPr>
      <t xml:space="preserve"> ]</t>
    </r>
  </si>
  <si>
    <t>[szt.]</t>
  </si>
  <si>
    <t>[cm]</t>
  </si>
  <si>
    <t>nad linią kolejową Wrocław-Szczecin</t>
  </si>
  <si>
    <t>31x300</t>
  </si>
  <si>
    <t>151x300</t>
  </si>
  <si>
    <t>przy ul. Jana Pawła II (do kładki należy tunel, klatka schodowa i pomost)</t>
  </si>
  <si>
    <t>30x250</t>
  </si>
  <si>
    <t>251x251</t>
  </si>
  <si>
    <t>33x251</t>
  </si>
  <si>
    <t>151x251</t>
  </si>
  <si>
    <t>Tabela 5. Łączne zestawienie powierzchni ulic, chodników i parkingów objętych zimowym utrzymaniem</t>
  </si>
  <si>
    <t>Kolejność odśnieżania</t>
  </si>
  <si>
    <t>Ilość ulic</t>
  </si>
  <si>
    <t>Pow. jezdni do</t>
  </si>
  <si>
    <t>Długość ulic</t>
  </si>
  <si>
    <t>i usuwania oblodzeń</t>
  </si>
  <si>
    <t>utrzymania w tys m2</t>
  </si>
  <si>
    <t>w km</t>
  </si>
  <si>
    <t>I</t>
  </si>
  <si>
    <t>II</t>
  </si>
  <si>
    <t>III</t>
  </si>
  <si>
    <t>*</t>
  </si>
  <si>
    <t>Standardy jakie winny być zachowane w trakcie umowy oraz dopuszczalne odstępstwa z określeniem czasu w jakim dane zjawisko</t>
  </si>
  <si>
    <t xml:space="preserve">            </t>
  </si>
  <si>
    <t>Cmentarz</t>
  </si>
  <si>
    <t>Wierzbowa</t>
  </si>
  <si>
    <t>ul.Niepodległości na długości  od ronda Unii Europejskiej do ronda Kostrzyńskich Papierników oraz ul. Jagiellońska na długości od ronda Kostrzyńskich Papierników do ronda Zatorze</t>
  </si>
  <si>
    <t>Tzw.  mała obwodnica od ronda Woodstock do ul.Asfaltowej (część ul.Narutowicza, Cmentarnej, Rzemieślniczej i Sosnowej)</t>
  </si>
  <si>
    <r>
      <t xml:space="preserve">Droga powiatowa nr 1383F </t>
    </r>
    <r>
      <rPr>
        <sz val="10"/>
        <color theme="1"/>
        <rFont val="Times New Roman"/>
        <family val="1"/>
        <charset val="238"/>
      </rPr>
      <t>(ul. Wyszyńskiego i Osiedle Warniki do końca)</t>
    </r>
  </si>
  <si>
    <t xml:space="preserve">Asfaltowa </t>
  </si>
  <si>
    <t>Kostrzyńska wraz z łącznikiem pomiędzy ul.Kostrzyńską z ul.Piaskową</t>
  </si>
  <si>
    <t>Gorzyńska (do skrzyżowania przy trafostacji) wraz z ul. Strzelecką</t>
  </si>
  <si>
    <t>Spichrzowa</t>
  </si>
  <si>
    <t>Kwiatowa wraz z łącznikiem do ul.Zieloną</t>
  </si>
  <si>
    <t>Namyślińska (od KN4 do skrętu na cmentarz Stalagu IIIC)</t>
  </si>
  <si>
    <t xml:space="preserve">Ogrodowa </t>
  </si>
  <si>
    <t>Sportowa (bruk za parkingiem przy przejeździe kolejowym)</t>
  </si>
  <si>
    <t>Skałby (część o nawierzchni utwardzonej)</t>
  </si>
  <si>
    <t>Pralników</t>
  </si>
  <si>
    <t>Południowa wraz z łącznikiem ul.Na skarpie do ul.Południowej (część utwardzona)</t>
  </si>
  <si>
    <t>Czereśniowa (sięgacze)</t>
  </si>
  <si>
    <t>73.1</t>
  </si>
  <si>
    <t>73.2</t>
  </si>
  <si>
    <t>73.3</t>
  </si>
  <si>
    <t>73.4</t>
  </si>
  <si>
    <t xml:space="preserve">Droga powiatowa nr 2905F –ul.Narutowicza (część ulicy od przejazdu kolejowego do ul.Drzewickiej)
</t>
  </si>
  <si>
    <t xml:space="preserve"> ZAŁĄCZNIK  nr 1 do umowy - Zadanie 1 _po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</si>
</sst>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&quot;     &quot;"/>
    <numFmt numFmtId="166" formatCode="#,##0.0"/>
  </numFmts>
  <fonts count="12"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Liberation Sans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Liberation Sans"/>
      <charset val="238"/>
    </font>
    <font>
      <b/>
      <sz val="10"/>
      <color theme="1"/>
      <name val="Liberation Sans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Liberation Sans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2" fontId="4" fillId="0" borderId="5" xfId="0" applyNumberFormat="1" applyFont="1" applyBorder="1"/>
    <xf numFmtId="164" fontId="4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0" xfId="0" applyFont="1" applyAlignment="1">
      <alignment wrapText="1"/>
    </xf>
    <xf numFmtId="2" fontId="4" fillId="0" borderId="7" xfId="0" applyNumberFormat="1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2" fontId="4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wrapText="1"/>
    </xf>
    <xf numFmtId="4" fontId="4" fillId="0" borderId="5" xfId="0" applyNumberFormat="1" applyFont="1" applyBorder="1"/>
    <xf numFmtId="0" fontId="4" fillId="0" borderId="8" xfId="0" applyFont="1" applyBorder="1" applyAlignment="1">
      <alignment wrapText="1"/>
    </xf>
    <xf numFmtId="4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4" fontId="3" fillId="0" borderId="5" xfId="0" applyNumberFormat="1" applyFont="1" applyBorder="1"/>
    <xf numFmtId="4" fontId="3" fillId="0" borderId="6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/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4" fillId="0" borderId="6" xfId="0" applyNumberFormat="1" applyFont="1" applyBorder="1"/>
    <xf numFmtId="165" fontId="4" fillId="0" borderId="5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2" fontId="3" fillId="0" borderId="5" xfId="0" applyNumberFormat="1" applyFont="1" applyBorder="1"/>
    <xf numFmtId="2" fontId="3" fillId="0" borderId="6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6" fontId="3" fillId="0" borderId="0" xfId="0" applyNumberFormat="1" applyFont="1"/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" fontId="4" fillId="0" borderId="5" xfId="0" applyNumberFormat="1" applyFont="1" applyBorder="1" applyAlignment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7"/>
  <sheetViews>
    <sheetView tabSelected="1" workbookViewId="0">
      <selection activeCell="F10" sqref="F10"/>
    </sheetView>
  </sheetViews>
  <sheetFormatPr defaultRowHeight="15"/>
  <cols>
    <col min="1" max="1" width="6.42578125" customWidth="1"/>
    <col min="2" max="2" width="33.5703125" customWidth="1"/>
    <col min="4" max="4" width="16.140625" customWidth="1"/>
    <col min="5" max="5" width="18.5703125" customWidth="1"/>
    <col min="6" max="6" width="15" customWidth="1"/>
    <col min="7" max="7" width="14.7109375" customWidth="1"/>
    <col min="8" max="8" width="11.5703125" customWidth="1"/>
  </cols>
  <sheetData>
    <row r="1" spans="1:8" ht="18.75" customHeight="1">
      <c r="A1" s="102" t="s">
        <v>177</v>
      </c>
      <c r="B1" s="103"/>
      <c r="C1" s="103"/>
      <c r="D1" s="103"/>
      <c r="E1" s="103"/>
      <c r="F1" s="103"/>
      <c r="G1" s="103"/>
      <c r="H1" s="103"/>
    </row>
    <row r="2" spans="1:8">
      <c r="A2" s="2" t="s">
        <v>0</v>
      </c>
      <c r="B2" s="1"/>
      <c r="C2" s="1"/>
      <c r="D2" s="1"/>
      <c r="E2" s="1"/>
      <c r="F2" s="1"/>
      <c r="G2" s="1"/>
      <c r="H2" s="1"/>
    </row>
    <row r="3" spans="1:8">
      <c r="A3" s="3" t="s">
        <v>1</v>
      </c>
      <c r="B3" s="4"/>
      <c r="C3" s="4"/>
      <c r="D3" s="4"/>
      <c r="E3" s="4"/>
      <c r="F3" s="4"/>
      <c r="G3" s="4"/>
      <c r="H3" s="4"/>
    </row>
    <row r="4" spans="1:8">
      <c r="A4" s="5" t="s">
        <v>2</v>
      </c>
      <c r="B4" s="6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>
      <c r="A5" s="7"/>
      <c r="B5" s="8"/>
      <c r="C5" s="8" t="s">
        <v>10</v>
      </c>
      <c r="D5" s="7" t="s">
        <v>11</v>
      </c>
      <c r="E5" s="7" t="s">
        <v>12</v>
      </c>
      <c r="F5" s="7" t="s">
        <v>13</v>
      </c>
      <c r="G5" s="7" t="s">
        <v>13</v>
      </c>
      <c r="H5" s="7" t="s">
        <v>13</v>
      </c>
    </row>
    <row r="6" spans="1:8" ht="22.5" customHeight="1">
      <c r="A6" s="7">
        <v>1</v>
      </c>
      <c r="B6" s="9" t="s">
        <v>14</v>
      </c>
      <c r="C6" s="10">
        <v>3</v>
      </c>
      <c r="D6" s="11">
        <v>27.59</v>
      </c>
      <c r="E6" s="11">
        <f>1*D6</f>
        <v>27.59</v>
      </c>
      <c r="F6" s="11">
        <f>1.5*1000*C6</f>
        <v>4500</v>
      </c>
      <c r="G6" s="12">
        <f>345+3750</f>
        <v>4095</v>
      </c>
      <c r="H6" s="13">
        <v>0</v>
      </c>
    </row>
    <row r="7" spans="1:8" ht="64.5">
      <c r="A7" s="7">
        <v>2</v>
      </c>
      <c r="B7" s="14" t="s">
        <v>176</v>
      </c>
      <c r="C7" s="15">
        <v>0.6</v>
      </c>
      <c r="D7" s="13">
        <v>4.7300000000000004</v>
      </c>
      <c r="E7" s="13">
        <f>1*D7</f>
        <v>4.7300000000000004</v>
      </c>
      <c r="F7" s="11">
        <v>1472</v>
      </c>
      <c r="G7" s="16">
        <v>1131</v>
      </c>
      <c r="H7" s="13">
        <v>630</v>
      </c>
    </row>
    <row r="8" spans="1:8" ht="21" customHeight="1">
      <c r="A8" s="7">
        <v>3</v>
      </c>
      <c r="B8" s="17" t="s">
        <v>15</v>
      </c>
      <c r="C8" s="18">
        <f t="shared" ref="C8:H8" si="0">SUM(C9:C15)</f>
        <v>6.0500000000000007</v>
      </c>
      <c r="D8" s="19">
        <f t="shared" si="0"/>
        <v>40.339999999999996</v>
      </c>
      <c r="E8" s="19">
        <f t="shared" si="0"/>
        <v>40.339999999999996</v>
      </c>
      <c r="F8" s="20">
        <f t="shared" si="0"/>
        <v>8176</v>
      </c>
      <c r="G8" s="21">
        <f t="shared" si="0"/>
        <v>1100</v>
      </c>
      <c r="H8" s="19">
        <f t="shared" si="0"/>
        <v>252</v>
      </c>
    </row>
    <row r="9" spans="1:8" ht="71.25" customHeight="1">
      <c r="A9" s="7" t="s">
        <v>16</v>
      </c>
      <c r="B9" s="22" t="s">
        <v>157</v>
      </c>
      <c r="C9" s="23">
        <v>0.75</v>
      </c>
      <c r="D9" s="13">
        <v>10.7</v>
      </c>
      <c r="E9" s="13">
        <v>10.7</v>
      </c>
      <c r="F9" s="11">
        <v>1119</v>
      </c>
      <c r="G9" s="24">
        <v>0</v>
      </c>
      <c r="H9" s="101">
        <v>252</v>
      </c>
    </row>
    <row r="10" spans="1:8" ht="30" customHeight="1">
      <c r="A10" s="7" t="s">
        <v>17</v>
      </c>
      <c r="B10" s="25" t="s">
        <v>18</v>
      </c>
      <c r="C10" s="15">
        <v>0.6</v>
      </c>
      <c r="D10" s="11">
        <v>5.6</v>
      </c>
      <c r="E10" s="11">
        <f t="shared" ref="E10:E15" si="1">1*D10</f>
        <v>5.6</v>
      </c>
      <c r="F10" s="11">
        <f>1.5*1000*C10</f>
        <v>900</v>
      </c>
      <c r="G10" s="26">
        <v>0</v>
      </c>
      <c r="H10" s="13">
        <v>0</v>
      </c>
    </row>
    <row r="11" spans="1:8" ht="19.5" customHeight="1">
      <c r="A11" s="7" t="s">
        <v>19</v>
      </c>
      <c r="B11" s="25" t="s">
        <v>160</v>
      </c>
      <c r="C11" s="30">
        <v>2.08</v>
      </c>
      <c r="D11" s="13">
        <v>9.5</v>
      </c>
      <c r="E11" s="13">
        <f t="shared" ref="E11:E13" si="2">1*D11</f>
        <v>9.5</v>
      </c>
      <c r="F11" s="13">
        <v>2167</v>
      </c>
      <c r="G11" s="26">
        <v>0</v>
      </c>
      <c r="H11" s="13">
        <v>0</v>
      </c>
    </row>
    <row r="12" spans="1:8">
      <c r="A12" s="7" t="s">
        <v>21</v>
      </c>
      <c r="B12" s="27" t="s">
        <v>24</v>
      </c>
      <c r="C12" s="31">
        <v>0.35</v>
      </c>
      <c r="D12" s="29">
        <v>1.58</v>
      </c>
      <c r="E12" s="13">
        <f t="shared" si="2"/>
        <v>1.58</v>
      </c>
      <c r="F12" s="13">
        <v>525</v>
      </c>
      <c r="G12" s="13">
        <v>0</v>
      </c>
      <c r="H12" s="13">
        <v>0</v>
      </c>
    </row>
    <row r="13" spans="1:8">
      <c r="A13" s="7" t="s">
        <v>22</v>
      </c>
      <c r="B13" s="27" t="s">
        <v>26</v>
      </c>
      <c r="C13" s="28">
        <v>0.34</v>
      </c>
      <c r="D13" s="29">
        <v>1.38</v>
      </c>
      <c r="E13" s="13">
        <f t="shared" si="2"/>
        <v>1.38</v>
      </c>
      <c r="F13" s="13">
        <v>420</v>
      </c>
      <c r="G13" s="13">
        <v>0</v>
      </c>
      <c r="H13" s="13">
        <v>0</v>
      </c>
    </row>
    <row r="14" spans="1:8" ht="22.5" customHeight="1">
      <c r="A14" s="7" t="s">
        <v>23</v>
      </c>
      <c r="B14" s="27" t="s">
        <v>20</v>
      </c>
      <c r="C14" s="28">
        <v>1.2</v>
      </c>
      <c r="D14" s="29">
        <v>7.2</v>
      </c>
      <c r="E14" s="13">
        <f t="shared" si="1"/>
        <v>7.2</v>
      </c>
      <c r="F14" s="13">
        <v>1800</v>
      </c>
      <c r="G14" s="13">
        <v>1100</v>
      </c>
      <c r="H14" s="13">
        <v>0</v>
      </c>
    </row>
    <row r="15" spans="1:8" ht="26.25">
      <c r="A15" s="7" t="s">
        <v>25</v>
      </c>
      <c r="B15" s="27" t="s">
        <v>161</v>
      </c>
      <c r="C15" s="28">
        <v>0.73</v>
      </c>
      <c r="D15" s="29">
        <v>4.38</v>
      </c>
      <c r="E15" s="13">
        <f t="shared" si="1"/>
        <v>4.38</v>
      </c>
      <c r="F15" s="13">
        <v>1245</v>
      </c>
      <c r="G15" s="13">
        <v>0</v>
      </c>
      <c r="H15" s="13">
        <v>0</v>
      </c>
    </row>
    <row r="16" spans="1:8" ht="19.5" customHeight="1">
      <c r="A16" s="7">
        <v>4</v>
      </c>
      <c r="B16" s="27" t="s">
        <v>27</v>
      </c>
      <c r="C16" s="28">
        <v>1.05</v>
      </c>
      <c r="D16" s="29">
        <v>8.6</v>
      </c>
      <c r="E16" s="13">
        <v>8.6</v>
      </c>
      <c r="F16" s="13">
        <v>1575</v>
      </c>
      <c r="G16" s="13">
        <v>0</v>
      </c>
      <c r="H16" s="13">
        <v>446.6</v>
      </c>
    </row>
    <row r="17" spans="1:8">
      <c r="A17" s="7">
        <v>5</v>
      </c>
      <c r="B17" s="27" t="s">
        <v>28</v>
      </c>
      <c r="C17" s="28">
        <v>1.23</v>
      </c>
      <c r="D17" s="29">
        <v>8.6</v>
      </c>
      <c r="E17" s="13">
        <v>8.6</v>
      </c>
      <c r="F17" s="13">
        <v>1654</v>
      </c>
      <c r="G17" s="13">
        <v>0</v>
      </c>
      <c r="H17" s="13">
        <v>0</v>
      </c>
    </row>
    <row r="18" spans="1:8" ht="51.75">
      <c r="A18" s="7">
        <v>6</v>
      </c>
      <c r="B18" s="27" t="s">
        <v>158</v>
      </c>
      <c r="C18" s="28">
        <v>2.21</v>
      </c>
      <c r="D18" s="29">
        <v>17.59</v>
      </c>
      <c r="E18" s="13">
        <v>17.59</v>
      </c>
      <c r="F18" s="13">
        <v>3321.42</v>
      </c>
      <c r="G18" s="13">
        <v>0</v>
      </c>
      <c r="H18" s="13">
        <v>0</v>
      </c>
    </row>
    <row r="19" spans="1:8" ht="30.75" customHeight="1">
      <c r="A19" s="7">
        <v>7</v>
      </c>
      <c r="B19" s="32" t="s">
        <v>29</v>
      </c>
      <c r="C19" s="15">
        <f>88*5/1000</f>
        <v>0.44</v>
      </c>
      <c r="D19" s="33">
        <v>3.6</v>
      </c>
      <c r="E19" s="33">
        <f>1*D19</f>
        <v>3.6</v>
      </c>
      <c r="F19" s="33">
        <v>183</v>
      </c>
      <c r="G19" s="34">
        <v>0</v>
      </c>
      <c r="H19" s="31">
        <f>19*5*2.1*5+4.7*5*0.9*5+9.5*5*2.7*5</f>
        <v>1744.5</v>
      </c>
    </row>
    <row r="20" spans="1:8">
      <c r="A20" s="35">
        <v>8</v>
      </c>
      <c r="B20" s="27" t="s">
        <v>30</v>
      </c>
      <c r="C20" s="28">
        <v>0.2</v>
      </c>
      <c r="D20" s="29">
        <v>1.6</v>
      </c>
      <c r="E20" s="36">
        <f>0.8*D20</f>
        <v>1.2800000000000002</v>
      </c>
      <c r="F20" s="13">
        <v>300</v>
      </c>
      <c r="G20" s="13">
        <v>0</v>
      </c>
      <c r="H20" s="13">
        <v>1267.2</v>
      </c>
    </row>
    <row r="21" spans="1:8" ht="18" customHeight="1">
      <c r="A21" s="35">
        <v>9</v>
      </c>
      <c r="B21" s="27" t="s">
        <v>31</v>
      </c>
      <c r="C21" s="28">
        <v>0</v>
      </c>
      <c r="D21" s="29">
        <f>C21*6*1000</f>
        <v>0</v>
      </c>
      <c r="E21" s="36">
        <f>0.8*D21</f>
        <v>0</v>
      </c>
      <c r="F21" s="13">
        <v>541</v>
      </c>
      <c r="G21" s="13">
        <v>0</v>
      </c>
      <c r="H21" s="13">
        <v>0</v>
      </c>
    </row>
    <row r="22" spans="1:8">
      <c r="A22" s="35">
        <v>10</v>
      </c>
      <c r="B22" s="27" t="s">
        <v>32</v>
      </c>
      <c r="C22" s="28">
        <v>0.35</v>
      </c>
      <c r="D22" s="29">
        <v>2.2599999999999998</v>
      </c>
      <c r="E22" s="13">
        <f>0.8*D22</f>
        <v>1.8079999999999998</v>
      </c>
      <c r="F22" s="13">
        <v>525</v>
      </c>
      <c r="G22" s="13">
        <v>0</v>
      </c>
      <c r="H22" s="13">
        <v>498.9</v>
      </c>
    </row>
    <row r="23" spans="1:8" ht="16.5" customHeight="1">
      <c r="A23" s="35">
        <v>11</v>
      </c>
      <c r="B23" s="27" t="s">
        <v>33</v>
      </c>
      <c r="C23" s="28">
        <v>0.81</v>
      </c>
      <c r="D23" s="29">
        <v>6.72</v>
      </c>
      <c r="E23" s="13">
        <f>0.8*D23</f>
        <v>5.3760000000000003</v>
      </c>
      <c r="F23" s="13">
        <v>1455</v>
      </c>
      <c r="G23" s="13">
        <v>0</v>
      </c>
      <c r="H23" s="13">
        <v>1165.0999999999999</v>
      </c>
    </row>
    <row r="24" spans="1:8" ht="18" customHeight="1">
      <c r="A24" s="35">
        <v>12</v>
      </c>
      <c r="B24" s="27" t="s">
        <v>34</v>
      </c>
      <c r="C24" s="28">
        <v>0.33</v>
      </c>
      <c r="D24" s="29">
        <v>2.95</v>
      </c>
      <c r="E24" s="13">
        <f>0.8*D24</f>
        <v>2.3600000000000003</v>
      </c>
      <c r="F24" s="13">
        <v>495</v>
      </c>
      <c r="G24" s="13">
        <v>0</v>
      </c>
      <c r="H24" s="13">
        <v>298</v>
      </c>
    </row>
    <row r="25" spans="1:8">
      <c r="A25" s="37"/>
      <c r="B25" s="38" t="s">
        <v>35</v>
      </c>
      <c r="C25" s="39">
        <f t="shared" ref="C25:H25" si="3">SUM(C6:C8)+SUM(C16:C24)</f>
        <v>16.270000000000003</v>
      </c>
      <c r="D25" s="39">
        <f t="shared" si="3"/>
        <v>124.58</v>
      </c>
      <c r="E25" s="39">
        <f t="shared" si="3"/>
        <v>121.874</v>
      </c>
      <c r="F25" s="39">
        <f t="shared" si="3"/>
        <v>24197.42</v>
      </c>
      <c r="G25" s="40">
        <f t="shared" si="3"/>
        <v>6326</v>
      </c>
      <c r="H25" s="39">
        <f t="shared" si="3"/>
        <v>6302.3</v>
      </c>
    </row>
    <row r="26" spans="1:8">
      <c r="A26" s="41"/>
      <c r="B26" s="42"/>
      <c r="C26" s="43"/>
      <c r="D26" s="43"/>
      <c r="E26" s="43"/>
      <c r="F26" s="43"/>
      <c r="G26" s="43"/>
      <c r="H26" s="43"/>
    </row>
    <row r="27" spans="1:8">
      <c r="A27" s="41"/>
      <c r="B27" s="42"/>
      <c r="C27" s="43"/>
      <c r="D27" s="43"/>
      <c r="E27" s="43"/>
      <c r="F27" s="43"/>
      <c r="G27" s="43"/>
      <c r="H27" s="43"/>
    </row>
    <row r="28" spans="1:8">
      <c r="A28" s="41"/>
      <c r="B28" s="42"/>
      <c r="C28" s="43"/>
      <c r="D28" s="43"/>
      <c r="E28" s="43"/>
      <c r="F28" s="43"/>
      <c r="G28" s="43"/>
      <c r="H28" s="43"/>
    </row>
    <row r="29" spans="1:8">
      <c r="A29" s="4"/>
      <c r="B29" s="22"/>
      <c r="C29" s="4"/>
      <c r="D29" s="4"/>
      <c r="E29" s="4"/>
      <c r="F29" s="4"/>
      <c r="G29" s="4"/>
      <c r="H29" s="4"/>
    </row>
    <row r="30" spans="1:8">
      <c r="A30" s="3" t="s">
        <v>36</v>
      </c>
      <c r="B30" s="22"/>
      <c r="C30" s="4"/>
      <c r="D30" s="4"/>
      <c r="E30" s="4"/>
      <c r="G30" s="4"/>
      <c r="H30" s="4"/>
    </row>
    <row r="31" spans="1:8">
      <c r="A31" s="5" t="s">
        <v>2</v>
      </c>
      <c r="B31" s="44" t="s">
        <v>3</v>
      </c>
      <c r="C31" s="6" t="s">
        <v>4</v>
      </c>
      <c r="D31" s="5" t="s">
        <v>5</v>
      </c>
      <c r="E31" s="5" t="s">
        <v>6</v>
      </c>
      <c r="F31" s="5" t="s">
        <v>7</v>
      </c>
      <c r="G31" s="5" t="s">
        <v>8</v>
      </c>
      <c r="H31" s="5" t="s">
        <v>9</v>
      </c>
    </row>
    <row r="32" spans="1:8">
      <c r="A32" s="7"/>
      <c r="B32" s="45"/>
      <c r="C32" s="8" t="s">
        <v>10</v>
      </c>
      <c r="D32" s="7" t="s">
        <v>37</v>
      </c>
      <c r="E32" s="7" t="s">
        <v>12</v>
      </c>
      <c r="F32" s="7" t="s">
        <v>13</v>
      </c>
      <c r="G32" s="7" t="s">
        <v>13</v>
      </c>
      <c r="H32" s="7" t="s">
        <v>13</v>
      </c>
    </row>
    <row r="33" spans="1:8" ht="34.5" customHeight="1">
      <c r="A33" s="35">
        <v>1</v>
      </c>
      <c r="B33" s="27" t="s">
        <v>38</v>
      </c>
      <c r="C33" s="28">
        <v>0.28000000000000003</v>
      </c>
      <c r="D33" s="29">
        <v>1.7</v>
      </c>
      <c r="E33" s="36">
        <f t="shared" ref="E33:E41" si="4">0.8*D33</f>
        <v>1.36</v>
      </c>
      <c r="F33" s="13">
        <v>420</v>
      </c>
      <c r="G33" s="13">
        <v>0</v>
      </c>
      <c r="H33" s="13">
        <v>0</v>
      </c>
    </row>
    <row r="34" spans="1:8">
      <c r="A34" s="35">
        <v>2</v>
      </c>
      <c r="B34" s="27" t="s">
        <v>39</v>
      </c>
      <c r="C34" s="28">
        <v>0.57999999999999996</v>
      </c>
      <c r="D34" s="29">
        <v>3.32</v>
      </c>
      <c r="E34" s="36">
        <f t="shared" si="4"/>
        <v>2.6560000000000001</v>
      </c>
      <c r="F34" s="13">
        <v>847</v>
      </c>
      <c r="G34" s="13">
        <v>0</v>
      </c>
      <c r="H34" s="13">
        <v>0</v>
      </c>
    </row>
    <row r="35" spans="1:8">
      <c r="A35" s="35">
        <v>3</v>
      </c>
      <c r="B35" s="27" t="s">
        <v>40</v>
      </c>
      <c r="C35" s="28">
        <v>0.81</v>
      </c>
      <c r="D35" s="29">
        <v>4.8600000000000003</v>
      </c>
      <c r="E35" s="36">
        <f t="shared" si="4"/>
        <v>3.8880000000000003</v>
      </c>
      <c r="F35" s="13">
        <v>0</v>
      </c>
      <c r="G35" s="13">
        <v>0</v>
      </c>
      <c r="H35" s="13">
        <v>0</v>
      </c>
    </row>
    <row r="36" spans="1:8">
      <c r="A36" s="35">
        <v>4</v>
      </c>
      <c r="B36" s="27" t="s">
        <v>41</v>
      </c>
      <c r="C36" s="28">
        <v>1.1299999999999999</v>
      </c>
      <c r="D36" s="29">
        <v>6.95</v>
      </c>
      <c r="E36" s="36">
        <f t="shared" si="4"/>
        <v>5.5600000000000005</v>
      </c>
      <c r="F36" s="13">
        <v>1695</v>
      </c>
      <c r="G36" s="13">
        <v>0</v>
      </c>
      <c r="H36" s="13">
        <v>0</v>
      </c>
    </row>
    <row r="37" spans="1:8" ht="29.25" customHeight="1">
      <c r="A37" s="35">
        <v>5</v>
      </c>
      <c r="B37" s="27" t="s">
        <v>42</v>
      </c>
      <c r="C37" s="28">
        <v>2.19</v>
      </c>
      <c r="D37" s="29">
        <v>16.09</v>
      </c>
      <c r="E37" s="24">
        <f t="shared" si="4"/>
        <v>12.872</v>
      </c>
      <c r="F37" s="13">
        <v>3285</v>
      </c>
      <c r="G37" s="13">
        <v>0</v>
      </c>
      <c r="H37" s="13">
        <v>635.65</v>
      </c>
    </row>
    <row r="38" spans="1:8">
      <c r="A38" s="35">
        <v>6</v>
      </c>
      <c r="B38" s="27" t="s">
        <v>43</v>
      </c>
      <c r="C38" s="28">
        <v>1.17</v>
      </c>
      <c r="D38" s="29">
        <v>0.74</v>
      </c>
      <c r="E38" s="24">
        <f t="shared" si="4"/>
        <v>0.59199999999999997</v>
      </c>
      <c r="F38" s="13">
        <v>335</v>
      </c>
      <c r="G38" s="13">
        <v>0</v>
      </c>
      <c r="H38" s="13">
        <v>544</v>
      </c>
    </row>
    <row r="39" spans="1:8">
      <c r="A39" s="35">
        <v>7</v>
      </c>
      <c r="B39" s="27" t="s">
        <v>44</v>
      </c>
      <c r="C39" s="31">
        <v>0.33800000000000002</v>
      </c>
      <c r="D39" s="29">
        <v>2.23</v>
      </c>
      <c r="E39" s="13">
        <f t="shared" si="4"/>
        <v>1.784</v>
      </c>
      <c r="F39" s="13">
        <v>1533</v>
      </c>
      <c r="G39" s="13">
        <v>0</v>
      </c>
      <c r="H39" s="13">
        <v>2487.6999999999998</v>
      </c>
    </row>
    <row r="40" spans="1:8" ht="26.25">
      <c r="A40" s="5">
        <v>8</v>
      </c>
      <c r="B40" s="27" t="s">
        <v>45</v>
      </c>
      <c r="C40" s="28">
        <v>0.25</v>
      </c>
      <c r="D40" s="29">
        <v>1.5</v>
      </c>
      <c r="E40" s="13">
        <f t="shared" si="4"/>
        <v>1.2000000000000002</v>
      </c>
      <c r="F40" s="13">
        <v>350</v>
      </c>
      <c r="G40" s="13">
        <v>0</v>
      </c>
      <c r="H40" s="13">
        <v>0</v>
      </c>
    </row>
    <row r="41" spans="1:8">
      <c r="A41" s="5">
        <v>9</v>
      </c>
      <c r="B41" s="27" t="s">
        <v>46</v>
      </c>
      <c r="C41" s="28">
        <v>0.6</v>
      </c>
      <c r="D41" s="29">
        <v>4.8899999999999997</v>
      </c>
      <c r="E41" s="13">
        <f t="shared" si="4"/>
        <v>3.9119999999999999</v>
      </c>
      <c r="F41" s="13">
        <v>1081.9000000000001</v>
      </c>
      <c r="G41" s="13">
        <v>0</v>
      </c>
      <c r="H41" s="13">
        <v>0</v>
      </c>
    </row>
    <row r="42" spans="1:8" ht="39">
      <c r="A42" s="5">
        <v>10</v>
      </c>
      <c r="B42" s="17" t="s">
        <v>159</v>
      </c>
      <c r="C42" s="39">
        <f>1.987+1.16</f>
        <v>3.1470000000000002</v>
      </c>
      <c r="D42" s="19">
        <f>4663.5/1000+6.96+14307/1000</f>
        <v>25.930500000000002</v>
      </c>
      <c r="E42" s="19">
        <f t="shared" ref="E42:E47" si="5">0.8*D42</f>
        <v>20.744400000000002</v>
      </c>
      <c r="F42" s="19">
        <f>3084+2078.36+714.24+1740</f>
        <v>7616.6</v>
      </c>
      <c r="G42" s="19">
        <v>0</v>
      </c>
      <c r="H42" s="19">
        <v>449</v>
      </c>
    </row>
    <row r="43" spans="1:8">
      <c r="A43" s="5">
        <v>11</v>
      </c>
      <c r="B43" s="27" t="s">
        <v>47</v>
      </c>
      <c r="C43" s="28">
        <v>0.44</v>
      </c>
      <c r="D43" s="29">
        <v>1.35</v>
      </c>
      <c r="E43" s="13">
        <f t="shared" si="5"/>
        <v>1.08</v>
      </c>
      <c r="F43" s="13">
        <v>840</v>
      </c>
      <c r="G43" s="13">
        <v>0</v>
      </c>
      <c r="H43" s="13">
        <v>740.7</v>
      </c>
    </row>
    <row r="44" spans="1:8">
      <c r="A44" s="5">
        <v>12</v>
      </c>
      <c r="B44" s="27" t="s">
        <v>48</v>
      </c>
      <c r="C44" s="28">
        <v>0.81</v>
      </c>
      <c r="D44" s="29">
        <v>5.95</v>
      </c>
      <c r="E44" s="13">
        <f t="shared" si="5"/>
        <v>4.7600000000000007</v>
      </c>
      <c r="F44" s="13">
        <v>1699</v>
      </c>
      <c r="G44" s="13">
        <v>0</v>
      </c>
      <c r="H44" s="13">
        <v>484</v>
      </c>
    </row>
    <row r="45" spans="1:8">
      <c r="A45" s="5">
        <v>13</v>
      </c>
      <c r="B45" s="27" t="s">
        <v>49</v>
      </c>
      <c r="C45" s="28">
        <v>0.39</v>
      </c>
      <c r="D45" s="29">
        <v>2.6</v>
      </c>
      <c r="E45" s="13">
        <f t="shared" si="5"/>
        <v>2.08</v>
      </c>
      <c r="F45" s="13">
        <v>585</v>
      </c>
      <c r="G45" s="13">
        <v>0</v>
      </c>
      <c r="H45" s="13">
        <v>369</v>
      </c>
    </row>
    <row r="46" spans="1:8" ht="31.5" customHeight="1">
      <c r="A46" s="5">
        <v>14</v>
      </c>
      <c r="B46" s="27" t="s">
        <v>50</v>
      </c>
      <c r="C46" s="28">
        <v>0.81</v>
      </c>
      <c r="D46" s="29">
        <v>6.79</v>
      </c>
      <c r="E46" s="13">
        <f t="shared" si="5"/>
        <v>5.4320000000000004</v>
      </c>
      <c r="F46" s="13">
        <v>3478.28</v>
      </c>
      <c r="G46" s="13">
        <v>0</v>
      </c>
      <c r="H46" s="13">
        <v>1735</v>
      </c>
    </row>
    <row r="47" spans="1:8">
      <c r="A47" s="35">
        <v>15</v>
      </c>
      <c r="B47" s="27" t="s">
        <v>51</v>
      </c>
      <c r="C47" s="28">
        <v>0.63</v>
      </c>
      <c r="D47" s="29">
        <v>4.28</v>
      </c>
      <c r="E47" s="13">
        <f t="shared" si="5"/>
        <v>3.4240000000000004</v>
      </c>
      <c r="F47" s="13">
        <v>945</v>
      </c>
      <c r="G47" s="13">
        <v>0</v>
      </c>
      <c r="H47" s="13">
        <v>0</v>
      </c>
    </row>
    <row r="48" spans="1:8">
      <c r="A48" s="37"/>
      <c r="B48" s="17" t="s">
        <v>35</v>
      </c>
      <c r="C48" s="19">
        <f>SUM(C33:C42)+SUM(C43:C47)</f>
        <v>13.575000000000001</v>
      </c>
      <c r="D48" s="19">
        <f>SUM(D33:D42)+SUM(D43:D47)</f>
        <v>89.180499999999995</v>
      </c>
      <c r="E48" s="19">
        <f>SUM(E33:E42)+SUM(E43:E47)</f>
        <v>71.344399999999993</v>
      </c>
      <c r="F48" s="19">
        <f>SUM(F33:F42)+SUM(F43:F47)</f>
        <v>24710.78</v>
      </c>
      <c r="G48" s="19">
        <f>+SUM(G33:G42)+SUM(G43:G47)</f>
        <v>0</v>
      </c>
      <c r="H48" s="19">
        <f>SUM(H33:H42)+SUM(H43:H47)</f>
        <v>7445.05</v>
      </c>
    </row>
    <row r="49" spans="1:11">
      <c r="A49" s="41"/>
      <c r="B49" s="42"/>
      <c r="C49" s="47"/>
      <c r="D49" s="47"/>
      <c r="E49" s="47"/>
      <c r="F49" s="47"/>
      <c r="G49" s="47"/>
      <c r="H49" s="47"/>
    </row>
    <row r="50" spans="1:11">
      <c r="A50" s="41"/>
      <c r="B50" s="42"/>
      <c r="C50" s="47"/>
      <c r="D50" s="47"/>
      <c r="E50" s="47"/>
      <c r="F50" s="47"/>
      <c r="G50" s="47"/>
      <c r="H50" s="47"/>
    </row>
    <row r="51" spans="1:11">
      <c r="A51" s="48"/>
      <c r="B51" s="22"/>
      <c r="C51" s="4"/>
      <c r="D51" s="49"/>
      <c r="E51" s="50"/>
      <c r="F51" s="51"/>
      <c r="G51" s="52"/>
      <c r="H51" s="52"/>
    </row>
    <row r="52" spans="1:11">
      <c r="A52" s="3" t="s">
        <v>52</v>
      </c>
      <c r="B52" s="42"/>
      <c r="C52" s="41"/>
      <c r="D52" s="49"/>
      <c r="E52" s="49"/>
      <c r="F52" s="41"/>
      <c r="G52" s="52"/>
      <c r="H52" s="52"/>
      <c r="K52" t="s">
        <v>154</v>
      </c>
    </row>
    <row r="53" spans="1:11" ht="26.25">
      <c r="A53" s="99" t="s">
        <v>2</v>
      </c>
      <c r="B53" s="99" t="s">
        <v>3</v>
      </c>
      <c r="C53" s="44" t="s">
        <v>4</v>
      </c>
      <c r="D53" s="53" t="s">
        <v>5</v>
      </c>
      <c r="E53" s="53" t="s">
        <v>6</v>
      </c>
      <c r="F53" s="100" t="s">
        <v>53</v>
      </c>
      <c r="G53" s="53" t="s">
        <v>8</v>
      </c>
      <c r="H53" s="99" t="s">
        <v>54</v>
      </c>
    </row>
    <row r="54" spans="1:11" ht="26.25">
      <c r="A54" s="99"/>
      <c r="B54" s="99"/>
      <c r="C54" s="45" t="s">
        <v>10</v>
      </c>
      <c r="D54" s="54" t="s">
        <v>37</v>
      </c>
      <c r="E54" s="54" t="s">
        <v>12</v>
      </c>
      <c r="F54" s="100"/>
      <c r="G54" s="54" t="s">
        <v>13</v>
      </c>
      <c r="H54" s="99"/>
    </row>
    <row r="55" spans="1:11">
      <c r="A55" s="35">
        <v>1</v>
      </c>
      <c r="B55" s="27" t="s">
        <v>55</v>
      </c>
      <c r="C55" s="15">
        <v>0.31</v>
      </c>
      <c r="D55" s="15">
        <v>1.87</v>
      </c>
      <c r="E55" s="13">
        <f>C55*5.5</f>
        <v>1.7050000000000001</v>
      </c>
      <c r="F55" s="55">
        <f>1.5*1000*C55</f>
        <v>465</v>
      </c>
      <c r="G55" s="55">
        <v>0</v>
      </c>
      <c r="H55" s="56">
        <v>0</v>
      </c>
    </row>
    <row r="56" spans="1:11">
      <c r="A56" s="35">
        <v>2</v>
      </c>
      <c r="B56" s="27" t="s">
        <v>56</v>
      </c>
      <c r="C56" s="15">
        <v>0.63</v>
      </c>
      <c r="D56" s="29">
        <v>2.34</v>
      </c>
      <c r="E56" s="13">
        <f>D56</f>
        <v>2.34</v>
      </c>
      <c r="F56" s="57">
        <f>1.5*1000*C56</f>
        <v>945</v>
      </c>
      <c r="G56" s="57">
        <v>0</v>
      </c>
      <c r="H56" s="56">
        <v>473</v>
      </c>
    </row>
    <row r="57" spans="1:11">
      <c r="A57" s="35">
        <v>3</v>
      </c>
      <c r="B57" s="27" t="s">
        <v>57</v>
      </c>
      <c r="C57" s="15">
        <v>0.32</v>
      </c>
      <c r="D57" s="29">
        <f>SUM(C57*5.5)</f>
        <v>1.76</v>
      </c>
      <c r="E57" s="13">
        <f>SUM(C57*5.5)</f>
        <v>1.76</v>
      </c>
      <c r="F57" s="57">
        <v>0</v>
      </c>
      <c r="G57" s="57">
        <v>0</v>
      </c>
      <c r="H57" s="56">
        <v>0</v>
      </c>
    </row>
    <row r="58" spans="1:11">
      <c r="A58" s="35">
        <v>4</v>
      </c>
      <c r="B58" s="27" t="s">
        <v>58</v>
      </c>
      <c r="C58" s="15">
        <v>0.38</v>
      </c>
      <c r="D58" s="29">
        <v>2.11</v>
      </c>
      <c r="E58" s="13">
        <f>C58*2.6</f>
        <v>0.9880000000000001</v>
      </c>
      <c r="F58" s="57">
        <f>1.5*1000*C58</f>
        <v>570</v>
      </c>
      <c r="G58" s="57">
        <v>0</v>
      </c>
      <c r="H58" s="56">
        <v>0</v>
      </c>
    </row>
    <row r="59" spans="1:11">
      <c r="A59" s="35">
        <v>5</v>
      </c>
      <c r="B59" s="27" t="s">
        <v>59</v>
      </c>
      <c r="C59" s="15">
        <v>0.57999999999999996</v>
      </c>
      <c r="D59" s="29">
        <v>3.26</v>
      </c>
      <c r="E59" s="13">
        <f>C59*2.6</f>
        <v>1.508</v>
      </c>
      <c r="F59" s="57">
        <v>0</v>
      </c>
      <c r="G59" s="57">
        <v>0</v>
      </c>
      <c r="H59" s="56">
        <v>0</v>
      </c>
    </row>
    <row r="60" spans="1:11">
      <c r="A60" s="35">
        <v>6</v>
      </c>
      <c r="B60" s="27" t="s">
        <v>60</v>
      </c>
      <c r="C60" s="15">
        <v>0.95</v>
      </c>
      <c r="D60" s="29">
        <v>4.7699999999999996</v>
      </c>
      <c r="E60" s="13">
        <f>C60*5</f>
        <v>4.75</v>
      </c>
      <c r="F60" s="57">
        <v>1529</v>
      </c>
      <c r="G60" s="57">
        <v>0</v>
      </c>
      <c r="H60" s="56">
        <v>0</v>
      </c>
    </row>
    <row r="61" spans="1:11">
      <c r="A61" s="35">
        <v>7</v>
      </c>
      <c r="B61" s="27" t="s">
        <v>61</v>
      </c>
      <c r="C61" s="15">
        <v>0.19</v>
      </c>
      <c r="D61" s="29">
        <v>1.27</v>
      </c>
      <c r="E61" s="13">
        <f>C61*5.5</f>
        <v>1.0449999999999999</v>
      </c>
      <c r="F61" s="57">
        <v>455.34</v>
      </c>
      <c r="G61" s="57">
        <v>0</v>
      </c>
      <c r="H61" s="56">
        <v>0</v>
      </c>
    </row>
    <row r="62" spans="1:11">
      <c r="A62" s="35">
        <v>8</v>
      </c>
      <c r="B62" s="27" t="s">
        <v>62</v>
      </c>
      <c r="C62" s="15">
        <v>0.14000000000000001</v>
      </c>
      <c r="D62" s="29">
        <v>0.78</v>
      </c>
      <c r="E62" s="13">
        <f>C62*2.6</f>
        <v>0.36400000000000005</v>
      </c>
      <c r="F62" s="57">
        <f>1.5*1000*C62</f>
        <v>210.00000000000003</v>
      </c>
      <c r="G62" s="57">
        <v>0</v>
      </c>
      <c r="H62" s="56">
        <v>0</v>
      </c>
    </row>
    <row r="63" spans="1:11">
      <c r="A63" s="35">
        <v>9</v>
      </c>
      <c r="B63" s="27" t="s">
        <v>63</v>
      </c>
      <c r="C63" s="15">
        <v>0.44</v>
      </c>
      <c r="D63" s="29">
        <v>3.65</v>
      </c>
      <c r="E63" s="13">
        <f>C63*5.5</f>
        <v>2.42</v>
      </c>
      <c r="F63" s="57">
        <f>1.5*1000*C63</f>
        <v>660</v>
      </c>
      <c r="G63" s="57">
        <v>0</v>
      </c>
      <c r="H63" s="56">
        <v>0</v>
      </c>
    </row>
    <row r="64" spans="1:11" ht="30.75" customHeight="1">
      <c r="A64" s="35">
        <v>10</v>
      </c>
      <c r="B64" s="27" t="s">
        <v>162</v>
      </c>
      <c r="C64" s="15">
        <v>0.26</v>
      </c>
      <c r="D64" s="29">
        <v>0.54</v>
      </c>
      <c r="E64" s="13">
        <f>D64</f>
        <v>0.54</v>
      </c>
      <c r="F64" s="57">
        <f>1.5*1000*C64</f>
        <v>390</v>
      </c>
      <c r="G64" s="57">
        <v>0</v>
      </c>
      <c r="H64" s="56">
        <v>0</v>
      </c>
    </row>
    <row r="65" spans="1:8">
      <c r="A65" s="35">
        <v>11</v>
      </c>
      <c r="B65" s="27" t="s">
        <v>64</v>
      </c>
      <c r="C65" s="15">
        <v>0.27</v>
      </c>
      <c r="D65" s="29">
        <v>1.911</v>
      </c>
      <c r="E65" s="13">
        <v>1.49</v>
      </c>
      <c r="F65" s="57">
        <v>105</v>
      </c>
      <c r="G65" s="57">
        <v>0</v>
      </c>
      <c r="H65" s="56">
        <v>0</v>
      </c>
    </row>
    <row r="66" spans="1:8">
      <c r="A66" s="35">
        <v>12</v>
      </c>
      <c r="B66" s="27" t="s">
        <v>65</v>
      </c>
      <c r="C66" s="15">
        <v>0.23</v>
      </c>
      <c r="D66" s="29">
        <v>0.91</v>
      </c>
      <c r="E66" s="13">
        <f>C66*2.6</f>
        <v>0.59800000000000009</v>
      </c>
      <c r="F66" s="57">
        <v>240</v>
      </c>
      <c r="G66" s="57">
        <v>0</v>
      </c>
      <c r="H66" s="56">
        <v>0</v>
      </c>
    </row>
    <row r="67" spans="1:8" ht="19.5" customHeight="1">
      <c r="A67" s="35">
        <v>13</v>
      </c>
      <c r="B67" s="27" t="s">
        <v>66</v>
      </c>
      <c r="C67" s="15">
        <v>0.16</v>
      </c>
      <c r="D67" s="29">
        <v>1.59</v>
      </c>
      <c r="E67" s="13">
        <f>C67*5.5</f>
        <v>0.88</v>
      </c>
      <c r="F67" s="57">
        <v>0</v>
      </c>
      <c r="G67" s="57">
        <v>0</v>
      </c>
      <c r="H67" s="58">
        <v>739.5</v>
      </c>
    </row>
    <row r="68" spans="1:8" ht="19.5" customHeight="1">
      <c r="A68" s="35">
        <v>14</v>
      </c>
      <c r="B68" s="27" t="s">
        <v>171</v>
      </c>
      <c r="C68" s="15">
        <f>0.093+0.082</f>
        <v>0.17499999999999999</v>
      </c>
      <c r="D68" s="29">
        <v>0</v>
      </c>
      <c r="E68" s="13">
        <v>0</v>
      </c>
      <c r="F68" s="57">
        <v>0</v>
      </c>
      <c r="G68" s="57">
        <v>0</v>
      </c>
      <c r="H68" s="56">
        <v>0</v>
      </c>
    </row>
    <row r="69" spans="1:8">
      <c r="A69" s="35">
        <v>15</v>
      </c>
      <c r="B69" s="27" t="s">
        <v>67</v>
      </c>
      <c r="C69" s="28">
        <v>0.24</v>
      </c>
      <c r="D69" s="29">
        <v>1.4</v>
      </c>
      <c r="E69" s="13">
        <f>D69</f>
        <v>1.4</v>
      </c>
      <c r="F69" s="13">
        <v>238</v>
      </c>
      <c r="G69" s="13">
        <v>0</v>
      </c>
      <c r="H69" s="56">
        <v>0</v>
      </c>
    </row>
    <row r="70" spans="1:8" ht="27.75" customHeight="1">
      <c r="A70" s="35">
        <v>16</v>
      </c>
      <c r="B70" s="27" t="s">
        <v>68</v>
      </c>
      <c r="C70" s="15">
        <v>0.49</v>
      </c>
      <c r="D70" s="29">
        <v>2.66</v>
      </c>
      <c r="E70" s="13">
        <v>2.66</v>
      </c>
      <c r="F70" s="57">
        <v>1070</v>
      </c>
      <c r="G70" s="57">
        <v>0</v>
      </c>
      <c r="H70" s="56">
        <v>0</v>
      </c>
    </row>
    <row r="71" spans="1:8" ht="17.25" customHeight="1">
      <c r="A71" s="35">
        <v>17</v>
      </c>
      <c r="B71" s="27" t="s">
        <v>163</v>
      </c>
      <c r="C71" s="15">
        <v>0.14000000000000001</v>
      </c>
      <c r="D71" s="29">
        <v>0.68899999999999995</v>
      </c>
      <c r="E71" s="13">
        <f>D71</f>
        <v>0.68899999999999995</v>
      </c>
      <c r="F71" s="57">
        <v>0</v>
      </c>
      <c r="G71" s="57">
        <v>0</v>
      </c>
      <c r="H71" s="56">
        <v>0</v>
      </c>
    </row>
    <row r="72" spans="1:8">
      <c r="A72" s="35">
        <v>18</v>
      </c>
      <c r="B72" s="27" t="s">
        <v>69</v>
      </c>
      <c r="C72" s="15">
        <f>0.236/2</f>
        <v>0.11799999999999999</v>
      </c>
      <c r="D72" s="29">
        <f>SUM(C72*6)</f>
        <v>0.70799999999999996</v>
      </c>
      <c r="E72" s="13">
        <f>SUM(C72*5.5)</f>
        <v>0.64900000000000002</v>
      </c>
      <c r="F72" s="57">
        <v>402.73</v>
      </c>
      <c r="G72" s="57">
        <v>0</v>
      </c>
      <c r="H72" s="56">
        <v>0</v>
      </c>
    </row>
    <row r="73" spans="1:8">
      <c r="A73" s="35">
        <v>19</v>
      </c>
      <c r="B73" s="27" t="s">
        <v>70</v>
      </c>
      <c r="C73" s="15">
        <f>(0.23+0.072+0.171)/2</f>
        <v>0.23649999999999999</v>
      </c>
      <c r="D73" s="29">
        <v>0.96</v>
      </c>
      <c r="E73" s="13">
        <f>SUM(C73*5.5)</f>
        <v>1.3007499999999999</v>
      </c>
      <c r="F73" s="57">
        <v>789.93</v>
      </c>
      <c r="G73" s="57">
        <v>0</v>
      </c>
      <c r="H73" s="56">
        <v>0</v>
      </c>
    </row>
    <row r="74" spans="1:8">
      <c r="A74" s="35">
        <v>20</v>
      </c>
      <c r="B74" s="27" t="s">
        <v>71</v>
      </c>
      <c r="C74" s="15">
        <f>(0.451+0.421)/2</f>
        <v>0.436</v>
      </c>
      <c r="D74" s="29">
        <v>2.72</v>
      </c>
      <c r="E74" s="13">
        <f>C74*5.5</f>
        <v>2.3980000000000001</v>
      </c>
      <c r="F74" s="57">
        <v>2169.7800000000002</v>
      </c>
      <c r="G74" s="57">
        <v>0</v>
      </c>
      <c r="H74" s="56">
        <v>0</v>
      </c>
    </row>
    <row r="75" spans="1:8">
      <c r="A75" s="35">
        <v>21</v>
      </c>
      <c r="B75" s="27" t="s">
        <v>72</v>
      </c>
      <c r="C75" s="15">
        <v>0.9</v>
      </c>
      <c r="D75" s="29">
        <v>6.78</v>
      </c>
      <c r="E75" s="13">
        <f>C75*5.5</f>
        <v>4.95</v>
      </c>
      <c r="F75" s="57">
        <v>0</v>
      </c>
      <c r="G75" s="57">
        <v>0</v>
      </c>
      <c r="H75" s="56">
        <v>0</v>
      </c>
    </row>
    <row r="76" spans="1:8">
      <c r="A76" s="35">
        <v>22</v>
      </c>
      <c r="B76" s="27" t="s">
        <v>73</v>
      </c>
      <c r="C76" s="15">
        <v>0.2</v>
      </c>
      <c r="D76" s="29">
        <v>0.52</v>
      </c>
      <c r="E76" s="13">
        <f>C76*2.6</f>
        <v>0.52</v>
      </c>
      <c r="F76" s="57">
        <f>1.5*1000*C76</f>
        <v>300</v>
      </c>
      <c r="G76" s="57">
        <v>0</v>
      </c>
      <c r="H76" s="56">
        <v>149</v>
      </c>
    </row>
    <row r="77" spans="1:8">
      <c r="A77" s="35">
        <v>23</v>
      </c>
      <c r="B77" s="27" t="s">
        <v>74</v>
      </c>
      <c r="C77" s="15">
        <v>0.5</v>
      </c>
      <c r="D77" s="29">
        <f>6*C77</f>
        <v>3</v>
      </c>
      <c r="E77" s="13">
        <f>C77*5.5</f>
        <v>2.75</v>
      </c>
      <c r="F77" s="57">
        <v>0</v>
      </c>
      <c r="G77" s="57">
        <v>0</v>
      </c>
      <c r="H77" s="56">
        <v>0</v>
      </c>
    </row>
    <row r="78" spans="1:8" ht="18.75" customHeight="1">
      <c r="A78" s="35">
        <v>24</v>
      </c>
      <c r="B78" s="27" t="s">
        <v>164</v>
      </c>
      <c r="C78" s="15">
        <v>0.26</v>
      </c>
      <c r="D78" s="29">
        <v>1.57</v>
      </c>
      <c r="E78" s="13">
        <f>D78</f>
        <v>1.57</v>
      </c>
      <c r="F78" s="57">
        <v>642</v>
      </c>
      <c r="G78" s="57">
        <v>0</v>
      </c>
      <c r="H78" s="56">
        <v>75</v>
      </c>
    </row>
    <row r="79" spans="1:8">
      <c r="A79" s="35">
        <v>25</v>
      </c>
      <c r="B79" s="27" t="s">
        <v>75</v>
      </c>
      <c r="C79" s="15">
        <f>(0.368+0.26)/2</f>
        <v>0.314</v>
      </c>
      <c r="D79" s="29">
        <v>2.4500000000000002</v>
      </c>
      <c r="E79" s="13">
        <f>D79</f>
        <v>2.4500000000000002</v>
      </c>
      <c r="F79" s="57">
        <v>1413.68</v>
      </c>
      <c r="G79" s="57">
        <v>0</v>
      </c>
      <c r="H79" s="56">
        <v>0</v>
      </c>
    </row>
    <row r="80" spans="1:8">
      <c r="A80" s="35">
        <v>26</v>
      </c>
      <c r="B80" s="27" t="s">
        <v>76</v>
      </c>
      <c r="C80" s="15">
        <v>0.16</v>
      </c>
      <c r="D80" s="29">
        <v>0.57999999999999996</v>
      </c>
      <c r="E80" s="13">
        <f>D80</f>
        <v>0.57999999999999996</v>
      </c>
      <c r="F80" s="57">
        <v>0</v>
      </c>
      <c r="G80" s="57">
        <v>0</v>
      </c>
      <c r="H80" s="56">
        <v>0</v>
      </c>
    </row>
    <row r="81" spans="1:8" ht="16.5" customHeight="1">
      <c r="A81" s="35">
        <v>27</v>
      </c>
      <c r="B81" s="27" t="s">
        <v>77</v>
      </c>
      <c r="C81" s="15">
        <v>0.7</v>
      </c>
      <c r="D81" s="29">
        <v>2.6</v>
      </c>
      <c r="E81" s="13">
        <f>C81*2.6</f>
        <v>1.8199999999999998</v>
      </c>
      <c r="F81" s="57">
        <f>1.5*1000*C81</f>
        <v>1050</v>
      </c>
      <c r="G81" s="57">
        <v>0</v>
      </c>
      <c r="H81" s="56">
        <v>1123.5</v>
      </c>
    </row>
    <row r="82" spans="1:8">
      <c r="A82" s="35">
        <v>28</v>
      </c>
      <c r="B82" s="27" t="s">
        <v>78</v>
      </c>
      <c r="C82" s="15">
        <v>0.48</v>
      </c>
      <c r="D82" s="29">
        <v>1.74</v>
      </c>
      <c r="E82" s="13">
        <f>C82*2.6</f>
        <v>1.248</v>
      </c>
      <c r="F82" s="57">
        <v>0</v>
      </c>
      <c r="G82" s="57">
        <v>0</v>
      </c>
      <c r="H82" s="56">
        <v>0</v>
      </c>
    </row>
    <row r="83" spans="1:8" ht="15" customHeight="1">
      <c r="A83" s="35">
        <v>29</v>
      </c>
      <c r="B83" s="27" t="s">
        <v>79</v>
      </c>
      <c r="C83" s="15">
        <v>0.19</v>
      </c>
      <c r="D83" s="29">
        <v>8.7840000000000001E-2</v>
      </c>
      <c r="E83" s="13">
        <f>C83*5.5</f>
        <v>1.0449999999999999</v>
      </c>
      <c r="F83" s="57">
        <v>303.31</v>
      </c>
      <c r="G83" s="57">
        <v>0</v>
      </c>
      <c r="H83" s="56">
        <v>0</v>
      </c>
    </row>
    <row r="84" spans="1:8">
      <c r="A84" s="35">
        <v>30</v>
      </c>
      <c r="B84" s="27" t="s">
        <v>80</v>
      </c>
      <c r="C84" s="15">
        <v>0.17</v>
      </c>
      <c r="D84" s="29">
        <v>0.8</v>
      </c>
      <c r="E84" s="13">
        <f>D84</f>
        <v>0.8</v>
      </c>
      <c r="F84" s="57">
        <v>190</v>
      </c>
      <c r="G84" s="57">
        <v>0</v>
      </c>
      <c r="H84" s="56">
        <v>0</v>
      </c>
    </row>
    <row r="85" spans="1:8" ht="14.25" customHeight="1">
      <c r="A85" s="35">
        <v>31</v>
      </c>
      <c r="B85" s="27" t="s">
        <v>81</v>
      </c>
      <c r="C85" s="15">
        <v>0.36</v>
      </c>
      <c r="D85" s="29">
        <v>1.84</v>
      </c>
      <c r="E85" s="13">
        <f>D85</f>
        <v>1.84</v>
      </c>
      <c r="F85" s="57">
        <f>1.5*1000*C85</f>
        <v>540</v>
      </c>
      <c r="G85" s="57">
        <v>0</v>
      </c>
      <c r="H85" s="56">
        <v>0</v>
      </c>
    </row>
    <row r="86" spans="1:8" ht="30" customHeight="1">
      <c r="A86" s="35">
        <v>32</v>
      </c>
      <c r="B86" s="27" t="s">
        <v>165</v>
      </c>
      <c r="C86" s="15">
        <v>0.44</v>
      </c>
      <c r="D86" s="29">
        <f>C86*7.5</f>
        <v>3.3</v>
      </c>
      <c r="E86" s="13">
        <f>C86*5.5</f>
        <v>2.42</v>
      </c>
      <c r="F86" s="57">
        <v>0</v>
      </c>
      <c r="G86" s="57">
        <v>0</v>
      </c>
      <c r="H86" s="56">
        <v>0</v>
      </c>
    </row>
    <row r="87" spans="1:8">
      <c r="A87" s="35">
        <v>33</v>
      </c>
      <c r="B87" s="27" t="s">
        <v>82</v>
      </c>
      <c r="C87" s="15">
        <f>(0.456+0.48)/2</f>
        <v>0.46799999999999997</v>
      </c>
      <c r="D87" s="29">
        <v>4.7</v>
      </c>
      <c r="E87" s="13">
        <v>4.7</v>
      </c>
      <c r="F87" s="57">
        <v>2037.72</v>
      </c>
      <c r="G87" s="57">
        <v>0</v>
      </c>
      <c r="H87" s="56">
        <v>0</v>
      </c>
    </row>
    <row r="88" spans="1:8" ht="14.25" customHeight="1">
      <c r="A88" s="35">
        <v>34</v>
      </c>
      <c r="B88" s="27" t="s">
        <v>166</v>
      </c>
      <c r="C88" s="15">
        <v>0.35</v>
      </c>
      <c r="D88" s="29">
        <v>0.1</v>
      </c>
      <c r="E88" s="13">
        <f>D88</f>
        <v>0.1</v>
      </c>
      <c r="F88" s="57">
        <v>213</v>
      </c>
      <c r="G88" s="57">
        <v>0</v>
      </c>
      <c r="H88" s="56">
        <v>0</v>
      </c>
    </row>
    <row r="89" spans="1:8" ht="29.25" customHeight="1">
      <c r="A89" s="35">
        <v>35</v>
      </c>
      <c r="B89" s="27" t="s">
        <v>83</v>
      </c>
      <c r="C89" s="15">
        <v>0.19</v>
      </c>
      <c r="D89" s="29">
        <v>1.3480000000000001</v>
      </c>
      <c r="E89" s="13">
        <f>C89*5.5</f>
        <v>1.0449999999999999</v>
      </c>
      <c r="F89" s="57">
        <f>190*1.5</f>
        <v>285</v>
      </c>
      <c r="G89" s="57">
        <v>0</v>
      </c>
      <c r="H89" s="56">
        <v>0</v>
      </c>
    </row>
    <row r="90" spans="1:8" ht="21.75" customHeight="1">
      <c r="A90" s="35">
        <v>36</v>
      </c>
      <c r="B90" s="27" t="s">
        <v>84</v>
      </c>
      <c r="C90" s="15">
        <v>0.16</v>
      </c>
      <c r="D90" s="29">
        <v>0.32</v>
      </c>
      <c r="E90" s="13">
        <f>D90</f>
        <v>0.32</v>
      </c>
      <c r="F90" s="57">
        <v>76</v>
      </c>
      <c r="G90" s="57">
        <v>0</v>
      </c>
      <c r="H90" s="56">
        <v>0</v>
      </c>
    </row>
    <row r="91" spans="1:8">
      <c r="A91" s="35">
        <v>37</v>
      </c>
      <c r="B91" s="27" t="s">
        <v>85</v>
      </c>
      <c r="C91" s="15">
        <v>1.9</v>
      </c>
      <c r="D91" s="29">
        <v>5.0999999999999996</v>
      </c>
      <c r="E91" s="13">
        <f>D91</f>
        <v>5.0999999999999996</v>
      </c>
      <c r="F91" s="57">
        <v>1697</v>
      </c>
      <c r="G91" s="57">
        <v>0</v>
      </c>
      <c r="H91" s="56">
        <v>2542.2800000000002</v>
      </c>
    </row>
    <row r="92" spans="1:8" ht="21" customHeight="1">
      <c r="A92" s="35">
        <v>38</v>
      </c>
      <c r="B92" s="27" t="s">
        <v>86</v>
      </c>
      <c r="C92" s="15">
        <v>0.91</v>
      </c>
      <c r="D92" s="29">
        <v>1.85</v>
      </c>
      <c r="E92" s="13">
        <f>D92</f>
        <v>1.85</v>
      </c>
      <c r="F92" s="57">
        <f>1.5*1000*C92</f>
        <v>1365</v>
      </c>
      <c r="G92" s="57">
        <v>0</v>
      </c>
      <c r="H92" s="56">
        <v>1927</v>
      </c>
    </row>
    <row r="93" spans="1:8" ht="21" customHeight="1">
      <c r="A93" s="35">
        <v>39</v>
      </c>
      <c r="B93" s="27" t="s">
        <v>87</v>
      </c>
      <c r="C93" s="15">
        <v>0.39</v>
      </c>
      <c r="D93" s="29">
        <v>2.64</v>
      </c>
      <c r="E93" s="13">
        <f>C93*5.5</f>
        <v>2.145</v>
      </c>
      <c r="F93" s="57">
        <v>0</v>
      </c>
      <c r="G93" s="57">
        <v>0</v>
      </c>
      <c r="H93" s="56">
        <v>0</v>
      </c>
    </row>
    <row r="94" spans="1:8" ht="21" customHeight="1">
      <c r="A94" s="35">
        <v>40</v>
      </c>
      <c r="B94" s="27" t="s">
        <v>88</v>
      </c>
      <c r="C94" s="15">
        <v>0.34</v>
      </c>
      <c r="D94" s="29">
        <v>1.34</v>
      </c>
      <c r="E94" s="13">
        <f>C94*2.6</f>
        <v>0.88400000000000012</v>
      </c>
      <c r="F94" s="57">
        <v>2077.5</v>
      </c>
      <c r="G94" s="57">
        <v>0</v>
      </c>
      <c r="H94" s="56">
        <v>1086</v>
      </c>
    </row>
    <row r="95" spans="1:8" ht="21" customHeight="1">
      <c r="A95" s="35">
        <v>41</v>
      </c>
      <c r="B95" s="27" t="s">
        <v>106</v>
      </c>
      <c r="C95" s="15">
        <v>1.63</v>
      </c>
      <c r="D95" s="29">
        <v>3.4</v>
      </c>
      <c r="E95" s="13">
        <f>D95</f>
        <v>3.4</v>
      </c>
      <c r="F95" s="57">
        <v>0</v>
      </c>
      <c r="G95" s="57">
        <v>0</v>
      </c>
      <c r="H95" s="56">
        <v>1682</v>
      </c>
    </row>
    <row r="96" spans="1:8">
      <c r="A96" s="35">
        <v>42</v>
      </c>
      <c r="B96" s="27" t="s">
        <v>89</v>
      </c>
      <c r="C96" s="15">
        <v>0.24</v>
      </c>
      <c r="D96" s="29">
        <v>0.27</v>
      </c>
      <c r="E96" s="13">
        <f>C96*5.5</f>
        <v>1.3199999999999998</v>
      </c>
      <c r="F96" s="57">
        <v>0</v>
      </c>
      <c r="G96" s="57">
        <v>0</v>
      </c>
      <c r="H96" s="56">
        <v>0</v>
      </c>
    </row>
    <row r="97" spans="1:8" ht="21" customHeight="1">
      <c r="A97" s="35">
        <v>43</v>
      </c>
      <c r="B97" s="27" t="s">
        <v>90</v>
      </c>
      <c r="C97" s="15">
        <v>0.23</v>
      </c>
      <c r="D97" s="29">
        <v>1.2</v>
      </c>
      <c r="E97" s="13">
        <f>C97*2.6</f>
        <v>0.59800000000000009</v>
      </c>
      <c r="F97" s="57">
        <v>0</v>
      </c>
      <c r="G97" s="57">
        <v>0</v>
      </c>
      <c r="H97" s="56">
        <v>0</v>
      </c>
    </row>
    <row r="98" spans="1:8" ht="20.25" customHeight="1">
      <c r="A98" s="35">
        <v>44</v>
      </c>
      <c r="B98" s="27" t="s">
        <v>91</v>
      </c>
      <c r="C98" s="15">
        <v>0</v>
      </c>
      <c r="D98" s="29">
        <v>0</v>
      </c>
      <c r="E98" s="13">
        <f>C98*5.5</f>
        <v>0</v>
      </c>
      <c r="F98" s="57">
        <v>0</v>
      </c>
      <c r="G98" s="57">
        <v>0</v>
      </c>
      <c r="H98" s="56">
        <v>1687</v>
      </c>
    </row>
    <row r="99" spans="1:8">
      <c r="A99" s="35">
        <v>45</v>
      </c>
      <c r="B99" s="27" t="s">
        <v>92</v>
      </c>
      <c r="C99" s="15">
        <v>0.21</v>
      </c>
      <c r="D99" s="29">
        <v>1.1599999999999999</v>
      </c>
      <c r="E99" s="13">
        <v>1.1599999999999999</v>
      </c>
      <c r="F99" s="57">
        <v>0</v>
      </c>
      <c r="G99" s="57">
        <v>0</v>
      </c>
      <c r="H99" s="56">
        <v>714.5</v>
      </c>
    </row>
    <row r="100" spans="1:8" ht="30.75" customHeight="1">
      <c r="A100" s="35">
        <v>46</v>
      </c>
      <c r="B100" s="27" t="s">
        <v>170</v>
      </c>
      <c r="C100" s="15">
        <f>(0.08+0.217+0.207)/2</f>
        <v>0.252</v>
      </c>
      <c r="D100" s="29">
        <v>1.26</v>
      </c>
      <c r="E100" s="13">
        <v>1</v>
      </c>
      <c r="F100" s="57">
        <v>1078.1099999999999</v>
      </c>
      <c r="G100" s="57">
        <v>0</v>
      </c>
      <c r="H100" s="56">
        <v>0</v>
      </c>
    </row>
    <row r="101" spans="1:8" ht="19.5" customHeight="1">
      <c r="A101" s="35">
        <v>47</v>
      </c>
      <c r="B101" s="27" t="s">
        <v>93</v>
      </c>
      <c r="C101" s="15">
        <v>0.14000000000000001</v>
      </c>
      <c r="D101" s="29">
        <v>0.3</v>
      </c>
      <c r="E101" s="13">
        <f>D101</f>
        <v>0.3</v>
      </c>
      <c r="F101" s="57">
        <v>0</v>
      </c>
      <c r="G101" s="57">
        <v>0</v>
      </c>
      <c r="H101" s="56">
        <v>0</v>
      </c>
    </row>
    <row r="102" spans="1:8">
      <c r="A102" s="35">
        <v>48</v>
      </c>
      <c r="B102" s="27" t="s">
        <v>94</v>
      </c>
      <c r="C102" s="15">
        <v>0.54</v>
      </c>
      <c r="D102" s="29">
        <v>3.25</v>
      </c>
      <c r="E102" s="13">
        <f>C102*5.5</f>
        <v>2.97</v>
      </c>
      <c r="F102" s="57">
        <v>0</v>
      </c>
      <c r="G102" s="57">
        <v>0</v>
      </c>
      <c r="H102" s="56">
        <v>0</v>
      </c>
    </row>
    <row r="103" spans="1:8">
      <c r="A103" s="35">
        <v>49</v>
      </c>
      <c r="B103" s="27" t="s">
        <v>169</v>
      </c>
      <c r="C103" s="15">
        <v>0.27</v>
      </c>
      <c r="D103" s="29">
        <v>5.22</v>
      </c>
      <c r="E103" s="13">
        <f>C103*5.5</f>
        <v>1.4850000000000001</v>
      </c>
      <c r="F103" s="57">
        <v>2285</v>
      </c>
      <c r="G103" s="57">
        <v>1640</v>
      </c>
      <c r="H103" s="56">
        <v>0</v>
      </c>
    </row>
    <row r="104" spans="1:8">
      <c r="A104" s="35">
        <v>50</v>
      </c>
      <c r="B104" s="27" t="s">
        <v>95</v>
      </c>
      <c r="C104" s="15">
        <v>0.09</v>
      </c>
      <c r="D104" s="29">
        <v>0.75</v>
      </c>
      <c r="E104" s="13">
        <f>C104*5.5</f>
        <v>0.495</v>
      </c>
      <c r="F104" s="57">
        <v>0</v>
      </c>
      <c r="G104" s="57">
        <v>0</v>
      </c>
      <c r="H104" s="56">
        <v>284</v>
      </c>
    </row>
    <row r="105" spans="1:8">
      <c r="A105" s="35">
        <v>51</v>
      </c>
      <c r="B105" s="27" t="s">
        <v>96</v>
      </c>
      <c r="C105" s="15">
        <v>0.1</v>
      </c>
      <c r="D105" s="29">
        <v>0.7</v>
      </c>
      <c r="E105" s="13">
        <f>D105</f>
        <v>0.7</v>
      </c>
      <c r="F105" s="57">
        <v>100</v>
      </c>
      <c r="G105" s="57">
        <v>0</v>
      </c>
      <c r="H105" s="56">
        <v>0</v>
      </c>
    </row>
    <row r="106" spans="1:8">
      <c r="A106" s="35">
        <v>52</v>
      </c>
      <c r="B106" s="27" t="s">
        <v>97</v>
      </c>
      <c r="C106" s="15">
        <v>0.5</v>
      </c>
      <c r="D106" s="29">
        <v>2.99</v>
      </c>
      <c r="E106" s="13">
        <f>C106*5.5</f>
        <v>2.75</v>
      </c>
      <c r="F106" s="57">
        <v>747</v>
      </c>
      <c r="G106" s="57">
        <v>0</v>
      </c>
      <c r="H106" s="56">
        <v>0</v>
      </c>
    </row>
    <row r="107" spans="1:8">
      <c r="A107" s="35">
        <v>53</v>
      </c>
      <c r="B107" s="27" t="s">
        <v>98</v>
      </c>
      <c r="C107" s="15">
        <v>0.26</v>
      </c>
      <c r="D107" s="29">
        <f>6*C107</f>
        <v>1.56</v>
      </c>
      <c r="E107" s="13">
        <f>C107*5.5</f>
        <v>1.4300000000000002</v>
      </c>
      <c r="F107" s="57">
        <v>0</v>
      </c>
      <c r="G107" s="57">
        <v>0</v>
      </c>
      <c r="H107" s="56">
        <v>0</v>
      </c>
    </row>
    <row r="108" spans="1:8">
      <c r="A108" s="35">
        <v>54</v>
      </c>
      <c r="B108" s="27" t="s">
        <v>168</v>
      </c>
      <c r="C108" s="15">
        <f>(0.34+0.346)/2</f>
        <v>0.34299999999999997</v>
      </c>
      <c r="D108" s="29">
        <v>6.07</v>
      </c>
      <c r="E108" s="13">
        <v>6.07</v>
      </c>
      <c r="F108" s="57">
        <v>1235.43</v>
      </c>
      <c r="G108" s="57">
        <v>0</v>
      </c>
      <c r="H108" s="56">
        <v>0</v>
      </c>
    </row>
    <row r="109" spans="1:8">
      <c r="A109" s="35">
        <v>55</v>
      </c>
      <c r="B109" s="27" t="s">
        <v>99</v>
      </c>
      <c r="C109" s="15">
        <v>0.28999999999999998</v>
      </c>
      <c r="D109" s="29">
        <v>1.85</v>
      </c>
      <c r="E109" s="13">
        <f>C109*5.5</f>
        <v>1.595</v>
      </c>
      <c r="F109" s="57">
        <f>1.5*1000*C109</f>
        <v>434.99999999999994</v>
      </c>
      <c r="G109" s="57">
        <v>0</v>
      </c>
      <c r="H109" s="56">
        <v>325</v>
      </c>
    </row>
    <row r="110" spans="1:8" ht="19.5" customHeight="1">
      <c r="A110" s="35">
        <v>56</v>
      </c>
      <c r="B110" s="27" t="s">
        <v>100</v>
      </c>
      <c r="C110" s="15">
        <v>0.25</v>
      </c>
      <c r="D110" s="29">
        <v>3.198</v>
      </c>
      <c r="E110" s="13">
        <v>2.1379999999999999</v>
      </c>
      <c r="F110" s="57">
        <v>296</v>
      </c>
      <c r="G110" s="57">
        <v>0</v>
      </c>
      <c r="H110" s="56">
        <v>973</v>
      </c>
    </row>
    <row r="111" spans="1:8">
      <c r="A111" s="35">
        <v>57</v>
      </c>
      <c r="B111" s="27" t="s">
        <v>101</v>
      </c>
      <c r="C111" s="15">
        <v>0.16</v>
      </c>
      <c r="D111" s="29">
        <v>0.52</v>
      </c>
      <c r="E111" s="13">
        <f>D111</f>
        <v>0.52</v>
      </c>
      <c r="F111" s="57">
        <v>117</v>
      </c>
      <c r="G111" s="57">
        <v>0</v>
      </c>
      <c r="H111" s="56">
        <v>0</v>
      </c>
    </row>
    <row r="112" spans="1:8" ht="26.25" customHeight="1">
      <c r="A112" s="35">
        <v>58</v>
      </c>
      <c r="B112" s="27" t="s">
        <v>167</v>
      </c>
      <c r="C112" s="15">
        <v>0.21</v>
      </c>
      <c r="D112" s="29">
        <v>1.1299999999999999</v>
      </c>
      <c r="E112" s="13">
        <v>1.1299999999999999</v>
      </c>
      <c r="F112" s="57">
        <v>0</v>
      </c>
      <c r="G112" s="57">
        <v>0</v>
      </c>
      <c r="H112" s="56">
        <v>0</v>
      </c>
    </row>
    <row r="113" spans="1:8" ht="19.5" customHeight="1">
      <c r="A113" s="35">
        <v>59</v>
      </c>
      <c r="B113" s="27" t="s">
        <v>102</v>
      </c>
      <c r="C113" s="15">
        <v>0.21</v>
      </c>
      <c r="D113" s="29">
        <f>6*C113</f>
        <v>1.26</v>
      </c>
      <c r="E113" s="13">
        <f>D113</f>
        <v>1.26</v>
      </c>
      <c r="F113" s="57">
        <v>0</v>
      </c>
      <c r="G113" s="57">
        <v>0</v>
      </c>
      <c r="H113" s="56">
        <v>0</v>
      </c>
    </row>
    <row r="114" spans="1:8">
      <c r="A114" s="35">
        <v>60</v>
      </c>
      <c r="B114" s="27" t="s">
        <v>103</v>
      </c>
      <c r="C114" s="15">
        <v>1.1299999999999999</v>
      </c>
      <c r="D114" s="29">
        <v>2.2000000000000002</v>
      </c>
      <c r="E114" s="13">
        <f>D114</f>
        <v>2.2000000000000002</v>
      </c>
      <c r="F114" s="57">
        <v>0</v>
      </c>
      <c r="G114" s="57">
        <v>0</v>
      </c>
      <c r="H114" s="56">
        <v>0</v>
      </c>
    </row>
    <row r="115" spans="1:8">
      <c r="A115" s="35">
        <v>61</v>
      </c>
      <c r="B115" s="27" t="s">
        <v>104</v>
      </c>
      <c r="C115" s="15">
        <v>0.64</v>
      </c>
      <c r="D115" s="29">
        <v>3.82</v>
      </c>
      <c r="E115" s="13">
        <f>C115*5.5</f>
        <v>3.52</v>
      </c>
      <c r="F115" s="57">
        <v>533.5</v>
      </c>
      <c r="G115" s="57">
        <v>0</v>
      </c>
      <c r="H115" s="56">
        <v>0</v>
      </c>
    </row>
    <row r="116" spans="1:8" ht="17.25" customHeight="1">
      <c r="A116" s="35">
        <v>62</v>
      </c>
      <c r="B116" s="27" t="s">
        <v>105</v>
      </c>
      <c r="C116" s="15">
        <v>1.18</v>
      </c>
      <c r="D116" s="29">
        <f>SUM(C116*5)</f>
        <v>5.8999999999999995</v>
      </c>
      <c r="E116" s="13">
        <f>SUM(C116*5)</f>
        <v>5.8999999999999995</v>
      </c>
      <c r="F116" s="57">
        <v>0.87</v>
      </c>
      <c r="G116" s="57">
        <v>0</v>
      </c>
      <c r="H116" s="56">
        <v>0</v>
      </c>
    </row>
    <row r="117" spans="1:8" ht="15.75" customHeight="1">
      <c r="A117" s="35">
        <v>63</v>
      </c>
      <c r="B117" s="27" t="s">
        <v>107</v>
      </c>
      <c r="C117" s="15">
        <v>0.26</v>
      </c>
      <c r="D117" s="29">
        <v>1.39</v>
      </c>
      <c r="E117" s="13">
        <f>C117*2.6</f>
        <v>0.67600000000000005</v>
      </c>
      <c r="F117" s="57">
        <v>170</v>
      </c>
      <c r="G117" s="57">
        <v>0</v>
      </c>
      <c r="H117" s="56">
        <v>639</v>
      </c>
    </row>
    <row r="118" spans="1:8" ht="15.75" customHeight="1">
      <c r="A118" s="35">
        <v>64</v>
      </c>
      <c r="B118" s="27" t="s">
        <v>156</v>
      </c>
      <c r="C118" s="15">
        <f>(0.216+0.042+0.049+0.0227)/2</f>
        <v>0.16485</v>
      </c>
      <c r="D118" s="29">
        <v>1.74</v>
      </c>
      <c r="E118" s="13">
        <f>C118*2.6</f>
        <v>0.42860999999999999</v>
      </c>
      <c r="F118" s="57">
        <v>572</v>
      </c>
      <c r="G118" s="57">
        <v>0</v>
      </c>
      <c r="H118" s="56">
        <v>125</v>
      </c>
    </row>
    <row r="119" spans="1:8" ht="28.5" customHeight="1">
      <c r="A119" s="35">
        <v>65</v>
      </c>
      <c r="B119" s="27" t="s">
        <v>108</v>
      </c>
      <c r="C119" s="15">
        <v>0.55000000000000004</v>
      </c>
      <c r="D119" s="29">
        <v>3.65</v>
      </c>
      <c r="E119" s="13">
        <v>3.05</v>
      </c>
      <c r="F119" s="57">
        <f>1.5*1000*C119</f>
        <v>825.00000000000011</v>
      </c>
      <c r="G119" s="57">
        <v>0</v>
      </c>
      <c r="H119" s="56">
        <v>0</v>
      </c>
    </row>
    <row r="120" spans="1:8" ht="18.75" customHeight="1">
      <c r="A120" s="35">
        <v>66</v>
      </c>
      <c r="B120" s="27" t="s">
        <v>109</v>
      </c>
      <c r="C120" s="15">
        <v>0.48</v>
      </c>
      <c r="D120" s="29">
        <v>4.55</v>
      </c>
      <c r="E120" s="13">
        <v>3.13</v>
      </c>
      <c r="F120" s="57">
        <v>809</v>
      </c>
      <c r="G120" s="57">
        <v>0</v>
      </c>
      <c r="H120" s="56">
        <v>1051.24</v>
      </c>
    </row>
    <row r="121" spans="1:8" ht="18" customHeight="1">
      <c r="A121" s="35">
        <v>67</v>
      </c>
      <c r="B121" s="27" t="s">
        <v>110</v>
      </c>
      <c r="C121" s="15">
        <f>0.206/2</f>
        <v>0.10299999999999999</v>
      </c>
      <c r="D121" s="29">
        <v>0.95</v>
      </c>
      <c r="E121" s="13">
        <v>0.95</v>
      </c>
      <c r="F121" s="57">
        <v>382.67</v>
      </c>
      <c r="G121" s="57">
        <v>0</v>
      </c>
      <c r="H121" s="56">
        <v>0</v>
      </c>
    </row>
    <row r="122" spans="1:8" ht="15" customHeight="1">
      <c r="A122" s="35">
        <v>68</v>
      </c>
      <c r="B122" s="27" t="s">
        <v>111</v>
      </c>
      <c r="C122" s="15">
        <f>(0.126+0.123)/2</f>
        <v>0.1245</v>
      </c>
      <c r="D122" s="29">
        <v>0.77</v>
      </c>
      <c r="E122" s="13">
        <v>0.77</v>
      </c>
      <c r="F122" s="57">
        <v>436.54</v>
      </c>
      <c r="G122" s="57">
        <v>0</v>
      </c>
      <c r="H122" s="56">
        <v>0</v>
      </c>
    </row>
    <row r="123" spans="1:8" ht="18.75" customHeight="1">
      <c r="A123" s="35">
        <v>69</v>
      </c>
      <c r="B123" s="27" t="s">
        <v>112</v>
      </c>
      <c r="C123" s="15">
        <v>0.13</v>
      </c>
      <c r="D123" s="29">
        <v>0.66</v>
      </c>
      <c r="E123" s="13">
        <f>D123</f>
        <v>0.66</v>
      </c>
      <c r="F123" s="57">
        <v>0</v>
      </c>
      <c r="G123" s="57">
        <v>0</v>
      </c>
      <c r="H123" s="56">
        <v>0</v>
      </c>
    </row>
    <row r="124" spans="1:8" ht="16.5" customHeight="1">
      <c r="A124" s="35">
        <v>70</v>
      </c>
      <c r="B124" s="27" t="s">
        <v>113</v>
      </c>
      <c r="C124" s="15">
        <v>0.32</v>
      </c>
      <c r="D124" s="29">
        <v>1.28</v>
      </c>
      <c r="E124" s="13">
        <f>D124</f>
        <v>1.28</v>
      </c>
      <c r="F124" s="57">
        <f>1.5*1000*C124</f>
        <v>480</v>
      </c>
      <c r="G124" s="57">
        <v>0</v>
      </c>
      <c r="H124" s="56">
        <v>0</v>
      </c>
    </row>
    <row r="125" spans="1:8">
      <c r="A125" s="35">
        <v>71</v>
      </c>
      <c r="B125" s="27" t="s">
        <v>114</v>
      </c>
      <c r="C125" s="15">
        <v>0.64</v>
      </c>
      <c r="D125" s="29">
        <v>3.43</v>
      </c>
      <c r="E125" s="13">
        <f>D125</f>
        <v>3.43</v>
      </c>
      <c r="F125" s="57">
        <f>1.5*1000*C125</f>
        <v>960</v>
      </c>
      <c r="G125" s="57">
        <v>0</v>
      </c>
      <c r="H125" s="56">
        <v>204.10499999999999</v>
      </c>
    </row>
    <row r="126" spans="1:8">
      <c r="A126" s="35">
        <v>72</v>
      </c>
      <c r="B126" s="27" t="s">
        <v>115</v>
      </c>
      <c r="C126" s="15">
        <v>0.19</v>
      </c>
      <c r="D126" s="29">
        <v>0.99</v>
      </c>
      <c r="E126" s="13">
        <v>0.99</v>
      </c>
      <c r="F126" s="57">
        <v>0</v>
      </c>
      <c r="G126" s="57">
        <v>0</v>
      </c>
      <c r="H126" s="56">
        <v>0</v>
      </c>
    </row>
    <row r="127" spans="1:8" ht="18" customHeight="1">
      <c r="A127" s="35">
        <v>73</v>
      </c>
      <c r="B127" s="17" t="s">
        <v>116</v>
      </c>
      <c r="C127" s="59">
        <f t="shared" ref="C127:H127" si="6">SUM(C128:C131)</f>
        <v>0.36</v>
      </c>
      <c r="D127" s="46">
        <f t="shared" si="6"/>
        <v>0.93599999999999994</v>
      </c>
      <c r="E127" s="19">
        <f>SUM(E128:E131)</f>
        <v>0.93599999999999994</v>
      </c>
      <c r="F127" s="60">
        <f t="shared" si="6"/>
        <v>0</v>
      </c>
      <c r="G127" s="60">
        <f t="shared" si="6"/>
        <v>0</v>
      </c>
      <c r="H127" s="61">
        <f t="shared" si="6"/>
        <v>0</v>
      </c>
    </row>
    <row r="128" spans="1:8" ht="19.5" customHeight="1">
      <c r="A128" s="83" t="s">
        <v>172</v>
      </c>
      <c r="B128" s="27" t="s">
        <v>117</v>
      </c>
      <c r="C128" s="15">
        <v>7.0000000000000007E-2</v>
      </c>
      <c r="D128" s="29">
        <f>SUM(C128*2.6)</f>
        <v>0.18200000000000002</v>
      </c>
      <c r="E128" s="13">
        <f>C128*2.6</f>
        <v>0.18200000000000002</v>
      </c>
      <c r="F128" s="57">
        <v>0</v>
      </c>
      <c r="G128" s="57">
        <v>0</v>
      </c>
      <c r="H128" s="56">
        <v>0</v>
      </c>
    </row>
    <row r="129" spans="1:8" ht="18.75" customHeight="1">
      <c r="A129" s="83" t="s">
        <v>173</v>
      </c>
      <c r="B129" s="27" t="s">
        <v>118</v>
      </c>
      <c r="C129" s="15">
        <v>0.08</v>
      </c>
      <c r="D129" s="29">
        <f>SUM(C129*2.6)</f>
        <v>0.20800000000000002</v>
      </c>
      <c r="E129" s="13">
        <f t="shared" ref="E129:E131" si="7">C129*2.6</f>
        <v>0.20800000000000002</v>
      </c>
      <c r="F129" s="57">
        <v>0</v>
      </c>
      <c r="G129" s="57">
        <v>0</v>
      </c>
      <c r="H129" s="56">
        <v>0</v>
      </c>
    </row>
    <row r="130" spans="1:8" ht="18.75" customHeight="1">
      <c r="A130" s="83" t="s">
        <v>174</v>
      </c>
      <c r="B130" s="27" t="s">
        <v>119</v>
      </c>
      <c r="C130" s="15">
        <v>0.09</v>
      </c>
      <c r="D130" s="29">
        <f>SUM(C130*2.6)</f>
        <v>0.23399999999999999</v>
      </c>
      <c r="E130" s="13">
        <f t="shared" si="7"/>
        <v>0.23399999999999999</v>
      </c>
      <c r="F130" s="57">
        <v>0</v>
      </c>
      <c r="G130" s="57">
        <v>0</v>
      </c>
      <c r="H130" s="56">
        <v>0</v>
      </c>
    </row>
    <row r="131" spans="1:8" ht="21" customHeight="1">
      <c r="A131" s="83" t="s">
        <v>175</v>
      </c>
      <c r="B131" s="27" t="s">
        <v>120</v>
      </c>
      <c r="C131" s="15">
        <v>0.12</v>
      </c>
      <c r="D131" s="29">
        <f>SUM(C131*2.6)</f>
        <v>0.312</v>
      </c>
      <c r="E131" s="13">
        <f t="shared" si="7"/>
        <v>0.312</v>
      </c>
      <c r="F131" s="57">
        <v>0</v>
      </c>
      <c r="G131" s="57">
        <v>0</v>
      </c>
      <c r="H131" s="56">
        <v>0</v>
      </c>
    </row>
    <row r="132" spans="1:8" ht="16.5" customHeight="1">
      <c r="A132" s="35">
        <v>74</v>
      </c>
      <c r="B132" s="27" t="s">
        <v>121</v>
      </c>
      <c r="C132" s="15">
        <v>0.28999999999999998</v>
      </c>
      <c r="D132" s="29">
        <f>SUM(C132*2.6)</f>
        <v>0.754</v>
      </c>
      <c r="E132" s="13">
        <f t="shared" ref="E132:E133" si="8">SUM(C132*2.6)</f>
        <v>0.754</v>
      </c>
      <c r="F132" s="57">
        <v>0</v>
      </c>
      <c r="G132" s="57">
        <v>0</v>
      </c>
      <c r="H132" s="56">
        <v>0</v>
      </c>
    </row>
    <row r="133" spans="1:8" ht="16.5" customHeight="1">
      <c r="A133" s="37">
        <v>75</v>
      </c>
      <c r="B133" s="27" t="s">
        <v>155</v>
      </c>
      <c r="C133" s="15">
        <v>0</v>
      </c>
      <c r="D133" s="29">
        <v>0</v>
      </c>
      <c r="E133" s="13">
        <f t="shared" si="8"/>
        <v>0</v>
      </c>
      <c r="F133" s="57">
        <v>2514</v>
      </c>
      <c r="G133" s="57">
        <v>0</v>
      </c>
      <c r="H133" s="56">
        <v>0</v>
      </c>
    </row>
    <row r="134" spans="1:8">
      <c r="A134" s="37"/>
      <c r="B134" s="17" t="s">
        <v>35</v>
      </c>
      <c r="C134" s="39">
        <f t="shared" ref="C134:H134" si="9">SUM(C55:C127)+C132+C133</f>
        <v>28.564850000000007</v>
      </c>
      <c r="D134" s="39">
        <f t="shared" si="9"/>
        <v>147.67184</v>
      </c>
      <c r="E134" s="39">
        <f t="shared" si="9"/>
        <v>126.61736000000003</v>
      </c>
      <c r="F134" s="39">
        <f t="shared" si="9"/>
        <v>36407.11</v>
      </c>
      <c r="G134" s="39">
        <f t="shared" si="9"/>
        <v>1640</v>
      </c>
      <c r="H134" s="39">
        <f t="shared" si="9"/>
        <v>15800.125</v>
      </c>
    </row>
    <row r="135" spans="1:8">
      <c r="A135" s="41"/>
      <c r="B135" s="42"/>
      <c r="C135" s="43"/>
      <c r="D135" s="43"/>
      <c r="E135" s="47"/>
      <c r="F135" s="43"/>
      <c r="G135" s="43"/>
      <c r="H135" s="47"/>
    </row>
    <row r="136" spans="1:8">
      <c r="A136" s="4"/>
      <c r="B136" s="22"/>
      <c r="C136" s="4"/>
      <c r="D136" s="4"/>
      <c r="E136" s="4"/>
      <c r="F136" s="3"/>
      <c r="G136" s="62"/>
      <c r="H136" s="62"/>
    </row>
    <row r="137" spans="1:8">
      <c r="A137" s="3" t="s">
        <v>122</v>
      </c>
      <c r="B137" s="63"/>
      <c r="C137" s="4"/>
      <c r="D137" s="1"/>
      <c r="E137" s="1"/>
      <c r="F137" s="1"/>
      <c r="G137" s="1"/>
      <c r="H137" s="1"/>
    </row>
    <row r="138" spans="1:8">
      <c r="A138" s="3"/>
      <c r="B138" s="22"/>
      <c r="C138" s="64"/>
      <c r="D138" s="4"/>
      <c r="E138" s="4"/>
      <c r="F138" s="4"/>
      <c r="G138" s="4"/>
      <c r="H138" s="4"/>
    </row>
    <row r="139" spans="1:8" ht="26.25">
      <c r="A139" s="5" t="s">
        <v>2</v>
      </c>
      <c r="B139" s="44" t="s">
        <v>123</v>
      </c>
      <c r="C139" s="53" t="s">
        <v>124</v>
      </c>
      <c r="D139" s="5" t="s">
        <v>125</v>
      </c>
      <c r="E139" s="65" t="s">
        <v>126</v>
      </c>
      <c r="F139" s="66" t="s">
        <v>127</v>
      </c>
      <c r="G139" s="6" t="s">
        <v>128</v>
      </c>
      <c r="H139" s="53" t="s">
        <v>129</v>
      </c>
    </row>
    <row r="140" spans="1:8">
      <c r="A140" s="7"/>
      <c r="B140" s="45"/>
      <c r="C140" s="7" t="s">
        <v>130</v>
      </c>
      <c r="D140" s="7" t="s">
        <v>131</v>
      </c>
      <c r="E140" s="8"/>
      <c r="F140" s="67" t="s">
        <v>132</v>
      </c>
      <c r="G140" s="8" t="s">
        <v>131</v>
      </c>
      <c r="H140" s="7" t="s">
        <v>132</v>
      </c>
    </row>
    <row r="141" spans="1:8" ht="32.25" customHeight="1">
      <c r="A141" s="68">
        <v>1</v>
      </c>
      <c r="B141" s="32" t="s">
        <v>133</v>
      </c>
      <c r="C141" s="69">
        <v>201.63</v>
      </c>
      <c r="D141" s="70">
        <v>81</v>
      </c>
      <c r="E141" s="71"/>
      <c r="F141" s="72" t="s">
        <v>134</v>
      </c>
      <c r="G141" s="73">
        <v>4</v>
      </c>
      <c r="H141" s="12" t="s">
        <v>135</v>
      </c>
    </row>
    <row r="142" spans="1:8" ht="15.75" customHeight="1">
      <c r="A142" s="7"/>
      <c r="B142" s="74"/>
      <c r="C142" s="75"/>
      <c r="D142" s="76"/>
      <c r="E142" s="73"/>
      <c r="F142" s="77"/>
      <c r="G142" s="78"/>
      <c r="H142" s="79"/>
    </row>
    <row r="143" spans="1:8" ht="33.75" customHeight="1">
      <c r="A143" s="5">
        <v>2</v>
      </c>
      <c r="B143" s="9" t="s">
        <v>136</v>
      </c>
      <c r="C143" s="98">
        <f>45.63+56.25+37.6</f>
        <v>139.47999999999999</v>
      </c>
      <c r="D143" s="80">
        <v>9</v>
      </c>
      <c r="E143" s="81"/>
      <c r="F143" s="82" t="s">
        <v>137</v>
      </c>
      <c r="G143" s="83">
        <v>2</v>
      </c>
      <c r="H143" s="16" t="s">
        <v>138</v>
      </c>
    </row>
    <row r="144" spans="1:8">
      <c r="A144" s="7"/>
      <c r="B144" s="74"/>
      <c r="C144" s="75"/>
      <c r="D144" s="76">
        <v>21</v>
      </c>
      <c r="E144" s="78"/>
      <c r="F144" s="84" t="s">
        <v>139</v>
      </c>
      <c r="G144" s="78">
        <v>1</v>
      </c>
      <c r="H144" s="75" t="s">
        <v>140</v>
      </c>
    </row>
    <row r="145" spans="1:8">
      <c r="A145" s="41"/>
      <c r="B145" s="85"/>
      <c r="C145" s="4"/>
      <c r="D145" s="41"/>
      <c r="E145" s="41"/>
      <c r="F145" s="41"/>
      <c r="G145" s="41"/>
      <c r="H145" s="41"/>
    </row>
    <row r="146" spans="1:8">
      <c r="A146" s="41"/>
      <c r="B146" s="85"/>
      <c r="C146" s="4"/>
      <c r="D146" s="41"/>
      <c r="E146" s="41"/>
      <c r="F146" s="41"/>
      <c r="G146" s="41"/>
      <c r="H146" s="41"/>
    </row>
    <row r="147" spans="1:8">
      <c r="A147" s="4"/>
      <c r="B147" s="22"/>
      <c r="C147" s="4"/>
      <c r="D147" s="4"/>
      <c r="E147" s="4"/>
      <c r="F147" s="4"/>
      <c r="G147" s="4"/>
      <c r="H147" s="4"/>
    </row>
    <row r="148" spans="1:8" ht="15.75">
      <c r="A148" s="86" t="s">
        <v>141</v>
      </c>
      <c r="B148" s="22"/>
      <c r="C148" s="4"/>
      <c r="D148" s="49"/>
      <c r="E148" s="49"/>
      <c r="F148" s="51"/>
      <c r="G148" s="49"/>
      <c r="H148" s="49"/>
    </row>
    <row r="149" spans="1:8">
      <c r="A149" s="41"/>
      <c r="B149" s="22"/>
      <c r="C149" s="87"/>
      <c r="D149" s="49"/>
      <c r="E149" s="49"/>
      <c r="F149" s="51"/>
      <c r="G149" s="49"/>
      <c r="H149" s="49"/>
    </row>
    <row r="150" spans="1:8">
      <c r="A150" s="5" t="s">
        <v>2</v>
      </c>
      <c r="B150" s="53" t="s">
        <v>142</v>
      </c>
      <c r="C150" s="5" t="s">
        <v>143</v>
      </c>
      <c r="D150" s="53" t="s">
        <v>144</v>
      </c>
      <c r="E150" s="53" t="s">
        <v>145</v>
      </c>
      <c r="F150" s="99" t="s">
        <v>53</v>
      </c>
      <c r="G150" s="88" t="s">
        <v>8</v>
      </c>
      <c r="H150" s="99" t="s">
        <v>54</v>
      </c>
    </row>
    <row r="151" spans="1:8" ht="21.75" customHeight="1">
      <c r="A151" s="7"/>
      <c r="B151" s="54" t="s">
        <v>146</v>
      </c>
      <c r="C151" s="7" t="s">
        <v>131</v>
      </c>
      <c r="D151" s="7" t="s">
        <v>147</v>
      </c>
      <c r="E151" s="7" t="s">
        <v>148</v>
      </c>
      <c r="F151" s="99"/>
      <c r="G151" s="8" t="s">
        <v>13</v>
      </c>
      <c r="H151" s="99"/>
    </row>
    <row r="152" spans="1:8">
      <c r="A152" s="7">
        <v>1</v>
      </c>
      <c r="B152" s="89" t="s">
        <v>149</v>
      </c>
      <c r="C152" s="90">
        <f>A24</f>
        <v>12</v>
      </c>
      <c r="D152" s="13">
        <f>E25</f>
        <v>121.874</v>
      </c>
      <c r="E152" s="13">
        <f>C25</f>
        <v>16.270000000000003</v>
      </c>
      <c r="F152" s="13">
        <f>F25</f>
        <v>24197.42</v>
      </c>
      <c r="G152" s="91">
        <f>G25</f>
        <v>6326</v>
      </c>
      <c r="H152" s="13">
        <f>H25</f>
        <v>6302.3</v>
      </c>
    </row>
    <row r="153" spans="1:8">
      <c r="A153" s="7">
        <v>2</v>
      </c>
      <c r="B153" s="92" t="s">
        <v>150</v>
      </c>
      <c r="C153" s="93">
        <f>A47</f>
        <v>15</v>
      </c>
      <c r="D153" s="11">
        <f>E48</f>
        <v>71.344399999999993</v>
      </c>
      <c r="E153" s="11">
        <f>C48</f>
        <v>13.575000000000001</v>
      </c>
      <c r="F153" s="11">
        <f>F48</f>
        <v>24710.78</v>
      </c>
      <c r="G153" s="94">
        <f>G48</f>
        <v>0</v>
      </c>
      <c r="H153" s="13">
        <f>H48</f>
        <v>7445.05</v>
      </c>
    </row>
    <row r="154" spans="1:8">
      <c r="A154" s="35">
        <v>3</v>
      </c>
      <c r="B154" s="89" t="s">
        <v>151</v>
      </c>
      <c r="C154" s="90">
        <v>74</v>
      </c>
      <c r="D154" s="13">
        <f>E134</f>
        <v>126.61736000000003</v>
      </c>
      <c r="E154" s="13">
        <f>C134</f>
        <v>28.564850000000007</v>
      </c>
      <c r="F154" s="13">
        <f>F134</f>
        <v>36407.11</v>
      </c>
      <c r="G154" s="91">
        <f>G134</f>
        <v>1640</v>
      </c>
      <c r="H154" s="13">
        <f>H134</f>
        <v>15800.125</v>
      </c>
    </row>
    <row r="155" spans="1:8">
      <c r="A155" s="35"/>
      <c r="B155" s="95" t="s">
        <v>35</v>
      </c>
      <c r="C155" s="96">
        <f t="shared" ref="C155:H155" si="10">SUM(C152:C154)</f>
        <v>101</v>
      </c>
      <c r="D155" s="19">
        <f t="shared" si="10"/>
        <v>319.83575999999999</v>
      </c>
      <c r="E155" s="19">
        <f t="shared" si="10"/>
        <v>58.409850000000013</v>
      </c>
      <c r="F155" s="19">
        <f t="shared" si="10"/>
        <v>85315.31</v>
      </c>
      <c r="G155" s="97">
        <f t="shared" si="10"/>
        <v>7966</v>
      </c>
      <c r="H155" s="19">
        <f t="shared" si="10"/>
        <v>29547.474999999999</v>
      </c>
    </row>
    <row r="156" spans="1:8">
      <c r="A156" s="41"/>
      <c r="B156" s="22"/>
      <c r="C156" s="4"/>
      <c r="D156" s="49"/>
      <c r="E156" s="49"/>
      <c r="F156" s="51"/>
      <c r="G156" s="49"/>
      <c r="H156" s="49"/>
    </row>
    <row r="157" spans="1:8">
      <c r="A157" s="41" t="s">
        <v>152</v>
      </c>
      <c r="B157" s="4" t="s">
        <v>153</v>
      </c>
      <c r="C157" s="4"/>
      <c r="D157" s="49"/>
      <c r="E157" s="49"/>
      <c r="F157" s="51"/>
      <c r="G157" s="49"/>
      <c r="H157" s="49"/>
    </row>
  </sheetData>
  <mergeCells count="7">
    <mergeCell ref="A1:H1"/>
    <mergeCell ref="A53:A54"/>
    <mergeCell ref="B53:B54"/>
    <mergeCell ref="F53:F54"/>
    <mergeCell ref="H53:H54"/>
    <mergeCell ref="F150:F151"/>
    <mergeCell ref="H150:H151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2023-09-18T11:14:50Z</cp:lastPrinted>
  <dcterms:created xsi:type="dcterms:W3CDTF">2022-08-24T07:14:02Z</dcterms:created>
  <dcterms:modified xsi:type="dcterms:W3CDTF">2023-09-20T07:38:04Z</dcterms:modified>
</cp:coreProperties>
</file>