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ularz kalkulacji cz.1" sheetId="1" r:id="rId1"/>
    <sheet name="Formularz kalkulacji cz.2" sheetId="2" r:id="rId2"/>
    <sheet name="Formularz kalkulacji cz.3" sheetId="3" r:id="rId3"/>
  </sheets>
  <definedNames/>
  <calcPr fullCalcOnLoad="1"/>
</workbook>
</file>

<file path=xl/sharedStrings.xml><?xml version="1.0" encoding="utf-8"?>
<sst xmlns="http://schemas.openxmlformats.org/spreadsheetml/2006/main" count="166" uniqueCount="52">
  <si>
    <t xml:space="preserve">FORMULARZ KALKULACJI CENOWEJ </t>
  </si>
  <si>
    <t>Załącznik nr 3</t>
  </si>
  <si>
    <t>Jednostka</t>
  </si>
  <si>
    <t>Adres miejsca odbioru</t>
  </si>
  <si>
    <t xml:space="preserve">OSD
</t>
  </si>
  <si>
    <t>Grupa taryfowa
wg oznaczeń
Taryfy OSD</t>
  </si>
  <si>
    <t>Przewidywane zużycie paliwa gazowego w okresie obowiązywania umowy
[kWh]</t>
  </si>
  <si>
    <t>Moc umowna
[kWh/h]</t>
  </si>
  <si>
    <t>Liczba miesięcy
[m-c]</t>
  </si>
  <si>
    <t>Liczba godzin w okresie obowiązywania umowy
[h]</t>
  </si>
  <si>
    <t>SPRZEDAŻ PALIWA GAZOWEGO</t>
  </si>
  <si>
    <t>DYSTRYBUCJA PALIWA GAZOWEGO</t>
  </si>
  <si>
    <r>
      <rPr>
        <b/>
        <sz val="12"/>
        <color indexed="8"/>
        <rFont val="Cambria"/>
        <family val="1"/>
      </rPr>
      <t xml:space="preserve">WARTOŚĆ NETTO                                                                                                                                                                                                                                            [zł]   </t>
    </r>
    <r>
      <rPr>
        <b/>
        <sz val="11"/>
        <color indexed="8"/>
        <rFont val="Cambria"/>
        <family val="1"/>
      </rPr>
      <t xml:space="preserve">                                                                                
[kol.11+kol.14]</t>
    </r>
  </si>
  <si>
    <r>
      <rPr>
        <b/>
        <sz val="12"/>
        <color indexed="8"/>
        <rFont val="Cambria"/>
        <family val="1"/>
      </rPr>
      <t xml:space="preserve">WARTOŚĆ BRUTTO 
[zł]
</t>
    </r>
    <r>
      <rPr>
        <b/>
        <sz val="11"/>
        <color indexed="8"/>
        <rFont val="Cambria"/>
        <family val="1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Cambria"/>
        <family val="1"/>
      </rPr>
      <t>[kol.15                                                                                                                                                                                                                                                           +                                                                                                                                                                                                                                                                           23%VAT]</t>
    </r>
  </si>
  <si>
    <t xml:space="preserve">Ceny jednostkowe sprzedaży paliwa gazowego netto
[gr/kWh]
</t>
  </si>
  <si>
    <t>Stawki opłat abonamentowych netto
[zł/m-c]</t>
  </si>
  <si>
    <r>
      <rPr>
        <b/>
        <sz val="11"/>
        <color indexed="8"/>
        <rFont val="Cambria"/>
        <family val="1"/>
      </rPr>
      <t xml:space="preserve">RAZEM SPRZEDAŻ
NETTO                                                                                                                                                                                                                                                                                        
[zł]
</t>
    </r>
    <r>
      <rPr>
        <sz val="11"/>
        <color indexed="8"/>
        <rFont val="Cambria"/>
        <family val="1"/>
      </rPr>
      <t xml:space="preserve">
</t>
    </r>
    <r>
      <rPr>
        <sz val="10"/>
        <color indexed="8"/>
        <rFont val="Cambria"/>
        <family val="1"/>
      </rPr>
      <t xml:space="preserve">[(kol.5×kol.9)/100
</t>
    </r>
    <r>
      <rPr>
        <sz val="11"/>
        <color indexed="8"/>
        <rFont val="Cambria"/>
        <family val="1"/>
      </rPr>
      <t>+
(kol.7×kol.10)]</t>
    </r>
  </si>
  <si>
    <t>Stawka opłaty zmiennej netto
[gr/kWh]</t>
  </si>
  <si>
    <r>
      <rPr>
        <b/>
        <sz val="9"/>
        <color indexed="8"/>
        <rFont val="Cambria"/>
        <family val="1"/>
      </rPr>
      <t xml:space="preserve">Stawka opłaty stałej netto
</t>
    </r>
    <r>
      <rPr>
        <sz val="9"/>
        <color indexed="8"/>
        <rFont val="Cambria"/>
        <family val="1"/>
      </rPr>
      <t xml:space="preserve">
a) dla grupy taryfowEJ:
W-5.1
</t>
    </r>
    <r>
      <rPr>
        <b/>
        <sz val="9"/>
        <color indexed="8"/>
        <rFont val="Cambria"/>
        <family val="1"/>
      </rPr>
      <t xml:space="preserve">[gr/(kWh/h) za h]
</t>
    </r>
    <r>
      <rPr>
        <sz val="9"/>
        <color indexed="8"/>
        <rFont val="Cambria"/>
        <family val="1"/>
      </rPr>
      <t xml:space="preserve">
b) dla grup taryfowych:
W-1.1, W-2.1, W-2.2, W-3.6, W-4
</t>
    </r>
    <r>
      <rPr>
        <b/>
        <sz val="9"/>
        <color indexed="8"/>
        <rFont val="Cambria"/>
        <family val="1"/>
      </rPr>
      <t>[zł/m-c]</t>
    </r>
  </si>
  <si>
    <r>
      <rPr>
        <b/>
        <sz val="9"/>
        <color indexed="8"/>
        <rFont val="Cambria"/>
        <family val="1"/>
      </rPr>
      <t xml:space="preserve">RAZEM DYSTRYBUCJA NETTO                                                                                                                                                                                                                                         [zł]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9"/>
        <color indexed="8"/>
        <rFont val="Cambria"/>
        <family val="1"/>
      </rPr>
      <t>a) dla grupy taryfowej:
W-5.1
[((kol.5×kol.12)/100)                                                                                                                                                                                                                                                        +                                                                                                                                                                                                                                                ((kol.6×kol.8×kol.13)/100)]                                                                                                                                                                                                                                                                                                                                     
b) dla grup taryfowych:
W-1.1, W-2.1, W-2.2, W-3.6, W-4
[((kol.5×kol.12)/100)                                                                                                                                                                                                                                      +                                                                                                                                                                                                                                                             (kol.7×kol.13)]</t>
    </r>
  </si>
  <si>
    <t>Urząd Miasta Rydułtowy</t>
  </si>
  <si>
    <t>ul. Ofiar Terroru 36, 44-280 Rydułtowy</t>
  </si>
  <si>
    <t>PSG Sp. z o.o.</t>
  </si>
  <si>
    <t>W – 5.1-_ZA</t>
  </si>
  <si>
    <t>Straż Miejska</t>
  </si>
  <si>
    <t>ul. Jagiellońska 33,           44-280 Rydułtowy</t>
  </si>
  <si>
    <t>W – 3.6_ZA</t>
  </si>
  <si>
    <t>-</t>
  </si>
  <si>
    <t xml:space="preserve">Ł Ą C Z N I E     :     </t>
  </si>
  <si>
    <t>Szkoła Podstawowa Nr 1</t>
  </si>
  <si>
    <t>ul. Maksymiliana Kolbe 5,                                         44-280 Rydułtowy</t>
  </si>
  <si>
    <t>Szkoła Podstawowa Nr 2</t>
  </si>
  <si>
    <t>ul. Raciborska 270,                       44-280 Rydułtowy</t>
  </si>
  <si>
    <t>W - 2.2_ZA</t>
  </si>
  <si>
    <t>ul. Raciborska 270,                  44-280 Rydułtowy</t>
  </si>
  <si>
    <t>W - 1.2_ZA</t>
  </si>
  <si>
    <t>Szkoła Podstawowa Nr 4</t>
  </si>
  <si>
    <t>ul. Strzelców Bytomskich 13,             44-280 Rydułtowy</t>
  </si>
  <si>
    <t>Publiczne Przedszkole Nr 1</t>
  </si>
  <si>
    <t>ul. Jana Kochanowskiego 25,                          44-280 Rydułtowy</t>
  </si>
  <si>
    <t>W - 4_ZA</t>
  </si>
  <si>
    <t>Publiczne Przedszkole Nr 4</t>
  </si>
  <si>
    <t>Os. Orłowiec 37,                      44-280 Rydułtowy</t>
  </si>
  <si>
    <t>W - 2.1_ZA</t>
  </si>
  <si>
    <t>Zakład Gospodarki Komunalnej</t>
  </si>
  <si>
    <t>ul. Gen. Józefa Bema 6, 6A ,                          44-280 Rydułtowy</t>
  </si>
  <si>
    <t>PSG Sp. zo.o.</t>
  </si>
  <si>
    <t>ul. Gen. Józefa Bema 28 ,                          44-280 Rydułtowy</t>
  </si>
  <si>
    <t>ul. Ofiar Terroru 49 ,                          44-280 Rydułtowy</t>
  </si>
  <si>
    <t>ul. Ofiar Terroru 70,                          44-280 Rydułtowy</t>
  </si>
  <si>
    <t>ul. Bohaterów Warszawy 38,                          44-280 Rydułtowy</t>
  </si>
  <si>
    <t>ul. Adama Mickiewicza 6,                          44-280 Rydułtowy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</si>
</sst>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21">
    <font>
      <sz val="11"/>
      <color indexed="8"/>
      <name val="Czcionka tekstu podstawowego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i/>
      <sz val="12"/>
      <color indexed="8"/>
      <name val="Cambria"/>
      <family val="1"/>
    </font>
    <font>
      <i/>
      <sz val="11"/>
      <color indexed="8"/>
      <name val="Cambria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vertical="center"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3" fillId="0" borderId="0" xfId="0" applyFont="1" applyAlignment="1">
      <alignment vertical="center"/>
    </xf>
    <xf numFmtId="164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/>
    </xf>
    <xf numFmtId="164" fontId="5" fillId="3" borderId="4" xfId="0" applyFont="1" applyFill="1" applyBorder="1" applyAlignment="1">
      <alignment horizontal="center" vertical="center" wrapText="1"/>
    </xf>
    <xf numFmtId="164" fontId="5" fillId="4" borderId="1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center" wrapText="1"/>
    </xf>
    <xf numFmtId="164" fontId="4" fillId="5" borderId="5" xfId="0" applyFont="1" applyFill="1" applyBorder="1" applyAlignment="1">
      <alignment horizontal="center" vertical="center" wrapText="1"/>
    </xf>
    <xf numFmtId="164" fontId="4" fillId="0" borderId="6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5" borderId="5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/>
    </xf>
    <xf numFmtId="164" fontId="10" fillId="5" borderId="1" xfId="0" applyFont="1" applyFill="1" applyBorder="1" applyAlignment="1">
      <alignment horizontal="center"/>
    </xf>
    <xf numFmtId="164" fontId="11" fillId="5" borderId="1" xfId="0" applyFont="1" applyFill="1" applyBorder="1" applyAlignment="1">
      <alignment horizontal="center"/>
    </xf>
    <xf numFmtId="165" fontId="11" fillId="5" borderId="1" xfId="0" applyNumberFormat="1" applyFont="1" applyFill="1" applyBorder="1" applyAlignment="1">
      <alignment horizontal="center"/>
    </xf>
    <xf numFmtId="164" fontId="11" fillId="5" borderId="2" xfId="0" applyFont="1" applyFill="1" applyBorder="1" applyAlignment="1">
      <alignment horizontal="center"/>
    </xf>
    <xf numFmtId="164" fontId="11" fillId="5" borderId="6" xfId="0" applyFont="1" applyFill="1" applyBorder="1" applyAlignment="1">
      <alignment horizontal="center"/>
    </xf>
    <xf numFmtId="164" fontId="11" fillId="5" borderId="5" xfId="0" applyFont="1" applyFill="1" applyBorder="1" applyAlignment="1">
      <alignment horizontal="center" vertical="center"/>
    </xf>
    <xf numFmtId="164" fontId="11" fillId="5" borderId="6" xfId="0" applyFont="1" applyFill="1" applyBorder="1" applyAlignment="1">
      <alignment horizontal="center" vertical="center"/>
    </xf>
    <xf numFmtId="164" fontId="11" fillId="5" borderId="1" xfId="0" applyFont="1" applyFill="1" applyBorder="1" applyAlignment="1">
      <alignment horizontal="center" vertical="center"/>
    </xf>
    <xf numFmtId="164" fontId="11" fillId="5" borderId="7" xfId="0" applyFont="1" applyFill="1" applyBorder="1" applyAlignment="1">
      <alignment horizontal="center" vertical="center"/>
    </xf>
    <xf numFmtId="164" fontId="11" fillId="5" borderId="8" xfId="0" applyFont="1" applyFill="1" applyBorder="1" applyAlignment="1">
      <alignment horizontal="center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64" fontId="14" fillId="0" borderId="1" xfId="0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/>
    </xf>
    <xf numFmtId="164" fontId="16" fillId="2" borderId="6" xfId="0" applyFont="1" applyFill="1" applyBorder="1" applyAlignment="1">
      <alignment horizontal="center" vertical="center"/>
    </xf>
    <xf numFmtId="164" fontId="16" fillId="2" borderId="1" xfId="0" applyFont="1" applyFill="1" applyBorder="1" applyAlignment="1">
      <alignment horizontal="center" vertical="center"/>
    </xf>
    <xf numFmtId="166" fontId="17" fillId="5" borderId="5" xfId="0" applyNumberFormat="1" applyFont="1" applyFill="1" applyBorder="1" applyAlignment="1">
      <alignment horizontal="center" vertical="center"/>
    </xf>
    <xf numFmtId="164" fontId="18" fillId="2" borderId="6" xfId="0" applyFont="1" applyFill="1" applyBorder="1" applyAlignment="1">
      <alignment horizontal="center" vertical="center"/>
    </xf>
    <xf numFmtId="164" fontId="18" fillId="2" borderId="1" xfId="0" applyFont="1" applyFill="1" applyBorder="1" applyAlignment="1">
      <alignment horizontal="center" vertical="center"/>
    </xf>
    <xf numFmtId="166" fontId="17" fillId="3" borderId="7" xfId="0" applyNumberFormat="1" applyFont="1" applyFill="1" applyBorder="1" applyAlignment="1">
      <alignment horizontal="center" vertical="center"/>
    </xf>
    <xf numFmtId="166" fontId="17" fillId="4" borderId="1" xfId="0" applyNumberFormat="1" applyFont="1" applyFill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2" fillId="0" borderId="8" xfId="0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 wrapText="1"/>
    </xf>
    <xf numFmtId="164" fontId="19" fillId="0" borderId="6" xfId="0" applyFont="1" applyBorder="1" applyAlignment="1">
      <alignment horizontal="center" vertical="center" wrapText="1"/>
    </xf>
    <xf numFmtId="164" fontId="19" fillId="0" borderId="1" xfId="0" applyFont="1" applyBorder="1" applyAlignment="1">
      <alignment horizontal="center" vertical="center" wrapText="1"/>
    </xf>
    <xf numFmtId="166" fontId="19" fillId="5" borderId="5" xfId="0" applyNumberFormat="1" applyFont="1" applyFill="1" applyBorder="1" applyAlignment="1">
      <alignment horizontal="center" vertical="center" wrapText="1"/>
    </xf>
    <xf numFmtId="166" fontId="19" fillId="3" borderId="7" xfId="0" applyNumberFormat="1" applyFont="1" applyFill="1" applyBorder="1" applyAlignment="1">
      <alignment horizontal="center" vertical="center" wrapText="1"/>
    </xf>
    <xf numFmtId="166" fontId="19" fillId="4" borderId="1" xfId="0" applyNumberFormat="1" applyFont="1" applyFill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12" fillId="0" borderId="9" xfId="0" applyFont="1" applyBorder="1" applyAlignment="1">
      <alignment horizontal="center" vertical="center" wrapText="1"/>
    </xf>
    <xf numFmtId="164" fontId="13" fillId="0" borderId="9" xfId="0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/>
    </xf>
    <xf numFmtId="164" fontId="18" fillId="0" borderId="6" xfId="0" applyFont="1" applyBorder="1" applyAlignment="1">
      <alignment horizontal="center" vertical="center"/>
    </xf>
    <xf numFmtId="164" fontId="18" fillId="0" borderId="1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12" fillId="0" borderId="1" xfId="0" applyFont="1" applyFill="1" applyBorder="1" applyAlignment="1">
      <alignment horizontal="center" vertical="center" wrapText="1"/>
    </xf>
    <xf numFmtId="164" fontId="0" fillId="2" borderId="0" xfId="0" applyFont="1" applyFill="1" applyAlignment="1">
      <alignment/>
    </xf>
    <xf numFmtId="164" fontId="14" fillId="0" borderId="1" xfId="0" applyFont="1" applyFill="1" applyBorder="1" applyAlignment="1">
      <alignment horizontal="center" vertical="center" wrapText="1"/>
    </xf>
    <xf numFmtId="164" fontId="18" fillId="0" borderId="1" xfId="0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center" vertical="center"/>
    </xf>
    <xf numFmtId="166" fontId="16" fillId="5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="70" zoomScaleNormal="70" workbookViewId="0" topLeftCell="A1">
      <selection activeCell="P8" sqref="P8"/>
    </sheetView>
  </sheetViews>
  <sheetFormatPr defaultColWidth="8.796875" defaultRowHeight="14.25"/>
  <cols>
    <col min="1" max="1" width="13.8984375" style="0" customWidth="1"/>
    <col min="2" max="2" width="18.8984375" style="0" customWidth="1"/>
    <col min="3" max="3" width="13.8984375" style="0" customWidth="1"/>
    <col min="4" max="4" width="12.09765625" style="0" customWidth="1"/>
    <col min="5" max="5" width="12.8984375" style="1" customWidth="1"/>
    <col min="6" max="6" width="10" style="0" customWidth="1"/>
    <col min="7" max="7" width="9.69921875" style="0" customWidth="1"/>
    <col min="8" max="8" width="13.5" style="0" customWidth="1"/>
    <col min="9" max="9" width="11.59765625" style="0" customWidth="1"/>
    <col min="10" max="10" width="11.09765625" style="0" customWidth="1"/>
    <col min="11" max="11" width="13.8984375" style="0" customWidth="1"/>
    <col min="12" max="12" width="11.5" style="0" customWidth="1"/>
    <col min="13" max="13" width="11.69921875" style="0" customWidth="1"/>
    <col min="14" max="14" width="17.3984375" style="0" customWidth="1"/>
    <col min="15" max="17" width="13.8984375" style="0" customWidth="1"/>
    <col min="18" max="16384" width="13.8984375" style="2" customWidth="1"/>
  </cols>
  <sheetData>
    <row r="1" spans="1:16" ht="24" customHeight="1">
      <c r="A1" s="3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6" t="s">
        <v>1</v>
      </c>
    </row>
    <row r="2" spans="1:16" ht="14.25" customHeight="1">
      <c r="A2" s="7" t="s">
        <v>2</v>
      </c>
      <c r="B2" s="7" t="s">
        <v>3</v>
      </c>
      <c r="C2" s="7" t="s">
        <v>4</v>
      </c>
      <c r="D2" s="7" t="s">
        <v>5</v>
      </c>
      <c r="E2" s="8" t="s">
        <v>6</v>
      </c>
      <c r="F2" s="7" t="s">
        <v>7</v>
      </c>
      <c r="G2" s="7" t="s">
        <v>8</v>
      </c>
      <c r="H2" s="9" t="s">
        <v>9</v>
      </c>
      <c r="I2" s="10" t="s">
        <v>10</v>
      </c>
      <c r="J2" s="10"/>
      <c r="K2" s="10"/>
      <c r="L2" s="11" t="s">
        <v>11</v>
      </c>
      <c r="M2" s="11"/>
      <c r="N2" s="11"/>
      <c r="O2" s="12" t="s">
        <v>12</v>
      </c>
      <c r="P2" s="13" t="s">
        <v>13</v>
      </c>
    </row>
    <row r="3" spans="1:16" ht="223.5" customHeight="1">
      <c r="A3" s="7"/>
      <c r="B3" s="7"/>
      <c r="C3" s="7"/>
      <c r="D3" s="7"/>
      <c r="E3" s="8"/>
      <c r="F3" s="7"/>
      <c r="G3" s="7"/>
      <c r="H3" s="9"/>
      <c r="I3" s="14" t="s">
        <v>14</v>
      </c>
      <c r="J3" s="7" t="s">
        <v>15</v>
      </c>
      <c r="K3" s="15" t="s">
        <v>16</v>
      </c>
      <c r="L3" s="16" t="s">
        <v>17</v>
      </c>
      <c r="M3" s="17" t="s">
        <v>18</v>
      </c>
      <c r="N3" s="18" t="s">
        <v>19</v>
      </c>
      <c r="O3" s="12"/>
      <c r="P3" s="13"/>
    </row>
    <row r="4" spans="1:16" s="2" customFormat="1" ht="15.75">
      <c r="A4" s="19">
        <v>1</v>
      </c>
      <c r="B4" s="20">
        <v>2</v>
      </c>
      <c r="C4" s="20">
        <v>3</v>
      </c>
      <c r="D4" s="21">
        <v>4</v>
      </c>
      <c r="E4" s="22">
        <v>5</v>
      </c>
      <c r="F4" s="21">
        <v>6</v>
      </c>
      <c r="G4" s="21">
        <v>7</v>
      </c>
      <c r="H4" s="23">
        <v>8</v>
      </c>
      <c r="I4" s="24">
        <v>9</v>
      </c>
      <c r="J4" s="21">
        <v>10</v>
      </c>
      <c r="K4" s="25">
        <v>11</v>
      </c>
      <c r="L4" s="26">
        <v>12</v>
      </c>
      <c r="M4" s="27">
        <v>13</v>
      </c>
      <c r="N4" s="25">
        <v>14</v>
      </c>
      <c r="O4" s="28">
        <v>15</v>
      </c>
      <c r="P4" s="29">
        <v>16</v>
      </c>
    </row>
    <row r="5" spans="1:16" s="44" customFormat="1" ht="45" customHeight="1">
      <c r="A5" s="30" t="s">
        <v>20</v>
      </c>
      <c r="B5" s="31" t="s">
        <v>21</v>
      </c>
      <c r="C5" s="32" t="s">
        <v>22</v>
      </c>
      <c r="D5" s="33" t="s">
        <v>23</v>
      </c>
      <c r="E5" s="34">
        <v>220000</v>
      </c>
      <c r="F5" s="35">
        <v>140</v>
      </c>
      <c r="G5" s="35">
        <v>12</v>
      </c>
      <c r="H5" s="36">
        <v>8760</v>
      </c>
      <c r="I5" s="37"/>
      <c r="J5" s="38"/>
      <c r="K5" s="39">
        <f aca="true" t="shared" si="0" ref="K5:K6">ROUND((E5*I5/100)+(G5*J5),2)</f>
        <v>0</v>
      </c>
      <c r="L5" s="40"/>
      <c r="M5" s="41"/>
      <c r="N5" s="39">
        <f>ROUND(((L5*E5)/100+(M5*F5*H5)/100),2)</f>
        <v>0</v>
      </c>
      <c r="O5" s="42">
        <f aca="true" t="shared" si="1" ref="O5:O6">ROUND(K5+N5,2)</f>
        <v>0</v>
      </c>
      <c r="P5" s="43">
        <f aca="true" t="shared" si="2" ref="P5:P6">ROUND(O5*1.23,2)</f>
        <v>0</v>
      </c>
    </row>
    <row r="6" spans="1:16" s="44" customFormat="1" ht="45" customHeight="1">
      <c r="A6" s="30" t="s">
        <v>24</v>
      </c>
      <c r="B6" s="31" t="s">
        <v>25</v>
      </c>
      <c r="C6" s="32" t="s">
        <v>22</v>
      </c>
      <c r="D6" s="33" t="s">
        <v>26</v>
      </c>
      <c r="E6" s="34">
        <v>44000</v>
      </c>
      <c r="F6" s="35" t="s">
        <v>27</v>
      </c>
      <c r="G6" s="35">
        <v>12</v>
      </c>
      <c r="H6" s="36" t="s">
        <v>27</v>
      </c>
      <c r="I6" s="37"/>
      <c r="J6" s="38"/>
      <c r="K6" s="39">
        <f t="shared" si="0"/>
        <v>0</v>
      </c>
      <c r="L6" s="40"/>
      <c r="M6" s="41"/>
      <c r="N6" s="39">
        <f>ROUND((E6*L6/100)+(M6*G6),2)</f>
        <v>0</v>
      </c>
      <c r="O6" s="42">
        <f t="shared" si="1"/>
        <v>0</v>
      </c>
      <c r="P6" s="43">
        <f t="shared" si="2"/>
        <v>0</v>
      </c>
    </row>
    <row r="7" spans="1:17" s="55" customFormat="1" ht="49.5" customHeight="1">
      <c r="A7" s="45" t="s">
        <v>28</v>
      </c>
      <c r="B7" s="45"/>
      <c r="C7" s="45"/>
      <c r="D7" s="45"/>
      <c r="E7" s="46">
        <f>SUM(E5:E6)</f>
        <v>264000</v>
      </c>
      <c r="F7" s="47" t="s">
        <v>27</v>
      </c>
      <c r="G7" s="47" t="s">
        <v>27</v>
      </c>
      <c r="H7" s="48" t="s">
        <v>27</v>
      </c>
      <c r="I7" s="49" t="s">
        <v>27</v>
      </c>
      <c r="J7" s="50" t="s">
        <v>27</v>
      </c>
      <c r="K7" s="51">
        <f>SUM(K5:K6)</f>
        <v>0</v>
      </c>
      <c r="L7" s="49" t="s">
        <v>27</v>
      </c>
      <c r="M7" s="50" t="s">
        <v>27</v>
      </c>
      <c r="N7" s="51">
        <f>SUM(N5:N6)</f>
        <v>0</v>
      </c>
      <c r="O7" s="52">
        <f>SUM(O5:O6)</f>
        <v>0</v>
      </c>
      <c r="P7" s="53">
        <f>SUM(P5:P6)</f>
        <v>0</v>
      </c>
      <c r="Q7" s="54"/>
    </row>
  </sheetData>
  <sheetProtection selectLockedCells="1" selectUnlockedCells="1"/>
  <mergeCells count="13"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O2:O3"/>
    <mergeCell ref="P2:P3"/>
    <mergeCell ref="A7:D7"/>
  </mergeCells>
  <printOptions/>
  <pageMargins left="0.3902777777777778" right="0.32013888888888886" top="0.7479166666666667" bottom="0.7479166666666667" header="0.5118055555555555" footer="0.5118055555555555"/>
  <pageSetup horizontalDpi="300" verticalDpi="3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zoomScale="70" zoomScaleNormal="70" workbookViewId="0" topLeftCell="A1">
      <selection activeCell="I30" sqref="I30"/>
    </sheetView>
  </sheetViews>
  <sheetFormatPr defaultColWidth="8.796875" defaultRowHeight="14.25"/>
  <cols>
    <col min="1" max="1" width="13.8984375" style="0" customWidth="1"/>
    <col min="2" max="2" width="18.8984375" style="0" customWidth="1"/>
    <col min="3" max="3" width="13.8984375" style="0" customWidth="1"/>
    <col min="4" max="4" width="12.09765625" style="0" customWidth="1"/>
    <col min="5" max="5" width="12.8984375" style="1" customWidth="1"/>
    <col min="6" max="6" width="10" style="0" customWidth="1"/>
    <col min="7" max="7" width="9.69921875" style="0" customWidth="1"/>
    <col min="8" max="8" width="13.5" style="0" customWidth="1"/>
    <col min="9" max="9" width="11.59765625" style="0" customWidth="1"/>
    <col min="10" max="10" width="11.09765625" style="0" customWidth="1"/>
    <col min="11" max="11" width="13.8984375" style="0" customWidth="1"/>
    <col min="12" max="12" width="11.5" style="0" customWidth="1"/>
    <col min="13" max="13" width="11.69921875" style="0" customWidth="1"/>
    <col min="14" max="14" width="17.3984375" style="0" customWidth="1"/>
    <col min="15" max="17" width="13.8984375" style="0" customWidth="1"/>
    <col min="18" max="16384" width="13.8984375" style="2" customWidth="1"/>
  </cols>
  <sheetData>
    <row r="1" spans="1:16" ht="24" customHeight="1">
      <c r="A1" s="3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6" t="s">
        <v>1</v>
      </c>
    </row>
    <row r="2" spans="1:16" ht="14.25" customHeight="1">
      <c r="A2" s="7" t="s">
        <v>2</v>
      </c>
      <c r="B2" s="7" t="s">
        <v>3</v>
      </c>
      <c r="C2" s="7" t="s">
        <v>4</v>
      </c>
      <c r="D2" s="7" t="s">
        <v>5</v>
      </c>
      <c r="E2" s="8" t="s">
        <v>6</v>
      </c>
      <c r="F2" s="7" t="s">
        <v>7</v>
      </c>
      <c r="G2" s="7" t="s">
        <v>8</v>
      </c>
      <c r="H2" s="9" t="s">
        <v>9</v>
      </c>
      <c r="I2" s="10" t="s">
        <v>10</v>
      </c>
      <c r="J2" s="10"/>
      <c r="K2" s="10"/>
      <c r="L2" s="11" t="s">
        <v>11</v>
      </c>
      <c r="M2" s="11"/>
      <c r="N2" s="11"/>
      <c r="O2" s="12" t="s">
        <v>12</v>
      </c>
      <c r="P2" s="13" t="s">
        <v>13</v>
      </c>
    </row>
    <row r="3" spans="1:16" ht="223.5" customHeight="1">
      <c r="A3" s="7"/>
      <c r="B3" s="7"/>
      <c r="C3" s="7"/>
      <c r="D3" s="7"/>
      <c r="E3" s="8"/>
      <c r="F3" s="7"/>
      <c r="G3" s="7"/>
      <c r="H3" s="9"/>
      <c r="I3" s="14" t="s">
        <v>14</v>
      </c>
      <c r="J3" s="7" t="s">
        <v>15</v>
      </c>
      <c r="K3" s="15" t="s">
        <v>16</v>
      </c>
      <c r="L3" s="16" t="s">
        <v>17</v>
      </c>
      <c r="M3" s="17" t="s">
        <v>18</v>
      </c>
      <c r="N3" s="18" t="s">
        <v>19</v>
      </c>
      <c r="O3" s="12"/>
      <c r="P3" s="13"/>
    </row>
    <row r="4" spans="1:16" s="2" customFormat="1" ht="15.75">
      <c r="A4" s="19">
        <v>1</v>
      </c>
      <c r="B4" s="20">
        <v>2</v>
      </c>
      <c r="C4" s="20">
        <v>3</v>
      </c>
      <c r="D4" s="21">
        <v>4</v>
      </c>
      <c r="E4" s="22">
        <v>5</v>
      </c>
      <c r="F4" s="21">
        <v>6</v>
      </c>
      <c r="G4" s="21">
        <v>7</v>
      </c>
      <c r="H4" s="23">
        <v>8</v>
      </c>
      <c r="I4" s="24">
        <v>9</v>
      </c>
      <c r="J4" s="21">
        <v>10</v>
      </c>
      <c r="K4" s="25">
        <v>11</v>
      </c>
      <c r="L4" s="26">
        <v>12</v>
      </c>
      <c r="M4" s="27">
        <v>13</v>
      </c>
      <c r="N4" s="25">
        <v>14</v>
      </c>
      <c r="O4" s="28">
        <v>15</v>
      </c>
      <c r="P4" s="29">
        <v>16</v>
      </c>
    </row>
    <row r="5" spans="1:16" s="44" customFormat="1" ht="49.5" customHeight="1">
      <c r="A5" s="30" t="s">
        <v>29</v>
      </c>
      <c r="B5" s="31" t="s">
        <v>30</v>
      </c>
      <c r="C5" s="32" t="s">
        <v>22</v>
      </c>
      <c r="D5" s="33" t="s">
        <v>26</v>
      </c>
      <c r="E5" s="34">
        <v>45000</v>
      </c>
      <c r="F5" s="35" t="s">
        <v>27</v>
      </c>
      <c r="G5" s="35">
        <v>12</v>
      </c>
      <c r="H5" s="36" t="s">
        <v>27</v>
      </c>
      <c r="I5" s="37"/>
      <c r="J5" s="38"/>
      <c r="K5" s="39">
        <f aca="true" t="shared" si="0" ref="K5:K10">ROUND((E5*I5/100)+(G5*J5),2)</f>
        <v>0</v>
      </c>
      <c r="L5" s="40"/>
      <c r="M5" s="41"/>
      <c r="N5" s="39">
        <f aca="true" t="shared" si="1" ref="N5:N10">ROUND((E5*L5/100)+(M5*G5),2)</f>
        <v>0</v>
      </c>
      <c r="O5" s="42">
        <f aca="true" t="shared" si="2" ref="O5:O10">ROUND(K5+N5,2)</f>
        <v>0</v>
      </c>
      <c r="P5" s="43">
        <f aca="true" t="shared" si="3" ref="P5:P9">ROUND(O5*1.23,2)</f>
        <v>0</v>
      </c>
    </row>
    <row r="6" spans="1:16" s="44" customFormat="1" ht="49.5" customHeight="1">
      <c r="A6" s="56" t="s">
        <v>31</v>
      </c>
      <c r="B6" s="57" t="s">
        <v>32</v>
      </c>
      <c r="C6" s="32" t="s">
        <v>22</v>
      </c>
      <c r="D6" s="33" t="s">
        <v>33</v>
      </c>
      <c r="E6" s="34">
        <v>5000</v>
      </c>
      <c r="F6" s="35" t="s">
        <v>27</v>
      </c>
      <c r="G6" s="35">
        <v>12</v>
      </c>
      <c r="H6" s="36" t="s">
        <v>27</v>
      </c>
      <c r="I6" s="37"/>
      <c r="J6" s="38"/>
      <c r="K6" s="39">
        <f t="shared" si="0"/>
        <v>0</v>
      </c>
      <c r="L6" s="40"/>
      <c r="M6" s="41"/>
      <c r="N6" s="39">
        <f t="shared" si="1"/>
        <v>0</v>
      </c>
      <c r="O6" s="42">
        <f t="shared" si="2"/>
        <v>0</v>
      </c>
      <c r="P6" s="43">
        <f t="shared" si="3"/>
        <v>0</v>
      </c>
    </row>
    <row r="7" spans="1:16" s="44" customFormat="1" ht="49.5" customHeight="1">
      <c r="A7" s="56" t="s">
        <v>31</v>
      </c>
      <c r="B7" s="57" t="s">
        <v>34</v>
      </c>
      <c r="C7" s="32" t="s">
        <v>22</v>
      </c>
      <c r="D7" s="33" t="s">
        <v>35</v>
      </c>
      <c r="E7" s="34">
        <v>40</v>
      </c>
      <c r="F7" s="35" t="s">
        <v>27</v>
      </c>
      <c r="G7" s="35">
        <v>12</v>
      </c>
      <c r="H7" s="36" t="s">
        <v>27</v>
      </c>
      <c r="I7" s="37"/>
      <c r="J7" s="58"/>
      <c r="K7" s="39">
        <f t="shared" si="0"/>
        <v>0</v>
      </c>
      <c r="L7" s="59"/>
      <c r="M7" s="60"/>
      <c r="N7" s="39">
        <f t="shared" si="1"/>
        <v>0</v>
      </c>
      <c r="O7" s="42">
        <f t="shared" si="2"/>
        <v>0</v>
      </c>
      <c r="P7" s="43">
        <f t="shared" si="3"/>
        <v>0</v>
      </c>
    </row>
    <row r="8" spans="1:16" s="44" customFormat="1" ht="49.5" customHeight="1">
      <c r="A8" s="30" t="s">
        <v>36</v>
      </c>
      <c r="B8" s="31" t="s">
        <v>37</v>
      </c>
      <c r="C8" s="32" t="s">
        <v>22</v>
      </c>
      <c r="D8" s="33" t="s">
        <v>33</v>
      </c>
      <c r="E8" s="34">
        <v>4000</v>
      </c>
      <c r="F8" s="35" t="s">
        <v>27</v>
      </c>
      <c r="G8" s="35">
        <v>12</v>
      </c>
      <c r="H8" s="36" t="s">
        <v>27</v>
      </c>
      <c r="I8" s="37"/>
      <c r="J8" s="38"/>
      <c r="K8" s="39">
        <f t="shared" si="0"/>
        <v>0</v>
      </c>
      <c r="L8" s="40"/>
      <c r="M8" s="41"/>
      <c r="N8" s="39">
        <f t="shared" si="1"/>
        <v>0</v>
      </c>
      <c r="O8" s="42">
        <f t="shared" si="2"/>
        <v>0</v>
      </c>
      <c r="P8" s="43">
        <f t="shared" si="3"/>
        <v>0</v>
      </c>
    </row>
    <row r="9" spans="1:17" s="44" customFormat="1" ht="49.5" customHeight="1">
      <c r="A9" s="30" t="s">
        <v>38</v>
      </c>
      <c r="B9" s="31" t="s">
        <v>39</v>
      </c>
      <c r="C9" s="32" t="s">
        <v>22</v>
      </c>
      <c r="D9" s="33" t="s">
        <v>40</v>
      </c>
      <c r="E9" s="34">
        <v>90000</v>
      </c>
      <c r="F9" s="35" t="s">
        <v>27</v>
      </c>
      <c r="G9" s="35">
        <v>12</v>
      </c>
      <c r="H9" s="36" t="s">
        <v>27</v>
      </c>
      <c r="I9" s="37"/>
      <c r="J9" s="38"/>
      <c r="K9" s="39">
        <f t="shared" si="0"/>
        <v>0</v>
      </c>
      <c r="L9" s="40"/>
      <c r="M9" s="41"/>
      <c r="N9" s="39">
        <f t="shared" si="1"/>
        <v>0</v>
      </c>
      <c r="O9" s="42">
        <f t="shared" si="2"/>
        <v>0</v>
      </c>
      <c r="P9" s="43">
        <f t="shared" si="3"/>
        <v>0</v>
      </c>
      <c r="Q9" s="61"/>
    </row>
    <row r="10" spans="1:17" s="44" customFormat="1" ht="49.5" customHeight="1">
      <c r="A10" s="62" t="s">
        <v>41</v>
      </c>
      <c r="B10" s="32" t="s">
        <v>42</v>
      </c>
      <c r="C10" s="32" t="s">
        <v>22</v>
      </c>
      <c r="D10" s="33" t="s">
        <v>43</v>
      </c>
      <c r="E10" s="34">
        <v>1000</v>
      </c>
      <c r="F10" s="35" t="s">
        <v>27</v>
      </c>
      <c r="G10" s="35">
        <v>12</v>
      </c>
      <c r="H10" s="36" t="s">
        <v>27</v>
      </c>
      <c r="I10" s="37"/>
      <c r="J10" s="38"/>
      <c r="K10" s="39">
        <f t="shared" si="0"/>
        <v>0</v>
      </c>
      <c r="L10" s="40"/>
      <c r="M10" s="41"/>
      <c r="N10" s="39">
        <f t="shared" si="1"/>
        <v>0</v>
      </c>
      <c r="O10" s="42">
        <f t="shared" si="2"/>
        <v>0</v>
      </c>
      <c r="P10" s="43">
        <f>O10*1.23</f>
        <v>0</v>
      </c>
      <c r="Q10" s="63"/>
    </row>
    <row r="11" spans="1:17" s="55" customFormat="1" ht="49.5" customHeight="1">
      <c r="A11" s="45" t="s">
        <v>28</v>
      </c>
      <c r="B11" s="45"/>
      <c r="C11" s="45"/>
      <c r="D11" s="45"/>
      <c r="E11" s="46">
        <f>SUM(E5:E10)</f>
        <v>145040</v>
      </c>
      <c r="F11" s="47" t="s">
        <v>27</v>
      </c>
      <c r="G11" s="47" t="s">
        <v>27</v>
      </c>
      <c r="H11" s="48" t="s">
        <v>27</v>
      </c>
      <c r="I11" s="49" t="s">
        <v>27</v>
      </c>
      <c r="J11" s="50" t="s">
        <v>27</v>
      </c>
      <c r="K11" s="51">
        <f>SUM(K5:K10)</f>
        <v>0</v>
      </c>
      <c r="L11" s="49" t="s">
        <v>27</v>
      </c>
      <c r="M11" s="50" t="s">
        <v>27</v>
      </c>
      <c r="N11" s="51">
        <f>SUM(N5:N10)</f>
        <v>0</v>
      </c>
      <c r="O11" s="52">
        <f>SUM(O5:O10)</f>
        <v>0</v>
      </c>
      <c r="P11" s="53">
        <f>SUM(P5:P10)</f>
        <v>0</v>
      </c>
      <c r="Q11" s="54"/>
    </row>
  </sheetData>
  <sheetProtection selectLockedCells="1" selectUnlockedCells="1"/>
  <mergeCells count="13"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O2:O3"/>
    <mergeCell ref="P2:P3"/>
    <mergeCell ref="A11:D11"/>
  </mergeCells>
  <printOptions/>
  <pageMargins left="0.3902777777777778" right="0.32013888888888886" top="0.7479166666666667" bottom="0.7479166666666667" header="0.5118055555555555" footer="0.5118055555555555"/>
  <pageSetup horizontalDpi="300" verticalDpi="300" orientation="landscape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"/>
  <sheetViews>
    <sheetView zoomScale="70" zoomScaleNormal="70" workbookViewId="0" topLeftCell="A1">
      <selection activeCell="I18" sqref="I18"/>
    </sheetView>
  </sheetViews>
  <sheetFormatPr defaultColWidth="8.796875" defaultRowHeight="14.25"/>
  <cols>
    <col min="1" max="1" width="13.8984375" style="0" customWidth="1"/>
    <col min="2" max="2" width="18.8984375" style="0" customWidth="1"/>
    <col min="3" max="3" width="13.8984375" style="0" customWidth="1"/>
    <col min="4" max="4" width="12.09765625" style="0" customWidth="1"/>
    <col min="5" max="5" width="12.8984375" style="1" customWidth="1"/>
    <col min="6" max="6" width="10" style="0" customWidth="1"/>
    <col min="7" max="7" width="9.69921875" style="0" customWidth="1"/>
    <col min="8" max="8" width="13.5" style="0" customWidth="1"/>
    <col min="9" max="9" width="11.59765625" style="0" customWidth="1"/>
    <col min="10" max="10" width="11.09765625" style="0" customWidth="1"/>
    <col min="11" max="11" width="13.8984375" style="0" customWidth="1"/>
    <col min="12" max="12" width="11.5" style="0" customWidth="1"/>
    <col min="13" max="13" width="11.69921875" style="0" customWidth="1"/>
    <col min="14" max="14" width="17.3984375" style="0" customWidth="1"/>
    <col min="15" max="17" width="13.8984375" style="0" customWidth="1"/>
    <col min="18" max="16384" width="13.8984375" style="2" customWidth="1"/>
  </cols>
  <sheetData>
    <row r="1" spans="1:16" ht="24" customHeight="1">
      <c r="A1" s="3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6" t="s">
        <v>1</v>
      </c>
    </row>
    <row r="2" spans="1:16" ht="14.25" customHeight="1">
      <c r="A2" s="7" t="s">
        <v>2</v>
      </c>
      <c r="B2" s="7" t="s">
        <v>3</v>
      </c>
      <c r="C2" s="7" t="s">
        <v>4</v>
      </c>
      <c r="D2" s="7" t="s">
        <v>5</v>
      </c>
      <c r="E2" s="8" t="s">
        <v>6</v>
      </c>
      <c r="F2" s="7" t="s">
        <v>7</v>
      </c>
      <c r="G2" s="7" t="s">
        <v>8</v>
      </c>
      <c r="H2" s="9" t="s">
        <v>9</v>
      </c>
      <c r="I2" s="10" t="s">
        <v>10</v>
      </c>
      <c r="J2" s="10"/>
      <c r="K2" s="10"/>
      <c r="L2" s="11" t="s">
        <v>11</v>
      </c>
      <c r="M2" s="11"/>
      <c r="N2" s="11"/>
      <c r="O2" s="12" t="s">
        <v>12</v>
      </c>
      <c r="P2" s="13" t="s">
        <v>13</v>
      </c>
    </row>
    <row r="3" spans="1:16" ht="223.5" customHeight="1">
      <c r="A3" s="7"/>
      <c r="B3" s="7"/>
      <c r="C3" s="7"/>
      <c r="D3" s="7"/>
      <c r="E3" s="8"/>
      <c r="F3" s="7"/>
      <c r="G3" s="7"/>
      <c r="H3" s="9"/>
      <c r="I3" s="14" t="s">
        <v>14</v>
      </c>
      <c r="J3" s="7" t="s">
        <v>15</v>
      </c>
      <c r="K3" s="15" t="s">
        <v>16</v>
      </c>
      <c r="L3" s="16" t="s">
        <v>17</v>
      </c>
      <c r="M3" s="17" t="s">
        <v>18</v>
      </c>
      <c r="N3" s="18" t="s">
        <v>19</v>
      </c>
      <c r="O3" s="12"/>
      <c r="P3" s="13"/>
    </row>
    <row r="4" spans="1:16" s="2" customFormat="1" ht="15.75">
      <c r="A4" s="19">
        <v>1</v>
      </c>
      <c r="B4" s="20">
        <v>2</v>
      </c>
      <c r="C4" s="20">
        <v>3</v>
      </c>
      <c r="D4" s="21">
        <v>4</v>
      </c>
      <c r="E4" s="22">
        <v>5</v>
      </c>
      <c r="F4" s="21">
        <v>6</v>
      </c>
      <c r="G4" s="21">
        <v>7</v>
      </c>
      <c r="H4" s="23">
        <v>8</v>
      </c>
      <c r="I4" s="24">
        <v>9</v>
      </c>
      <c r="J4" s="21">
        <v>10</v>
      </c>
      <c r="K4" s="25">
        <v>11</v>
      </c>
      <c r="L4" s="26">
        <v>12</v>
      </c>
      <c r="M4" s="27">
        <v>13</v>
      </c>
      <c r="N4" s="25">
        <v>14</v>
      </c>
      <c r="O4" s="28">
        <v>15</v>
      </c>
      <c r="P4" s="29">
        <v>16</v>
      </c>
    </row>
    <row r="5" spans="1:16" ht="47.25">
      <c r="A5" s="31" t="s">
        <v>44</v>
      </c>
      <c r="B5" s="31" t="s">
        <v>45</v>
      </c>
      <c r="C5" s="64" t="s">
        <v>46</v>
      </c>
      <c r="D5" s="33" t="s">
        <v>40</v>
      </c>
      <c r="E5" s="34">
        <f>9000*11.277*0.5</f>
        <v>50746.5</v>
      </c>
      <c r="F5" s="65" t="s">
        <v>27</v>
      </c>
      <c r="G5" s="65">
        <v>7</v>
      </c>
      <c r="H5" s="66" t="s">
        <v>27</v>
      </c>
      <c r="I5" s="37"/>
      <c r="J5" s="38"/>
      <c r="K5" s="67">
        <f aca="true" t="shared" si="0" ref="K5:K10">ROUND((E5*I5/100)+(G5*J5),2)</f>
        <v>0</v>
      </c>
      <c r="L5" s="40"/>
      <c r="M5" s="41"/>
      <c r="N5" s="67">
        <f aca="true" t="shared" si="1" ref="N5:N10">ROUND((E5*L5/100)+(M5*G5),2)</f>
        <v>0</v>
      </c>
      <c r="O5" s="42">
        <f aca="true" t="shared" si="2" ref="O5:O10">ROUND(K5+N5,2)</f>
        <v>0</v>
      </c>
      <c r="P5" s="43">
        <f aca="true" t="shared" si="3" ref="P5:P10">ROUND(O5*1.23,2)</f>
        <v>0</v>
      </c>
    </row>
    <row r="6" spans="1:16" ht="47.25">
      <c r="A6" s="31" t="s">
        <v>44</v>
      </c>
      <c r="B6" s="31" t="s">
        <v>47</v>
      </c>
      <c r="C6" s="64" t="s">
        <v>46</v>
      </c>
      <c r="D6" s="33" t="s">
        <v>40</v>
      </c>
      <c r="E6" s="34">
        <f>10000*11.277*0.5</f>
        <v>56384.99999999999</v>
      </c>
      <c r="F6" s="65" t="s">
        <v>27</v>
      </c>
      <c r="G6" s="65">
        <v>7</v>
      </c>
      <c r="H6" s="66" t="s">
        <v>27</v>
      </c>
      <c r="I6" s="37"/>
      <c r="J6" s="38"/>
      <c r="K6" s="67">
        <f t="shared" si="0"/>
        <v>0</v>
      </c>
      <c r="L6" s="40"/>
      <c r="M6" s="41"/>
      <c r="N6" s="67">
        <f t="shared" si="1"/>
        <v>0</v>
      </c>
      <c r="O6" s="42">
        <f t="shared" si="2"/>
        <v>0</v>
      </c>
      <c r="P6" s="43">
        <f t="shared" si="3"/>
        <v>0</v>
      </c>
    </row>
    <row r="7" spans="1:256" ht="47.25">
      <c r="A7" s="31" t="s">
        <v>44</v>
      </c>
      <c r="B7" s="31" t="s">
        <v>48</v>
      </c>
      <c r="C7" s="64" t="s">
        <v>46</v>
      </c>
      <c r="D7" s="33" t="s">
        <v>26</v>
      </c>
      <c r="E7" s="34">
        <f>6561*11.277*0.5</f>
        <v>36994.1985</v>
      </c>
      <c r="F7" s="65" t="s">
        <v>27</v>
      </c>
      <c r="G7" s="65">
        <v>7</v>
      </c>
      <c r="H7" s="66" t="s">
        <v>27</v>
      </c>
      <c r="I7" s="37"/>
      <c r="J7" s="38"/>
      <c r="K7" s="67">
        <f t="shared" si="0"/>
        <v>0</v>
      </c>
      <c r="L7" s="40"/>
      <c r="M7" s="41"/>
      <c r="N7" s="67">
        <f t="shared" si="1"/>
        <v>0</v>
      </c>
      <c r="O7" s="42">
        <f t="shared" si="2"/>
        <v>0</v>
      </c>
      <c r="P7" s="43">
        <f t="shared" si="3"/>
        <v>0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47.25">
      <c r="A8" s="31" t="s">
        <v>44</v>
      </c>
      <c r="B8" s="31" t="s">
        <v>49</v>
      </c>
      <c r="C8" s="64" t="s">
        <v>46</v>
      </c>
      <c r="D8" s="33" t="s">
        <v>40</v>
      </c>
      <c r="E8" s="34">
        <f>8600*11.277*0.5</f>
        <v>48491.1</v>
      </c>
      <c r="F8" s="65" t="s">
        <v>27</v>
      </c>
      <c r="G8" s="65">
        <v>7</v>
      </c>
      <c r="H8" s="66" t="s">
        <v>27</v>
      </c>
      <c r="I8" s="37"/>
      <c r="J8" s="38"/>
      <c r="K8" s="67">
        <f t="shared" si="0"/>
        <v>0</v>
      </c>
      <c r="L8" s="40"/>
      <c r="M8" s="41"/>
      <c r="N8" s="67">
        <f t="shared" si="1"/>
        <v>0</v>
      </c>
      <c r="O8" s="42">
        <f t="shared" si="2"/>
        <v>0</v>
      </c>
      <c r="P8" s="43">
        <f t="shared" si="3"/>
        <v>0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47.25">
      <c r="A9" s="31" t="s">
        <v>44</v>
      </c>
      <c r="B9" s="31" t="s">
        <v>50</v>
      </c>
      <c r="C9" s="64" t="s">
        <v>46</v>
      </c>
      <c r="D9" s="33" t="s">
        <v>40</v>
      </c>
      <c r="E9" s="34">
        <f>8475*11.277*0.5</f>
        <v>47786.2875</v>
      </c>
      <c r="F9" s="65" t="s">
        <v>27</v>
      </c>
      <c r="G9" s="65">
        <v>7</v>
      </c>
      <c r="H9" s="66" t="s">
        <v>27</v>
      </c>
      <c r="I9" s="37"/>
      <c r="J9" s="38"/>
      <c r="K9" s="67">
        <f t="shared" si="0"/>
        <v>0</v>
      </c>
      <c r="L9" s="40"/>
      <c r="M9" s="41"/>
      <c r="N9" s="67">
        <f t="shared" si="1"/>
        <v>0</v>
      </c>
      <c r="O9" s="42">
        <f t="shared" si="2"/>
        <v>0</v>
      </c>
      <c r="P9" s="43">
        <f t="shared" si="3"/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47.25">
      <c r="A10" s="31" t="s">
        <v>44</v>
      </c>
      <c r="B10" s="31" t="s">
        <v>51</v>
      </c>
      <c r="C10" s="64" t="s">
        <v>46</v>
      </c>
      <c r="D10" s="33" t="s">
        <v>26</v>
      </c>
      <c r="E10" s="34">
        <f>77873.62*0.5</f>
        <v>38936.81</v>
      </c>
      <c r="F10" s="65" t="s">
        <v>27</v>
      </c>
      <c r="G10" s="65">
        <v>7</v>
      </c>
      <c r="H10" s="66" t="s">
        <v>27</v>
      </c>
      <c r="I10" s="37"/>
      <c r="J10" s="38"/>
      <c r="K10" s="67">
        <f t="shared" si="0"/>
        <v>0</v>
      </c>
      <c r="L10" s="40"/>
      <c r="M10" s="41"/>
      <c r="N10" s="67">
        <f t="shared" si="1"/>
        <v>0</v>
      </c>
      <c r="O10" s="42">
        <f t="shared" si="2"/>
        <v>0</v>
      </c>
      <c r="P10" s="43">
        <f t="shared" si="3"/>
        <v>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5.75" customHeight="1">
      <c r="A11" s="45" t="s">
        <v>28</v>
      </c>
      <c r="B11" s="45"/>
      <c r="C11" s="45"/>
      <c r="D11" s="45"/>
      <c r="E11" s="46">
        <f>SUM(E5:E10)</f>
        <v>279339.896</v>
      </c>
      <c r="F11" s="50" t="s">
        <v>27</v>
      </c>
      <c r="G11" s="50" t="s">
        <v>27</v>
      </c>
      <c r="H11" s="48" t="s">
        <v>27</v>
      </c>
      <c r="I11" s="49" t="s">
        <v>27</v>
      </c>
      <c r="J11" s="50" t="s">
        <v>27</v>
      </c>
      <c r="K11" s="51">
        <f>SUM(K5:K10)</f>
        <v>0</v>
      </c>
      <c r="L11" s="49" t="s">
        <v>27</v>
      </c>
      <c r="M11" s="50" t="s">
        <v>27</v>
      </c>
      <c r="N11" s="51">
        <f>SUM(N5:N10)</f>
        <v>0</v>
      </c>
      <c r="O11" s="52">
        <f>SUM(O5:O10)</f>
        <v>0</v>
      </c>
      <c r="P11" s="53">
        <f>SUM(P5:P10)</f>
        <v>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selectLockedCells="1" selectUnlockedCells="1"/>
  <mergeCells count="13"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O2:O3"/>
    <mergeCell ref="P2:P3"/>
    <mergeCell ref="A11:D11"/>
  </mergeCells>
  <printOptions/>
  <pageMargins left="0.3902777777777778" right="0.32013888888888886" top="0.7479166666666667" bottom="0.7479166666666667" header="0.5118055555555555" footer="0.5118055555555555"/>
  <pageSetup horizontalDpi="300" verticalDpi="3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afuras</dc:creator>
  <cp:keywords/>
  <dc:description/>
  <cp:lastModifiedBy>afuras</cp:lastModifiedBy>
  <cp:lastPrinted>2022-09-23T07:46:46Z</cp:lastPrinted>
  <dcterms:created xsi:type="dcterms:W3CDTF">2017-09-22T09:05:34Z</dcterms:created>
  <dcterms:modified xsi:type="dcterms:W3CDTF">2022-09-22T07:32:16Z</dcterms:modified>
  <cp:category/>
  <cp:version/>
  <cp:contentType/>
  <cp:contentStatus/>
</cp:coreProperties>
</file>