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'auta'!$A$1:$X$31</definedName>
    <definedName name="_xlnm.Print_Area" localSheetId="1">'budynki'!$A$1:$Y$208</definedName>
    <definedName name="_xlnm.Print_Area" localSheetId="2">'elektronika '!$A$1:$D$465</definedName>
    <definedName name="_xlnm.Print_Area" localSheetId="0">'informacje ogólne'!$A$1:$G$17</definedName>
    <definedName name="_xlnm.Print_Area" localSheetId="6">'lokalizacje'!$A$1:$C$9</definedName>
    <definedName name="_xlnm.Print_Area" localSheetId="4">'szkody'!$A$1:$D$24</definedName>
    <definedName name="_xlnm.Print_Area" localSheetId="5">'środki trwałe'!$A$1:$F$19</definedName>
    <definedName name="Excel_BuiltIn_Print_Area" localSheetId="0">'informacje ogólne'!$A$1:$G$17</definedName>
    <definedName name="Excel_BuiltIn_Print_Area" localSheetId="1">'budynki'!$A$1:$Y$208</definedName>
    <definedName name="Excel_BuiltIn_Print_Area" localSheetId="2">'elektronika '!$A$1:$D$465</definedName>
    <definedName name="Excel_BuiltIn__FilterDatabase" localSheetId="2">'elektronika '!$A$4:$HC$4</definedName>
    <definedName name="Excel_BuiltIn_Print_Area" localSheetId="3">'auta'!$A$1:$X$31</definedName>
    <definedName name="Excel_BuiltIn_Print_Area" localSheetId="4">'szkody'!$A$1:$D$24</definedName>
    <definedName name="Excel_BuiltIn_Print_Area" localSheetId="5">'środki trwałe'!$A$1:$F$19</definedName>
    <definedName name="Excel_BuiltIn_Print_Area" localSheetId="6">'lokalizacje'!$A$1:$C$9</definedName>
  </definedNames>
  <calcPr fullCalcOnLoad="1"/>
</workbook>
</file>

<file path=xl/sharedStrings.xml><?xml version="1.0" encoding="utf-8"?>
<sst xmlns="http://schemas.openxmlformats.org/spreadsheetml/2006/main" count="3926" uniqueCount="1206">
  <si>
    <t>Tabela nr 1 - Informacje ogólne do oceny ryzyka w Gminie Szubin</t>
  </si>
  <si>
    <t>L.p.</t>
  </si>
  <si>
    <t>Nazwa jednostki</t>
  </si>
  <si>
    <t>Adres</t>
  </si>
  <si>
    <t>NIP</t>
  </si>
  <si>
    <t>REGON</t>
  </si>
  <si>
    <t>Liczba pracowników</t>
  </si>
  <si>
    <t>Liczba uczniów/ wychowanków/ pensjonariuszy</t>
  </si>
  <si>
    <t>Urząd Miejski</t>
  </si>
  <si>
    <t>ul. Kcyńska 12, 89-200 Szubin</t>
  </si>
  <si>
    <t>562-10-04-534</t>
  </si>
  <si>
    <t>000526802</t>
  </si>
  <si>
    <t>-</t>
  </si>
  <si>
    <t>Muzeum Ziemi Szubińskiej</t>
  </si>
  <si>
    <t>ul. Szkolna 2, 89-200 Szubin</t>
  </si>
  <si>
    <t>558-16-95-608</t>
  </si>
  <si>
    <t>093057921</t>
  </si>
  <si>
    <t>Miejsko-Gminny Ośrodek Pomocy Społecznej</t>
  </si>
  <si>
    <t>ul. Kcyńska 34, 89-200 Szubin</t>
  </si>
  <si>
    <t>558-16-84-579</t>
  </si>
  <si>
    <t>092990519</t>
  </si>
  <si>
    <t>Szkoła Podstawowa nr 1 w Szubinie</t>
  </si>
  <si>
    <t>ul. K. Grudzielskiego 21, 89-200 Szubin</t>
  </si>
  <si>
    <t>558-16-46-774</t>
  </si>
  <si>
    <t>001156193</t>
  </si>
  <si>
    <t xml:space="preserve">Samorządowe Przedszkole nr 3 </t>
  </si>
  <si>
    <t>ul. Plac Kościelny 2, 89 – 200 Szubin</t>
  </si>
  <si>
    <t>558-16-46-722</t>
  </si>
  <si>
    <t>093158817</t>
  </si>
  <si>
    <t>Samorządowe Przedszkole nr 2</t>
  </si>
  <si>
    <t>ul. J. Dąbrowskiego 16, 89-200 Szubin</t>
  </si>
  <si>
    <t>558-16-46-716</t>
  </si>
  <si>
    <t>093157500</t>
  </si>
  <si>
    <t>Szkoła Podstawowa w Rynarzewie</t>
  </si>
  <si>
    <t>Rynarzewo, ul. Strażacka 20, 89-200 Szubin</t>
  </si>
  <si>
    <t>558-16-46-751</t>
  </si>
  <si>
    <t>001156069</t>
  </si>
  <si>
    <t>Szkoła Podstawowa w Kowalewie</t>
  </si>
  <si>
    <t>Kowalewo, ul. Szkolna 5, 89-200 Szubin</t>
  </si>
  <si>
    <t>558-16-46-834</t>
  </si>
  <si>
    <t>001237649</t>
  </si>
  <si>
    <t>Szkoła Podstawowa w Królikowie</t>
  </si>
  <si>
    <t>Królikowo, ul. Szkolna 7, 89-200 Szubin</t>
  </si>
  <si>
    <t>558-16-46-805</t>
  </si>
  <si>
    <t>001156218</t>
  </si>
  <si>
    <t>Szkoła Podstawowa w Turze</t>
  </si>
  <si>
    <t>Tur, ul. Bydgoska 28, 89-200 Szubin</t>
  </si>
  <si>
    <t>558-16-46-768</t>
  </si>
  <si>
    <t>001156046</t>
  </si>
  <si>
    <t>Szkoła Podstawowa nr 2 w Szubinie</t>
  </si>
  <si>
    <t>ul. Tysiąclecia 1, 89 – 200 Szubin</t>
  </si>
  <si>
    <t>558-16-46-857</t>
  </si>
  <si>
    <t>000269771</t>
  </si>
  <si>
    <t>Szkoła Podstawowa w Kołaczkowie</t>
  </si>
  <si>
    <t>Kołaczkowo, ul. Szkolna 6, 89-200 Szubin</t>
  </si>
  <si>
    <t>558-16-46-745</t>
  </si>
  <si>
    <t>001156075</t>
  </si>
  <si>
    <t>Żłobek "Kubuś Puchatek" w Szubinie</t>
  </si>
  <si>
    <t>558-18-68-581</t>
  </si>
  <si>
    <t>Tabela nr 2 - Wykaz budynków i budowli w Gminie Szubin</t>
  </si>
  <si>
    <t>lp.</t>
  </si>
  <si>
    <t xml:space="preserve">nazwa budynku/ budowli </t>
  </si>
  <si>
    <t xml:space="preserve">przeznaczenie budynku/ budowli </t>
  </si>
  <si>
    <t xml:space="preserve">czy budynek jest użytkowany? </t>
  </si>
  <si>
    <t>czy budynek jest przeznaczony do rozbiórki?</t>
  </si>
  <si>
    <t>czy jest to budynek zabytkowy, podlegający nadzorowi konserwatora zabytków?</t>
  </si>
  <si>
    <t>rok budowy</t>
  </si>
  <si>
    <t>suma ubezpieczenia (wartość)</t>
  </si>
  <si>
    <t>rodzaj wartości</t>
  </si>
  <si>
    <t xml:space="preserve">zabezpieczenia
(znane zabiezpieczenia p-poż i przeciw kradzieżowe)                          </t>
  </si>
  <si>
    <t>lokalizacja (adres)</t>
  </si>
  <si>
    <t>l.p.</t>
  </si>
  <si>
    <t>Rodzaj materiałów budowlanych, z jakich wykonano budynek</t>
  </si>
  <si>
    <t xml:space="preserve">opis stanu technicznego budynku wg poniższych elementów budynku </t>
  </si>
  <si>
    <t>powierzchnia użytkowa (w m²)**</t>
  </si>
  <si>
    <t>ilość kondygnacji</t>
  </si>
  <si>
    <t>czy budynek jest podpiwniczony?</t>
  </si>
  <si>
    <t xml:space="preserve">czy jest wyposażony w windę? </t>
  </si>
  <si>
    <t>mury</t>
  </si>
  <si>
    <t>stropy</t>
  </si>
  <si>
    <t>dach (konstrukcja i pokrycie)</t>
  </si>
  <si>
    <t>konstrukcja i pokrycie dachu</t>
  </si>
  <si>
    <t>instalacja elektryczna</t>
  </si>
  <si>
    <t>sieć wodno-kanalizacyjna oraz centralnego ogrzewania</t>
  </si>
  <si>
    <t>stolarka okienna i drzwiowa</t>
  </si>
  <si>
    <t>instalacja gazowa</t>
  </si>
  <si>
    <t>instalacja wentylacyjna i kominowa</t>
  </si>
  <si>
    <t>1. Urząd Miejski</t>
  </si>
  <si>
    <t>Budynek mieszkalny</t>
  </si>
  <si>
    <t>tak</t>
  </si>
  <si>
    <t>nie</t>
  </si>
  <si>
    <t>odtworzeniowa</t>
  </si>
  <si>
    <t>drzwi zamykane na klucz</t>
  </si>
  <si>
    <t>Szubin, ul. Broniewskiego 1</t>
  </si>
  <si>
    <t>cegła ceramiczna</t>
  </si>
  <si>
    <t>żelbetowy</t>
  </si>
  <si>
    <t>żelbetowa, pokryty papą termozgrzewalną</t>
  </si>
  <si>
    <t>dostateczny</t>
  </si>
  <si>
    <t>nie występuje</t>
  </si>
  <si>
    <t>Szubin, ul. Broniewskiego 2</t>
  </si>
  <si>
    <t>Szubin, ul. Broniewskiego 3</t>
  </si>
  <si>
    <t>bloki kanałowe</t>
  </si>
  <si>
    <t>płyty kanałowe</t>
  </si>
  <si>
    <t>1985 (termomodrenizacja 2012)</t>
  </si>
  <si>
    <t>Szubin, ul. Broniewskiego 4</t>
  </si>
  <si>
    <t>budynek mieszkalny</t>
  </si>
  <si>
    <t>księgowa brutto</t>
  </si>
  <si>
    <t>Szubin, ul. Broniewskiego 4A</t>
  </si>
  <si>
    <t>bloczki gazobetonowe</t>
  </si>
  <si>
    <t>żelbetowe</t>
  </si>
  <si>
    <t>płyty korytkowe kryte papą</t>
  </si>
  <si>
    <t>bardzo dobry (nowy)</t>
  </si>
  <si>
    <t xml:space="preserve">bardzo dobry </t>
  </si>
  <si>
    <t>bardzo dobry</t>
  </si>
  <si>
    <t>Szubin, ul. Broniewskiego 5</t>
  </si>
  <si>
    <t>drewniany</t>
  </si>
  <si>
    <t>Szubin, ul. Browarna 3</t>
  </si>
  <si>
    <t>konstrukcja drewniana, dachówka ceramiczna</t>
  </si>
  <si>
    <t>drzwi zamykane na klucz, ogrodzenie</t>
  </si>
  <si>
    <t>Szubin, ul. Browarna 5</t>
  </si>
  <si>
    <t>konstrukcja drewniana, płyty azbestowo- cementowe</t>
  </si>
  <si>
    <t>1935 (remont lokalu nr 5 – 2013)</t>
  </si>
  <si>
    <t>Szubin, ul. Browarna 8</t>
  </si>
  <si>
    <t>konstrukcja drewniana, papa termozgrzewalna</t>
  </si>
  <si>
    <t>przed 1939</t>
  </si>
  <si>
    <t>Szubin, Kilińskiego 2</t>
  </si>
  <si>
    <t>konstrukcja drewniana, płyty azbestowe</t>
  </si>
  <si>
    <t>Szubin, ul. Kościuszki 18</t>
  </si>
  <si>
    <t>sklepienie odcinkowe łukowe, strop drewniany</t>
  </si>
  <si>
    <t>Szubin, ul. Młyńska 20</t>
  </si>
  <si>
    <t>Szubin, ul. Mostowa 1</t>
  </si>
  <si>
    <t>Szubin, ul. Nakielska 17</t>
  </si>
  <si>
    <t>1902 (remont dachu – 2010)</t>
  </si>
  <si>
    <t>Szubin, ul. Ogrodowa 12</t>
  </si>
  <si>
    <t>konstrukcja drewniana, pokryty blacho- dachówką</t>
  </si>
  <si>
    <t>Szubin, ul. Winnica 42</t>
  </si>
  <si>
    <t>p. poż.</t>
  </si>
  <si>
    <t>Szubin, ul. 3 Maja 33A</t>
  </si>
  <si>
    <t>technologia ramowa</t>
  </si>
  <si>
    <t>STZ1 O GRUBOŚCI 40 CM</t>
  </si>
  <si>
    <t>papa temozgrzewalna</t>
  </si>
  <si>
    <t>dobry</t>
  </si>
  <si>
    <t>Szubin, ul. Winnica 79a</t>
  </si>
  <si>
    <t>cegła palona</t>
  </si>
  <si>
    <t>Szubin., ul. Paderewskiego 5</t>
  </si>
  <si>
    <t>I poł. XX w.</t>
  </si>
  <si>
    <t>Słonawy 48</t>
  </si>
  <si>
    <t>konstrukcja drewniana, dachówka ceramiczna, blacha trapezowa</t>
  </si>
  <si>
    <t>Szubin, ul. Kcyńska Nowe Osiedle 4</t>
  </si>
  <si>
    <t>Szubin, ul. Jana Pawła II 3</t>
  </si>
  <si>
    <t>Żurczyn 1</t>
  </si>
  <si>
    <t>papa</t>
  </si>
  <si>
    <t>Żurczyn 2</t>
  </si>
  <si>
    <t>Chomętowo 14</t>
  </si>
  <si>
    <t>cegła kratówka</t>
  </si>
  <si>
    <t>ackermana</t>
  </si>
  <si>
    <t>płyta prefabrykowana pokrycie papą</t>
  </si>
  <si>
    <t>Lokal mieszkalny</t>
  </si>
  <si>
    <t>Dąbrówka Słupska 20</t>
  </si>
  <si>
    <t>Szkocja, ul. Wspólna 48</t>
  </si>
  <si>
    <t>cegła czerwona</t>
  </si>
  <si>
    <t>Królikowo, ul. Zaleska 7a/2</t>
  </si>
  <si>
    <t>lokal mieszkalny + świetlica</t>
  </si>
  <si>
    <t>1965 (remont 2010,2011)</t>
  </si>
  <si>
    <t>p.poż. - gaśnica</t>
  </si>
  <si>
    <t>Dąbrówka Słupska 21</t>
  </si>
  <si>
    <t>gazobeton</t>
  </si>
  <si>
    <t>lokal mieszkalny: 17,8, świetlica 108,2</t>
  </si>
  <si>
    <t>Szubin, ul. Os. Cieleckiego 3</t>
  </si>
  <si>
    <t>Szubin, ul. Os. Cieleckiego 4</t>
  </si>
  <si>
    <t>2 lokale mieszkalne</t>
  </si>
  <si>
    <t>Szubin, ul. Os. Cieleckiego 5</t>
  </si>
  <si>
    <t>Szubin, ul. Os. Cieleckiego 6</t>
  </si>
  <si>
    <t>Stary Jarużyn 47/1</t>
  </si>
  <si>
    <t>Retkowo 36/8</t>
  </si>
  <si>
    <t>Słonawy 29/1</t>
  </si>
  <si>
    <t>Królikowo, ul. Pocztowa 5</t>
  </si>
  <si>
    <t>Skórzewo 9</t>
  </si>
  <si>
    <t>lokal mieszkalny</t>
  </si>
  <si>
    <t>Szubin ul. Kcyńska 10/2</t>
  </si>
  <si>
    <t>konstrukcja drewniana i dachówka</t>
  </si>
  <si>
    <t>nie dotyczy</t>
  </si>
  <si>
    <t>Szubin ul. Kcyńska 10/1</t>
  </si>
  <si>
    <t>budynek mieszkalno-użytkowy</t>
  </si>
  <si>
    <t>1912 (modernizacja, przebudowa 2020)</t>
  </si>
  <si>
    <t>gaśnice proszkowe - 3 szt.</t>
  </si>
  <si>
    <t>Niedźwiady 9</t>
  </si>
  <si>
    <t>sklepienie odcinkowe łukowe, strop drewniany, belkowy, żelbetowy</t>
  </si>
  <si>
    <t>drewniana typu tradycyjnego, dachówka ceramiczna, papa</t>
  </si>
  <si>
    <t>1890 (remont 2012, 2013)</t>
  </si>
  <si>
    <t>Słonawy 28</t>
  </si>
  <si>
    <t>drewniana typu tradycyjnego, dachówka ceramiczna</t>
  </si>
  <si>
    <t>świetlica: 79,88, biblioteka: 25,81 , lokale mieszkalne 138,10</t>
  </si>
  <si>
    <t>1905 (remont 2015-2017)</t>
  </si>
  <si>
    <t>drzwi zamykane na klucz, P.Poż.</t>
  </si>
  <si>
    <t>Wąsosz, ul. Słoneczna 20</t>
  </si>
  <si>
    <t>typu kleina, drewniany</t>
  </si>
  <si>
    <t>świetlica: 127,73, lokale mieszkalne: 140,37</t>
  </si>
  <si>
    <t>1888 (wykonanie instalacji kanalizacyjnej  2013)</t>
  </si>
  <si>
    <t>P.Poż. - gaśnica, drzwi zamykane na klucz</t>
  </si>
  <si>
    <t>Grzeczna Panna 1</t>
  </si>
  <si>
    <t>Świetlica: 52,53, lokal mieszkalny: 64,5</t>
  </si>
  <si>
    <t>1900 (remont 2008)</t>
  </si>
  <si>
    <t>Samoklęski Małe 16a</t>
  </si>
  <si>
    <t>cegła ceramiczna biała</t>
  </si>
  <si>
    <t>Świetlica: 53,00, lokale mieszkalne: 98,25</t>
  </si>
  <si>
    <t>świetlica i lokal mieszkalny</t>
  </si>
  <si>
    <t>lata 50-te XX wieku (remont 2009)</t>
  </si>
  <si>
    <t>Szaradowo 10</t>
  </si>
  <si>
    <t>drewniany na konstrukcji stalowej</t>
  </si>
  <si>
    <t>Świetlica: 98,93, lokal mieszkalny: 60,2</t>
  </si>
  <si>
    <t>świetlica</t>
  </si>
  <si>
    <t>Smolniki 11</t>
  </si>
  <si>
    <t>Świetlica: 30, lokale mieszkalne: 103</t>
  </si>
  <si>
    <t>budynek użytkowy</t>
  </si>
  <si>
    <t>lata 70-te XX wieku</t>
  </si>
  <si>
    <t xml:space="preserve"> Mąkoszyn  11</t>
  </si>
  <si>
    <t>konstrukcja drewniana, pokrycie blachą falistą</t>
  </si>
  <si>
    <t>budynek użytkowy - harcówka (w tym wartość instalacji fotowoltaicznej 12.563,22zł)</t>
  </si>
  <si>
    <t>budynek użytkowy (harcówka)</t>
  </si>
  <si>
    <t>I poł. XX w. (przebudowa 2020)</t>
  </si>
  <si>
    <t>P.Poż. - gaśnica, drzwi zamykane na klucz, ogrodzenie</t>
  </si>
  <si>
    <t>Szubin, ul. Winnica 15</t>
  </si>
  <si>
    <t>Szubin, ul. Winnica 19</t>
  </si>
  <si>
    <t>brak</t>
  </si>
  <si>
    <t>tak – częściowo</t>
  </si>
  <si>
    <t>recepcja</t>
  </si>
  <si>
    <t>Wąsosz - ośrodek wypoczynkowy</t>
  </si>
  <si>
    <t>cegła i pustaki ceramiczne oraz bloczki gazobetonowe</t>
  </si>
  <si>
    <t>konstrukcja drewniana płatwiowo-kleszczowa kryta eternitem</t>
  </si>
  <si>
    <t>dobry (brak c.o.)</t>
  </si>
  <si>
    <t>hangar - przystań</t>
  </si>
  <si>
    <t>bloczki z betonu lekkiego na zaprawie cementowo-wapiennej i cegła</t>
  </si>
  <si>
    <t>stropodach - płyty prefabrykowane korytkowe</t>
  </si>
  <si>
    <t>stropodach kryty papą na lepiku</t>
  </si>
  <si>
    <t>hangar - garaże, stolarnia</t>
  </si>
  <si>
    <t>bloczki z betonu lekkiego na zaprawie cementowo-wapiennej</t>
  </si>
  <si>
    <t>płyty prefabrykowane kanałowe</t>
  </si>
  <si>
    <t>sanitariaty z natryskami</t>
  </si>
  <si>
    <t>bloczki z betonu lekkiego i cegła - na zaprawie cementowo-wapiennej</t>
  </si>
  <si>
    <t>stropodach o konstrukcji drewnianej</t>
  </si>
  <si>
    <t>lokal użytkowy</t>
  </si>
  <si>
    <t>Stary Jarużyn 44</t>
  </si>
  <si>
    <t>drewniany, eternit</t>
  </si>
  <si>
    <t>budynek gospodarczy</t>
  </si>
  <si>
    <t>Stary Jarużyn 47</t>
  </si>
  <si>
    <t>Szubin, ul. Winnica (plac targowy) dz. nr 1505/12</t>
  </si>
  <si>
    <t>Budynek gospodarczy</t>
  </si>
  <si>
    <t>Szubin, ul. Kościuszki 18 I</t>
  </si>
  <si>
    <t>Szubin, ul. Kościuszki 18 II</t>
  </si>
  <si>
    <t>Chomętowo 25</t>
  </si>
  <si>
    <t>żelbetowy, kryty papą</t>
  </si>
  <si>
    <t>dostateczna</t>
  </si>
  <si>
    <t xml:space="preserve">Retkowo 36 </t>
  </si>
  <si>
    <t>budynek magazynowo-warsztatowy</t>
  </si>
  <si>
    <t>Chomętowo dz. nr 100</t>
  </si>
  <si>
    <t>murowany</t>
  </si>
  <si>
    <t>kryty papą</t>
  </si>
  <si>
    <t>budynek hydroforni</t>
  </si>
  <si>
    <t>II poł. XX w.</t>
  </si>
  <si>
    <t>Chobielin dz. nr 126/8</t>
  </si>
  <si>
    <t>magazyny</t>
  </si>
  <si>
    <t>Szubin, ul. Browarna 4</t>
  </si>
  <si>
    <t>budynek garażowy</t>
  </si>
  <si>
    <t>Tur, Osada Leśna dz. nr 860</t>
  </si>
  <si>
    <t>płyty betonowe</t>
  </si>
  <si>
    <t>świetlica - remiza</t>
  </si>
  <si>
    <t>Ciężkowo 10</t>
  </si>
  <si>
    <t>stropodach z płyt żelbetowych, papa termozgrzewalna</t>
  </si>
  <si>
    <t>remiza osp: 94,00, świetlica 258,42</t>
  </si>
  <si>
    <t>P.Poż. - gaśnica</t>
  </si>
  <si>
    <t>Królikowo ul. Chraplewska 1</t>
  </si>
  <si>
    <t>remiza osp: 93,4, świetlica 335,02</t>
  </si>
  <si>
    <t>Retkowo 37a</t>
  </si>
  <si>
    <t>Godzimierz 16b</t>
  </si>
  <si>
    <t>drewniany, płyty ondulinowe</t>
  </si>
  <si>
    <t>Rynarzewo ul. Bydgoska 2</t>
  </si>
  <si>
    <t>pustak</t>
  </si>
  <si>
    <t>Wolwark 30a</t>
  </si>
  <si>
    <t>Zamość ul. Wierzbowa 1</t>
  </si>
  <si>
    <t>stropodach z płyty azbestowo - cementowe</t>
  </si>
  <si>
    <t>Żędowo 9</t>
  </si>
  <si>
    <t>1965 (modernizacja 2009, 2013)</t>
  </si>
  <si>
    <t>cegła dziurawka</t>
  </si>
  <si>
    <t>1902 (modernizacja 2019)</t>
  </si>
  <si>
    <t>Małe Rudy, Szlak Królewski 6</t>
  </si>
  <si>
    <t>Tur, ul. Brzozowa 2</t>
  </si>
  <si>
    <t>drewniany z blachą dachówkową</t>
  </si>
  <si>
    <t>Świetlica: 265,35, remiza: 129,16</t>
  </si>
  <si>
    <t>Stary Jarużyn 43a</t>
  </si>
  <si>
    <t>gazbeton</t>
  </si>
  <si>
    <t>lokal świetlicy wiejskiej</t>
  </si>
  <si>
    <t>1912 (remont 2006)</t>
  </si>
  <si>
    <t>Kornelin 10</t>
  </si>
  <si>
    <t>drewniany, dachówka ceramiczna</t>
  </si>
  <si>
    <t>lata 60-te XX wieku (remont 2010, 2011)</t>
  </si>
  <si>
    <t>Chraplewo 6</t>
  </si>
  <si>
    <t>drewniany, papa termozgrzewalna</t>
  </si>
  <si>
    <t>lokal OSP</t>
  </si>
  <si>
    <t>mieszkalno – garażowy</t>
  </si>
  <si>
    <t>1947 (rozbudowy 1955 oraz 1974 - 2 i 3 kondygnacja)</t>
  </si>
  <si>
    <t>Zamki patentowe, bramy otwierane od wew.</t>
  </si>
  <si>
    <t>Szubin, ul. Paderewskiego 12</t>
  </si>
  <si>
    <t>cegła, otynkowana</t>
  </si>
  <si>
    <t>beton</t>
  </si>
  <si>
    <t>dobra</t>
  </si>
  <si>
    <t>dobra - CO gazowe</t>
  </si>
  <si>
    <t>badana raz na rok</t>
  </si>
  <si>
    <t>dobra, wentylacja grawitacyjna</t>
  </si>
  <si>
    <t>tak - częściowo</t>
  </si>
  <si>
    <t>remiza OSP</t>
  </si>
  <si>
    <t>mieszkalno - użytkowy</t>
  </si>
  <si>
    <t>Zamki patentowe, stalowa brama i drzwi</t>
  </si>
  <si>
    <t>Słonawy 19</t>
  </si>
  <si>
    <t>elektryczne ogrzewanie</t>
  </si>
  <si>
    <t>grawitacyjna</t>
  </si>
  <si>
    <t>garażowy</t>
  </si>
  <si>
    <t>Rynarzewo, ul. Strażacka 1</t>
  </si>
  <si>
    <t>dobra CO</t>
  </si>
  <si>
    <t>garażowo- użytkowy</t>
  </si>
  <si>
    <t>Zamki patentowe, kłódki</t>
  </si>
  <si>
    <t>Wąsosz, ul. Nadbrzeżna 1</t>
  </si>
  <si>
    <t>1923 (rozbudowa 1973)</t>
  </si>
  <si>
    <t>Zamki patentowe, brama na  kłódki</t>
  </si>
  <si>
    <t>Chomętowo</t>
  </si>
  <si>
    <t>1912 (przebudowa części budynku 2022)</t>
  </si>
  <si>
    <t>drzwi zamykane na klucz, monitoring,</t>
  </si>
  <si>
    <t>Szubin, ul. Kcyńska 34</t>
  </si>
  <si>
    <t>mechaniczna</t>
  </si>
  <si>
    <t>budynek administracyjny</t>
  </si>
  <si>
    <t>biurowe</t>
  </si>
  <si>
    <t>1905 (przebudowa oraz termomodernizacja 2013)</t>
  </si>
  <si>
    <t>Hydranty wewnętrzne, gaśnice</t>
  </si>
  <si>
    <t>Szubin, ul. Kcyńska 12</t>
  </si>
  <si>
    <t>wykonane z różnego rodzaju cegły</t>
  </si>
  <si>
    <t>konstrukcja stropów piwnic typu Kleina z płytą ceramiczną ceglaną</t>
  </si>
  <si>
    <t>konstrukcja drewniana kleszczowo-płatwiowa z pokryciem papą smołową</t>
  </si>
  <si>
    <t>Gaśnice</t>
  </si>
  <si>
    <t>Szubin, ul. Kcyńska 12a</t>
  </si>
  <si>
    <t>konstrukcje naziemne wykonane z cegły ceramicznej</t>
  </si>
  <si>
    <t>nad parterem i piętrami drewniane na belkach drewniacych</t>
  </si>
  <si>
    <t>budynek administracyjno-gospodarczy</t>
  </si>
  <si>
    <t>Inne – niemieszkalne</t>
  </si>
  <si>
    <t>budynek gospodarczy garaże</t>
  </si>
  <si>
    <t>transportowe</t>
  </si>
  <si>
    <t>Ruiny zamku rycerskiego</t>
  </si>
  <si>
    <t>zabytek</t>
  </si>
  <si>
    <t>II poł. XIV w; przebudowa XVII w.</t>
  </si>
  <si>
    <t>monitoring</t>
  </si>
  <si>
    <t>Szubin, ul. Zamek</t>
  </si>
  <si>
    <t>budynek wielofunkcyjny - Zamość</t>
  </si>
  <si>
    <t>sportowe</t>
  </si>
  <si>
    <t>Gaśnica proszkowa - 2 szt.</t>
  </si>
  <si>
    <t>Zamość, Gmina Szubin</t>
  </si>
  <si>
    <t>pustaki</t>
  </si>
  <si>
    <t>eternit</t>
  </si>
  <si>
    <t>KPL wiat - Stadion Szubin</t>
  </si>
  <si>
    <t>Szubin, Stadion, ul. Jana Pawła II 14</t>
  </si>
  <si>
    <t>szalet (toaleta)</t>
  </si>
  <si>
    <t>Szubin, Rynek</t>
  </si>
  <si>
    <t>szalet publiczny</t>
  </si>
  <si>
    <t>szalet kontener</t>
  </si>
  <si>
    <t>Szubin, Plac Wolności - parking</t>
  </si>
  <si>
    <t>kontener</t>
  </si>
  <si>
    <t>toaleta modułowa automatyczna z zapleczem</t>
  </si>
  <si>
    <t>ksiegowa brutto</t>
  </si>
  <si>
    <t>Park Miejski, Szubin, ul. Nakielska</t>
  </si>
  <si>
    <t>cegła klinkierowa</t>
  </si>
  <si>
    <t>Altana wolnostojąca</t>
  </si>
  <si>
    <t>Szubin, ul. Mostowa 14</t>
  </si>
  <si>
    <t>Ogrodzenie boiska - Zamość</t>
  </si>
  <si>
    <t>Bieżnia rekreacyjna - Zamość</t>
  </si>
  <si>
    <t>budynek administracyjny z salą</t>
  </si>
  <si>
    <t>sport i rekreacja</t>
  </si>
  <si>
    <t>Gaśnice proszkowe - 4 szt. kraty</t>
  </si>
  <si>
    <t>pustak, cegła</t>
  </si>
  <si>
    <t>stropodach</t>
  </si>
  <si>
    <t>hala sportowa</t>
  </si>
  <si>
    <t>Gaśnice proszkowe - 4 szt.</t>
  </si>
  <si>
    <t>elementy prefabryk.</t>
  </si>
  <si>
    <t>budynek magazynowy</t>
  </si>
  <si>
    <t>Magazyny</t>
  </si>
  <si>
    <t>Gaśnice proszkowe 1 szt.</t>
  </si>
  <si>
    <t>plac utwardzony - boisko</t>
  </si>
  <si>
    <t>kort tenisowy</t>
  </si>
  <si>
    <t>ogrodzenie OSiR</t>
  </si>
  <si>
    <t>ogrodzenie</t>
  </si>
  <si>
    <t>boisko boczne</t>
  </si>
  <si>
    <t>budynek wielofunkcyjny (w tym wartość instalacji fotowoltaicznej 27.797,54zł)</t>
  </si>
  <si>
    <t>sportowy</t>
  </si>
  <si>
    <t>1980 (2022-termomodernizacja)</t>
  </si>
  <si>
    <t>Gaśnice proszkowe 3 szt. kraty</t>
  </si>
  <si>
    <t>pustak, cegła ceram.</t>
  </si>
  <si>
    <t>dachówka</t>
  </si>
  <si>
    <t>gospodarczy</t>
  </si>
  <si>
    <t>budynek stacji transformator</t>
  </si>
  <si>
    <t>transformator</t>
  </si>
  <si>
    <t>Gaśnica proszkowa 1 szt.</t>
  </si>
  <si>
    <t>trybuny na stadionie</t>
  </si>
  <si>
    <t>drogi i place</t>
  </si>
  <si>
    <t>boisko z bieżnią</t>
  </si>
  <si>
    <t>1980 (2014 - przebudowa i rozbudowa)</t>
  </si>
  <si>
    <t>pawilon sportowy</t>
  </si>
  <si>
    <t>Gaśnica proszkowa 8 szt. kraty</t>
  </si>
  <si>
    <t>Szubin, Stadion ul. Sportowa 2a</t>
  </si>
  <si>
    <t>stalowa blacha</t>
  </si>
  <si>
    <t>wiaty plastikowe  - Stadion Szubin</t>
  </si>
  <si>
    <t>Hydrant + czujniki dla straży</t>
  </si>
  <si>
    <t>kontenery biurowe - Zalesie</t>
  </si>
  <si>
    <t>Gasnica proszkowa 2 szt.</t>
  </si>
  <si>
    <t>Zalesie, Gmina Szubin</t>
  </si>
  <si>
    <t>drewniane</t>
  </si>
  <si>
    <t>studnia głebinowa - Stadion Szubin</t>
  </si>
  <si>
    <t>dostarczanie wody</t>
  </si>
  <si>
    <t>kompleks sportowy ORLIK</t>
  </si>
  <si>
    <t>Gaśnica proszkowa 2 szt.</t>
  </si>
  <si>
    <t>studnia głębinowa - Zamość</t>
  </si>
  <si>
    <t>budynek szatni LZS Kołaczkowo</t>
  </si>
  <si>
    <t>Kołaczkowo ul. Ułańska</t>
  </si>
  <si>
    <t>cegła i gazobeton</t>
  </si>
  <si>
    <t>altana / wiata/ wolnostojąca</t>
  </si>
  <si>
    <t>drewniana</t>
  </si>
  <si>
    <t>Szubin, ul. Winnica dz. nr 1505/12</t>
  </si>
  <si>
    <t>oświata i wychowanie</t>
  </si>
  <si>
    <t>Królikowo ul. Szkolna 11 (część budynku)</t>
  </si>
  <si>
    <t>żelbetonowe</t>
  </si>
  <si>
    <t>RAZEM</t>
  </si>
  <si>
    <t>2. Muzeum Ziemi Szubińskiej</t>
  </si>
  <si>
    <t>umowa dzierżawy</t>
  </si>
  <si>
    <t>zabytkowy, ale nie podlega pod konserwatora</t>
  </si>
  <si>
    <t>1911 (przebudowa 1928, modernizacja 2009, 2017)</t>
  </si>
  <si>
    <t>gaśnice proszkowe, GP2X - 6szt, GPX4 - 1szt, gaśnica z dwutlenkiem węgla - 2szt, kraty w oknach, monitoring, alarm</t>
  </si>
  <si>
    <t>Szubin, ul. Szkolna 2</t>
  </si>
  <si>
    <t>murowane</t>
  </si>
  <si>
    <t>mansardowy, drewniany, pokrycie dachówka ceramiczna, papa termozgrzewalna (na przybudówce)</t>
  </si>
  <si>
    <t>1, cześciowo 2</t>
  </si>
  <si>
    <t>częściowo</t>
  </si>
  <si>
    <t>stojaki wystawiennicze (10 szt x wartość jednostkowa - 1.774,70zł)</t>
  </si>
  <si>
    <t>monitoring na rynku</t>
  </si>
  <si>
    <t>podstawa betonowa</t>
  </si>
  <si>
    <t>konstrukcja (ramy) metalowe</t>
  </si>
  <si>
    <t>plansze z płyty PCV spienionej białej 5 mm</t>
  </si>
  <si>
    <t>3. Miejsko-Gminny Ośrodek Pomocy Społecznej</t>
  </si>
  <si>
    <t>4. Szkoła Podstawowa nr 1 w Szubinie</t>
  </si>
  <si>
    <t>budynek Szkolny - nowy wraz z ogrodzeniem</t>
  </si>
  <si>
    <t>dydaktyczne</t>
  </si>
  <si>
    <t>5 gaśnic, alarm</t>
  </si>
  <si>
    <t>Szubin, ul. gen. K. Grudzielskiego 21</t>
  </si>
  <si>
    <t>beton komórkowy,cegła ceramiczna</t>
  </si>
  <si>
    <t>betonowy</t>
  </si>
  <si>
    <t>stalowe dźwigary kratowe, blacha dachówkowa</t>
  </si>
  <si>
    <t>budynek Szkolny - stary wraz z ogrodzeniem</t>
  </si>
  <si>
    <t>1913 (2007 modernizacja)</t>
  </si>
  <si>
    <t>10 gaśnic + 1 hydrant</t>
  </si>
  <si>
    <t>ceramiczny i na belkach drewnianych</t>
  </si>
  <si>
    <t>płatowo-krokwiowa, dachówka ceramiczna</t>
  </si>
  <si>
    <t>hala widowiskowo-sportowa wraz z ogrodzeniem</t>
  </si>
  <si>
    <t>9 gaśnic, alarm</t>
  </si>
  <si>
    <t>siporeks</t>
  </si>
  <si>
    <t>płyty stropowo kanałowe</t>
  </si>
  <si>
    <t xml:space="preserve">boisko wielofunkcyjne </t>
  </si>
  <si>
    <t>Szubin</t>
  </si>
  <si>
    <t>ogrodzenie boiska wielofunkcyjnego</t>
  </si>
  <si>
    <t xml:space="preserve">budynek szkolny </t>
  </si>
  <si>
    <t>1986 (modernizacja 2008)</t>
  </si>
  <si>
    <t xml:space="preserve">11 gaśnic proszkowych, 1 gaśnica śniegowa, 3 hydranty, alarm, kamery zewnętrzne 4 szt.,kamery wewnętrzne 5 szt., kraty w Sali 21  </t>
  </si>
  <si>
    <t>Szubin, ul. św. Marcina 11</t>
  </si>
  <si>
    <t>żelbeton, cegła pełna ceramiczna, gazobeton</t>
  </si>
  <si>
    <t xml:space="preserve">z płyt kanałowych żelbetonowych </t>
  </si>
  <si>
    <t>papa termozgrzewalna</t>
  </si>
  <si>
    <t>plac zabaw</t>
  </si>
  <si>
    <t xml:space="preserve">ogrodzenie boiska szkolnego </t>
  </si>
  <si>
    <t xml:space="preserve">5. Samorządowe Przedszkole nr 3 </t>
  </si>
  <si>
    <t>budynek przedszkola</t>
  </si>
  <si>
    <t>oświata</t>
  </si>
  <si>
    <t>1900 (termoizolacja 2008, modernizacja 2015, 2023)</t>
  </si>
  <si>
    <t>awaryjne oświetlenie ewakuacyjne, instalacje gaśnicze (7 gaśnic proszkowych, 2 hydranty zewnętrzne)drzwi p.poż, zamki, wkładki, system kart wejściowych do budynku, monitoring terenu boiska i placu zabaw oraz drzwi wejściowych do przedszkola i wyjściowych na plac zabaw</t>
  </si>
  <si>
    <t>89-200 Szubin, Plac Kościelny 2</t>
  </si>
  <si>
    <t>ściany murowane, ściany obwodowe, osłonowe - murowane ocieplone w technologii BSO</t>
  </si>
  <si>
    <t>stropy monolityczne</t>
  </si>
  <si>
    <t>stropodach "plaski odwodniony rynnami i rurami spustowymi na zewnątrz</t>
  </si>
  <si>
    <t>boisko z kostki</t>
  </si>
  <si>
    <t xml:space="preserve">działka nr 1319/1 </t>
  </si>
  <si>
    <t>6. Samorządowe Przedszkole nr 2</t>
  </si>
  <si>
    <t>budynek przedszkola i żłobka</t>
  </si>
  <si>
    <t>przedszkole i żłobek</t>
  </si>
  <si>
    <t>gaśnice proszkowe-7 szt, gaśnica proszkowa kuchenna-1szt; hydranty wewnętrzne- 4 szt.</t>
  </si>
  <si>
    <t>Szubin, ul. Dąbrowskiego 16</t>
  </si>
  <si>
    <t>beton i gazobeton</t>
  </si>
  <si>
    <t>przefabrykowane</t>
  </si>
  <si>
    <t>ścianki z cegły dziurawki, ażurowe, podtrzym., płyty korytkowe, ocieplony strop</t>
  </si>
  <si>
    <t>sprawna</t>
  </si>
  <si>
    <t>2 windy towarowe</t>
  </si>
  <si>
    <t>7. Szkoła Podstawowa w Rynarzewie</t>
  </si>
  <si>
    <t>budynek szkolny (w tym wartość instalacji fotowoltaicznej i solarnej łącznie 463.737,68zł w tym instalacja solarna 159.241,95zł oraz instalacja fotowoltaiczna 304.495,73zł)</t>
  </si>
  <si>
    <t>działalność oświatowa</t>
  </si>
  <si>
    <t>1994, 2003, 2010</t>
  </si>
  <si>
    <t>gaśnice, hydranty, kraty na oknach, alarmy</t>
  </si>
  <si>
    <t>Rynarzewo, ul. Strażacka 20</t>
  </si>
  <si>
    <t>cegła, pustaki</t>
  </si>
  <si>
    <t>płyty żelbetonowe</t>
  </si>
  <si>
    <t>elementy prefabrykowane, żelbetonowe, pokryte papą</t>
  </si>
  <si>
    <t>dostateczny/ dobry</t>
  </si>
  <si>
    <t>drogi szkolne</t>
  </si>
  <si>
    <t>szlaki komunikacyjne na terenie szkolnym</t>
  </si>
  <si>
    <t>wyznaczenie i zabezpieczenie terenu szkolnego</t>
  </si>
  <si>
    <t>boisko sportowe</t>
  </si>
  <si>
    <t>działalność rekreacyjno-sportowa</t>
  </si>
  <si>
    <t>zewnętrzne sieci elektryczne</t>
  </si>
  <si>
    <t>doprowadzenie prądu do budynku</t>
  </si>
  <si>
    <t>komin z fundamentem</t>
  </si>
  <si>
    <t>część składowa kotłowni szkolnej</t>
  </si>
  <si>
    <t>oczyszczalnia ścieków</t>
  </si>
  <si>
    <t>nieużytkowana</t>
  </si>
  <si>
    <t>zbiornik metalowy</t>
  </si>
  <si>
    <t>kompleks sportowy-Orlik</t>
  </si>
  <si>
    <t>gaśnice, hydranty, ogrodzenie</t>
  </si>
  <si>
    <t>wolnostojące</t>
  </si>
  <si>
    <t>8. Szkoła Podstawowa w Kowalewie</t>
  </si>
  <si>
    <t>szkoła (w tym wartość instalacji fotowoltaicznej  31.282,55zł)</t>
  </si>
  <si>
    <t>edukacja</t>
  </si>
  <si>
    <t>1973, dobudowa 1983</t>
  </si>
  <si>
    <t>gaśnice proszkowe 9 szt., hydrant</t>
  </si>
  <si>
    <t>Kowalewo ul. Szkolna 5</t>
  </si>
  <si>
    <t>elementy prefabrykowane</t>
  </si>
  <si>
    <t>płyty żelbetonowe kanałowe</t>
  </si>
  <si>
    <t>stropodach płyta korytowa kryty styropapą</t>
  </si>
  <si>
    <t>9. Szkoła Podstawowa w Królikowie</t>
  </si>
  <si>
    <t>budynek szkolny</t>
  </si>
  <si>
    <t>dydaktyczny</t>
  </si>
  <si>
    <t>1890 (modernizacja 2004, 2013, 2017)</t>
  </si>
  <si>
    <t>gaśnice proszkowe - 10 szt., kraty w drzwiach, alarm w pracowni komputerowej, instalacja odgromowa, hydrant wew.</t>
  </si>
  <si>
    <t>Królikowo, ul. Szkolna 7</t>
  </si>
  <si>
    <t>cegła</t>
  </si>
  <si>
    <t>drewniane belkowe</t>
  </si>
  <si>
    <t>dach o konstrukcji drewnianej-krokwiowo-kleszczowy, kryty blachodachówką, izolacja stropu z wełny mineralnej</t>
  </si>
  <si>
    <t>bardzo dobra</t>
  </si>
  <si>
    <t>rekreacyjny</t>
  </si>
  <si>
    <t>2011-2012-modernizacja</t>
  </si>
  <si>
    <t>regulamin</t>
  </si>
  <si>
    <t>część socjalno-dydaktyczna, biologiczna oczyszczalnia ścieków, plac apelowy</t>
  </si>
  <si>
    <t>dydaktyczna</t>
  </si>
  <si>
    <t>gaśnice proszkowe -1 szt., 3 hydranty</t>
  </si>
  <si>
    <t>pustaki YTONG</t>
  </si>
  <si>
    <t>strop gęstożebrowy typu TERIVA VI</t>
  </si>
  <si>
    <t>dach stromy na kratownicach drewnianych, kryty blachodachówką</t>
  </si>
  <si>
    <t>sala gimnastyczna</t>
  </si>
  <si>
    <t xml:space="preserve">wielofunkcyjne </t>
  </si>
  <si>
    <t>gaśnice proszkowe - 2szt.</t>
  </si>
  <si>
    <t xml:space="preserve">bardzo dobra </t>
  </si>
  <si>
    <t>Królikowo, ul. Szkolna 11</t>
  </si>
  <si>
    <t>ogrodzenie placu zabaw</t>
  </si>
  <si>
    <t>ogrodzenie terenu rekreacyjnego</t>
  </si>
  <si>
    <t>boisko wielofunkcyjne wraz z ogrodzeniem i piłkochwytem</t>
  </si>
  <si>
    <t>dydaktyczno-rekreacyjny</t>
  </si>
  <si>
    <t>10. Szkoła Podstawowa w Turze</t>
  </si>
  <si>
    <t xml:space="preserve">budynek szkoły + rozbudowa szkoły o oddziały przedszkolne                   </t>
  </si>
  <si>
    <t>usługi oświatowe</t>
  </si>
  <si>
    <t>1966 - rozbudowa 2018</t>
  </si>
  <si>
    <t>monitoring wizyjny zewnętrzny i wewnętrzny, gaśnice proszkowe- 10 szt., hydranty</t>
  </si>
  <si>
    <t>Tur, ul. Bydgoska 28</t>
  </si>
  <si>
    <t>żelbetonowe oraz murowane docieplane styropianem</t>
  </si>
  <si>
    <t>płyta prefabrykowa oraz żelbetonowa</t>
  </si>
  <si>
    <t>płyty gazobetonowe i blacha ocynowana</t>
  </si>
  <si>
    <t>1204,3 szkoła + 436,41 przedszkole</t>
  </si>
  <si>
    <t>monitoring wizyjny, gaśnice - 7 szt., hydranty</t>
  </si>
  <si>
    <t>gazobetonowe</t>
  </si>
  <si>
    <t>płyta żelbetonowa</t>
  </si>
  <si>
    <t>rygle stalowe i płyty</t>
  </si>
  <si>
    <t>monitoring szkolny obejmuje boisko sportowe</t>
  </si>
  <si>
    <t xml:space="preserve">Tur, ul.Bydgoska 28 </t>
  </si>
  <si>
    <t>powierzchnia synteczna polipropylenowa (modułowo-elastyczna)</t>
  </si>
  <si>
    <t>11. Szkoła Podstawowa nr 2 w Szubinie</t>
  </si>
  <si>
    <t>szkoła</t>
  </si>
  <si>
    <t>1962 (modernizacja 2004, 2006, 2007, 2017, 2019, 2020, 2021, 2022)</t>
  </si>
  <si>
    <t>gaśnice proszkowe 16 szt.  (6kg), 5 gaśnic (3kg), hydranty</t>
  </si>
  <si>
    <t>ul. Tysiąclecia 1, 89 - 200 Szubin</t>
  </si>
  <si>
    <t>siłownia zewnętrzna</t>
  </si>
  <si>
    <t xml:space="preserve">ul. Tysiąclecia 1, 89 - 200 Szubin </t>
  </si>
  <si>
    <t>nawierzchnia placu zabaw</t>
  </si>
  <si>
    <t>12. Szkoła Podstawowa w Kołaczkowie</t>
  </si>
  <si>
    <t>1996 (2011 termomodernizacja)</t>
  </si>
  <si>
    <t>monitoing, alarm,hydranty wewnętrzne, gaśnie</t>
  </si>
  <si>
    <t>Kołaczkowo, ul. Szkolna 6</t>
  </si>
  <si>
    <t>ściany tradycyjne wykonane z bloczków gazobetonowych i cegły. Ściany piwnic z bloczków betonowych</t>
  </si>
  <si>
    <t>dach płaski, więźba dachowa- ustrój krokwiowo-płatwiowy oparty na stropie i ścianach podłużnych. Blacha trapezowa cynkowa na pełnym odeskowaniu</t>
  </si>
  <si>
    <t>2000 (2011 termomodernizacja)</t>
  </si>
  <si>
    <t>monitoring, hydranty wewnętrzne, gaśnice</t>
  </si>
  <si>
    <t>ściany tradycyjne z bloczków gazobetonowych i cegły</t>
  </si>
  <si>
    <t>konstrukcję nośną stanowią dźwigary kratowe stalowe. Pokrycie stanowią płyty PW68</t>
  </si>
  <si>
    <t>zbiornik na nieczystości płynne</t>
  </si>
  <si>
    <t>betonowe</t>
  </si>
  <si>
    <t xml:space="preserve">nie dotyczy </t>
  </si>
  <si>
    <t>boisko wielofunkcyjne z ogrodzeniem i piłkochwytem</t>
  </si>
  <si>
    <t>monitoring, ogrodzenie, oświetlenie</t>
  </si>
  <si>
    <t>Kolaczkowo, ul. Szkolna 6</t>
  </si>
  <si>
    <t>panele ogrodzeniowe</t>
  </si>
  <si>
    <t>podłoże poliuretanowe</t>
  </si>
  <si>
    <t>13. Żłobek "Kubuś Puchatek" w Szubinie</t>
  </si>
  <si>
    <t>SUMA OGÓŁEM:</t>
  </si>
  <si>
    <t>Tabela nr 3 - Wykaz sprzętu elektronicznego w Gminie Szubin</t>
  </si>
  <si>
    <r>
      <rPr>
        <b/>
        <i/>
        <sz val="11"/>
        <rFont val="Arial"/>
        <family val="2"/>
      </rPr>
      <t xml:space="preserve">Wykaz sprzętu elektronicznego </t>
    </r>
    <r>
      <rPr>
        <b/>
        <i/>
        <u val="single"/>
        <sz val="11"/>
        <rFont val="Arial"/>
        <family val="2"/>
      </rPr>
      <t>stacjonarnego</t>
    </r>
  </si>
  <si>
    <t>Lp.</t>
  </si>
  <si>
    <t xml:space="preserve">Nazwa  </t>
  </si>
  <si>
    <t>Rok produkcji</t>
  </si>
  <si>
    <t>Wartość księgowa brutto</t>
  </si>
  <si>
    <t>kserokopiarka Konica Minolta Bizhub 364</t>
  </si>
  <si>
    <t>drukarka Kyocera P3155dn</t>
  </si>
  <si>
    <t>drukarka Kyocera P3055dn</t>
  </si>
  <si>
    <t>drukarka Kyocera P3055dn 2szt*1.557zł</t>
  </si>
  <si>
    <t>zestaw komp. DELL Optiplex 7020</t>
  </si>
  <si>
    <t>serwer DELL R820 3sz*16.666,33zł</t>
  </si>
  <si>
    <t>brother MFC-L3730CDN</t>
  </si>
  <si>
    <t>drukarka Kyocera ECOSYS P3155DN 2szt* 2.472,3zł</t>
  </si>
  <si>
    <t>serwer DELL R720</t>
  </si>
  <si>
    <t>NAS QNAP TS-832X-2G (serwer plików)</t>
  </si>
  <si>
    <t>zestaw komp. DELL 340 SFF z monitorem Fujitsu 2szt*1.680,77zł</t>
  </si>
  <si>
    <t>komputer Dell OptiPlex XE2 SFF - 2szt*899zł</t>
  </si>
  <si>
    <t>komputer HP EliteDesk 800 G1 SFF - świetlica</t>
  </si>
  <si>
    <t xml:space="preserve">urządzenie wielofunkcyjne  </t>
  </si>
  <si>
    <t>zestaw komp. DELL Precision T3620 - 2szt.*1.800zł</t>
  </si>
  <si>
    <t>zestaw DELL Precision T3620</t>
  </si>
  <si>
    <t>drukarka A0 EPSON S.C-T5400M</t>
  </si>
  <si>
    <t>urządzenie w-f. Kyocera MFP ECOSYS M3655idn</t>
  </si>
  <si>
    <t>zestaw komputerowy - 3szt*1.716zł</t>
  </si>
  <si>
    <t>drukarka Zebra GX430t</t>
  </si>
  <si>
    <t>Przełącznik Mikrotik CRS354-48G-4s-2q+RM - 2szt*1.934,55zł</t>
  </si>
  <si>
    <t>urządzenie wielof. Kyocera M3145dn</t>
  </si>
  <si>
    <t>urządzenie wielof. Kyocera M3145dn - 2szt*5.300zł</t>
  </si>
  <si>
    <t>drukarka Kyocera P2040DN</t>
  </si>
  <si>
    <t>kserokopiarka Canon IR2730i</t>
  </si>
  <si>
    <t>komputer Dell Vostro 3681</t>
  </si>
  <si>
    <t>monitor IYAMA 24"</t>
  </si>
  <si>
    <t>zapora sieciowa Fortigate60F tradeup</t>
  </si>
  <si>
    <t>tester sieciowy DAHUA</t>
  </si>
  <si>
    <t>UPS EVER DUO 850 AVR</t>
  </si>
  <si>
    <t>UPS GEMBIRD Line-In 3000</t>
  </si>
  <si>
    <t>drukarka wielof. A3 Kyocera TaskAFLA MZ3200i</t>
  </si>
  <si>
    <t>drukarka wielof. A4 Kyocera ECOSYS P3155dn - 3szt*11.251,33zł</t>
  </si>
  <si>
    <t>drukarka wielof. A4 Kyocera ECOSYS M3655idn -5szt*11.251,33zł</t>
  </si>
  <si>
    <t>zapora sieciowa Fortigate60F -3szt*7.992,8zł</t>
  </si>
  <si>
    <t>zapora sieciowa Fortigate60F -3szt. 7.992,81zł</t>
  </si>
  <si>
    <t>zapora sieciowa Fortigate100F</t>
  </si>
  <si>
    <t>ifrastruktura IT - Projekt Infostrada 2.0</t>
  </si>
  <si>
    <t>przełącznik Mikrotik CRS354-48P-4S-2Q+RM</t>
  </si>
  <si>
    <t>przełącznik Mikrotik CRS354-48G-4s-2q+RM - 4szt* 2.814,24zł</t>
  </si>
  <si>
    <t>serwer DELL R730</t>
  </si>
  <si>
    <t>serwer NAS QNAP TS-1673AU-RP-16G</t>
  </si>
  <si>
    <t>serwer NAS QNAP TS-832PX-4G-12T</t>
  </si>
  <si>
    <t>serwer NAS QNAP TS-832PX-4G-8T</t>
  </si>
  <si>
    <t>sieciowy rejestrator video USB3.0 EzCAP350 PC PVR PRO</t>
  </si>
  <si>
    <t>czytnik kodów kreskowych 1D HR11 ARINGA / Kabel -3szt. *282,9zł</t>
  </si>
  <si>
    <t>drukarka etykiet GODEX RT730i termotransferowa z gilotyną -3szt*2.472,3zł</t>
  </si>
  <si>
    <t>komputer stacjonarny</t>
  </si>
  <si>
    <t>skaner dokumentów A4 FUJITSU ScanSnap iX1400 -2szt* 1.729,51zł</t>
  </si>
  <si>
    <t>drukarka monochromatyczna Kyocera P3155dn - 2szt*3.506zł</t>
  </si>
  <si>
    <t>monitor komputerowy 24”</t>
  </si>
  <si>
    <t>komputer stacjonarny - 24szt.* 4.538,7zł</t>
  </si>
  <si>
    <t xml:space="preserve">serwer Dell R750 </t>
  </si>
  <si>
    <t>urządzenie Xerox</t>
  </si>
  <si>
    <t>macierz dyskowa</t>
  </si>
  <si>
    <t>zestaw komputerowy (Komputer DELL 7010 i 5-3570, monitor HP 19", klawiatura, myszka, patchcord)</t>
  </si>
  <si>
    <t>zestaw komputerowy (Komputer HP Elite One 800 G1i3-4130 + klawiatura , myszka, patchcord, monitor)</t>
  </si>
  <si>
    <t>komputer ALL IN ONE DELL</t>
  </si>
  <si>
    <t xml:space="preserve">komputer A10 DELL 9010 </t>
  </si>
  <si>
    <t>zestaw komputerowy</t>
  </si>
  <si>
    <t>kserokopiarka KYOCERA  TA 35100I</t>
  </si>
  <si>
    <t>projektor mini</t>
  </si>
  <si>
    <t>Komputer HP</t>
  </si>
  <si>
    <t>Komputr HP ProOne</t>
  </si>
  <si>
    <t>Komputer  Lenovo</t>
  </si>
  <si>
    <t>Serwer DELL R650xs/4310/16GB/3x480GB/Wind.2022</t>
  </si>
  <si>
    <t>monitor SAMSUNG</t>
  </si>
  <si>
    <t>kopiarka KYOCERA v937x12611</t>
  </si>
  <si>
    <t>kopiarka KYOCERA MFPECOS4SM204</t>
  </si>
  <si>
    <t>monitor interaktywny</t>
  </si>
  <si>
    <t>projektor ACER P5530 lampowy</t>
  </si>
  <si>
    <t>urządzenie wielofunkcyjne EPSON</t>
  </si>
  <si>
    <t>drukarka 3D Flashforge Adventure 3  - 3 szt</t>
  </si>
  <si>
    <t xml:space="preserve">projektor LCD </t>
  </si>
  <si>
    <t>pralka automatyczna BEKO WTV8612</t>
  </si>
  <si>
    <t xml:space="preserve">szafa mroźniczo-chłodnicza </t>
  </si>
  <si>
    <t>klimatyzator GREE PULAR</t>
  </si>
  <si>
    <t xml:space="preserve">monitor interaktywny MAC </t>
  </si>
  <si>
    <t>komputer HP + monitor Dell</t>
  </si>
  <si>
    <t>monitor DELL - 3szt*400zł</t>
  </si>
  <si>
    <t>komputer stacjonarny DELL 7020 - 3szt* 780zł</t>
  </si>
  <si>
    <t>Dell R710</t>
  </si>
  <si>
    <t>drukarka Brother DCP-T 510W</t>
  </si>
  <si>
    <t>monitor interaktywny Avtek TouchSreenLite 55 z Android</t>
  </si>
  <si>
    <t>urządzenie wielofunkcyjne Epson</t>
  </si>
  <si>
    <t>komputer Dell OptiPlex7040 - 24 szt.</t>
  </si>
  <si>
    <t>komputer HP Elite Desk 800G3</t>
  </si>
  <si>
    <t>komputer HP Elite Desk 800G2 - 4 szt</t>
  </si>
  <si>
    <t xml:space="preserve">komputer HP Elite Desk 800G2 </t>
  </si>
  <si>
    <t>monitor interaktywny my BOARD</t>
  </si>
  <si>
    <t>serwer QNAPTS-832PXNAS w 8 dyskami 8TB</t>
  </si>
  <si>
    <t>monior interaktywny Avtek TouchScreen Lite 55</t>
  </si>
  <si>
    <t>urządzenie wielofunkcyjne EPSON Eco Tank L 6160</t>
  </si>
  <si>
    <t>serwer R 720</t>
  </si>
  <si>
    <t>monitor interaktywny my Board SILVER 4K Android 65</t>
  </si>
  <si>
    <t xml:space="preserve">monitor interaktywny Avtek Touch Screen </t>
  </si>
  <si>
    <t>drukarka 3D Marker Bot Sketch</t>
  </si>
  <si>
    <t>monitor interaktywny Newline TT 6519 RS 4 szt.</t>
  </si>
  <si>
    <t>projektor krótkoogniskowy Necum 361 X</t>
  </si>
  <si>
    <t>urządzenie ECOSYS MA 3500CIX</t>
  </si>
  <si>
    <t>monitor SAMSUNG - 2szt*8.750zł</t>
  </si>
  <si>
    <t>monitor interaktywny myBoard</t>
  </si>
  <si>
    <t>projektor ultrakrótkoogniskowy EPSON EB-680 - 2szt* 5.499zł</t>
  </si>
  <si>
    <t>monitor interaktywny myBoard 65</t>
  </si>
  <si>
    <t>projektor ultrakrótkoogniskowy EPSON EB-680</t>
  </si>
  <si>
    <t>serwer DeUR 720</t>
  </si>
  <si>
    <t>monitor Interaktywny Avtek TouchScreen Lite 55</t>
  </si>
  <si>
    <t>komputer Dell Optiplex 7040 m USFF i 5-6600T8GB 240 SSD Wio Pro A - 5szt* 950zł</t>
  </si>
  <si>
    <t>monitor Dell Ultra Sharp U 2311 HMt 2311 RO146-1308-CNO59 DJ P7444522sENFL - 5szt*400zł</t>
  </si>
  <si>
    <t>drukarka 3D Banach School 2</t>
  </si>
  <si>
    <t>kopiarka Triumf</t>
  </si>
  <si>
    <t>zasilacz do serwera</t>
  </si>
  <si>
    <t>monitor SAMSUNG 65 cali FlipOro</t>
  </si>
  <si>
    <t>pralka LG</t>
  </si>
  <si>
    <t>kopiarka Kyocera 3510i</t>
  </si>
  <si>
    <t>klimatyzator R32 (5,1)</t>
  </si>
  <si>
    <t>klimatyzator R32 (6,2 KW)</t>
  </si>
  <si>
    <t>serwer Dell R710 (serwerownia)</t>
  </si>
  <si>
    <t>mikrotronik CRS 328 3 szt.</t>
  </si>
  <si>
    <t>klatka SI (wyposażenie sali sensorycznej)</t>
  </si>
  <si>
    <t>monitor interaktywny Avtek TouchScreen Lite 55'' z Androidem</t>
  </si>
  <si>
    <t>klimatyzator Gree Pular 4,6 KW</t>
  </si>
  <si>
    <t>drukarka 3D-FlashForge Adventurer 4</t>
  </si>
  <si>
    <t>niszczarka Tarnator C8</t>
  </si>
  <si>
    <t>klimatyzacja Kaisai FLI 3,5 KW</t>
  </si>
  <si>
    <t>kopiarka Kyocera TA 3511i</t>
  </si>
  <si>
    <t>rejestrator 32ip</t>
  </si>
  <si>
    <t>mikro Tik Router Switch CR 5328 - 4szt* 1.500zł</t>
  </si>
  <si>
    <t>mikro Tik Router Switch CR 5309</t>
  </si>
  <si>
    <t>power Audio Novox Mixtour - 2szt* 1.699,99zł</t>
  </si>
  <si>
    <t>power Audio Sony MHCV42D.CEL Bluetooth</t>
  </si>
  <si>
    <t>serwer Dell R 710</t>
  </si>
  <si>
    <t>drukarka Konica Minolta C35 - 2szt* 1.500zł</t>
  </si>
  <si>
    <t>projektor BenQ</t>
  </si>
  <si>
    <t xml:space="preserve">mikrotik Router board </t>
  </si>
  <si>
    <t xml:space="preserve">zasilanie awaryjne </t>
  </si>
  <si>
    <t>serwer Dell r 820 16xsff</t>
  </si>
  <si>
    <t xml:space="preserve">monitor interaktywny Avtek TouchScreen Lite 55" z Androidem </t>
  </si>
  <si>
    <t>drukarka Epson eco Touch</t>
  </si>
  <si>
    <t>tablica interaktywna dotykowa</t>
  </si>
  <si>
    <t>projektor krótkoogniskowy Epdson</t>
  </si>
  <si>
    <t>drukarka 3D Banach School -2szt*6.366,01zł</t>
  </si>
  <si>
    <t>projektor Epson EB-530 - 6szt*3.660zł</t>
  </si>
  <si>
    <t>rejestrator HIKVISION DS.-7732NX-K4</t>
  </si>
  <si>
    <t>zapora sieciowa Fortigate 60 F</t>
  </si>
  <si>
    <t>urządzenie wiolofunkcyjne Epson</t>
  </si>
  <si>
    <t>projektor multimedialny</t>
  </si>
  <si>
    <t xml:space="preserve">monitor Dahua LM43-F200 </t>
  </si>
  <si>
    <t>dysk Seagate SkyHawk 10 TB</t>
  </si>
  <si>
    <t xml:space="preserve">zestaw komputerowy </t>
  </si>
  <si>
    <t>switch Miktronik CRS326  2x750zł</t>
  </si>
  <si>
    <t>ruter Miktronik RB4011</t>
  </si>
  <si>
    <t>AP Miktronik CAP</t>
  </si>
  <si>
    <t>centrala telefoniczna Slikan</t>
  </si>
  <si>
    <t>telefon bezprzewodowy Gigaset 4x199zł</t>
  </si>
  <si>
    <t>kopiarka Triumph P4531i</t>
  </si>
  <si>
    <t>serwer Dell R720</t>
  </si>
  <si>
    <t xml:space="preserve">monitor interaktywny Avtek TouchScreen Lite 55 z androidem </t>
  </si>
  <si>
    <t xml:space="preserve">klimatyzator ścienny </t>
  </si>
  <si>
    <t>kopiarka Triumph Adler</t>
  </si>
  <si>
    <t>moduł lampowy  NEC</t>
  </si>
  <si>
    <t>projekor NEC 2 szt</t>
  </si>
  <si>
    <t>sinus Pro 2500</t>
  </si>
  <si>
    <t>zapora sieciowa</t>
  </si>
  <si>
    <t>drukarka atramentowa Epson L1110</t>
  </si>
  <si>
    <t>monitory NEC '22' - 3szt</t>
  </si>
  <si>
    <t>oczyszczacz powietrza - 2 szt</t>
  </si>
  <si>
    <r>
      <rPr>
        <b/>
        <i/>
        <sz val="11"/>
        <rFont val="Arial"/>
        <family val="2"/>
      </rPr>
      <t xml:space="preserve">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</t>
    </r>
  </si>
  <si>
    <t>laptop Dell - Samoklęski D.</t>
  </si>
  <si>
    <t>laptop ACER NITROS 15,6' - 2szt*2.974,74zł</t>
  </si>
  <si>
    <t>laptop Lenovo V130-15IKB</t>
  </si>
  <si>
    <t>laptop HP Probook 650 G2</t>
  </si>
  <si>
    <t>tablet Samsung Galaxy Tab 10.1 WiFi Czarny 7szt*850zł</t>
  </si>
  <si>
    <t>laptop Lenovo T540p</t>
  </si>
  <si>
    <t>laptop DELL E6420 c - 2szt*600zł</t>
  </si>
  <si>
    <t>laptop DELL E5550 c</t>
  </si>
  <si>
    <t>laptop HP Zbook 15 G2 c - 2szt* 2.099zł</t>
  </si>
  <si>
    <t>laptop HP Zbook 15 G2 c - 2szt*2.299zł</t>
  </si>
  <si>
    <t>laptop DELL E5570 - 2szt*2.683,9zł</t>
  </si>
  <si>
    <t>laptop Lenovo ThinkPad T560 c - 5szt*2.050zł</t>
  </si>
  <si>
    <t>laptop Lenovo ThinkPad T560</t>
  </si>
  <si>
    <t>laptop DELL E5550</t>
  </si>
  <si>
    <t>laptop DELL E5540</t>
  </si>
  <si>
    <t>kolektor danych (czytnik kodów kreskowych)</t>
  </si>
  <si>
    <t>tablet BLOW Platinum Tab V3 10,1" - 6szt*889zł</t>
  </si>
  <si>
    <t>laptop Lenovo Thinkpad T540p, stacja dokująca</t>
  </si>
  <si>
    <t>laptop Lenovo ThinkPad T540p</t>
  </si>
  <si>
    <t>laptop szczepienia 1</t>
  </si>
  <si>
    <t>laptop szczepienia 2</t>
  </si>
  <si>
    <t>laptop HP 250 G8</t>
  </si>
  <si>
    <t>laptop HP 450-G4</t>
  </si>
  <si>
    <t>Samsung Galaxy A20e - 2szt * 989,01zł</t>
  </si>
  <si>
    <t>Samsung Galaxy A20e</t>
  </si>
  <si>
    <t>Huawei Y6 2019 - 2szt* 789zł</t>
  </si>
  <si>
    <t>Samsung Galaxy A20e - 3szt * 989,01zł</t>
  </si>
  <si>
    <t>Samsung Galaxy A20e - 2szt * 989zł</t>
  </si>
  <si>
    <t>Samsung Galaxy S20 FE 5G zielony</t>
  </si>
  <si>
    <t>Samsung Galaxy S20 FE 5G czerwony</t>
  </si>
  <si>
    <t>Samsung Galaxy S20 FE 5G pomarańczowy</t>
  </si>
  <si>
    <t>Samsung Galaxy S20 FE 5G lawendowy</t>
  </si>
  <si>
    <t>Samsung Galaxy S20 FE 5G niebieski - 2szt* 3.163,56zł</t>
  </si>
  <si>
    <t>XIAOMI REDMI 9A szary - 4szt * 528,90zł</t>
  </si>
  <si>
    <t>Samsung Galaxy A54 5G 8/128GB ES BIAŁY</t>
  </si>
  <si>
    <t>Samsung Galaxy A54 5G 8/128GB ES ZIELONY</t>
  </si>
  <si>
    <t>Samsung Galaxy A54 5G 8/128GB ES FIOLETOWY</t>
  </si>
  <si>
    <t>Samsung Galaxy A54 5G 8/128GB ES CZARNY – 5 szt.*2436,63zł</t>
  </si>
  <si>
    <t>kamera 4k Sony FDR</t>
  </si>
  <si>
    <t xml:space="preserve">laptop Gateway </t>
  </si>
  <si>
    <t>tablet lenovo</t>
  </si>
  <si>
    <t>laptop HP</t>
  </si>
  <si>
    <t>notebook DELL</t>
  </si>
  <si>
    <t>laptop ASUS VIVOBOOK</t>
  </si>
  <si>
    <t>notebook HP 250G7i5-1035G1</t>
  </si>
  <si>
    <t>zestaw fotograficzny</t>
  </si>
  <si>
    <t>zestaw komputerowy (laptop + drukarka HP)</t>
  </si>
  <si>
    <t xml:space="preserve">laptop HP 850 - 6szt. * 2.094,69zł </t>
  </si>
  <si>
    <t>laptop DELL E7450 (18szt * 1.924,95zł )</t>
  </si>
  <si>
    <t>laptop Lenovo</t>
  </si>
  <si>
    <t>podłoga interaktywna z pisakami</t>
  </si>
  <si>
    <t>panele sensoryczne</t>
  </si>
  <si>
    <t>laptop 15,6 Dell Inspiration 3511</t>
  </si>
  <si>
    <t>zestaw kwadratów wyciszających</t>
  </si>
  <si>
    <t>zestaw nagłaśniający zestaw Port VHF</t>
  </si>
  <si>
    <t>lego Spike Robot Edukacyjny 5 szt</t>
  </si>
  <si>
    <t>aparat fotograficzny Canon PowerShot G7x Mark II - 5 szt</t>
  </si>
  <si>
    <t>laptop LENOVO ThinkPad T550 20373-13-17727 - 4szt</t>
  </si>
  <si>
    <t>laptop LENOVO ThinkPad T550 20373-16-17740 - 2szt</t>
  </si>
  <si>
    <t>ozoboty</t>
  </si>
  <si>
    <t>smartfon Samsung galaxy A50</t>
  </si>
  <si>
    <t xml:space="preserve">głośnik mobilny - 2 szt </t>
  </si>
  <si>
    <t>radioodtwarzacz Manta - 4 szt</t>
  </si>
  <si>
    <t>laptop Lenovo - 6 szt</t>
  </si>
  <si>
    <t>głośnik bezprzewodowy z mikrofonem</t>
  </si>
  <si>
    <t xml:space="preserve">notebook Lenovo </t>
  </si>
  <si>
    <t>tablet Lenovo Tab4 10 (3szt*573,18zł)</t>
  </si>
  <si>
    <t>głośniki komputerowe Logitech Z333</t>
  </si>
  <si>
    <t>laptop HP 850 (8szt * 2.094,69zł)</t>
  </si>
  <si>
    <t>laptop multimedialny</t>
  </si>
  <si>
    <t>aparat cyfrowy Lustrzanka Canon EOS 800D 2 szt</t>
  </si>
  <si>
    <t xml:space="preserve">laptop HP 850 - 8 szt.* 2.094,69zł </t>
  </si>
  <si>
    <t xml:space="preserve">laptop Lenovo Legion 5 </t>
  </si>
  <si>
    <t>podłoga interaktywna wraz ze stojakiem i pisakami interaktywnymi</t>
  </si>
  <si>
    <t>laptop Lenovo V15i5</t>
  </si>
  <si>
    <t>laptop ACER Travel Mate P2</t>
  </si>
  <si>
    <t>kolumna mobilna Ibiza</t>
  </si>
  <si>
    <t>tablet LENOVO - 4szt *1.500zł</t>
  </si>
  <si>
    <t>laptop DELL LATITUDE - 2szt * 2.200zł</t>
  </si>
  <si>
    <t>samsung Galaxy A50</t>
  </si>
  <si>
    <t>laptop HP 850 - 2szt * 2.254,69zł</t>
  </si>
  <si>
    <t>laptop HP 850 - 3szt * 2.094,69zł</t>
  </si>
  <si>
    <t>smartfon Samsung Galaxy S21</t>
  </si>
  <si>
    <t>laptop multimedialny 1</t>
  </si>
  <si>
    <t>mikser 12 kanałowy</t>
  </si>
  <si>
    <t>zestaw nagłośnieniowy NOVOX N10000 *00W RMS - 2szt*2.150zł</t>
  </si>
  <si>
    <t>aparat fotograficzny lustrzanka CANONEOS250D</t>
  </si>
  <si>
    <t>telefon Gigaset DX800A</t>
  </si>
  <si>
    <t>dyktafon OLIMPUS</t>
  </si>
  <si>
    <t>bezprzewodowy zestaw 2x mikrofony PARTY 200UHF</t>
  </si>
  <si>
    <t>mikrokontroler z czujnikami zest. 37 czujników - 2szt.*155zł</t>
  </si>
  <si>
    <t>mikrokontroler z czujnikami i akcesoriami - 2szt*290zł</t>
  </si>
  <si>
    <t>zestaw mikrofonów nagłownych - 2szt*399zł</t>
  </si>
  <si>
    <t>radioodtwarzacz BLAUPUNKT - 2szt*279zł</t>
  </si>
  <si>
    <t>Radioodtwarzacz AIWA</t>
  </si>
  <si>
    <t>Mikrofon kierunkowy nakamerowy, SYNCO M3 - 2szt*380zł</t>
  </si>
  <si>
    <t>Mikroport SYNCO G1 A1 bezprzewodowy system mikrofonowy</t>
  </si>
  <si>
    <t>Laptop L14 intel 63 PN</t>
  </si>
  <si>
    <t>Lenowo Tab M10</t>
  </si>
  <si>
    <t>Lenowo tab M10</t>
  </si>
  <si>
    <t>Tablet lenowo</t>
  </si>
  <si>
    <t>Monitor SAMSUNG</t>
  </si>
  <si>
    <t>telefon komórkowy SAMSUNG</t>
  </si>
  <si>
    <t>laptop HP EliteBook 850 G3</t>
  </si>
  <si>
    <t>światłowodowa kurtyna</t>
  </si>
  <si>
    <t>laptop HP 850 (7 szt. * 2.094,69zł)</t>
  </si>
  <si>
    <t>laptop DELL E7450 (17 szt.* 1.924,95zł)</t>
  </si>
  <si>
    <t>zestaw klocków LEGO</t>
  </si>
  <si>
    <t xml:space="preserve">podłoga interaktywna ze stojakiem i pisakiem </t>
  </si>
  <si>
    <t xml:space="preserve">klasowa fizyka z walizki -elektryczność i obwody elektryczne </t>
  </si>
  <si>
    <t>klasowa fizyka z walizki odnawialne źródła energii</t>
  </si>
  <si>
    <t>gimbal ręczny DJI Ronin-SC</t>
  </si>
  <si>
    <t>zestaw Wonder + akcesoria 6 szt.</t>
  </si>
  <si>
    <t xml:space="preserve">robot Qoopers z akcesoriami 6 szt. </t>
  </si>
  <si>
    <t xml:space="preserve">aparat Sony Cyber-shot DSC -RX 100 III </t>
  </si>
  <si>
    <t>fizyczne stacje doświadczalne, prąd i obwody elektryczne</t>
  </si>
  <si>
    <t>telefon Xiaomi Redmi Note 11 Pro 5G</t>
  </si>
  <si>
    <t>laptop L14 Intel G3 PN 21C2500600 2 szt. po 3000 zł</t>
  </si>
  <si>
    <t>laptop Dell</t>
  </si>
  <si>
    <t>laptop DELL Latitude - 12szt * 2.230zł</t>
  </si>
  <si>
    <t>laptop HP x360 - 10szt * 2.299zł</t>
  </si>
  <si>
    <t>laptop HP 850 - 8szt * 2.094,69zł</t>
  </si>
  <si>
    <t>laptop DELL E7450 - 25szt * 1.924,95zł</t>
  </si>
  <si>
    <t>laptop Lenovo Legion 5</t>
  </si>
  <si>
    <t xml:space="preserve">podłoga interaktywna ze stojakiem </t>
  </si>
  <si>
    <t>laptop ACER Travelmate 8GB - 2szt*3.821,90zł</t>
  </si>
  <si>
    <t>kamera cyfrowa SONY</t>
  </si>
  <si>
    <t>gimbal ręczny FEIYU 66 Max</t>
  </si>
  <si>
    <t>aparat fotograficzny SONY</t>
  </si>
  <si>
    <t>telefon komórkowy Samsung A50</t>
  </si>
  <si>
    <t>laptop ThinkPad</t>
  </si>
  <si>
    <t>laptop (polizingowy) Lenovo ThinkPad</t>
  </si>
  <si>
    <t>laptop HP 850  - 6 szt. x 2.094,69zł</t>
  </si>
  <si>
    <t>laptop (polizingowy) 4 szt. x 2.350zł</t>
  </si>
  <si>
    <t>Aparat fot. Sony</t>
  </si>
  <si>
    <t>laptop Dell Latitiude</t>
  </si>
  <si>
    <t>Wykaz monitoringu wizyjnego</t>
  </si>
  <si>
    <t>system monit. Wizyjnego IP - Szubin Wieś</t>
  </si>
  <si>
    <t>system monit. Wizyjnego IP - Szubin Park Nakielski</t>
  </si>
  <si>
    <t>system monit. Wizyjnego IP - UM</t>
  </si>
  <si>
    <t>system monit. Wizyjnego IP - Zamość ISKRA</t>
  </si>
  <si>
    <t>system monit. Wizyjnego IP - Targowisko</t>
  </si>
  <si>
    <t>system monit. Wizyjnego IP - Kościuszki 18</t>
  </si>
  <si>
    <t>system monit. Wizyjnego IP - PSZOK</t>
  </si>
  <si>
    <t>system monit. Wizyjnego IP - Wąsosz plaża</t>
  </si>
  <si>
    <t>rejestrator IP - Szubin Rynek</t>
  </si>
  <si>
    <t>monitoring (w tym 16 kamer wewnętrzne, 2 zewnętrzne)</t>
  </si>
  <si>
    <t>kamera zewnętrzna</t>
  </si>
  <si>
    <t>kamera wewnętrzna</t>
  </si>
  <si>
    <t>3. Szkoła Podstawowa nr 1 w Szubinie</t>
  </si>
  <si>
    <t>kamera Switch DH-PFSA4226-24ET-360</t>
  </si>
  <si>
    <t>4. Samorządowe Przedszkole nr 2</t>
  </si>
  <si>
    <t>system kamer zewnętrznych - 4szt</t>
  </si>
  <si>
    <t>5. Szkoła Podstawowa w Rynarzewie</t>
  </si>
  <si>
    <t>kamery HWT-320-VF</t>
  </si>
  <si>
    <t>kamery HWT-T123-M</t>
  </si>
  <si>
    <t>rejestrator IP Hikvision</t>
  </si>
  <si>
    <t>dysk Seagate SkyHawk</t>
  </si>
  <si>
    <t>6. Szkoła Podstawowa w Kowalewie</t>
  </si>
  <si>
    <t>monitoring wizyjny</t>
  </si>
  <si>
    <t>7. Szkoła Podstawowa w Królikowie</t>
  </si>
  <si>
    <t>rejestrator IP - wew. budynku</t>
  </si>
  <si>
    <t>dysk do rejestratora - wew. budynku</t>
  </si>
  <si>
    <t>kamery IP- wew. i na zew. budynku</t>
  </si>
  <si>
    <t>telewizor 50" - wew. budynku</t>
  </si>
  <si>
    <t>8. Szkoła Podstawowa w Kołaczkowie</t>
  </si>
  <si>
    <t xml:space="preserve">rejestrator IP Kenik </t>
  </si>
  <si>
    <t>kamera IP Kenik   2x750zł</t>
  </si>
  <si>
    <t>zestaw monitoringu</t>
  </si>
  <si>
    <t>9. Żłobek "Kubuś Puchatek" w Szubinie</t>
  </si>
  <si>
    <t>system kamer wewnętrznych - 8szt</t>
  </si>
  <si>
    <t>Razem sprzęt stacjonarny</t>
  </si>
  <si>
    <t>Razem sprzęt przenośny</t>
  </si>
  <si>
    <t>Razem monitoring wizyjny</t>
  </si>
  <si>
    <t>Tabela nr 4 - Wykaz pojazdów w Gminie Szubin</t>
  </si>
  <si>
    <t>Dane pojazdów</t>
  </si>
  <si>
    <t>Marka</t>
  </si>
  <si>
    <t>Typ, model</t>
  </si>
  <si>
    <t>Nr podw./ nadw.</t>
  </si>
  <si>
    <t>Nr rej.</t>
  </si>
  <si>
    <t>Rodzaj pojazdu zgodnie z dowodem rejestracyjnym lub innymi dokumentami</t>
  </si>
  <si>
    <t>Poj.</t>
  </si>
  <si>
    <t>Rok prod.</t>
  </si>
  <si>
    <t>Data I rejestracji</t>
  </si>
  <si>
    <t>Ilość miejsc</t>
  </si>
  <si>
    <t>Ładowność</t>
  </si>
  <si>
    <t>Dopuszczalna masa całkowita</t>
  </si>
  <si>
    <t>Moc pojazdu</t>
  </si>
  <si>
    <t>Rodzaj paliwa</t>
  </si>
  <si>
    <t>Przebieg</t>
  </si>
  <si>
    <t>Suma ubezpieczenia (wartość pojazdu z VAT) wraz z wyposażeniem dodatkowym</t>
  </si>
  <si>
    <t>Okres ubezpieczenia OC i NNW</t>
  </si>
  <si>
    <t>Okres ubezpieczenia AC i KR + ASS</t>
  </si>
  <si>
    <t>Ryzyka podlegające ubezpieczeniu w danym pojeździe (wybrane ryzyka zaznaczone X)</t>
  </si>
  <si>
    <t>Od</t>
  </si>
  <si>
    <t>Do</t>
  </si>
  <si>
    <t>OC</t>
  </si>
  <si>
    <t>NNW</t>
  </si>
  <si>
    <t>AC/KR</t>
  </si>
  <si>
    <t>ASS</t>
  </si>
  <si>
    <t>1. Urząd Miejski, ul. Kcyńska 12, 89-200 Szubin, REGON: 000526802, NIP: 562-10-04-534</t>
  </si>
  <si>
    <t>Man</t>
  </si>
  <si>
    <t>14.220</t>
  </si>
  <si>
    <t>WMAL80ZZX7Y177340</t>
  </si>
  <si>
    <t>CNA 98RY</t>
  </si>
  <si>
    <t>specjalny pożarniczy</t>
  </si>
  <si>
    <t>6 871 cm3</t>
  </si>
  <si>
    <t>24.09.2007</t>
  </si>
  <si>
    <t>14 000kg</t>
  </si>
  <si>
    <t xml:space="preserve"> 162 kW </t>
  </si>
  <si>
    <t>D</t>
  </si>
  <si>
    <t>25.08.2024 25.08.2025</t>
  </si>
  <si>
    <t>24.08.2025 24.08.2026</t>
  </si>
  <si>
    <t>X</t>
  </si>
  <si>
    <t>FSC Starachowice</t>
  </si>
  <si>
    <t>Star 244</t>
  </si>
  <si>
    <t>SUS0244ASV0012637</t>
  </si>
  <si>
    <t>CNA 98A9</t>
  </si>
  <si>
    <t>6 842 cm3</t>
  </si>
  <si>
    <t>09.06.1998</t>
  </si>
  <si>
    <t>10 170kg</t>
  </si>
  <si>
    <t>20.06.2024 20.06.2025</t>
  </si>
  <si>
    <t>19.06.2025 19.06.2026</t>
  </si>
  <si>
    <t>Sam</t>
  </si>
  <si>
    <t>BY1400242</t>
  </si>
  <si>
    <t>CNA K286</t>
  </si>
  <si>
    <t>przyczepa</t>
  </si>
  <si>
    <t>02.03.1998</t>
  </si>
  <si>
    <t>190kg</t>
  </si>
  <si>
    <t>350kg</t>
  </si>
  <si>
    <t>15.05.2024 15.05.2025</t>
  </si>
  <si>
    <t>14.05.2025 14.05.2026</t>
  </si>
  <si>
    <t>Ford</t>
  </si>
  <si>
    <t>Transit 350M</t>
  </si>
  <si>
    <t>WF0LXXBDFL3M26556</t>
  </si>
  <si>
    <t>CNA 99AT</t>
  </si>
  <si>
    <t>2 402 cm3</t>
  </si>
  <si>
    <t>21.01.2004</t>
  </si>
  <si>
    <t>3 490kg</t>
  </si>
  <si>
    <t xml:space="preserve">66 kW </t>
  </si>
  <si>
    <t>27.01.2025 27.01.2026</t>
  </si>
  <si>
    <t>26.01.2026 26.01.2027</t>
  </si>
  <si>
    <t>WF0LXXBDFL3M26557</t>
  </si>
  <si>
    <t>CNA 98AT</t>
  </si>
  <si>
    <t>1 270 kg</t>
  </si>
  <si>
    <t xml:space="preserve"> 66 kW</t>
  </si>
  <si>
    <t>Star</t>
  </si>
  <si>
    <t>LE 14.220 4x4 BB</t>
  </si>
  <si>
    <t>WMAL807766Y161425</t>
  </si>
  <si>
    <t>CNA 98JG</t>
  </si>
  <si>
    <t>30.01.2006</t>
  </si>
  <si>
    <t xml:space="preserve">162 kW </t>
  </si>
  <si>
    <t>21.02.2025 21.02.2026</t>
  </si>
  <si>
    <t>20.02.2026 20.02.2027</t>
  </si>
  <si>
    <t xml:space="preserve">Ford </t>
  </si>
  <si>
    <t>Transit 2,0</t>
  </si>
  <si>
    <t>WF0LXXGGVLVG90444</t>
  </si>
  <si>
    <t>CNA 3E71</t>
  </si>
  <si>
    <t>1 998 cm3</t>
  </si>
  <si>
    <t>20.09.1997</t>
  </si>
  <si>
    <t>2 800kg</t>
  </si>
  <si>
    <t>P</t>
  </si>
  <si>
    <t>08.06.2024 08.06.2025</t>
  </si>
  <si>
    <t>07.06.2025 07.06.2026</t>
  </si>
  <si>
    <t>RENAULT</t>
  </si>
  <si>
    <t>M210.12 4x4</t>
  </si>
  <si>
    <t>VF640BCA000001060</t>
  </si>
  <si>
    <t>CNA E077</t>
  </si>
  <si>
    <t>6 174 cm3</t>
  </si>
  <si>
    <t>26.04.2000</t>
  </si>
  <si>
    <t>12 000kg</t>
  </si>
  <si>
    <t>154 kW</t>
  </si>
  <si>
    <t>30.09.2024 30.09.2025</t>
  </si>
  <si>
    <t>29.09.2025 29.09.2026</t>
  </si>
  <si>
    <t>Ursus</t>
  </si>
  <si>
    <t>C-330</t>
  </si>
  <si>
    <t>CNA 59YK</t>
  </si>
  <si>
    <t>ciągnik rolniczy</t>
  </si>
  <si>
    <t>1 960 cm3</t>
  </si>
  <si>
    <t>11.09.1986</t>
  </si>
  <si>
    <t>2 240kg</t>
  </si>
  <si>
    <t>22.10.2024 22.10.2025</t>
  </si>
  <si>
    <t>21.10.2025 21.10.2026</t>
  </si>
  <si>
    <t>TEMARED</t>
  </si>
  <si>
    <t>8 02B SRV</t>
  </si>
  <si>
    <t>SWH8S26000B149702</t>
  </si>
  <si>
    <t>CNA KL80</t>
  </si>
  <si>
    <t>10.04.2019</t>
  </si>
  <si>
    <t>549kg</t>
  </si>
  <si>
    <t>750kg</t>
  </si>
  <si>
    <t>10.04.2025 10.04.2026</t>
  </si>
  <si>
    <t>09.04.2026 09.04.2027</t>
  </si>
  <si>
    <t>8 02B SGV</t>
  </si>
  <si>
    <t>SWH8S60200B179380</t>
  </si>
  <si>
    <t>CNA KS30</t>
  </si>
  <si>
    <t>27.05.2020</t>
  </si>
  <si>
    <t>576kg</t>
  </si>
  <si>
    <t>27.05.2024 27.05.2025</t>
  </si>
  <si>
    <t>26.05.2025 26.05.2026</t>
  </si>
  <si>
    <t>SUSKI</t>
  </si>
  <si>
    <t>KTS1, 21N</t>
  </si>
  <si>
    <t>SXJKTS100LR000627</t>
  </si>
  <si>
    <t>CNA KY02</t>
  </si>
  <si>
    <t>przyczepa lekka (podłodziowa)</t>
  </si>
  <si>
    <t>06.07.2021</t>
  </si>
  <si>
    <t>550kg</t>
  </si>
  <si>
    <t>06.07.2024 06.07.2025</t>
  </si>
  <si>
    <t>05.07.2025 05.07.2026</t>
  </si>
  <si>
    <t>Mercus</t>
  </si>
  <si>
    <t>TGE</t>
  </si>
  <si>
    <t>WMA12VUY2R9002582</t>
  </si>
  <si>
    <t>CNA 28898</t>
  </si>
  <si>
    <t>autobus</t>
  </si>
  <si>
    <t>1 968cm3</t>
  </si>
  <si>
    <t>14.11.2023</t>
  </si>
  <si>
    <t>5 000kg</t>
  </si>
  <si>
    <t>120 kW</t>
  </si>
  <si>
    <t>10.186 km</t>
  </si>
  <si>
    <t>14.11.2024 14.11.2025</t>
  </si>
  <si>
    <t>13.11.2025 13.11.2026</t>
  </si>
  <si>
    <t>2. Ochotnicza Straż Pożarna w Turze, Tur, ul. Brzozowa 2, 89-200 Szubin, REGON: 092502359, NIP: 558-16-46-604</t>
  </si>
  <si>
    <t xml:space="preserve">Iveco </t>
  </si>
  <si>
    <t>EuroCargo</t>
  </si>
  <si>
    <t>ZCFB71LM302663830</t>
  </si>
  <si>
    <t>CNA VL98</t>
  </si>
  <si>
    <t>6 728cm3</t>
  </si>
  <si>
    <t>22.01.2018</t>
  </si>
  <si>
    <t>15 000kg</t>
  </si>
  <si>
    <t xml:space="preserve">207 kW </t>
  </si>
  <si>
    <t>4.084km</t>
  </si>
  <si>
    <t>22.01.2025 22.01.2026</t>
  </si>
  <si>
    <t>21.01.2026 21.01.2027</t>
  </si>
  <si>
    <t>3. Ochotnicza Straż Pożarna w Szubinie, ul. Paderewskiego 12, 89-200 Szubin, REGON: 092502365, NIP: 558-16-44-841</t>
  </si>
  <si>
    <t>Volvo</t>
  </si>
  <si>
    <t>FL</t>
  </si>
  <si>
    <t>YV2T0Y1B4KZ122750</t>
  </si>
  <si>
    <t>CNA 02398</t>
  </si>
  <si>
    <t>7 698cm3</t>
  </si>
  <si>
    <t>06.12.2018</t>
  </si>
  <si>
    <t>6 425kg</t>
  </si>
  <si>
    <t>16 000kg</t>
  </si>
  <si>
    <t xml:space="preserve"> 210 kW </t>
  </si>
  <si>
    <t>45.930km</t>
  </si>
  <si>
    <t>06.12.2024 06.12.2025</t>
  </si>
  <si>
    <t>05.12.2025 05.12.2026</t>
  </si>
  <si>
    <t>4. Ochotnicza Straż Pożarna w Ciężkowie, Ciężkowo 10, 89-200 Szubin, REGON: 092502425, NIP: 558-16-46-550</t>
  </si>
  <si>
    <t>Iveco</t>
  </si>
  <si>
    <t>Daily 70C18</t>
  </si>
  <si>
    <t>ZCFC270D2K5310474</t>
  </si>
  <si>
    <t>CNA 07998</t>
  </si>
  <si>
    <t>2 998cm3</t>
  </si>
  <si>
    <t>31.10.2019</t>
  </si>
  <si>
    <t>7 000kg</t>
  </si>
  <si>
    <t xml:space="preserve"> 132 kW </t>
  </si>
  <si>
    <t>1.957km</t>
  </si>
  <si>
    <t>21.11.2024 21.11.2025</t>
  </si>
  <si>
    <t>20.11.2025 20.11.2026</t>
  </si>
  <si>
    <t>5. Ochotnicza Straż Pożarna w Rynarzewie, Rynarzewo, ul. Strażacka 1, 89-200 Szubin, REGON: 092527885, NIP: 558-16-46-490</t>
  </si>
  <si>
    <t>Renault</t>
  </si>
  <si>
    <t>MDB3 D</t>
  </si>
  <si>
    <t>VF640K869MB001933</t>
  </si>
  <si>
    <t>CNA 14198</t>
  </si>
  <si>
    <t>30.10.2020</t>
  </si>
  <si>
    <t>4.832km</t>
  </si>
  <si>
    <t>30.10.2024 30.10.2025</t>
  </si>
  <si>
    <t>29.10.2025 29.10.2026</t>
  </si>
  <si>
    <t>6. Ochotnicza Straż Pożarna w Wąsoszu, Wąsosz, ul. Nadbrzeżna 1, 89-200 Szubin, REGON: 092506430, NIP: 558-16-59-417</t>
  </si>
  <si>
    <t>Mercedes-Benz</t>
  </si>
  <si>
    <t>Sprinter 519 4x2</t>
  </si>
  <si>
    <t>W1V5M53Z6PN252262</t>
  </si>
  <si>
    <t>CNA 29009</t>
  </si>
  <si>
    <t>1 950cm3</t>
  </si>
  <si>
    <t>12.10.2023</t>
  </si>
  <si>
    <t xml:space="preserve"> 5 500kg </t>
  </si>
  <si>
    <t>140 kW</t>
  </si>
  <si>
    <t>553 km</t>
  </si>
  <si>
    <t>12.10.2024 12.10.2025</t>
  </si>
  <si>
    <t>11.10.2025 11.10.2026</t>
  </si>
  <si>
    <t>7. Miejsko Gminny Ośrodek Pomocy Społecznej, ul. Kcyńska 34, 89-200 Szubin, REGON: 092990519, NIP: 558-16-84-579</t>
  </si>
  <si>
    <t>FAC Transit Custom</t>
  </si>
  <si>
    <t>WF01XXTTG1JR37934</t>
  </si>
  <si>
    <t>CNA 03222</t>
  </si>
  <si>
    <t>osobowy</t>
  </si>
  <si>
    <t>1 995cm3</t>
  </si>
  <si>
    <t>18.12.2018</t>
  </si>
  <si>
    <t>3 190kg</t>
  </si>
  <si>
    <t xml:space="preserve"> 96 kW </t>
  </si>
  <si>
    <t>94.227km</t>
  </si>
  <si>
    <t>25.01.2025 25.01.2026</t>
  </si>
  <si>
    <t>24.01.2026 24.01.2027</t>
  </si>
  <si>
    <t>Tabela nr 5 - Szkodowość w Gminie Szubin</t>
  </si>
  <si>
    <t>Liczba szkód</t>
  </si>
  <si>
    <t>Suma wypłaconych odszkodowań</t>
  </si>
  <si>
    <t>Ryzyko</t>
  </si>
  <si>
    <t>Krótki opis szkody</t>
  </si>
  <si>
    <t>2021 rok</t>
  </si>
  <si>
    <t>ogień i inne zdarzenia losowe</t>
  </si>
  <si>
    <t>uszkodzenie koszy na śmieci przez nieznanych sprawców (4.575,60zł); zalanie budynku szkoły  w wyniku obfitych opadów (3.280zł); uszkodzenie mienia w parku miejskim przez nieznanych sprawców (1.943,40zł); uszkodzenie stojaków wystawienniczych przez nieznanych sprawców (150zł + 150zł); uszkodzenie tablicy ogłoszeniowej przez nieznanych sprawców (1.906,50zł)</t>
  </si>
  <si>
    <t>odpowiedzialność cywilna</t>
  </si>
  <si>
    <t>zalanie mienia w wyniku pęknięcia rury centralnego ogrzewania (272,05zł); uszkodzenie pojazdu na drodze (7.402,17zł)</t>
  </si>
  <si>
    <t>NNW OSP</t>
  </si>
  <si>
    <t>uraz ciała podczas akcji ratowniczej</t>
  </si>
  <si>
    <t>uszkodzenie pojazdu na drodze (455,30zł); uszkodzenie pojazdu wskutek uderzenia kamieniem podczas koszenia trawy (2.553,62zł + 250zł + 1.817,62zł + 680,33zł + 5.187,66zł); uraz ciała na drodze (2.150zł); uraz ciała oraz uszkodzenie mienia wskutek upadku na nierównym chodniku (5.109,99zł)</t>
  </si>
  <si>
    <t>zalanie pomieszczeń budynku na stadionie wskutek pęknięcia rury (1.492,06zł); zalanie mienia i budynku przedszkola w wyniku ulewnych deszczy (1.056zł); uszkodzenie ogrodzenia przez odłamaną gałąź drzewa podczas wichury (809,25zł); zniszczenie mienia w parku miejskim w skutek dewastacji (6.482,10zł)</t>
  </si>
  <si>
    <t>kradzież</t>
  </si>
  <si>
    <t>kradzież tablicy ogłoszeniowej</t>
  </si>
  <si>
    <t>2022 rok</t>
  </si>
  <si>
    <t>uraz ciała na drodze (1.000zł); uszkodzenie pojazdu na drodze (850zł + 1.100zł); uszkodzenie pojazdu wskutek uderzenia kamieniem podczas koszenia trawy (505,72zł + 600zł); zalanie mienia wskutek awarii instalcji wodociągowej (2.600zł); zalanie mienia przez nieszczelny dach (500zł + 600zł + 700zł); uszkodzenie mienia w trakcie wykonywanych prac przez pracowników (534,92zł)</t>
  </si>
  <si>
    <t>zalanie budynku przedszkola i mienia wskutek rozszczelnienia zaworu co (2.488,67zł); zerwanie połaci dachowej budynku w wyniku silnego wiatru (135.239,95zł); uszkodzenie ogrodzenia przez odłamaną gałąź drzewa podczas wichury (2.513zł); uszkodzenie paneli fotowoltaicznych na skutek wichury (15.867zł); uszkodzenie dachu na szkole na skutek wichury (4.231,20zł); uszkodzenie przebieralni na terenie plaży na skutek wichury (7.134zł); zalanie pomieszczeń szkolnych na skutek uszkodzenia rury c.o. (2.945zł); uszkodzenie tablicy ogłoszeniowej na skutek wichury (2.644,50zł); uszkodzenie gabloty na skutek wichury (1.945,86zł); uszkodzenie tablicy ogłoszeniowej przez pojazd (738zł); uszkodzenie powłoki malarskiej w budynku w skutek aktu wandalizmu (219,43zł); uszkodzenie namiotu na skutek silnych porywów wiatru (1.254zł); uszkodzenie trampoliny ziemnej na terenie parku miejskiego w skutek dewastacji (10.000zł); uszkodzenie wiat na terenie gminy przez nieznanych sprawców (2.450zł + 984zł + 351,14zł); uszkodzenie budynku świetlicy podczas wichury (10.593,35zł); uszkodzenie ogrodzenia przez pojazd (436,65zł)</t>
  </si>
  <si>
    <t>2023 rok</t>
  </si>
  <si>
    <t>uszkodzenie pojazdu na drodze (5.649,65zł + 4.500zł); uszkodzenie pojazdu wskutek uderzenia kamieniem podczas koszenia trawy (800zł + 300zł); uszkodzenie elewacji budynku podczas koszenia trawy (100zł); brak informacji (243,89zł); uraz ciała wskutek poślizgnięcia się na nieodśnieżonym chodniku (10.000zł)</t>
  </si>
  <si>
    <t>zalanie pomieszczeń budynku na stadionie (1.500zł); zalanie pomieszczeń budynku szkoły na skutek intensywnych opadów deszczu (4.407,94zł + 2.166,24zł); zalanie pomieszczeń budynku remizy na skutek intensywnych opadów deszczu (4.392,37zł + 8.170,66zł); uszkodzenie drzwi podczas włamania do lokalu mieszkalnego (1.188,32zł); uszkodzenie mienia w parku miejskim przez nieznanych sprawców (5.325,90zł); zalanie pomieszczeń budynku świetlicy na skutek intensywnych opadów deszczu (3.977,27zł); zniszczenie tablicy ogłoszeniowej w skutek dewastacji (2.213,53zł)</t>
  </si>
  <si>
    <t>szyby</t>
  </si>
  <si>
    <t>uszkodzenie szyby w wiacie przystankowej</t>
  </si>
  <si>
    <t>2024 rok</t>
  </si>
  <si>
    <t xml:space="preserve"> uszkodzenie pojazdu na drodze</t>
  </si>
  <si>
    <t>Raport szkodowy opracowany na podstawie danych od Ubezpieczycieli - stan na dzień 29.02.2024r.</t>
  </si>
  <si>
    <t>Tabela nr 6</t>
  </si>
  <si>
    <t>INFORMACJA O MAJĄTKU TRWAŁYM</t>
  </si>
  <si>
    <t>Jednostka</t>
  </si>
  <si>
    <t>Urządzenia i wyposażenie</t>
  </si>
  <si>
    <t>W tym zbiory biblioteczne/ muzealne/ podręczniki</t>
  </si>
  <si>
    <t>W tym namioty</t>
  </si>
  <si>
    <t>mienie będące w posiadaniu (użytkowane) na podstawie umów najmu, dzierżawy, użytkowania, leasingu lub umów pokrewnych</t>
  </si>
  <si>
    <t>Razem</t>
  </si>
  <si>
    <t>Tabela nr 7</t>
  </si>
  <si>
    <t>WYKAZ LOKALIZACJI, W KTÓRYCH PROWADZONA JEST DZIAŁALNOŚĆ ORAZ LOKALIZACJI, GDZIE ZNAJDUJE SIĘ MIENIE NALEŻĄCE DO JEDNOSTEK GMINY SZUBIN (nie wykazane w załączniku nr 1 - poniższy wykaz nie musi być pełnym wykazem lokalizacji)</t>
  </si>
  <si>
    <t>Lokalizacja (adres)</t>
  </si>
  <si>
    <t>Zabezpieczenia (znane zabezpieczenia p-poż i przeciw kradzieżowe)</t>
  </si>
  <si>
    <t>Lokal świetlicy wiejskiej w Zalesiu, ul. Szubińska 3</t>
  </si>
  <si>
    <t>gaśnica proszkowa 2kg szt 1</t>
  </si>
  <si>
    <t xml:space="preserve">Lokal świetlicy wiejskiej w Samoklęskach Dużych 19 a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</si>
</sst>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zł&quot;_-;\-* #,##0.00&quot; zł&quot;_-;_-* \-??&quot; zł&quot;_-;_-@_-"/>
    <numFmt numFmtId="166" formatCode="@"/>
    <numFmt numFmtId="167" formatCode="#,##0.00&quot; zł&quot;"/>
    <numFmt numFmtId="168" formatCode="#,##0.00"/>
    <numFmt numFmtId="169" formatCode="#,##0.00\ _z_ł"/>
  </numFmts>
  <fonts count="1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9"/>
      <name val="Arial"/>
      <family val="2"/>
    </font>
    <font>
      <b/>
      <sz val="11"/>
      <color indexed="10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1"/>
      <family val="0"/>
    </font>
    <font>
      <sz val="11"/>
      <color indexed="8"/>
      <name val="Arial1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172">
    <xf numFmtId="164" fontId="0" fillId="0" borderId="0" xfId="0" applyAlignment="1">
      <alignment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4" fillId="0" borderId="0" xfId="0" applyFont="1" applyAlignment="1">
      <alignment horizontal="left"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0" borderId="0" xfId="0" applyFill="1" applyAlignment="1">
      <alignment vertical="center"/>
    </xf>
    <xf numFmtId="164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5" fontId="3" fillId="0" borderId="0" xfId="17" applyFont="1" applyFill="1" applyBorder="1" applyAlignment="1" applyProtection="1">
      <alignment horizontal="center" vertical="center"/>
      <protection/>
    </xf>
    <xf numFmtId="164" fontId="5" fillId="0" borderId="0" xfId="17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5" fontId="4" fillId="0" borderId="0" xfId="17" applyFont="1" applyFill="1" applyBorder="1" applyAlignment="1" applyProtection="1">
      <alignment horizontal="center" vertical="center"/>
      <protection/>
    </xf>
    <xf numFmtId="164" fontId="4" fillId="0" borderId="1" xfId="0" applyFont="1" applyFill="1" applyBorder="1" applyAlignment="1">
      <alignment horizontal="center" vertical="center" wrapText="1"/>
    </xf>
    <xf numFmtId="165" fontId="4" fillId="0" borderId="1" xfId="17" applyFont="1" applyFill="1" applyBorder="1" applyAlignment="1" applyProtection="1">
      <alignment horizontal="center" vertical="center" wrapText="1"/>
      <protection/>
    </xf>
    <xf numFmtId="164" fontId="4" fillId="0" borderId="1" xfId="17" applyNumberFormat="1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vertical="center" wrapText="1"/>
    </xf>
    <xf numFmtId="165" fontId="3" fillId="3" borderId="1" xfId="17" applyFont="1" applyFill="1" applyBorder="1" applyAlignment="1" applyProtection="1">
      <alignment horizontal="center" vertical="center" wrapText="1"/>
      <protection/>
    </xf>
    <xf numFmtId="164" fontId="5" fillId="3" borderId="1" xfId="17" applyNumberFormat="1" applyFont="1" applyFill="1" applyBorder="1" applyAlignment="1" applyProtection="1">
      <alignment horizontal="center" vertical="center"/>
      <protection/>
    </xf>
    <xf numFmtId="164" fontId="3" fillId="3" borderId="1" xfId="0" applyFont="1" applyFill="1" applyBorder="1" applyAlignment="1">
      <alignment wrapText="1"/>
    </xf>
    <xf numFmtId="164" fontId="3" fillId="3" borderId="1" xfId="0" applyFont="1" applyFill="1" applyBorder="1" applyAlignment="1">
      <alignment/>
    </xf>
    <xf numFmtId="167" fontId="3" fillId="0" borderId="1" xfId="0" applyNumberFormat="1" applyFont="1" applyFill="1" applyBorder="1" applyAlignment="1">
      <alignment horizontal="center" vertical="center" wrapText="1"/>
    </xf>
    <xf numFmtId="165" fontId="3" fillId="0" borderId="1" xfId="17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5" fontId="6" fillId="0" borderId="1" xfId="17" applyFont="1" applyFill="1" applyBorder="1" applyAlignment="1" applyProtection="1">
      <alignment horizontal="center" vertical="center" wrapText="1"/>
      <protection/>
    </xf>
    <xf numFmtId="164" fontId="5" fillId="0" borderId="1" xfId="17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Font="1" applyFill="1" applyBorder="1" applyAlignment="1">
      <alignment horizontal="right" vertical="center" wrapText="1"/>
    </xf>
    <xf numFmtId="165" fontId="4" fillId="0" borderId="2" xfId="17" applyFont="1" applyFill="1" applyBorder="1" applyAlignment="1" applyProtection="1">
      <alignment horizontal="center" vertical="center" wrapText="1"/>
      <protection/>
    </xf>
    <xf numFmtId="164" fontId="7" fillId="0" borderId="1" xfId="17" applyNumberFormat="1" applyFont="1" applyFill="1" applyBorder="1" applyAlignment="1" applyProtection="1">
      <alignment horizontal="center" vertical="center"/>
      <protection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/>
    </xf>
    <xf numFmtId="164" fontId="7" fillId="3" borderId="1" xfId="17" applyNumberFormat="1" applyFont="1" applyFill="1" applyBorder="1" applyAlignment="1" applyProtection="1">
      <alignment horizontal="center" vertical="center" wrapText="1"/>
      <protection/>
    </xf>
    <xf numFmtId="164" fontId="0" fillId="4" borderId="0" xfId="0" applyFont="1" applyFill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vertical="center"/>
    </xf>
    <xf numFmtId="164" fontId="0" fillId="0" borderId="0" xfId="0" applyFont="1" applyFill="1" applyAlignment="1">
      <alignment vertical="center"/>
    </xf>
    <xf numFmtId="168" fontId="3" fillId="0" borderId="1" xfId="0" applyNumberFormat="1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vertical="center" wrapText="1"/>
    </xf>
    <xf numFmtId="165" fontId="4" fillId="3" borderId="1" xfId="17" applyFont="1" applyFill="1" applyBorder="1" applyAlignment="1" applyProtection="1">
      <alignment horizontal="left" vertical="center" wrapText="1"/>
      <protection/>
    </xf>
    <xf numFmtId="164" fontId="0" fillId="0" borderId="0" xfId="0" applyFont="1" applyFill="1" applyAlignment="1">
      <alignment/>
    </xf>
    <xf numFmtId="164" fontId="5" fillId="0" borderId="1" xfId="17" applyNumberFormat="1" applyFont="1" applyFill="1" applyBorder="1" applyAlignment="1" applyProtection="1">
      <alignment horizontal="center" vertical="center"/>
      <protection/>
    </xf>
    <xf numFmtId="165" fontId="4" fillId="0" borderId="3" xfId="17" applyFont="1" applyFill="1" applyBorder="1" applyAlignment="1" applyProtection="1">
      <alignment horizontal="center" vertical="center" wrapText="1"/>
      <protection/>
    </xf>
    <xf numFmtId="167" fontId="3" fillId="0" borderId="4" xfId="0" applyNumberFormat="1" applyFont="1" applyFill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center" vertical="center" wrapText="1"/>
    </xf>
    <xf numFmtId="165" fontId="3" fillId="0" borderId="4" xfId="17" applyFont="1" applyFill="1" applyBorder="1" applyAlignment="1" applyProtection="1">
      <alignment horizontal="center" vertical="center" wrapText="1"/>
      <protection/>
    </xf>
    <xf numFmtId="164" fontId="3" fillId="0" borderId="0" xfId="0" applyFont="1" applyAlignment="1">
      <alignment horizontal="right"/>
    </xf>
    <xf numFmtId="164" fontId="3" fillId="0" borderId="0" xfId="0" applyFont="1" applyFill="1" applyAlignment="1">
      <alignment horizontal="center" vertical="center"/>
    </xf>
    <xf numFmtId="164" fontId="4" fillId="4" borderId="1" xfId="0" applyFont="1" applyFill="1" applyBorder="1" applyAlignment="1">
      <alignment horizontal="center" vertical="center"/>
    </xf>
    <xf numFmtId="165" fontId="4" fillId="4" borderId="1" xfId="17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>
      <alignment wrapText="1"/>
    </xf>
    <xf numFmtId="164" fontId="3" fillId="0" borderId="0" xfId="0" applyFont="1" applyFill="1" applyAlignment="1">
      <alignment/>
    </xf>
    <xf numFmtId="164" fontId="3" fillId="0" borderId="0" xfId="0" applyFont="1" applyAlignment="1">
      <alignment vertical="center"/>
    </xf>
    <xf numFmtId="164" fontId="3" fillId="0" borderId="0" xfId="0" applyFont="1" applyAlignment="1">
      <alignment vertical="center" wrapText="1"/>
    </xf>
    <xf numFmtId="165" fontId="3" fillId="0" borderId="0" xfId="17" applyFont="1" applyFill="1" applyBorder="1" applyAlignment="1" applyProtection="1">
      <alignment horizontal="right" vertical="center"/>
      <protection/>
    </xf>
    <xf numFmtId="164" fontId="0" fillId="0" borderId="0" xfId="0" applyFill="1" applyBorder="1" applyAlignment="1">
      <alignment/>
    </xf>
    <xf numFmtId="165" fontId="0" fillId="0" borderId="0" xfId="17" applyFont="1" applyFill="1" applyBorder="1" applyAlignment="1" applyProtection="1">
      <alignment/>
      <protection/>
    </xf>
    <xf numFmtId="164" fontId="4" fillId="0" borderId="0" xfId="0" applyFont="1" applyAlignment="1">
      <alignment vertical="center"/>
    </xf>
    <xf numFmtId="165" fontId="4" fillId="0" borderId="0" xfId="17" applyFont="1" applyFill="1" applyBorder="1" applyAlignment="1" applyProtection="1">
      <alignment horizontal="right" vertical="center"/>
      <protection/>
    </xf>
    <xf numFmtId="164" fontId="7" fillId="4" borderId="1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/>
    </xf>
    <xf numFmtId="165" fontId="0" fillId="0" borderId="0" xfId="17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 horizontal="left" vertical="center" wrapText="1"/>
    </xf>
    <xf numFmtId="164" fontId="0" fillId="0" borderId="0" xfId="0" applyFont="1" applyFill="1" applyBorder="1" applyAlignment="1">
      <alignment horizontal="center" vertical="center" wrapText="1"/>
    </xf>
    <xf numFmtId="165" fontId="0" fillId="0" borderId="0" xfId="17" applyFont="1" applyFill="1" applyBorder="1" applyAlignment="1" applyProtection="1">
      <alignment horizontal="center" vertical="center" wrapText="1"/>
      <protection/>
    </xf>
    <xf numFmtId="165" fontId="3" fillId="0" borderId="1" xfId="17" applyFont="1" applyFill="1" applyBorder="1" applyAlignment="1" applyProtection="1">
      <alignment horizontal="right" vertical="center" wrapText="1"/>
      <protection/>
    </xf>
    <xf numFmtId="164" fontId="0" fillId="0" borderId="0" xfId="0" applyFont="1" applyFill="1" applyAlignment="1">
      <alignment/>
    </xf>
    <xf numFmtId="165" fontId="4" fillId="0" borderId="1" xfId="17" applyFont="1" applyFill="1" applyBorder="1" applyAlignment="1" applyProtection="1">
      <alignment vertical="center" wrapText="1"/>
      <protection/>
    </xf>
    <xf numFmtId="165" fontId="4" fillId="0" borderId="1" xfId="17" applyFont="1" applyFill="1" applyBorder="1" applyAlignment="1" applyProtection="1">
      <alignment horizontal="right" vertical="center" wrapText="1"/>
      <protection/>
    </xf>
    <xf numFmtId="164" fontId="0" fillId="0" borderId="0" xfId="0" applyFont="1" applyFill="1" applyBorder="1" applyAlignment="1">
      <alignment/>
    </xf>
    <xf numFmtId="164" fontId="9" fillId="0" borderId="0" xfId="0" applyFont="1" applyFill="1" applyAlignment="1">
      <alignment/>
    </xf>
    <xf numFmtId="165" fontId="9" fillId="0" borderId="0" xfId="17" applyFont="1" applyFill="1" applyBorder="1" applyAlignment="1" applyProtection="1">
      <alignment/>
      <protection/>
    </xf>
    <xf numFmtId="164" fontId="9" fillId="0" borderId="0" xfId="0" applyFont="1" applyFill="1" applyBorder="1" applyAlignment="1">
      <alignment/>
    </xf>
    <xf numFmtId="164" fontId="0" fillId="0" borderId="0" xfId="0" applyFont="1" applyFill="1" applyBorder="1" applyAlignment="1">
      <alignment vertical="center" wrapText="1"/>
    </xf>
    <xf numFmtId="165" fontId="0" fillId="0" borderId="0" xfId="17" applyFont="1" applyFill="1" applyBorder="1" applyAlignment="1" applyProtection="1">
      <alignment vertical="center" wrapText="1"/>
      <protection/>
    </xf>
    <xf numFmtId="165" fontId="10" fillId="0" borderId="1" xfId="17" applyFont="1" applyFill="1" applyBorder="1" applyAlignment="1" applyProtection="1">
      <alignment horizontal="right" vertical="center" wrapText="1"/>
      <protection/>
    </xf>
    <xf numFmtId="164" fontId="0" fillId="0" borderId="0" xfId="0" applyFont="1" applyBorder="1" applyAlignment="1">
      <alignment vertical="center" wrapText="1"/>
    </xf>
    <xf numFmtId="164" fontId="3" fillId="0" borderId="5" xfId="0" applyFont="1" applyFill="1" applyBorder="1" applyAlignment="1">
      <alignment horizontal="center" vertical="center"/>
    </xf>
    <xf numFmtId="164" fontId="4" fillId="0" borderId="5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center" vertical="center" wrapText="1"/>
    </xf>
    <xf numFmtId="165" fontId="4" fillId="0" borderId="0" xfId="17" applyFont="1" applyFill="1" applyBorder="1" applyAlignment="1" applyProtection="1">
      <alignment vertical="center" wrapText="1"/>
      <protection/>
    </xf>
    <xf numFmtId="164" fontId="3" fillId="0" borderId="6" xfId="0" applyFont="1" applyFill="1" applyBorder="1" applyAlignment="1">
      <alignment horizontal="center" vertical="center"/>
    </xf>
    <xf numFmtId="164" fontId="4" fillId="0" borderId="6" xfId="0" applyFont="1" applyFill="1" applyBorder="1" applyAlignment="1">
      <alignment vertical="center" wrapText="1"/>
    </xf>
    <xf numFmtId="164" fontId="3" fillId="0" borderId="6" xfId="0" applyFont="1" applyFill="1" applyBorder="1" applyAlignment="1">
      <alignment horizontal="center" vertical="center" wrapText="1"/>
    </xf>
    <xf numFmtId="165" fontId="4" fillId="0" borderId="6" xfId="17" applyFont="1" applyFill="1" applyBorder="1" applyAlignment="1" applyProtection="1">
      <alignment vertical="center" wrapText="1"/>
      <protection/>
    </xf>
    <xf numFmtId="164" fontId="0" fillId="5" borderId="0" xfId="0" applyFill="1" applyAlignment="1">
      <alignment/>
    </xf>
    <xf numFmtId="165" fontId="0" fillId="5" borderId="0" xfId="17" applyFont="1" applyFill="1" applyBorder="1" applyAlignment="1" applyProtection="1">
      <alignment/>
      <protection/>
    </xf>
    <xf numFmtId="164" fontId="0" fillId="0" borderId="0" xfId="25" applyFill="1" applyBorder="1" applyAlignment="1">
      <alignment vertical="center" wrapText="1"/>
      <protection/>
    </xf>
    <xf numFmtId="164" fontId="0" fillId="5" borderId="0" xfId="0" applyFont="1" applyFill="1" applyBorder="1" applyAlignment="1">
      <alignment/>
    </xf>
    <xf numFmtId="164" fontId="0" fillId="5" borderId="0" xfId="0" applyFont="1" applyFill="1" applyAlignment="1">
      <alignment/>
    </xf>
    <xf numFmtId="165" fontId="0" fillId="0" borderId="0" xfId="17" applyFont="1" applyFill="1" applyBorder="1" applyAlignment="1" applyProtection="1">
      <alignment horizontal="right" vertical="center" wrapText="1"/>
      <protection/>
    </xf>
    <xf numFmtId="164" fontId="0" fillId="5" borderId="0" xfId="0" applyFont="1" applyFill="1" applyBorder="1" applyAlignment="1">
      <alignment vertical="center" wrapText="1"/>
    </xf>
    <xf numFmtId="165" fontId="0" fillId="5" borderId="0" xfId="17" applyFont="1" applyFill="1" applyBorder="1" applyAlignment="1" applyProtection="1">
      <alignment vertical="center" wrapText="1"/>
      <protection/>
    </xf>
    <xf numFmtId="165" fontId="0" fillId="5" borderId="0" xfId="17" applyFont="1" applyFill="1" applyBorder="1" applyAlignment="1" applyProtection="1">
      <alignment/>
      <protection/>
    </xf>
    <xf numFmtId="164" fontId="11" fillId="0" borderId="0" xfId="0" applyFont="1" applyFill="1" applyBorder="1" applyAlignment="1">
      <alignment horizontal="center" vertical="center" wrapText="1"/>
    </xf>
    <xf numFmtId="165" fontId="11" fillId="0" borderId="0" xfId="17" applyFont="1" applyFill="1" applyBorder="1" applyAlignment="1" applyProtection="1">
      <alignment vertical="center" wrapText="1"/>
      <protection/>
    </xf>
    <xf numFmtId="164" fontId="3" fillId="0" borderId="0" xfId="0" applyFont="1" applyAlignment="1">
      <alignment horizontal="center" vertical="center" wrapText="1"/>
    </xf>
    <xf numFmtId="165" fontId="3" fillId="0" borderId="0" xfId="17" applyFont="1" applyFill="1" applyBorder="1" applyAlignment="1" applyProtection="1">
      <alignment horizontal="right" vertical="center" wrapText="1"/>
      <protection/>
    </xf>
    <xf numFmtId="164" fontId="4" fillId="4" borderId="1" xfId="0" applyFont="1" applyFill="1" applyBorder="1" applyAlignment="1">
      <alignment horizontal="center" vertical="center" wrapText="1"/>
    </xf>
    <xf numFmtId="165" fontId="4" fillId="4" borderId="1" xfId="17" applyFont="1" applyFill="1" applyBorder="1" applyAlignment="1" applyProtection="1">
      <alignment horizontal="right" vertical="center" wrapText="1"/>
      <protection/>
    </xf>
    <xf numFmtId="164" fontId="3" fillId="0" borderId="0" xfId="0" applyFont="1" applyFill="1" applyAlignment="1">
      <alignment vertical="center"/>
    </xf>
    <xf numFmtId="169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/>
    </xf>
    <xf numFmtId="165" fontId="3" fillId="0" borderId="0" xfId="37" applyFont="1" applyFill="1" applyBorder="1" applyAlignment="1" applyProtection="1">
      <alignment vertical="center"/>
      <protection/>
    </xf>
    <xf numFmtId="164" fontId="4" fillId="0" borderId="0" xfId="0" applyFont="1" applyFill="1" applyAlignment="1">
      <alignment horizontal="center" vertical="center" wrapText="1"/>
    </xf>
    <xf numFmtId="164" fontId="4" fillId="0" borderId="0" xfId="0" applyFont="1" applyFill="1" applyAlignment="1">
      <alignment horizontal="left" vertical="center"/>
    </xf>
    <xf numFmtId="164" fontId="7" fillId="0" borderId="0" xfId="0" applyFont="1" applyFill="1" applyBorder="1" applyAlignment="1">
      <alignment horizontal="right" vertical="center"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37" applyFont="1" applyFill="1" applyBorder="1" applyAlignment="1" applyProtection="1">
      <alignment horizontal="center" vertical="center" wrapText="1"/>
      <protection/>
    </xf>
    <xf numFmtId="165" fontId="4" fillId="3" borderId="1" xfId="37" applyFont="1" applyFill="1" applyBorder="1" applyAlignment="1" applyProtection="1">
      <alignment horizontal="left" vertical="center" wrapText="1"/>
      <protection/>
    </xf>
    <xf numFmtId="164" fontId="4" fillId="3" borderId="1" xfId="0" applyFont="1" applyFill="1" applyBorder="1" applyAlignment="1">
      <alignment horizontal="center" vertical="center" wrapText="1"/>
    </xf>
    <xf numFmtId="164" fontId="12" fillId="3" borderId="1" xfId="0" applyFont="1" applyFill="1" applyBorder="1" applyAlignment="1">
      <alignment horizontal="left" vertical="center" wrapText="1"/>
    </xf>
    <xf numFmtId="165" fontId="12" fillId="3" borderId="1" xfId="37" applyFont="1" applyFill="1" applyBorder="1" applyAlignment="1" applyProtection="1">
      <alignment horizontal="left" vertical="center" wrapText="1"/>
      <protection/>
    </xf>
    <xf numFmtId="164" fontId="12" fillId="3" borderId="1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center"/>
    </xf>
    <xf numFmtId="164" fontId="4" fillId="0" borderId="0" xfId="27" applyFont="1" applyAlignment="1">
      <alignment horizontal="left" vertical="center"/>
      <protection/>
    </xf>
    <xf numFmtId="167" fontId="4" fillId="0" borderId="0" xfId="37" applyNumberFormat="1" applyFont="1" applyFill="1" applyBorder="1" applyAlignment="1" applyProtection="1">
      <alignment horizontal="right" vertical="center"/>
      <protection/>
    </xf>
    <xf numFmtId="167" fontId="4" fillId="0" borderId="0" xfId="27" applyNumberFormat="1" applyFont="1" applyAlignment="1">
      <alignment horizontal="center" vertical="center" wrapText="1"/>
      <protection/>
    </xf>
    <xf numFmtId="164" fontId="4" fillId="0" borderId="0" xfId="27" applyFont="1" applyAlignment="1">
      <alignment horizontal="right" vertical="center" wrapText="1"/>
      <protection/>
    </xf>
    <xf numFmtId="164" fontId="3" fillId="0" borderId="0" xfId="27" applyFont="1" applyAlignment="1">
      <alignment horizontal="center"/>
      <protection/>
    </xf>
    <xf numFmtId="167" fontId="3" fillId="0" borderId="0" xfId="37" applyNumberFormat="1" applyFont="1" applyFill="1" applyBorder="1" applyAlignment="1" applyProtection="1">
      <alignment horizontal="right"/>
      <protection/>
    </xf>
    <xf numFmtId="167" fontId="3" fillId="0" borderId="0" xfId="27" applyNumberFormat="1" applyFont="1" applyAlignment="1">
      <alignment horizontal="center" wrapText="1"/>
      <protection/>
    </xf>
    <xf numFmtId="164" fontId="3" fillId="0" borderId="0" xfId="27" applyFont="1" applyAlignment="1">
      <alignment wrapText="1"/>
      <protection/>
    </xf>
    <xf numFmtId="165" fontId="4" fillId="3" borderId="1" xfId="34" applyFont="1" applyFill="1" applyBorder="1" applyAlignment="1" applyProtection="1">
      <alignment horizontal="center" vertical="center" wrapText="1"/>
      <protection/>
    </xf>
    <xf numFmtId="164" fontId="3" fillId="0" borderId="1" xfId="0" applyFont="1" applyBorder="1" applyAlignment="1">
      <alignment horizontal="center" vertical="center" wrapText="1"/>
    </xf>
    <xf numFmtId="165" fontId="3" fillId="0" borderId="1" xfId="33" applyFont="1" applyFill="1" applyBorder="1" applyAlignment="1" applyProtection="1">
      <alignment horizontal="center" vertical="center" wrapText="1"/>
      <protection/>
    </xf>
    <xf numFmtId="164" fontId="3" fillId="0" borderId="1" xfId="33" applyNumberFormat="1" applyFont="1" applyFill="1" applyBorder="1" applyAlignment="1" applyProtection="1">
      <alignment horizontal="left" vertical="center" wrapText="1"/>
      <protection/>
    </xf>
    <xf numFmtId="164" fontId="0" fillId="0" borderId="0" xfId="0" applyFont="1" applyAlignment="1">
      <alignment/>
    </xf>
    <xf numFmtId="165" fontId="3" fillId="0" borderId="1" xfId="34" applyFont="1" applyFill="1" applyBorder="1" applyAlignment="1" applyProtection="1">
      <alignment horizontal="center" vertical="center" wrapText="1"/>
      <protection/>
    </xf>
    <xf numFmtId="165" fontId="3" fillId="0" borderId="1" xfId="34" applyFont="1" applyFill="1" applyBorder="1" applyAlignment="1" applyProtection="1">
      <alignment horizontal="left" vertical="center" wrapText="1"/>
      <protection/>
    </xf>
    <xf numFmtId="164" fontId="3" fillId="0" borderId="1" xfId="34" applyNumberFormat="1" applyFont="1" applyFill="1" applyBorder="1" applyAlignment="1" applyProtection="1">
      <alignment horizontal="left" vertical="center" wrapText="1"/>
      <protection/>
    </xf>
    <xf numFmtId="164" fontId="4" fillId="3" borderId="1" xfId="0" applyFont="1" applyFill="1" applyBorder="1" applyAlignment="1">
      <alignment horizontal="right" vertical="center" wrapText="1"/>
    </xf>
    <xf numFmtId="165" fontId="4" fillId="3" borderId="1" xfId="34" applyFont="1" applyFill="1" applyBorder="1" applyAlignment="1" applyProtection="1">
      <alignment vertical="center" wrapText="1"/>
      <protection/>
    </xf>
    <xf numFmtId="164" fontId="3" fillId="3" borderId="1" xfId="0" applyFont="1" applyFill="1" applyBorder="1" applyAlignment="1">
      <alignment vertical="center" wrapText="1"/>
    </xf>
    <xf numFmtId="165" fontId="3" fillId="3" borderId="1" xfId="34" applyFont="1" applyFill="1" applyBorder="1" applyAlignment="1" applyProtection="1">
      <alignment horizontal="left" vertical="center" wrapText="1"/>
      <protection/>
    </xf>
    <xf numFmtId="165" fontId="3" fillId="0" borderId="0" xfId="34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center" wrapText="1"/>
    </xf>
    <xf numFmtId="165" fontId="3" fillId="0" borderId="0" xfId="34" applyFont="1" applyFill="1" applyBorder="1" applyAlignment="1" applyProtection="1">
      <alignment horizontal="center" vertical="center" wrapText="1"/>
      <protection/>
    </xf>
    <xf numFmtId="165" fontId="3" fillId="0" borderId="0" xfId="34" applyFont="1" applyFill="1" applyBorder="1" applyAlignment="1" applyProtection="1">
      <alignment horizontal="left" vertical="center" wrapText="1"/>
      <protection/>
    </xf>
    <xf numFmtId="164" fontId="13" fillId="0" borderId="0" xfId="0" applyFont="1" applyAlignment="1">
      <alignment/>
    </xf>
    <xf numFmtId="165" fontId="3" fillId="0" borderId="0" xfId="17" applyFont="1" applyFill="1" applyBorder="1" applyAlignment="1" applyProtection="1">
      <alignment vertical="center"/>
      <protection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vertical="center"/>
    </xf>
    <xf numFmtId="164" fontId="7" fillId="0" borderId="0" xfId="0" applyFont="1" applyFill="1" applyBorder="1" applyAlignment="1">
      <alignment horizontal="center" vertical="center" wrapText="1"/>
    </xf>
    <xf numFmtId="164" fontId="7" fillId="0" borderId="6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vertical="center" wrapText="1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Fill="1" applyBorder="1" applyAlignment="1">
      <alignment horizontal="right" vertical="center"/>
    </xf>
    <xf numFmtId="165" fontId="4" fillId="0" borderId="1" xfId="17" applyFont="1" applyFill="1" applyBorder="1" applyAlignment="1" applyProtection="1">
      <alignment vertical="center"/>
      <protection/>
    </xf>
    <xf numFmtId="164" fontId="4" fillId="0" borderId="0" xfId="0" applyFont="1" applyAlignment="1">
      <alignment wrapText="1"/>
    </xf>
    <xf numFmtId="164" fontId="7" fillId="0" borderId="0" xfId="0" applyFont="1" applyFill="1" applyAlignment="1">
      <alignment horizontal="right" wrapText="1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0" fillId="0" borderId="0" xfId="0" applyAlignment="1">
      <alignment vertical="center"/>
    </xf>
    <xf numFmtId="164" fontId="4" fillId="0" borderId="0" xfId="0" applyFont="1" applyAlignment="1">
      <alignment horizontal="center" wrapText="1"/>
    </xf>
    <xf numFmtId="164" fontId="4" fillId="0" borderId="0" xfId="0" applyFont="1" applyAlignment="1">
      <alignment horizontal="center"/>
    </xf>
    <xf numFmtId="164" fontId="4" fillId="3" borderId="1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 horizontal="center" vertical="center" wrapText="1"/>
    </xf>
    <xf numFmtId="164" fontId="15" fillId="0" borderId="0" xfId="0" applyFont="1" applyBorder="1" applyAlignment="1">
      <alignment vertical="center"/>
    </xf>
    <xf numFmtId="164" fontId="15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perłącze 2" xfId="20"/>
    <cellStyle name="Hiperłącze 3" xfId="21"/>
    <cellStyle name="Normalny 2" xfId="22"/>
    <cellStyle name="Normalny 2 2" xfId="23"/>
    <cellStyle name="Normalny 2_Ubezpieczenie NNW członków OSP" xfId="24"/>
    <cellStyle name="Normalny 3" xfId="25"/>
    <cellStyle name="Normalny 4" xfId="26"/>
    <cellStyle name="Normalny 4 2" xfId="27"/>
    <cellStyle name="Normalny 5" xfId="28"/>
    <cellStyle name="Walutowy 2" xfId="29"/>
    <cellStyle name="Walutowy 2 2" xfId="30"/>
    <cellStyle name="Walutowy 3" xfId="31"/>
    <cellStyle name="Walutowy 3 2" xfId="32"/>
    <cellStyle name="Walutowy 4" xfId="33"/>
    <cellStyle name="Walutowy 4 2" xfId="34"/>
    <cellStyle name="Walutowy 5" xfId="35"/>
    <cellStyle name="Walutowy 6" xfId="36"/>
    <cellStyle name="Walutowy 7" xfId="37"/>
    <cellStyle name="Walutowy 8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view="pageBreakPreview" zoomScale="90" zoomScaleSheetLayoutView="90" workbookViewId="0" topLeftCell="A7">
      <selection activeCell="D5" sqref="D5"/>
    </sheetView>
  </sheetViews>
  <sheetFormatPr defaultColWidth="9.140625" defaultRowHeight="12.75"/>
  <cols>
    <col min="1" max="1" width="5.421875" style="1" customWidth="1"/>
    <col min="2" max="2" width="44.57421875" style="1" customWidth="1"/>
    <col min="3" max="3" width="43.140625" style="1" customWidth="1"/>
    <col min="4" max="5" width="24.7109375" style="1" customWidth="1"/>
    <col min="6" max="6" width="17.8515625" style="2" customWidth="1"/>
    <col min="7" max="7" width="20.57421875" style="2" customWidth="1"/>
  </cols>
  <sheetData>
    <row r="2" ht="15">
      <c r="A2" s="3" t="s">
        <v>0</v>
      </c>
    </row>
    <row r="4" spans="1:7" ht="54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5" t="s">
        <v>6</v>
      </c>
      <c r="G4" s="5" t="s">
        <v>7</v>
      </c>
    </row>
    <row r="5" spans="1:7" s="9" customFormat="1" ht="34.5" customHeight="1">
      <c r="A5" s="6">
        <v>1</v>
      </c>
      <c r="B5" s="7" t="s">
        <v>8</v>
      </c>
      <c r="C5" s="7" t="s">
        <v>9</v>
      </c>
      <c r="D5" s="6" t="s">
        <v>10</v>
      </c>
      <c r="E5" s="8" t="s">
        <v>11</v>
      </c>
      <c r="F5" s="8">
        <v>177</v>
      </c>
      <c r="G5" s="8" t="s">
        <v>12</v>
      </c>
    </row>
    <row r="6" spans="1:7" s="10" customFormat="1" ht="34.5" customHeight="1">
      <c r="A6" s="6">
        <v>2</v>
      </c>
      <c r="B6" s="7" t="s">
        <v>13</v>
      </c>
      <c r="C6" s="7" t="s">
        <v>14</v>
      </c>
      <c r="D6" s="6" t="s">
        <v>15</v>
      </c>
      <c r="E6" s="8" t="s">
        <v>16</v>
      </c>
      <c r="F6" s="8">
        <v>4</v>
      </c>
      <c r="G6" s="8" t="s">
        <v>12</v>
      </c>
    </row>
    <row r="7" spans="1:7" s="10" customFormat="1" ht="34.5" customHeight="1">
      <c r="A7" s="6">
        <v>3</v>
      </c>
      <c r="B7" s="7" t="s">
        <v>17</v>
      </c>
      <c r="C7" s="7" t="s">
        <v>18</v>
      </c>
      <c r="D7" s="11" t="s">
        <v>19</v>
      </c>
      <c r="E7" s="6" t="s">
        <v>20</v>
      </c>
      <c r="F7" s="8">
        <v>68</v>
      </c>
      <c r="G7" s="8" t="s">
        <v>12</v>
      </c>
    </row>
    <row r="8" spans="1:7" s="10" customFormat="1" ht="34.5" customHeight="1">
      <c r="A8" s="6">
        <v>4</v>
      </c>
      <c r="B8" s="7" t="s">
        <v>21</v>
      </c>
      <c r="C8" s="7" t="s">
        <v>22</v>
      </c>
      <c r="D8" s="6" t="s">
        <v>23</v>
      </c>
      <c r="E8" s="12" t="s">
        <v>24</v>
      </c>
      <c r="F8" s="8">
        <v>89</v>
      </c>
      <c r="G8" s="8">
        <v>563</v>
      </c>
    </row>
    <row r="9" spans="1:7" s="10" customFormat="1" ht="34.5" customHeight="1">
      <c r="A9" s="6">
        <v>5</v>
      </c>
      <c r="B9" s="7" t="s">
        <v>25</v>
      </c>
      <c r="C9" s="7" t="s">
        <v>26</v>
      </c>
      <c r="D9" s="6" t="s">
        <v>27</v>
      </c>
      <c r="E9" s="12" t="s">
        <v>28</v>
      </c>
      <c r="F9" s="8">
        <v>27</v>
      </c>
      <c r="G9" s="8">
        <v>112</v>
      </c>
    </row>
    <row r="10" spans="1:7" s="10" customFormat="1" ht="34.5" customHeight="1">
      <c r="A10" s="6">
        <v>6</v>
      </c>
      <c r="B10" s="7" t="s">
        <v>29</v>
      </c>
      <c r="C10" s="7" t="s">
        <v>30</v>
      </c>
      <c r="D10" s="6" t="s">
        <v>31</v>
      </c>
      <c r="E10" s="12" t="s">
        <v>32</v>
      </c>
      <c r="F10" s="8">
        <v>26</v>
      </c>
      <c r="G10" s="8">
        <v>150</v>
      </c>
    </row>
    <row r="11" spans="1:7" s="9" customFormat="1" ht="34.5" customHeight="1">
      <c r="A11" s="6">
        <v>7</v>
      </c>
      <c r="B11" s="7" t="s">
        <v>33</v>
      </c>
      <c r="C11" s="7" t="s">
        <v>34</v>
      </c>
      <c r="D11" s="6" t="s">
        <v>35</v>
      </c>
      <c r="E11" s="6" t="s">
        <v>36</v>
      </c>
      <c r="F11" s="8">
        <v>62</v>
      </c>
      <c r="G11" s="8">
        <v>474</v>
      </c>
    </row>
    <row r="12" spans="1:7" s="10" customFormat="1" ht="34.5" customHeight="1">
      <c r="A12" s="6">
        <v>8</v>
      </c>
      <c r="B12" s="7" t="s">
        <v>37</v>
      </c>
      <c r="C12" s="7" t="s">
        <v>38</v>
      </c>
      <c r="D12" s="6" t="s">
        <v>39</v>
      </c>
      <c r="E12" s="12" t="s">
        <v>40</v>
      </c>
      <c r="F12" s="8">
        <v>33</v>
      </c>
      <c r="G12" s="8">
        <v>199</v>
      </c>
    </row>
    <row r="13" spans="1:7" s="10" customFormat="1" ht="34.5" customHeight="1">
      <c r="A13" s="6">
        <v>9</v>
      </c>
      <c r="B13" s="7" t="s">
        <v>41</v>
      </c>
      <c r="C13" s="7" t="s">
        <v>42</v>
      </c>
      <c r="D13" s="6" t="s">
        <v>43</v>
      </c>
      <c r="E13" s="12" t="s">
        <v>44</v>
      </c>
      <c r="F13" s="8">
        <v>34</v>
      </c>
      <c r="G13" s="8">
        <v>186</v>
      </c>
    </row>
    <row r="14" spans="1:7" s="9" customFormat="1" ht="34.5" customHeight="1">
      <c r="A14" s="6">
        <v>10</v>
      </c>
      <c r="B14" s="7" t="s">
        <v>45</v>
      </c>
      <c r="C14" s="7" t="s">
        <v>46</v>
      </c>
      <c r="D14" s="6" t="s">
        <v>47</v>
      </c>
      <c r="E14" s="12" t="s">
        <v>48</v>
      </c>
      <c r="F14" s="8">
        <v>46</v>
      </c>
      <c r="G14" s="8">
        <v>242</v>
      </c>
    </row>
    <row r="15" spans="1:7" s="9" customFormat="1" ht="34.5" customHeight="1">
      <c r="A15" s="6">
        <v>11</v>
      </c>
      <c r="B15" s="7" t="s">
        <v>49</v>
      </c>
      <c r="C15" s="7" t="s">
        <v>50</v>
      </c>
      <c r="D15" s="6" t="s">
        <v>51</v>
      </c>
      <c r="E15" s="6" t="s">
        <v>52</v>
      </c>
      <c r="F15" s="8">
        <v>75</v>
      </c>
      <c r="G15" s="8">
        <v>554</v>
      </c>
    </row>
    <row r="16" spans="1:7" s="9" customFormat="1" ht="34.5" customHeight="1">
      <c r="A16" s="6">
        <v>12</v>
      </c>
      <c r="B16" s="7" t="s">
        <v>53</v>
      </c>
      <c r="C16" s="7" t="s">
        <v>54</v>
      </c>
      <c r="D16" s="6" t="s">
        <v>55</v>
      </c>
      <c r="E16" s="6" t="s">
        <v>56</v>
      </c>
      <c r="F16" s="8">
        <v>31</v>
      </c>
      <c r="G16" s="8">
        <v>146</v>
      </c>
    </row>
    <row r="17" spans="1:7" s="9" customFormat="1" ht="34.5" customHeight="1">
      <c r="A17" s="6">
        <v>13</v>
      </c>
      <c r="B17" s="7" t="s">
        <v>57</v>
      </c>
      <c r="C17" s="7" t="s">
        <v>30</v>
      </c>
      <c r="D17" s="6" t="s">
        <v>58</v>
      </c>
      <c r="E17" s="6">
        <v>369688275</v>
      </c>
      <c r="F17" s="8">
        <v>15</v>
      </c>
      <c r="G17" s="8">
        <v>40</v>
      </c>
    </row>
  </sheetData>
  <sheetProtection selectLockedCells="1" selectUnlockedCells="1"/>
  <printOptions horizontalCentered="1"/>
  <pageMargins left="0.23611111111111113" right="0.23611111111111113" top="0.7479166666666667" bottom="0.3541666666666667" header="0.5118110236220472" footer="0.5118110236220472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4"/>
  <sheetViews>
    <sheetView view="pageBreakPreview" zoomScale="80" zoomScaleSheetLayoutView="80" workbookViewId="0" topLeftCell="A196">
      <selection activeCell="H125" sqref="H125"/>
    </sheetView>
  </sheetViews>
  <sheetFormatPr defaultColWidth="9.140625" defaultRowHeight="12.75"/>
  <cols>
    <col min="1" max="1" width="6.7109375" style="2" customWidth="1"/>
    <col min="2" max="2" width="37.00390625" style="2" customWidth="1"/>
    <col min="3" max="3" width="26.140625" style="1" customWidth="1"/>
    <col min="4" max="4" width="19.28125" style="13" customWidth="1"/>
    <col min="5" max="5" width="19.140625" style="13" customWidth="1"/>
    <col min="6" max="6" width="24.7109375" style="13" customWidth="1"/>
    <col min="7" max="7" width="28.7109375" style="1" customWidth="1"/>
    <col min="8" max="8" width="29.7109375" style="14" customWidth="1"/>
    <col min="9" max="9" width="25.57421875" style="15" customWidth="1"/>
    <col min="10" max="10" width="38.7109375" style="16" customWidth="1"/>
    <col min="11" max="11" width="42.421875" style="16" customWidth="1"/>
    <col min="12" max="12" width="6.421875" style="2" customWidth="1"/>
    <col min="13" max="13" width="27.00390625" style="2" customWidth="1"/>
    <col min="14" max="14" width="24.28125" style="2" customWidth="1"/>
    <col min="15" max="15" width="30.28125" style="2" customWidth="1"/>
    <col min="16" max="16" width="20.28125" style="2" customWidth="1"/>
    <col min="17" max="17" width="18.28125" style="2" customWidth="1"/>
    <col min="18" max="18" width="21.7109375" style="2" customWidth="1"/>
    <col min="19" max="19" width="18.421875" style="2" customWidth="1"/>
    <col min="20" max="20" width="21.7109375" style="2" customWidth="1"/>
    <col min="21" max="21" width="18.7109375" style="2" customWidth="1"/>
    <col min="22" max="22" width="22.28125" style="2" customWidth="1"/>
    <col min="23" max="23" width="15.00390625" style="2" customWidth="1"/>
    <col min="24" max="24" width="18.140625" style="2" customWidth="1"/>
    <col min="25" max="25" width="14.140625" style="2" customWidth="1"/>
  </cols>
  <sheetData>
    <row r="1" ht="15.75">
      <c r="F1" s="1"/>
    </row>
    <row r="2" spans="1:12" ht="15.75">
      <c r="A2" s="17" t="s">
        <v>59</v>
      </c>
      <c r="G2" s="18"/>
      <c r="H2" s="19"/>
      <c r="L2" s="17"/>
    </row>
    <row r="3" spans="1:25" ht="36" customHeight="1">
      <c r="A3" s="20" t="s">
        <v>60</v>
      </c>
      <c r="B3" s="20" t="s">
        <v>61</v>
      </c>
      <c r="C3" s="20" t="s">
        <v>62</v>
      </c>
      <c r="D3" s="20" t="s">
        <v>63</v>
      </c>
      <c r="E3" s="20" t="s">
        <v>64</v>
      </c>
      <c r="F3" s="20" t="s">
        <v>65</v>
      </c>
      <c r="G3" s="20" t="s">
        <v>66</v>
      </c>
      <c r="H3" s="21" t="s">
        <v>67</v>
      </c>
      <c r="I3" s="22" t="s">
        <v>68</v>
      </c>
      <c r="J3" s="20" t="s">
        <v>69</v>
      </c>
      <c r="K3" s="20" t="s">
        <v>70</v>
      </c>
      <c r="L3" s="20" t="s">
        <v>71</v>
      </c>
      <c r="M3" s="23" t="s">
        <v>72</v>
      </c>
      <c r="N3" s="23"/>
      <c r="O3" s="23"/>
      <c r="P3" s="20" t="s">
        <v>73</v>
      </c>
      <c r="Q3" s="20"/>
      <c r="R3" s="20"/>
      <c r="S3" s="20"/>
      <c r="T3" s="20"/>
      <c r="U3" s="20"/>
      <c r="V3" s="20" t="s">
        <v>74</v>
      </c>
      <c r="W3" s="20" t="s">
        <v>75</v>
      </c>
      <c r="X3" s="20" t="s">
        <v>76</v>
      </c>
      <c r="Y3" s="20" t="s">
        <v>77</v>
      </c>
    </row>
    <row r="4" spans="1:25" ht="63" customHeight="1">
      <c r="A4" s="20"/>
      <c r="B4" s="20"/>
      <c r="C4" s="20"/>
      <c r="D4" s="20"/>
      <c r="E4" s="20"/>
      <c r="F4" s="20"/>
      <c r="G4" s="20"/>
      <c r="H4" s="21"/>
      <c r="I4" s="22"/>
      <c r="J4" s="20"/>
      <c r="K4" s="20"/>
      <c r="L4" s="20"/>
      <c r="M4" s="23" t="s">
        <v>78</v>
      </c>
      <c r="N4" s="23" t="s">
        <v>79</v>
      </c>
      <c r="O4" s="23" t="s">
        <v>80</v>
      </c>
      <c r="P4" s="20" t="s">
        <v>81</v>
      </c>
      <c r="Q4" s="20" t="s">
        <v>82</v>
      </c>
      <c r="R4" s="20" t="s">
        <v>83</v>
      </c>
      <c r="S4" s="20" t="s">
        <v>84</v>
      </c>
      <c r="T4" s="20" t="s">
        <v>85</v>
      </c>
      <c r="U4" s="20" t="s">
        <v>86</v>
      </c>
      <c r="V4" s="20"/>
      <c r="W4" s="20"/>
      <c r="X4" s="20"/>
      <c r="Y4" s="20"/>
    </row>
    <row r="5" spans="1:25" ht="29.25" customHeight="1">
      <c r="A5" s="24" t="s">
        <v>87</v>
      </c>
      <c r="B5" s="24"/>
      <c r="C5" s="24"/>
      <c r="D5" s="24"/>
      <c r="E5" s="24"/>
      <c r="F5" s="24"/>
      <c r="G5" s="25"/>
      <c r="H5" s="26"/>
      <c r="I5" s="27"/>
      <c r="J5" s="28"/>
      <c r="K5" s="28"/>
      <c r="L5" s="28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5" s="32" customFormat="1" ht="29.25">
      <c r="A6" s="11">
        <v>1</v>
      </c>
      <c r="B6" s="7" t="s">
        <v>88</v>
      </c>
      <c r="C6" s="11" t="s">
        <v>88</v>
      </c>
      <c r="D6" s="30" t="s">
        <v>89</v>
      </c>
      <c r="E6" s="30" t="s">
        <v>90</v>
      </c>
      <c r="F6" s="30" t="s">
        <v>90</v>
      </c>
      <c r="G6" s="11">
        <v>1956</v>
      </c>
      <c r="H6" s="31">
        <v>300000</v>
      </c>
      <c r="I6" s="31" t="s">
        <v>91</v>
      </c>
      <c r="J6" s="11" t="s">
        <v>92</v>
      </c>
      <c r="K6" s="7" t="s">
        <v>93</v>
      </c>
      <c r="L6" s="11">
        <v>1</v>
      </c>
      <c r="M6" s="11" t="s">
        <v>94</v>
      </c>
      <c r="N6" s="11" t="s">
        <v>95</v>
      </c>
      <c r="O6" s="11" t="s">
        <v>96</v>
      </c>
      <c r="P6" s="11" t="s">
        <v>97</v>
      </c>
      <c r="Q6" s="11" t="s">
        <v>97</v>
      </c>
      <c r="R6" s="11" t="s">
        <v>97</v>
      </c>
      <c r="S6" s="11" t="s">
        <v>97</v>
      </c>
      <c r="T6" s="11" t="s">
        <v>98</v>
      </c>
      <c r="U6" s="11" t="s">
        <v>97</v>
      </c>
      <c r="V6" s="11">
        <v>368.18</v>
      </c>
      <c r="W6" s="11">
        <v>1</v>
      </c>
      <c r="X6" s="11" t="s">
        <v>89</v>
      </c>
      <c r="Y6" s="11" t="s">
        <v>90</v>
      </c>
    </row>
    <row r="7" spans="1:25" s="32" customFormat="1" ht="29.25">
      <c r="A7" s="11">
        <v>2</v>
      </c>
      <c r="B7" s="7" t="s">
        <v>88</v>
      </c>
      <c r="C7" s="11" t="s">
        <v>88</v>
      </c>
      <c r="D7" s="30" t="s">
        <v>89</v>
      </c>
      <c r="E7" s="30" t="s">
        <v>90</v>
      </c>
      <c r="F7" s="30" t="s">
        <v>90</v>
      </c>
      <c r="G7" s="11">
        <v>1956</v>
      </c>
      <c r="H7" s="31">
        <v>150000</v>
      </c>
      <c r="I7" s="31" t="s">
        <v>91</v>
      </c>
      <c r="J7" s="11" t="s">
        <v>92</v>
      </c>
      <c r="K7" s="7" t="s">
        <v>99</v>
      </c>
      <c r="L7" s="11">
        <v>2</v>
      </c>
      <c r="M7" s="11" t="s">
        <v>94</v>
      </c>
      <c r="N7" s="11" t="s">
        <v>95</v>
      </c>
      <c r="O7" s="11" t="s">
        <v>96</v>
      </c>
      <c r="P7" s="11" t="s">
        <v>97</v>
      </c>
      <c r="Q7" s="11" t="s">
        <v>97</v>
      </c>
      <c r="R7" s="11" t="s">
        <v>97</v>
      </c>
      <c r="S7" s="11" t="s">
        <v>97</v>
      </c>
      <c r="T7" s="11" t="s">
        <v>98</v>
      </c>
      <c r="U7" s="11" t="s">
        <v>97</v>
      </c>
      <c r="V7" s="11">
        <v>101.77</v>
      </c>
      <c r="W7" s="11">
        <v>1</v>
      </c>
      <c r="X7" s="11" t="s">
        <v>89</v>
      </c>
      <c r="Y7" s="11" t="s">
        <v>90</v>
      </c>
    </row>
    <row r="8" spans="1:25" s="32" customFormat="1" ht="29.25">
      <c r="A8" s="11">
        <v>3</v>
      </c>
      <c r="B8" s="7" t="s">
        <v>88</v>
      </c>
      <c r="C8" s="11" t="s">
        <v>88</v>
      </c>
      <c r="D8" s="30" t="s">
        <v>89</v>
      </c>
      <c r="E8" s="30" t="s">
        <v>90</v>
      </c>
      <c r="F8" s="30" t="s">
        <v>90</v>
      </c>
      <c r="G8" s="11">
        <v>1986</v>
      </c>
      <c r="H8" s="31">
        <v>700000</v>
      </c>
      <c r="I8" s="31" t="s">
        <v>91</v>
      </c>
      <c r="J8" s="11" t="s">
        <v>92</v>
      </c>
      <c r="K8" s="7" t="s">
        <v>100</v>
      </c>
      <c r="L8" s="11">
        <v>3</v>
      </c>
      <c r="M8" s="11" t="s">
        <v>101</v>
      </c>
      <c r="N8" s="11" t="s">
        <v>102</v>
      </c>
      <c r="O8" s="11" t="s">
        <v>96</v>
      </c>
      <c r="P8" s="11" t="s">
        <v>97</v>
      </c>
      <c r="Q8" s="11" t="s">
        <v>97</v>
      </c>
      <c r="R8" s="11" t="s">
        <v>97</v>
      </c>
      <c r="S8" s="11" t="s">
        <v>97</v>
      </c>
      <c r="T8" s="11" t="s">
        <v>98</v>
      </c>
      <c r="U8" s="11" t="s">
        <v>97</v>
      </c>
      <c r="V8" s="11">
        <v>798.72</v>
      </c>
      <c r="W8" s="11">
        <v>3</v>
      </c>
      <c r="X8" s="11" t="s">
        <v>89</v>
      </c>
      <c r="Y8" s="11" t="s">
        <v>90</v>
      </c>
    </row>
    <row r="9" spans="1:25" s="32" customFormat="1" ht="29.25">
      <c r="A9" s="11">
        <v>4</v>
      </c>
      <c r="B9" s="7" t="s">
        <v>88</v>
      </c>
      <c r="C9" s="11" t="s">
        <v>88</v>
      </c>
      <c r="D9" s="30" t="s">
        <v>89</v>
      </c>
      <c r="E9" s="30" t="s">
        <v>90</v>
      </c>
      <c r="F9" s="30" t="s">
        <v>90</v>
      </c>
      <c r="G9" s="11" t="s">
        <v>103</v>
      </c>
      <c r="H9" s="31">
        <v>800000</v>
      </c>
      <c r="I9" s="31" t="s">
        <v>91</v>
      </c>
      <c r="J9" s="11" t="s">
        <v>92</v>
      </c>
      <c r="K9" s="7" t="s">
        <v>104</v>
      </c>
      <c r="L9" s="11">
        <v>4</v>
      </c>
      <c r="M9" s="11" t="s">
        <v>101</v>
      </c>
      <c r="N9" s="11" t="s">
        <v>102</v>
      </c>
      <c r="O9" s="11" t="s">
        <v>96</v>
      </c>
      <c r="P9" s="11" t="s">
        <v>97</v>
      </c>
      <c r="Q9" s="11" t="s">
        <v>97</v>
      </c>
      <c r="R9" s="11" t="s">
        <v>97</v>
      </c>
      <c r="S9" s="11" t="s">
        <v>97</v>
      </c>
      <c r="T9" s="11" t="s">
        <v>98</v>
      </c>
      <c r="U9" s="11" t="s">
        <v>97</v>
      </c>
      <c r="V9" s="11">
        <v>798.72</v>
      </c>
      <c r="W9" s="11">
        <v>3</v>
      </c>
      <c r="X9" s="11" t="s">
        <v>89</v>
      </c>
      <c r="Y9" s="11" t="s">
        <v>90</v>
      </c>
    </row>
    <row r="10" spans="1:25" s="33" customFormat="1" ht="29.25">
      <c r="A10" s="11">
        <v>5</v>
      </c>
      <c r="B10" s="7" t="s">
        <v>88</v>
      </c>
      <c r="C10" s="11" t="s">
        <v>105</v>
      </c>
      <c r="D10" s="30" t="s">
        <v>89</v>
      </c>
      <c r="E10" s="30" t="s">
        <v>90</v>
      </c>
      <c r="F10" s="30" t="s">
        <v>90</v>
      </c>
      <c r="G10" s="11">
        <v>2018</v>
      </c>
      <c r="H10" s="31">
        <v>906438.43</v>
      </c>
      <c r="I10" s="31" t="s">
        <v>106</v>
      </c>
      <c r="J10" s="11" t="s">
        <v>92</v>
      </c>
      <c r="K10" s="7" t="s">
        <v>107</v>
      </c>
      <c r="L10" s="11">
        <v>5</v>
      </c>
      <c r="M10" s="11" t="s">
        <v>108</v>
      </c>
      <c r="N10" s="11" t="s">
        <v>109</v>
      </c>
      <c r="O10" s="11" t="s">
        <v>110</v>
      </c>
      <c r="P10" s="11" t="s">
        <v>111</v>
      </c>
      <c r="Q10" s="11" t="s">
        <v>112</v>
      </c>
      <c r="R10" s="11" t="s">
        <v>113</v>
      </c>
      <c r="S10" s="11" t="s">
        <v>113</v>
      </c>
      <c r="T10" s="11" t="s">
        <v>98</v>
      </c>
      <c r="U10" s="11" t="s">
        <v>113</v>
      </c>
      <c r="V10" s="11">
        <v>332.71</v>
      </c>
      <c r="W10" s="11">
        <v>2</v>
      </c>
      <c r="X10" s="11" t="s">
        <v>90</v>
      </c>
      <c r="Y10" s="11" t="s">
        <v>90</v>
      </c>
    </row>
    <row r="11" spans="1:25" s="33" customFormat="1" ht="29.25">
      <c r="A11" s="11">
        <v>6</v>
      </c>
      <c r="B11" s="7" t="s">
        <v>88</v>
      </c>
      <c r="C11" s="11" t="s">
        <v>88</v>
      </c>
      <c r="D11" s="30" t="s">
        <v>89</v>
      </c>
      <c r="E11" s="30" t="s">
        <v>90</v>
      </c>
      <c r="F11" s="30" t="s">
        <v>90</v>
      </c>
      <c r="G11" s="11">
        <v>1985</v>
      </c>
      <c r="H11" s="31">
        <v>700000</v>
      </c>
      <c r="I11" s="31" t="s">
        <v>91</v>
      </c>
      <c r="J11" s="11" t="s">
        <v>92</v>
      </c>
      <c r="K11" s="7" t="s">
        <v>114</v>
      </c>
      <c r="L11" s="11">
        <v>6</v>
      </c>
      <c r="M11" s="11" t="s">
        <v>101</v>
      </c>
      <c r="N11" s="11" t="s">
        <v>115</v>
      </c>
      <c r="O11" s="11" t="s">
        <v>96</v>
      </c>
      <c r="P11" s="11" t="s">
        <v>97</v>
      </c>
      <c r="Q11" s="11" t="s">
        <v>97</v>
      </c>
      <c r="R11" s="11" t="s">
        <v>97</v>
      </c>
      <c r="S11" s="11" t="s">
        <v>97</v>
      </c>
      <c r="T11" s="11" t="s">
        <v>98</v>
      </c>
      <c r="U11" s="11" t="s">
        <v>97</v>
      </c>
      <c r="V11" s="11">
        <v>798.72</v>
      </c>
      <c r="W11" s="11">
        <v>3</v>
      </c>
      <c r="X11" s="11" t="s">
        <v>89</v>
      </c>
      <c r="Y11" s="11" t="s">
        <v>90</v>
      </c>
    </row>
    <row r="12" spans="1:25" s="32" customFormat="1" ht="29.25">
      <c r="A12" s="11">
        <v>7</v>
      </c>
      <c r="B12" s="7" t="s">
        <v>88</v>
      </c>
      <c r="C12" s="11" t="s">
        <v>88</v>
      </c>
      <c r="D12" s="30" t="s">
        <v>89</v>
      </c>
      <c r="E12" s="30" t="s">
        <v>90</v>
      </c>
      <c r="F12" s="30" t="s">
        <v>90</v>
      </c>
      <c r="G12" s="11">
        <v>1928</v>
      </c>
      <c r="H12" s="31">
        <v>70000</v>
      </c>
      <c r="I12" s="31" t="s">
        <v>91</v>
      </c>
      <c r="J12" s="11" t="s">
        <v>92</v>
      </c>
      <c r="K12" s="7" t="s">
        <v>116</v>
      </c>
      <c r="L12" s="11">
        <v>7</v>
      </c>
      <c r="M12" s="11" t="s">
        <v>94</v>
      </c>
      <c r="N12" s="11" t="s">
        <v>115</v>
      </c>
      <c r="O12" s="11" t="s">
        <v>117</v>
      </c>
      <c r="P12" s="11" t="s">
        <v>97</v>
      </c>
      <c r="Q12" s="11" t="s">
        <v>97</v>
      </c>
      <c r="R12" s="11" t="s">
        <v>97</v>
      </c>
      <c r="S12" s="11" t="s">
        <v>97</v>
      </c>
      <c r="T12" s="11" t="s">
        <v>98</v>
      </c>
      <c r="U12" s="11" t="s">
        <v>97</v>
      </c>
      <c r="V12" s="11">
        <v>127.05</v>
      </c>
      <c r="W12" s="11">
        <v>2</v>
      </c>
      <c r="X12" s="11" t="s">
        <v>89</v>
      </c>
      <c r="Y12" s="11" t="s">
        <v>90</v>
      </c>
    </row>
    <row r="13" spans="1:25" s="32" customFormat="1" ht="29.25">
      <c r="A13" s="11">
        <v>8</v>
      </c>
      <c r="B13" s="7" t="s">
        <v>88</v>
      </c>
      <c r="C13" s="11" t="s">
        <v>88</v>
      </c>
      <c r="D13" s="30" t="s">
        <v>90</v>
      </c>
      <c r="E13" s="30" t="s">
        <v>90</v>
      </c>
      <c r="F13" s="30" t="s">
        <v>90</v>
      </c>
      <c r="G13" s="11">
        <v>1928</v>
      </c>
      <c r="H13" s="31">
        <v>20000</v>
      </c>
      <c r="I13" s="31" t="s">
        <v>91</v>
      </c>
      <c r="J13" s="11" t="s">
        <v>118</v>
      </c>
      <c r="K13" s="7" t="s">
        <v>119</v>
      </c>
      <c r="L13" s="11">
        <v>8</v>
      </c>
      <c r="M13" s="11" t="s">
        <v>94</v>
      </c>
      <c r="N13" s="11" t="s">
        <v>115</v>
      </c>
      <c r="O13" s="11" t="s">
        <v>120</v>
      </c>
      <c r="P13" s="11" t="s">
        <v>97</v>
      </c>
      <c r="Q13" s="11" t="s">
        <v>97</v>
      </c>
      <c r="R13" s="11" t="s">
        <v>97</v>
      </c>
      <c r="S13" s="11" t="s">
        <v>97</v>
      </c>
      <c r="T13" s="11" t="s">
        <v>98</v>
      </c>
      <c r="U13" s="11" t="s">
        <v>97</v>
      </c>
      <c r="V13" s="11">
        <v>228.31</v>
      </c>
      <c r="W13" s="11">
        <v>2</v>
      </c>
      <c r="X13" s="11" t="s">
        <v>89</v>
      </c>
      <c r="Y13" s="11" t="s">
        <v>90</v>
      </c>
    </row>
    <row r="14" spans="1:25" s="33" customFormat="1" ht="29.25">
      <c r="A14" s="11">
        <v>9</v>
      </c>
      <c r="B14" s="7" t="s">
        <v>88</v>
      </c>
      <c r="C14" s="11" t="s">
        <v>88</v>
      </c>
      <c r="D14" s="30" t="s">
        <v>89</v>
      </c>
      <c r="E14" s="30" t="s">
        <v>90</v>
      </c>
      <c r="F14" s="30" t="s">
        <v>90</v>
      </c>
      <c r="G14" s="11" t="s">
        <v>121</v>
      </c>
      <c r="H14" s="31">
        <v>200000</v>
      </c>
      <c r="I14" s="31" t="s">
        <v>91</v>
      </c>
      <c r="J14" s="11" t="s">
        <v>92</v>
      </c>
      <c r="K14" s="7" t="s">
        <v>122</v>
      </c>
      <c r="L14" s="11">
        <v>9</v>
      </c>
      <c r="M14" s="11" t="s">
        <v>94</v>
      </c>
      <c r="N14" s="11" t="s">
        <v>115</v>
      </c>
      <c r="O14" s="11" t="s">
        <v>123</v>
      </c>
      <c r="P14" s="11" t="s">
        <v>97</v>
      </c>
      <c r="Q14" s="11" t="s">
        <v>97</v>
      </c>
      <c r="R14" s="11" t="s">
        <v>97</v>
      </c>
      <c r="S14" s="11" t="s">
        <v>97</v>
      </c>
      <c r="T14" s="11" t="s">
        <v>98</v>
      </c>
      <c r="U14" s="11" t="s">
        <v>97</v>
      </c>
      <c r="V14" s="11">
        <v>266.49</v>
      </c>
      <c r="W14" s="11">
        <v>2</v>
      </c>
      <c r="X14" s="11" t="s">
        <v>90</v>
      </c>
      <c r="Y14" s="11" t="s">
        <v>90</v>
      </c>
    </row>
    <row r="15" spans="1:25" s="32" customFormat="1" ht="29.25">
      <c r="A15" s="11">
        <v>10</v>
      </c>
      <c r="B15" s="7" t="s">
        <v>88</v>
      </c>
      <c r="C15" s="11" t="s">
        <v>105</v>
      </c>
      <c r="D15" s="30" t="s">
        <v>90</v>
      </c>
      <c r="E15" s="30" t="s">
        <v>90</v>
      </c>
      <c r="F15" s="30" t="s">
        <v>90</v>
      </c>
      <c r="G15" s="11" t="s">
        <v>124</v>
      </c>
      <c r="H15" s="31">
        <v>50000</v>
      </c>
      <c r="I15" s="31" t="s">
        <v>91</v>
      </c>
      <c r="J15" s="11" t="s">
        <v>92</v>
      </c>
      <c r="K15" s="7" t="s">
        <v>125</v>
      </c>
      <c r="L15" s="11">
        <v>10</v>
      </c>
      <c r="M15" s="11" t="s">
        <v>94</v>
      </c>
      <c r="N15" s="11"/>
      <c r="O15" s="11" t="s">
        <v>126</v>
      </c>
      <c r="P15" s="11" t="s">
        <v>97</v>
      </c>
      <c r="Q15" s="11" t="s">
        <v>97</v>
      </c>
      <c r="R15" s="11" t="s">
        <v>97</v>
      </c>
      <c r="S15" s="11" t="s">
        <v>97</v>
      </c>
      <c r="T15" s="11" t="s">
        <v>98</v>
      </c>
      <c r="U15" s="11" t="s">
        <v>97</v>
      </c>
      <c r="V15" s="11">
        <v>60</v>
      </c>
      <c r="W15" s="11">
        <v>1</v>
      </c>
      <c r="X15" s="11" t="s">
        <v>90</v>
      </c>
      <c r="Y15" s="11" t="s">
        <v>90</v>
      </c>
    </row>
    <row r="16" spans="1:25" s="33" customFormat="1" ht="29.25">
      <c r="A16" s="11">
        <v>11</v>
      </c>
      <c r="B16" s="7" t="s">
        <v>88</v>
      </c>
      <c r="C16" s="11" t="s">
        <v>88</v>
      </c>
      <c r="D16" s="30" t="s">
        <v>89</v>
      </c>
      <c r="E16" s="30" t="s">
        <v>90</v>
      </c>
      <c r="F16" s="30" t="s">
        <v>90</v>
      </c>
      <c r="G16" s="11">
        <v>1878</v>
      </c>
      <c r="H16" s="31">
        <v>153999.72</v>
      </c>
      <c r="I16" s="31" t="s">
        <v>106</v>
      </c>
      <c r="J16" s="11" t="s">
        <v>92</v>
      </c>
      <c r="K16" s="7" t="s">
        <v>127</v>
      </c>
      <c r="L16" s="11">
        <v>11</v>
      </c>
      <c r="M16" s="11" t="s">
        <v>94</v>
      </c>
      <c r="N16" s="11" t="s">
        <v>128</v>
      </c>
      <c r="O16" s="11" t="s">
        <v>120</v>
      </c>
      <c r="P16" s="11" t="s">
        <v>97</v>
      </c>
      <c r="Q16" s="11" t="s">
        <v>97</v>
      </c>
      <c r="R16" s="11" t="s">
        <v>97</v>
      </c>
      <c r="S16" s="11" t="s">
        <v>97</v>
      </c>
      <c r="T16" s="11" t="s">
        <v>98</v>
      </c>
      <c r="U16" s="11" t="s">
        <v>97</v>
      </c>
      <c r="V16" s="11">
        <v>420.9</v>
      </c>
      <c r="W16" s="11">
        <v>4</v>
      </c>
      <c r="X16" s="11" t="s">
        <v>89</v>
      </c>
      <c r="Y16" s="11" t="s">
        <v>90</v>
      </c>
    </row>
    <row r="17" spans="1:25" s="33" customFormat="1" ht="29.25">
      <c r="A17" s="11">
        <v>12</v>
      </c>
      <c r="B17" s="7" t="s">
        <v>88</v>
      </c>
      <c r="C17" s="11" t="s">
        <v>88</v>
      </c>
      <c r="D17" s="30" t="s">
        <v>89</v>
      </c>
      <c r="E17" s="30" t="s">
        <v>90</v>
      </c>
      <c r="F17" s="30" t="s">
        <v>90</v>
      </c>
      <c r="G17" s="11">
        <v>1920</v>
      </c>
      <c r="H17" s="31">
        <v>200000</v>
      </c>
      <c r="I17" s="31" t="s">
        <v>91</v>
      </c>
      <c r="J17" s="11" t="s">
        <v>92</v>
      </c>
      <c r="K17" s="7" t="s">
        <v>129</v>
      </c>
      <c r="L17" s="11">
        <v>12</v>
      </c>
      <c r="M17" s="11" t="s">
        <v>94</v>
      </c>
      <c r="N17" s="11" t="s">
        <v>115</v>
      </c>
      <c r="O17" s="11" t="s">
        <v>120</v>
      </c>
      <c r="P17" s="11" t="s">
        <v>97</v>
      </c>
      <c r="Q17" s="11" t="s">
        <v>97</v>
      </c>
      <c r="R17" s="11" t="s">
        <v>97</v>
      </c>
      <c r="S17" s="11" t="s">
        <v>97</v>
      </c>
      <c r="T17" s="11" t="s">
        <v>98</v>
      </c>
      <c r="U17" s="11" t="s">
        <v>97</v>
      </c>
      <c r="V17" s="11">
        <v>263.66</v>
      </c>
      <c r="W17" s="11">
        <v>2</v>
      </c>
      <c r="X17" s="11" t="s">
        <v>89</v>
      </c>
      <c r="Y17" s="11" t="s">
        <v>90</v>
      </c>
    </row>
    <row r="18" spans="1:25" s="33" customFormat="1" ht="29.25">
      <c r="A18" s="11">
        <v>13</v>
      </c>
      <c r="B18" s="7" t="s">
        <v>88</v>
      </c>
      <c r="C18" s="11" t="s">
        <v>88</v>
      </c>
      <c r="D18" s="30" t="s">
        <v>89</v>
      </c>
      <c r="E18" s="30" t="s">
        <v>90</v>
      </c>
      <c r="F18" s="30" t="s">
        <v>90</v>
      </c>
      <c r="G18" s="11">
        <v>1918</v>
      </c>
      <c r="H18" s="31">
        <v>70000</v>
      </c>
      <c r="I18" s="31" t="s">
        <v>91</v>
      </c>
      <c r="J18" s="11" t="s">
        <v>92</v>
      </c>
      <c r="K18" s="7" t="s">
        <v>130</v>
      </c>
      <c r="L18" s="11">
        <v>13</v>
      </c>
      <c r="M18" s="11" t="s">
        <v>94</v>
      </c>
      <c r="N18" s="11" t="s">
        <v>115</v>
      </c>
      <c r="O18" s="11" t="s">
        <v>120</v>
      </c>
      <c r="P18" s="11" t="s">
        <v>97</v>
      </c>
      <c r="Q18" s="11" t="s">
        <v>97</v>
      </c>
      <c r="R18" s="11" t="s">
        <v>97</v>
      </c>
      <c r="S18" s="11" t="s">
        <v>97</v>
      </c>
      <c r="T18" s="11" t="s">
        <v>98</v>
      </c>
      <c r="U18" s="11" t="s">
        <v>97</v>
      </c>
      <c r="V18" s="11">
        <v>38.65</v>
      </c>
      <c r="W18" s="11">
        <v>1</v>
      </c>
      <c r="X18" s="11" t="s">
        <v>89</v>
      </c>
      <c r="Y18" s="11" t="s">
        <v>90</v>
      </c>
    </row>
    <row r="19" spans="1:25" s="33" customFormat="1" ht="29.25">
      <c r="A19" s="11">
        <v>14</v>
      </c>
      <c r="B19" s="7" t="s">
        <v>88</v>
      </c>
      <c r="C19" s="11" t="s">
        <v>88</v>
      </c>
      <c r="D19" s="30" t="s">
        <v>89</v>
      </c>
      <c r="E19" s="30" t="s">
        <v>90</v>
      </c>
      <c r="F19" s="30" t="s">
        <v>90</v>
      </c>
      <c r="G19" s="11">
        <v>1910</v>
      </c>
      <c r="H19" s="31">
        <v>300000</v>
      </c>
      <c r="I19" s="31" t="s">
        <v>91</v>
      </c>
      <c r="J19" s="11" t="s">
        <v>92</v>
      </c>
      <c r="K19" s="7" t="s">
        <v>131</v>
      </c>
      <c r="L19" s="11">
        <v>14</v>
      </c>
      <c r="M19" s="11" t="s">
        <v>94</v>
      </c>
      <c r="N19" s="11" t="s">
        <v>115</v>
      </c>
      <c r="O19" s="11" t="s">
        <v>120</v>
      </c>
      <c r="P19" s="11" t="s">
        <v>97</v>
      </c>
      <c r="Q19" s="11" t="s">
        <v>97</v>
      </c>
      <c r="R19" s="11" t="s">
        <v>97</v>
      </c>
      <c r="S19" s="11" t="s">
        <v>97</v>
      </c>
      <c r="T19" s="11" t="s">
        <v>98</v>
      </c>
      <c r="U19" s="11" t="s">
        <v>97</v>
      </c>
      <c r="V19" s="11">
        <v>209.66</v>
      </c>
      <c r="W19" s="11">
        <v>2</v>
      </c>
      <c r="X19" s="11" t="s">
        <v>89</v>
      </c>
      <c r="Y19" s="11" t="s">
        <v>90</v>
      </c>
    </row>
    <row r="20" spans="1:25" s="33" customFormat="1" ht="29.25">
      <c r="A20" s="11">
        <v>15</v>
      </c>
      <c r="B20" s="7" t="s">
        <v>88</v>
      </c>
      <c r="C20" s="11" t="s">
        <v>88</v>
      </c>
      <c r="D20" s="30" t="s">
        <v>89</v>
      </c>
      <c r="E20" s="30" t="s">
        <v>90</v>
      </c>
      <c r="F20" s="30" t="s">
        <v>90</v>
      </c>
      <c r="G20" s="11" t="s">
        <v>132</v>
      </c>
      <c r="H20" s="31">
        <v>300000</v>
      </c>
      <c r="I20" s="31" t="s">
        <v>91</v>
      </c>
      <c r="J20" s="11" t="s">
        <v>92</v>
      </c>
      <c r="K20" s="7" t="s">
        <v>133</v>
      </c>
      <c r="L20" s="11">
        <v>15</v>
      </c>
      <c r="M20" s="11" t="s">
        <v>94</v>
      </c>
      <c r="N20" s="11" t="s">
        <v>115</v>
      </c>
      <c r="O20" s="11" t="s">
        <v>134</v>
      </c>
      <c r="P20" s="11" t="s">
        <v>97</v>
      </c>
      <c r="Q20" s="11" t="s">
        <v>97</v>
      </c>
      <c r="R20" s="11" t="s">
        <v>97</v>
      </c>
      <c r="S20" s="11" t="s">
        <v>97</v>
      </c>
      <c r="T20" s="11" t="s">
        <v>98</v>
      </c>
      <c r="U20" s="11" t="s">
        <v>97</v>
      </c>
      <c r="V20" s="11">
        <v>216.8</v>
      </c>
      <c r="W20" s="11">
        <v>2</v>
      </c>
      <c r="X20" s="11" t="s">
        <v>89</v>
      </c>
      <c r="Y20" s="11" t="s">
        <v>90</v>
      </c>
    </row>
    <row r="21" spans="1:25" s="33" customFormat="1" ht="29.25">
      <c r="A21" s="11">
        <v>16</v>
      </c>
      <c r="B21" s="7" t="s">
        <v>88</v>
      </c>
      <c r="C21" s="11" t="s">
        <v>88</v>
      </c>
      <c r="D21" s="30" t="s">
        <v>89</v>
      </c>
      <c r="E21" s="30" t="s">
        <v>90</v>
      </c>
      <c r="F21" s="30" t="s">
        <v>90</v>
      </c>
      <c r="G21" s="11">
        <v>1926</v>
      </c>
      <c r="H21" s="31">
        <v>150000</v>
      </c>
      <c r="I21" s="31" t="s">
        <v>91</v>
      </c>
      <c r="J21" s="11" t="s">
        <v>118</v>
      </c>
      <c r="K21" s="7" t="s">
        <v>135</v>
      </c>
      <c r="L21" s="11">
        <v>16</v>
      </c>
      <c r="M21" s="11" t="s">
        <v>94</v>
      </c>
      <c r="N21" s="11" t="s">
        <v>115</v>
      </c>
      <c r="O21" s="11" t="s">
        <v>120</v>
      </c>
      <c r="P21" s="11" t="s">
        <v>97</v>
      </c>
      <c r="Q21" s="11" t="s">
        <v>97</v>
      </c>
      <c r="R21" s="11" t="s">
        <v>97</v>
      </c>
      <c r="S21" s="11" t="s">
        <v>97</v>
      </c>
      <c r="T21" s="11" t="s">
        <v>98</v>
      </c>
      <c r="U21" s="11" t="s">
        <v>97</v>
      </c>
      <c r="V21" s="11">
        <v>141.05</v>
      </c>
      <c r="W21" s="11">
        <v>2</v>
      </c>
      <c r="X21" s="11" t="s">
        <v>89</v>
      </c>
      <c r="Y21" s="11" t="s">
        <v>90</v>
      </c>
    </row>
    <row r="22" spans="1:25" s="33" customFormat="1" ht="29.25">
      <c r="A22" s="11">
        <v>17</v>
      </c>
      <c r="B22" s="7" t="s">
        <v>88</v>
      </c>
      <c r="C22" s="11" t="s">
        <v>105</v>
      </c>
      <c r="D22" s="30" t="s">
        <v>89</v>
      </c>
      <c r="E22" s="30" t="s">
        <v>90</v>
      </c>
      <c r="F22" s="30" t="s">
        <v>90</v>
      </c>
      <c r="G22" s="11">
        <v>2012</v>
      </c>
      <c r="H22" s="31">
        <v>1732022.55</v>
      </c>
      <c r="I22" s="31" t="s">
        <v>106</v>
      </c>
      <c r="J22" s="11" t="s">
        <v>136</v>
      </c>
      <c r="K22" s="7" t="s">
        <v>137</v>
      </c>
      <c r="L22" s="11">
        <v>17</v>
      </c>
      <c r="M22" s="11" t="s">
        <v>138</v>
      </c>
      <c r="N22" s="11" t="s">
        <v>139</v>
      </c>
      <c r="O22" s="11" t="s">
        <v>140</v>
      </c>
      <c r="P22" s="11" t="s">
        <v>141</v>
      </c>
      <c r="Q22" s="11" t="s">
        <v>141</v>
      </c>
      <c r="R22" s="11" t="s">
        <v>141</v>
      </c>
      <c r="S22" s="11" t="s">
        <v>141</v>
      </c>
      <c r="T22" s="11" t="s">
        <v>98</v>
      </c>
      <c r="U22" s="11" t="s">
        <v>141</v>
      </c>
      <c r="V22" s="11">
        <v>736.01</v>
      </c>
      <c r="W22" s="11">
        <v>2</v>
      </c>
      <c r="X22" s="11" t="s">
        <v>90</v>
      </c>
      <c r="Y22" s="11" t="s">
        <v>90</v>
      </c>
    </row>
    <row r="23" spans="1:25" s="32" customFormat="1" ht="16.5">
      <c r="A23" s="11">
        <v>18</v>
      </c>
      <c r="B23" s="7" t="s">
        <v>88</v>
      </c>
      <c r="C23" s="11" t="s">
        <v>105</v>
      </c>
      <c r="D23" s="30" t="s">
        <v>90</v>
      </c>
      <c r="E23" s="30" t="s">
        <v>90</v>
      </c>
      <c r="F23" s="30" t="s">
        <v>90</v>
      </c>
      <c r="G23" s="11">
        <v>1960</v>
      </c>
      <c r="H23" s="31">
        <v>73059</v>
      </c>
      <c r="I23" s="31" t="s">
        <v>106</v>
      </c>
      <c r="J23" s="11" t="s">
        <v>92</v>
      </c>
      <c r="K23" s="7" t="s">
        <v>142</v>
      </c>
      <c r="L23" s="11">
        <v>18</v>
      </c>
      <c r="M23" s="11" t="s">
        <v>143</v>
      </c>
      <c r="N23" s="11" t="s">
        <v>109</v>
      </c>
      <c r="O23" s="11" t="s">
        <v>140</v>
      </c>
      <c r="P23" s="34" t="s">
        <v>97</v>
      </c>
      <c r="Q23" s="11" t="s">
        <v>97</v>
      </c>
      <c r="R23" s="11" t="s">
        <v>97</v>
      </c>
      <c r="S23" s="11" t="s">
        <v>97</v>
      </c>
      <c r="T23" s="11" t="s">
        <v>98</v>
      </c>
      <c r="U23" s="11" t="s">
        <v>97</v>
      </c>
      <c r="V23" s="11">
        <v>61.9</v>
      </c>
      <c r="W23" s="11">
        <v>1</v>
      </c>
      <c r="X23" s="11" t="s">
        <v>89</v>
      </c>
      <c r="Y23" s="11" t="s">
        <v>90</v>
      </c>
    </row>
    <row r="24" spans="1:25" s="33" customFormat="1" ht="29.25">
      <c r="A24" s="11">
        <v>19</v>
      </c>
      <c r="B24" s="7" t="s">
        <v>88</v>
      </c>
      <c r="C24" s="11" t="s">
        <v>88</v>
      </c>
      <c r="D24" s="30" t="s">
        <v>89</v>
      </c>
      <c r="E24" s="30" t="s">
        <v>90</v>
      </c>
      <c r="F24" s="30" t="s">
        <v>90</v>
      </c>
      <c r="G24" s="11">
        <v>1911</v>
      </c>
      <c r="H24" s="31">
        <v>200000</v>
      </c>
      <c r="I24" s="31" t="s">
        <v>91</v>
      </c>
      <c r="J24" s="11" t="s">
        <v>118</v>
      </c>
      <c r="K24" s="7" t="s">
        <v>144</v>
      </c>
      <c r="L24" s="11">
        <v>19</v>
      </c>
      <c r="M24" s="11" t="s">
        <v>94</v>
      </c>
      <c r="N24" s="11" t="s">
        <v>115</v>
      </c>
      <c r="O24" s="11" t="s">
        <v>120</v>
      </c>
      <c r="P24" s="11" t="s">
        <v>97</v>
      </c>
      <c r="Q24" s="11" t="s">
        <v>97</v>
      </c>
      <c r="R24" s="11" t="s">
        <v>97</v>
      </c>
      <c r="S24" s="11" t="s">
        <v>97</v>
      </c>
      <c r="T24" s="11" t="s">
        <v>98</v>
      </c>
      <c r="U24" s="11" t="s">
        <v>97</v>
      </c>
      <c r="V24" s="11">
        <v>207.56</v>
      </c>
      <c r="W24" s="11">
        <v>2</v>
      </c>
      <c r="X24" s="11" t="s">
        <v>89</v>
      </c>
      <c r="Y24" s="11" t="s">
        <v>90</v>
      </c>
    </row>
    <row r="25" spans="1:25" s="33" customFormat="1" ht="42.75">
      <c r="A25" s="11">
        <v>20</v>
      </c>
      <c r="B25" s="7" t="s">
        <v>88</v>
      </c>
      <c r="C25" s="11" t="s">
        <v>88</v>
      </c>
      <c r="D25" s="30" t="s">
        <v>89</v>
      </c>
      <c r="E25" s="30" t="s">
        <v>90</v>
      </c>
      <c r="F25" s="30" t="s">
        <v>90</v>
      </c>
      <c r="G25" s="11" t="s">
        <v>145</v>
      </c>
      <c r="H25" s="31">
        <v>70000</v>
      </c>
      <c r="I25" s="31" t="s">
        <v>91</v>
      </c>
      <c r="J25" s="11" t="s">
        <v>92</v>
      </c>
      <c r="K25" s="7" t="s">
        <v>146</v>
      </c>
      <c r="L25" s="11">
        <v>20</v>
      </c>
      <c r="M25" s="11" t="s">
        <v>94</v>
      </c>
      <c r="N25" s="11" t="s">
        <v>115</v>
      </c>
      <c r="O25" s="11" t="s">
        <v>147</v>
      </c>
      <c r="P25" s="11" t="s">
        <v>97</v>
      </c>
      <c r="Q25" s="11" t="s">
        <v>97</v>
      </c>
      <c r="R25" s="11" t="s">
        <v>98</v>
      </c>
      <c r="S25" s="11" t="s">
        <v>97</v>
      </c>
      <c r="T25" s="11" t="s">
        <v>98</v>
      </c>
      <c r="U25" s="11" t="s">
        <v>97</v>
      </c>
      <c r="V25" s="11">
        <v>94</v>
      </c>
      <c r="W25" s="11">
        <v>1</v>
      </c>
      <c r="X25" s="11" t="s">
        <v>89</v>
      </c>
      <c r="Y25" s="11" t="s">
        <v>90</v>
      </c>
    </row>
    <row r="26" spans="1:25" s="33" customFormat="1" ht="29.25">
      <c r="A26" s="11">
        <v>21</v>
      </c>
      <c r="B26" s="7" t="s">
        <v>88</v>
      </c>
      <c r="C26" s="11" t="s">
        <v>105</v>
      </c>
      <c r="D26" s="30" t="s">
        <v>89</v>
      </c>
      <c r="E26" s="30" t="s">
        <v>90</v>
      </c>
      <c r="F26" s="30" t="s">
        <v>90</v>
      </c>
      <c r="G26" s="11" t="s">
        <v>145</v>
      </c>
      <c r="H26" s="35">
        <v>100000</v>
      </c>
      <c r="I26" s="35" t="s">
        <v>91</v>
      </c>
      <c r="J26" s="11" t="s">
        <v>92</v>
      </c>
      <c r="K26" s="7" t="s">
        <v>148</v>
      </c>
      <c r="L26" s="11">
        <v>21</v>
      </c>
      <c r="M26" s="11" t="s">
        <v>94</v>
      </c>
      <c r="N26" s="11" t="s">
        <v>109</v>
      </c>
      <c r="O26" s="11" t="s">
        <v>96</v>
      </c>
      <c r="P26" s="11" t="s">
        <v>97</v>
      </c>
      <c r="Q26" s="11" t="s">
        <v>97</v>
      </c>
      <c r="R26" s="11" t="s">
        <v>97</v>
      </c>
      <c r="S26" s="11" t="s">
        <v>97</v>
      </c>
      <c r="T26" s="11" t="s">
        <v>98</v>
      </c>
      <c r="U26" s="11" t="s">
        <v>97</v>
      </c>
      <c r="V26" s="11">
        <v>285.53</v>
      </c>
      <c r="W26" s="11">
        <v>1</v>
      </c>
      <c r="X26" s="11" t="s">
        <v>89</v>
      </c>
      <c r="Y26" s="11" t="s">
        <v>90</v>
      </c>
    </row>
    <row r="27" spans="1:25" s="33" customFormat="1" ht="29.25">
      <c r="A27" s="11">
        <v>22</v>
      </c>
      <c r="B27" s="7" t="s">
        <v>88</v>
      </c>
      <c r="C27" s="11" t="s">
        <v>105</v>
      </c>
      <c r="D27" s="30" t="s">
        <v>89</v>
      </c>
      <c r="E27" s="30" t="s">
        <v>90</v>
      </c>
      <c r="F27" s="30" t="s">
        <v>90</v>
      </c>
      <c r="G27" s="11" t="s">
        <v>145</v>
      </c>
      <c r="H27" s="35">
        <v>70000</v>
      </c>
      <c r="I27" s="35" t="s">
        <v>91</v>
      </c>
      <c r="J27" s="11" t="s">
        <v>92</v>
      </c>
      <c r="K27" s="7" t="s">
        <v>149</v>
      </c>
      <c r="L27" s="11">
        <v>22</v>
      </c>
      <c r="M27" s="11" t="s">
        <v>94</v>
      </c>
      <c r="N27" s="11" t="s">
        <v>115</v>
      </c>
      <c r="O27" s="11" t="s">
        <v>123</v>
      </c>
      <c r="P27" s="11" t="s">
        <v>97</v>
      </c>
      <c r="Q27" s="11" t="s">
        <v>97</v>
      </c>
      <c r="R27" s="11" t="s">
        <v>97</v>
      </c>
      <c r="S27" s="11" t="s">
        <v>97</v>
      </c>
      <c r="T27" s="11" t="s">
        <v>98</v>
      </c>
      <c r="U27" s="11" t="s">
        <v>97</v>
      </c>
      <c r="V27" s="11"/>
      <c r="W27" s="11">
        <v>1</v>
      </c>
      <c r="X27" s="11" t="s">
        <v>89</v>
      </c>
      <c r="Y27" s="11" t="s">
        <v>90</v>
      </c>
    </row>
    <row r="28" spans="1:25" s="33" customFormat="1" ht="16.5">
      <c r="A28" s="11">
        <v>23</v>
      </c>
      <c r="B28" s="7" t="s">
        <v>88</v>
      </c>
      <c r="C28" s="11" t="s">
        <v>105</v>
      </c>
      <c r="D28" s="30" t="s">
        <v>89</v>
      </c>
      <c r="E28" s="30" t="s">
        <v>90</v>
      </c>
      <c r="F28" s="30" t="s">
        <v>90</v>
      </c>
      <c r="G28" s="11">
        <v>1900</v>
      </c>
      <c r="H28" s="35">
        <v>70000</v>
      </c>
      <c r="I28" s="35" t="s">
        <v>91</v>
      </c>
      <c r="J28" s="11" t="s">
        <v>92</v>
      </c>
      <c r="K28" s="7" t="s">
        <v>150</v>
      </c>
      <c r="L28" s="11">
        <v>23</v>
      </c>
      <c r="M28" s="11"/>
      <c r="N28" s="11" t="s">
        <v>115</v>
      </c>
      <c r="O28" s="11" t="s">
        <v>151</v>
      </c>
      <c r="P28" s="11" t="s">
        <v>97</v>
      </c>
      <c r="Q28" s="11" t="s">
        <v>97</v>
      </c>
      <c r="R28" s="11" t="s">
        <v>97</v>
      </c>
      <c r="S28" s="11" t="s">
        <v>97</v>
      </c>
      <c r="T28" s="11" t="s">
        <v>98</v>
      </c>
      <c r="U28" s="11" t="s">
        <v>97</v>
      </c>
      <c r="V28" s="11">
        <v>80.66</v>
      </c>
      <c r="W28" s="11">
        <v>1</v>
      </c>
      <c r="X28" s="11" t="s">
        <v>90</v>
      </c>
      <c r="Y28" s="11" t="s">
        <v>90</v>
      </c>
    </row>
    <row r="29" spans="1:25" s="33" customFormat="1" ht="16.5">
      <c r="A29" s="11">
        <v>24</v>
      </c>
      <c r="B29" s="7" t="s">
        <v>88</v>
      </c>
      <c r="C29" s="11" t="s">
        <v>88</v>
      </c>
      <c r="D29" s="30" t="s">
        <v>89</v>
      </c>
      <c r="E29" s="30" t="s">
        <v>90</v>
      </c>
      <c r="F29" s="30" t="s">
        <v>90</v>
      </c>
      <c r="G29" s="11">
        <v>1900</v>
      </c>
      <c r="H29" s="35">
        <v>70000</v>
      </c>
      <c r="I29" s="35" t="s">
        <v>91</v>
      </c>
      <c r="J29" s="11" t="s">
        <v>92</v>
      </c>
      <c r="K29" s="7" t="s">
        <v>152</v>
      </c>
      <c r="L29" s="11">
        <v>24</v>
      </c>
      <c r="M29" s="11"/>
      <c r="N29" s="11"/>
      <c r="O29" s="11"/>
      <c r="P29" s="11"/>
      <c r="Q29" s="11"/>
      <c r="R29" s="11"/>
      <c r="S29" s="11"/>
      <c r="T29" s="11"/>
      <c r="U29" s="11"/>
      <c r="V29" s="11">
        <v>127.26</v>
      </c>
      <c r="W29" s="11">
        <v>2</v>
      </c>
      <c r="X29" s="11" t="s">
        <v>89</v>
      </c>
      <c r="Y29" s="11" t="s">
        <v>90</v>
      </c>
    </row>
    <row r="30" spans="1:25" s="33" customFormat="1" ht="29.25">
      <c r="A30" s="11">
        <v>25</v>
      </c>
      <c r="B30" s="7" t="s">
        <v>88</v>
      </c>
      <c r="C30" s="11" t="s">
        <v>105</v>
      </c>
      <c r="D30" s="30" t="s">
        <v>89</v>
      </c>
      <c r="E30" s="30" t="s">
        <v>90</v>
      </c>
      <c r="F30" s="30" t="s">
        <v>90</v>
      </c>
      <c r="G30" s="11">
        <v>1964</v>
      </c>
      <c r="H30" s="35">
        <v>200000</v>
      </c>
      <c r="I30" s="35" t="s">
        <v>91</v>
      </c>
      <c r="J30" s="36" t="s">
        <v>136</v>
      </c>
      <c r="K30" s="7" t="s">
        <v>153</v>
      </c>
      <c r="L30" s="11">
        <v>25</v>
      </c>
      <c r="M30" s="11" t="s">
        <v>154</v>
      </c>
      <c r="N30" s="11" t="s">
        <v>155</v>
      </c>
      <c r="O30" s="11" t="s">
        <v>156</v>
      </c>
      <c r="P30" s="11" t="s">
        <v>141</v>
      </c>
      <c r="Q30" s="11" t="s">
        <v>141</v>
      </c>
      <c r="R30" s="11" t="s">
        <v>141</v>
      </c>
      <c r="S30" s="11" t="s">
        <v>141</v>
      </c>
      <c r="T30" s="11" t="s">
        <v>98</v>
      </c>
      <c r="U30" s="11" t="s">
        <v>141</v>
      </c>
      <c r="V30" s="11">
        <v>292</v>
      </c>
      <c r="W30" s="11">
        <v>2</v>
      </c>
      <c r="X30" s="11" t="s">
        <v>89</v>
      </c>
      <c r="Y30" s="11" t="s">
        <v>90</v>
      </c>
    </row>
    <row r="31" spans="1:25" s="33" customFormat="1" ht="16.5">
      <c r="A31" s="11">
        <v>26</v>
      </c>
      <c r="B31" s="7" t="s">
        <v>157</v>
      </c>
      <c r="C31" s="11" t="s">
        <v>157</v>
      </c>
      <c r="D31" s="30" t="s">
        <v>89</v>
      </c>
      <c r="E31" s="30" t="s">
        <v>90</v>
      </c>
      <c r="F31" s="30" t="s">
        <v>90</v>
      </c>
      <c r="G31" s="11">
        <v>1910</v>
      </c>
      <c r="H31" s="35">
        <v>15000</v>
      </c>
      <c r="I31" s="35" t="s">
        <v>91</v>
      </c>
      <c r="J31" s="11" t="s">
        <v>92</v>
      </c>
      <c r="K31" s="7" t="s">
        <v>158</v>
      </c>
      <c r="L31" s="11">
        <v>26</v>
      </c>
      <c r="M31" s="11" t="s">
        <v>94</v>
      </c>
      <c r="N31" s="11" t="s">
        <v>115</v>
      </c>
      <c r="O31" s="11" t="s">
        <v>12</v>
      </c>
      <c r="P31" s="11" t="s">
        <v>12</v>
      </c>
      <c r="Q31" s="11" t="s">
        <v>97</v>
      </c>
      <c r="R31" s="11" t="s">
        <v>97</v>
      </c>
      <c r="S31" s="11" t="s">
        <v>97</v>
      </c>
      <c r="T31" s="11" t="s">
        <v>98</v>
      </c>
      <c r="U31" s="11" t="s">
        <v>97</v>
      </c>
      <c r="V31" s="11">
        <v>21.19</v>
      </c>
      <c r="W31" s="11" t="s">
        <v>12</v>
      </c>
      <c r="X31" s="11" t="s">
        <v>12</v>
      </c>
      <c r="Y31" s="11" t="s">
        <v>90</v>
      </c>
    </row>
    <row r="32" spans="1:25" s="32" customFormat="1" ht="16.5">
      <c r="A32" s="11">
        <v>27</v>
      </c>
      <c r="B32" s="7" t="s">
        <v>157</v>
      </c>
      <c r="C32" s="11" t="s">
        <v>157</v>
      </c>
      <c r="D32" s="30" t="s">
        <v>90</v>
      </c>
      <c r="E32" s="30" t="s">
        <v>90</v>
      </c>
      <c r="F32" s="30" t="s">
        <v>90</v>
      </c>
      <c r="G32" s="11">
        <v>1910</v>
      </c>
      <c r="H32" s="35">
        <v>31583</v>
      </c>
      <c r="I32" s="35" t="s">
        <v>106</v>
      </c>
      <c r="J32" s="11" t="s">
        <v>92</v>
      </c>
      <c r="K32" s="7" t="s">
        <v>159</v>
      </c>
      <c r="L32" s="11">
        <v>27</v>
      </c>
      <c r="M32" s="11" t="s">
        <v>160</v>
      </c>
      <c r="N32" s="11" t="s">
        <v>115</v>
      </c>
      <c r="O32" s="11" t="s">
        <v>12</v>
      </c>
      <c r="P32" s="11" t="s">
        <v>12</v>
      </c>
      <c r="Q32" s="11" t="s">
        <v>97</v>
      </c>
      <c r="R32" s="11" t="s">
        <v>97</v>
      </c>
      <c r="S32" s="11" t="s">
        <v>97</v>
      </c>
      <c r="T32" s="11" t="s">
        <v>98</v>
      </c>
      <c r="U32" s="11" t="s">
        <v>97</v>
      </c>
      <c r="V32" s="11">
        <v>24.41</v>
      </c>
      <c r="W32" s="11" t="s">
        <v>12</v>
      </c>
      <c r="X32" s="11" t="s">
        <v>12</v>
      </c>
      <c r="Y32" s="11" t="s">
        <v>12</v>
      </c>
    </row>
    <row r="33" spans="1:25" s="33" customFormat="1" ht="16.5">
      <c r="A33" s="11">
        <v>28</v>
      </c>
      <c r="B33" s="7" t="s">
        <v>157</v>
      </c>
      <c r="C33" s="11" t="s">
        <v>157</v>
      </c>
      <c r="D33" s="30" t="s">
        <v>89</v>
      </c>
      <c r="E33" s="30" t="s">
        <v>90</v>
      </c>
      <c r="F33" s="30" t="s">
        <v>90</v>
      </c>
      <c r="G33" s="11">
        <v>1873</v>
      </c>
      <c r="H33" s="35">
        <v>40000</v>
      </c>
      <c r="I33" s="35" t="s">
        <v>91</v>
      </c>
      <c r="J33" s="11" t="s">
        <v>92</v>
      </c>
      <c r="K33" s="7" t="s">
        <v>161</v>
      </c>
      <c r="L33" s="11">
        <v>28</v>
      </c>
      <c r="M33" s="11" t="s">
        <v>94</v>
      </c>
      <c r="N33" s="11" t="s">
        <v>115</v>
      </c>
      <c r="O33" s="11" t="s">
        <v>12</v>
      </c>
      <c r="P33" s="11" t="s">
        <v>12</v>
      </c>
      <c r="Q33" s="11"/>
      <c r="R33" s="11"/>
      <c r="S33" s="11"/>
      <c r="T33" s="11"/>
      <c r="U33" s="11"/>
      <c r="V33" s="11"/>
      <c r="W33" s="11"/>
      <c r="X33" s="11"/>
      <c r="Y33" s="11"/>
    </row>
    <row r="34" spans="1:25" s="32" customFormat="1" ht="29.25">
      <c r="A34" s="11">
        <v>29</v>
      </c>
      <c r="B34" s="7" t="s">
        <v>162</v>
      </c>
      <c r="C34" s="11" t="s">
        <v>162</v>
      </c>
      <c r="D34" s="30" t="s">
        <v>89</v>
      </c>
      <c r="E34" s="30" t="s">
        <v>90</v>
      </c>
      <c r="F34" s="30" t="s">
        <v>90</v>
      </c>
      <c r="G34" s="11" t="s">
        <v>163</v>
      </c>
      <c r="H34" s="35">
        <v>12979</v>
      </c>
      <c r="I34" s="35" t="s">
        <v>106</v>
      </c>
      <c r="J34" s="11" t="s">
        <v>164</v>
      </c>
      <c r="K34" s="7" t="s">
        <v>165</v>
      </c>
      <c r="L34" s="11">
        <v>29</v>
      </c>
      <c r="M34" s="11" t="s">
        <v>166</v>
      </c>
      <c r="N34" s="11" t="s">
        <v>109</v>
      </c>
      <c r="O34" s="11" t="s">
        <v>96</v>
      </c>
      <c r="P34" s="11" t="s">
        <v>97</v>
      </c>
      <c r="Q34" s="11" t="s">
        <v>97</v>
      </c>
      <c r="R34" s="11" t="s">
        <v>141</v>
      </c>
      <c r="S34" s="11" t="s">
        <v>141</v>
      </c>
      <c r="T34" s="11" t="s">
        <v>98</v>
      </c>
      <c r="U34" s="11" t="s">
        <v>141</v>
      </c>
      <c r="V34" s="11" t="s">
        <v>167</v>
      </c>
      <c r="W34" s="11">
        <v>1</v>
      </c>
      <c r="X34" s="11" t="s">
        <v>90</v>
      </c>
      <c r="Y34" s="11" t="s">
        <v>90</v>
      </c>
    </row>
    <row r="35" spans="1:25" s="33" customFormat="1" ht="16.5">
      <c r="A35" s="11">
        <v>30</v>
      </c>
      <c r="B35" s="7" t="s">
        <v>157</v>
      </c>
      <c r="C35" s="11" t="s">
        <v>157</v>
      </c>
      <c r="D35" s="30" t="s">
        <v>89</v>
      </c>
      <c r="E35" s="30" t="s">
        <v>90</v>
      </c>
      <c r="F35" s="30" t="s">
        <v>90</v>
      </c>
      <c r="G35" s="11">
        <v>1906</v>
      </c>
      <c r="H35" s="35">
        <v>30000</v>
      </c>
      <c r="I35" s="35" t="s">
        <v>91</v>
      </c>
      <c r="J35" s="11" t="s">
        <v>92</v>
      </c>
      <c r="K35" s="7" t="s">
        <v>168</v>
      </c>
      <c r="L35" s="11">
        <v>30</v>
      </c>
      <c r="M35" s="11" t="s">
        <v>94</v>
      </c>
      <c r="N35" s="11" t="s">
        <v>115</v>
      </c>
      <c r="O35" s="11"/>
      <c r="P35" s="11" t="s">
        <v>97</v>
      </c>
      <c r="Q35" s="11" t="s">
        <v>97</v>
      </c>
      <c r="R35" s="11" t="s">
        <v>97</v>
      </c>
      <c r="S35" s="11" t="s">
        <v>97</v>
      </c>
      <c r="T35" s="11" t="s">
        <v>98</v>
      </c>
      <c r="U35" s="11" t="s">
        <v>97</v>
      </c>
      <c r="V35" s="11">
        <v>34.34</v>
      </c>
      <c r="W35" s="11">
        <v>1</v>
      </c>
      <c r="X35" s="11"/>
      <c r="Y35" s="11" t="s">
        <v>90</v>
      </c>
    </row>
    <row r="36" spans="1:25" s="32" customFormat="1" ht="16.5">
      <c r="A36" s="11">
        <v>31</v>
      </c>
      <c r="B36" s="7" t="s">
        <v>157</v>
      </c>
      <c r="C36" s="11" t="s">
        <v>157</v>
      </c>
      <c r="D36" s="30" t="s">
        <v>89</v>
      </c>
      <c r="E36" s="30" t="s">
        <v>90</v>
      </c>
      <c r="F36" s="30" t="s">
        <v>90</v>
      </c>
      <c r="G36" s="11">
        <v>1906</v>
      </c>
      <c r="H36" s="35">
        <v>30000</v>
      </c>
      <c r="I36" s="35" t="s">
        <v>91</v>
      </c>
      <c r="J36" s="11" t="s">
        <v>92</v>
      </c>
      <c r="K36" s="7" t="s">
        <v>169</v>
      </c>
      <c r="L36" s="11">
        <v>31</v>
      </c>
      <c r="M36" s="11" t="s">
        <v>94</v>
      </c>
      <c r="N36" s="11" t="s">
        <v>115</v>
      </c>
      <c r="O36" s="11"/>
      <c r="P36" s="11" t="s">
        <v>97</v>
      </c>
      <c r="Q36" s="11" t="s">
        <v>97</v>
      </c>
      <c r="R36" s="11" t="s">
        <v>97</v>
      </c>
      <c r="S36" s="11" t="s">
        <v>97</v>
      </c>
      <c r="T36" s="11" t="s">
        <v>98</v>
      </c>
      <c r="U36" s="11" t="s">
        <v>97</v>
      </c>
      <c r="V36" s="11">
        <v>34.72</v>
      </c>
      <c r="W36" s="11">
        <v>1</v>
      </c>
      <c r="X36" s="11"/>
      <c r="Y36" s="11" t="s">
        <v>90</v>
      </c>
    </row>
    <row r="37" spans="1:25" s="32" customFormat="1" ht="16.5">
      <c r="A37" s="11">
        <v>32</v>
      </c>
      <c r="B37" s="7" t="s">
        <v>170</v>
      </c>
      <c r="C37" s="11" t="s">
        <v>170</v>
      </c>
      <c r="D37" s="30" t="s">
        <v>89</v>
      </c>
      <c r="E37" s="30" t="s">
        <v>90</v>
      </c>
      <c r="F37" s="30" t="s">
        <v>90</v>
      </c>
      <c r="G37" s="11">
        <v>1906</v>
      </c>
      <c r="H37" s="35">
        <v>60000</v>
      </c>
      <c r="I37" s="35" t="s">
        <v>91</v>
      </c>
      <c r="J37" s="11" t="s">
        <v>92</v>
      </c>
      <c r="K37" s="7" t="s">
        <v>171</v>
      </c>
      <c r="L37" s="11">
        <v>32</v>
      </c>
      <c r="M37" s="11" t="s">
        <v>94</v>
      </c>
      <c r="N37" s="11" t="s">
        <v>115</v>
      </c>
      <c r="O37" s="11"/>
      <c r="P37" s="11" t="s">
        <v>97</v>
      </c>
      <c r="Q37" s="11" t="s">
        <v>97</v>
      </c>
      <c r="R37" s="11" t="s">
        <v>97</v>
      </c>
      <c r="S37" s="11" t="s">
        <v>97</v>
      </c>
      <c r="T37" s="11" t="s">
        <v>98</v>
      </c>
      <c r="U37" s="11" t="s">
        <v>97</v>
      </c>
      <c r="V37" s="11">
        <v>68.34</v>
      </c>
      <c r="W37" s="11">
        <v>1</v>
      </c>
      <c r="X37" s="11"/>
      <c r="Y37" s="11" t="s">
        <v>90</v>
      </c>
    </row>
    <row r="38" spans="1:25" s="32" customFormat="1" ht="16.5">
      <c r="A38" s="11">
        <v>33</v>
      </c>
      <c r="B38" s="7" t="s">
        <v>157</v>
      </c>
      <c r="C38" s="11" t="s">
        <v>157</v>
      </c>
      <c r="D38" s="30" t="s">
        <v>89</v>
      </c>
      <c r="E38" s="30" t="s">
        <v>90</v>
      </c>
      <c r="F38" s="30" t="s">
        <v>90</v>
      </c>
      <c r="G38" s="11">
        <v>1906</v>
      </c>
      <c r="H38" s="35">
        <v>30000</v>
      </c>
      <c r="I38" s="35" t="s">
        <v>91</v>
      </c>
      <c r="J38" s="11" t="s">
        <v>92</v>
      </c>
      <c r="K38" s="7" t="s">
        <v>172</v>
      </c>
      <c r="L38" s="11">
        <v>33</v>
      </c>
      <c r="M38" s="11" t="s">
        <v>94</v>
      </c>
      <c r="N38" s="11" t="s">
        <v>115</v>
      </c>
      <c r="O38" s="11"/>
      <c r="P38" s="11" t="s">
        <v>97</v>
      </c>
      <c r="Q38" s="11" t="s">
        <v>97</v>
      </c>
      <c r="R38" s="11" t="s">
        <v>97</v>
      </c>
      <c r="S38" s="11" t="s">
        <v>97</v>
      </c>
      <c r="T38" s="11" t="s">
        <v>98</v>
      </c>
      <c r="U38" s="11" t="s">
        <v>97</v>
      </c>
      <c r="V38" s="11">
        <v>34.95</v>
      </c>
      <c r="W38" s="11">
        <v>1</v>
      </c>
      <c r="X38" s="11"/>
      <c r="Y38" s="11" t="s">
        <v>90</v>
      </c>
    </row>
    <row r="39" spans="1:25" s="32" customFormat="1" ht="16.5">
      <c r="A39" s="11">
        <v>34</v>
      </c>
      <c r="B39" s="7" t="s">
        <v>157</v>
      </c>
      <c r="C39" s="11" t="s">
        <v>157</v>
      </c>
      <c r="D39" s="30" t="s">
        <v>89</v>
      </c>
      <c r="E39" s="30" t="s">
        <v>90</v>
      </c>
      <c r="F39" s="30" t="s">
        <v>90</v>
      </c>
      <c r="G39" s="11">
        <v>1878</v>
      </c>
      <c r="H39" s="35">
        <v>30000</v>
      </c>
      <c r="I39" s="35" t="s">
        <v>91</v>
      </c>
      <c r="J39" s="11" t="s">
        <v>92</v>
      </c>
      <c r="K39" s="7" t="s">
        <v>173</v>
      </c>
      <c r="L39" s="11">
        <v>34</v>
      </c>
      <c r="M39" s="11" t="s">
        <v>94</v>
      </c>
      <c r="N39" s="11" t="s">
        <v>115</v>
      </c>
      <c r="O39" s="11" t="s">
        <v>12</v>
      </c>
      <c r="P39" s="11" t="s">
        <v>97</v>
      </c>
      <c r="Q39" s="11" t="s">
        <v>97</v>
      </c>
      <c r="R39" s="11" t="s">
        <v>97</v>
      </c>
      <c r="S39" s="11" t="s">
        <v>97</v>
      </c>
      <c r="T39" s="11" t="s">
        <v>98</v>
      </c>
      <c r="U39" s="11" t="s">
        <v>97</v>
      </c>
      <c r="V39" s="11">
        <v>34.28</v>
      </c>
      <c r="W39" s="11"/>
      <c r="X39" s="11"/>
      <c r="Y39" s="11" t="s">
        <v>90</v>
      </c>
    </row>
    <row r="40" spans="1:25" s="32" customFormat="1" ht="16.5">
      <c r="A40" s="11">
        <v>35</v>
      </c>
      <c r="B40" s="7" t="s">
        <v>157</v>
      </c>
      <c r="C40" s="11" t="s">
        <v>157</v>
      </c>
      <c r="D40" s="30" t="s">
        <v>90</v>
      </c>
      <c r="E40" s="30" t="s">
        <v>90</v>
      </c>
      <c r="F40" s="30" t="s">
        <v>90</v>
      </c>
      <c r="G40" s="11">
        <v>1878</v>
      </c>
      <c r="H40" s="35">
        <v>30000</v>
      </c>
      <c r="I40" s="35" t="s">
        <v>91</v>
      </c>
      <c r="J40" s="11" t="s">
        <v>92</v>
      </c>
      <c r="K40" s="7" t="s">
        <v>174</v>
      </c>
      <c r="L40" s="11">
        <v>35</v>
      </c>
      <c r="M40" s="11" t="s">
        <v>94</v>
      </c>
      <c r="N40" s="11" t="s">
        <v>115</v>
      </c>
      <c r="O40" s="11" t="s">
        <v>12</v>
      </c>
      <c r="P40" s="11" t="s">
        <v>97</v>
      </c>
      <c r="Q40" s="11" t="s">
        <v>97</v>
      </c>
      <c r="R40" s="11" t="s">
        <v>97</v>
      </c>
      <c r="S40" s="11" t="s">
        <v>97</v>
      </c>
      <c r="T40" s="11" t="s">
        <v>98</v>
      </c>
      <c r="U40" s="11" t="s">
        <v>97</v>
      </c>
      <c r="V40" s="11">
        <v>33.14</v>
      </c>
      <c r="W40" s="11"/>
      <c r="X40" s="11"/>
      <c r="Y40" s="11" t="s">
        <v>90</v>
      </c>
    </row>
    <row r="41" spans="1:25" s="32" customFormat="1" ht="16.5">
      <c r="A41" s="11">
        <v>36</v>
      </c>
      <c r="B41" s="7" t="s">
        <v>157</v>
      </c>
      <c r="C41" s="11" t="s">
        <v>157</v>
      </c>
      <c r="D41" s="30" t="s">
        <v>90</v>
      </c>
      <c r="E41" s="30" t="s">
        <v>90</v>
      </c>
      <c r="F41" s="30" t="s">
        <v>90</v>
      </c>
      <c r="G41" s="11" t="s">
        <v>145</v>
      </c>
      <c r="H41" s="35">
        <v>53000</v>
      </c>
      <c r="I41" s="35" t="s">
        <v>106</v>
      </c>
      <c r="J41" s="11" t="s">
        <v>92</v>
      </c>
      <c r="K41" s="7" t="s">
        <v>175</v>
      </c>
      <c r="L41" s="11">
        <v>36</v>
      </c>
      <c r="M41" s="11" t="s">
        <v>94</v>
      </c>
      <c r="N41" s="11" t="s">
        <v>115</v>
      </c>
      <c r="O41" s="11" t="s">
        <v>12</v>
      </c>
      <c r="P41" s="11" t="s">
        <v>97</v>
      </c>
      <c r="Q41" s="11" t="s">
        <v>97</v>
      </c>
      <c r="R41" s="11" t="s">
        <v>97</v>
      </c>
      <c r="S41" s="11" t="s">
        <v>97</v>
      </c>
      <c r="T41" s="11" t="s">
        <v>98</v>
      </c>
      <c r="U41" s="11" t="s">
        <v>97</v>
      </c>
      <c r="V41" s="11">
        <v>52.3</v>
      </c>
      <c r="W41" s="11">
        <v>1</v>
      </c>
      <c r="X41" s="11" t="s">
        <v>90</v>
      </c>
      <c r="Y41" s="11" t="s">
        <v>90</v>
      </c>
    </row>
    <row r="42" spans="1:25" s="32" customFormat="1" ht="16.5">
      <c r="A42" s="11">
        <v>37</v>
      </c>
      <c r="B42" s="7" t="s">
        <v>157</v>
      </c>
      <c r="C42" s="11" t="s">
        <v>157</v>
      </c>
      <c r="D42" s="30" t="s">
        <v>89</v>
      </c>
      <c r="E42" s="30" t="s">
        <v>90</v>
      </c>
      <c r="F42" s="30" t="s">
        <v>90</v>
      </c>
      <c r="G42" s="11" t="s">
        <v>145</v>
      </c>
      <c r="H42" s="35">
        <v>10000</v>
      </c>
      <c r="I42" s="35" t="s">
        <v>91</v>
      </c>
      <c r="J42" s="11" t="s">
        <v>92</v>
      </c>
      <c r="K42" s="7" t="s">
        <v>176</v>
      </c>
      <c r="L42" s="11">
        <v>37</v>
      </c>
      <c r="M42" s="11" t="s">
        <v>94</v>
      </c>
      <c r="N42" s="11" t="s">
        <v>115</v>
      </c>
      <c r="O42" s="11" t="s">
        <v>12</v>
      </c>
      <c r="P42" s="11" t="s">
        <v>97</v>
      </c>
      <c r="Q42" s="11" t="s">
        <v>97</v>
      </c>
      <c r="R42" s="11" t="s">
        <v>97</v>
      </c>
      <c r="S42" s="11" t="s">
        <v>97</v>
      </c>
      <c r="T42" s="11" t="s">
        <v>98</v>
      </c>
      <c r="U42" s="11" t="s">
        <v>97</v>
      </c>
      <c r="V42" s="11">
        <v>21.91</v>
      </c>
      <c r="W42" s="11"/>
      <c r="X42" s="11"/>
      <c r="Y42" s="11" t="s">
        <v>90</v>
      </c>
    </row>
    <row r="43" spans="1:25" s="32" customFormat="1" ht="16.5">
      <c r="A43" s="11">
        <v>38</v>
      </c>
      <c r="B43" s="7" t="s">
        <v>157</v>
      </c>
      <c r="C43" s="11" t="s">
        <v>105</v>
      </c>
      <c r="D43" s="30" t="s">
        <v>89</v>
      </c>
      <c r="E43" s="30" t="s">
        <v>90</v>
      </c>
      <c r="F43" s="30" t="s">
        <v>90</v>
      </c>
      <c r="G43" s="11" t="s">
        <v>145</v>
      </c>
      <c r="H43" s="35">
        <v>30000</v>
      </c>
      <c r="I43" s="35" t="s">
        <v>91</v>
      </c>
      <c r="J43" s="11" t="s">
        <v>92</v>
      </c>
      <c r="K43" s="7" t="s">
        <v>177</v>
      </c>
      <c r="L43" s="11">
        <v>38</v>
      </c>
      <c r="M43" s="11"/>
      <c r="N43" s="11" t="s">
        <v>115</v>
      </c>
      <c r="O43" s="11" t="s">
        <v>12</v>
      </c>
      <c r="P43" s="11" t="s">
        <v>97</v>
      </c>
      <c r="Q43" s="11" t="s">
        <v>97</v>
      </c>
      <c r="R43" s="11" t="s">
        <v>97</v>
      </c>
      <c r="S43" s="11" t="s">
        <v>97</v>
      </c>
      <c r="T43" s="11" t="s">
        <v>98</v>
      </c>
      <c r="U43" s="11" t="s">
        <v>97</v>
      </c>
      <c r="V43" s="11">
        <v>49.59</v>
      </c>
      <c r="W43" s="11">
        <v>1</v>
      </c>
      <c r="X43" s="11" t="s">
        <v>90</v>
      </c>
      <c r="Y43" s="11" t="s">
        <v>90</v>
      </c>
    </row>
    <row r="44" spans="1:25" s="32" customFormat="1" ht="29.25">
      <c r="A44" s="11">
        <v>39</v>
      </c>
      <c r="B44" s="7" t="s">
        <v>157</v>
      </c>
      <c r="C44" s="11" t="s">
        <v>178</v>
      </c>
      <c r="D44" s="30" t="s">
        <v>90</v>
      </c>
      <c r="E44" s="30" t="s">
        <v>90</v>
      </c>
      <c r="F44" s="30" t="s">
        <v>90</v>
      </c>
      <c r="G44" s="11" t="s">
        <v>124</v>
      </c>
      <c r="H44" s="35">
        <v>37650</v>
      </c>
      <c r="I44" s="35" t="s">
        <v>106</v>
      </c>
      <c r="J44" s="11" t="s">
        <v>92</v>
      </c>
      <c r="K44" s="7" t="s">
        <v>179</v>
      </c>
      <c r="L44" s="11">
        <v>39</v>
      </c>
      <c r="M44" s="11" t="s">
        <v>94</v>
      </c>
      <c r="N44" s="11" t="s">
        <v>115</v>
      </c>
      <c r="O44" s="11" t="s">
        <v>180</v>
      </c>
      <c r="P44" s="11" t="s">
        <v>97</v>
      </c>
      <c r="Q44" s="11" t="s">
        <v>181</v>
      </c>
      <c r="R44" s="11" t="s">
        <v>181</v>
      </c>
      <c r="S44" s="11" t="s">
        <v>141</v>
      </c>
      <c r="T44" s="11" t="s">
        <v>98</v>
      </c>
      <c r="U44" s="11" t="s">
        <v>97</v>
      </c>
      <c r="V44" s="11">
        <v>109.49</v>
      </c>
      <c r="W44" s="11">
        <v>1</v>
      </c>
      <c r="X44" s="11" t="s">
        <v>90</v>
      </c>
      <c r="Y44" s="11" t="s">
        <v>90</v>
      </c>
    </row>
    <row r="45" spans="1:25" s="32" customFormat="1" ht="29.25">
      <c r="A45" s="11">
        <v>40</v>
      </c>
      <c r="B45" s="7" t="s">
        <v>157</v>
      </c>
      <c r="C45" s="11" t="s">
        <v>178</v>
      </c>
      <c r="D45" s="30" t="s">
        <v>90</v>
      </c>
      <c r="E45" s="30" t="s">
        <v>90</v>
      </c>
      <c r="F45" s="30" t="s">
        <v>90</v>
      </c>
      <c r="G45" s="11" t="s">
        <v>124</v>
      </c>
      <c r="H45" s="35">
        <v>64477</v>
      </c>
      <c r="I45" s="35" t="s">
        <v>106</v>
      </c>
      <c r="J45" s="11" t="s">
        <v>92</v>
      </c>
      <c r="K45" s="7" t="s">
        <v>182</v>
      </c>
      <c r="L45" s="11">
        <v>40</v>
      </c>
      <c r="M45" s="11" t="s">
        <v>94</v>
      </c>
      <c r="N45" s="11" t="s">
        <v>115</v>
      </c>
      <c r="O45" s="11" t="s">
        <v>180</v>
      </c>
      <c r="P45" s="11" t="s">
        <v>97</v>
      </c>
      <c r="Q45" s="11" t="s">
        <v>181</v>
      </c>
      <c r="R45" s="11" t="s">
        <v>181</v>
      </c>
      <c r="S45" s="11" t="s">
        <v>141</v>
      </c>
      <c r="T45" s="11" t="s">
        <v>98</v>
      </c>
      <c r="U45" s="11" t="s">
        <v>97</v>
      </c>
      <c r="V45" s="11">
        <v>109.49</v>
      </c>
      <c r="W45" s="11">
        <v>1</v>
      </c>
      <c r="X45" s="11" t="s">
        <v>90</v>
      </c>
      <c r="Y45" s="11" t="s">
        <v>90</v>
      </c>
    </row>
    <row r="46" spans="1:25" s="33" customFormat="1" ht="55.5">
      <c r="A46" s="11">
        <v>41</v>
      </c>
      <c r="B46" s="7" t="s">
        <v>183</v>
      </c>
      <c r="C46" s="11" t="s">
        <v>183</v>
      </c>
      <c r="D46" s="30" t="s">
        <v>89</v>
      </c>
      <c r="E46" s="30" t="s">
        <v>90</v>
      </c>
      <c r="F46" s="30" t="s">
        <v>90</v>
      </c>
      <c r="G46" s="11" t="s">
        <v>184</v>
      </c>
      <c r="H46" s="35">
        <v>1953003.74</v>
      </c>
      <c r="I46" s="35" t="s">
        <v>106</v>
      </c>
      <c r="J46" s="11" t="s">
        <v>185</v>
      </c>
      <c r="K46" s="7" t="s">
        <v>186</v>
      </c>
      <c r="L46" s="11">
        <v>41</v>
      </c>
      <c r="M46" s="11" t="s">
        <v>94</v>
      </c>
      <c r="N46" s="11" t="s">
        <v>187</v>
      </c>
      <c r="O46" s="11" t="s">
        <v>188</v>
      </c>
      <c r="P46" s="11" t="s">
        <v>113</v>
      </c>
      <c r="Q46" s="11" t="s">
        <v>113</v>
      </c>
      <c r="R46" s="11" t="s">
        <v>113</v>
      </c>
      <c r="S46" s="11" t="s">
        <v>113</v>
      </c>
      <c r="T46" s="11" t="s">
        <v>113</v>
      </c>
      <c r="U46" s="11" t="s">
        <v>113</v>
      </c>
      <c r="V46" s="11">
        <v>285.33</v>
      </c>
      <c r="W46" s="11">
        <v>2</v>
      </c>
      <c r="X46" s="11" t="s">
        <v>89</v>
      </c>
      <c r="Y46" s="11" t="s">
        <v>90</v>
      </c>
    </row>
    <row r="47" spans="1:25" s="33" customFormat="1" ht="55.5">
      <c r="A47" s="11">
        <v>42</v>
      </c>
      <c r="B47" s="7" t="s">
        <v>183</v>
      </c>
      <c r="C47" s="11" t="s">
        <v>183</v>
      </c>
      <c r="D47" s="30" t="s">
        <v>89</v>
      </c>
      <c r="E47" s="30" t="s">
        <v>90</v>
      </c>
      <c r="F47" s="30" t="s">
        <v>90</v>
      </c>
      <c r="G47" s="11" t="s">
        <v>189</v>
      </c>
      <c r="H47" s="35">
        <v>300000</v>
      </c>
      <c r="I47" s="35" t="s">
        <v>91</v>
      </c>
      <c r="J47" s="11" t="s">
        <v>92</v>
      </c>
      <c r="K47" s="7" t="s">
        <v>190</v>
      </c>
      <c r="L47" s="11">
        <v>42</v>
      </c>
      <c r="M47" s="11" t="s">
        <v>94</v>
      </c>
      <c r="N47" s="11" t="s">
        <v>115</v>
      </c>
      <c r="O47" s="11" t="s">
        <v>191</v>
      </c>
      <c r="P47" s="11" t="s">
        <v>97</v>
      </c>
      <c r="Q47" s="11" t="s">
        <v>97</v>
      </c>
      <c r="R47" s="11" t="s">
        <v>97</v>
      </c>
      <c r="S47" s="11" t="s">
        <v>97</v>
      </c>
      <c r="T47" s="11" t="s">
        <v>98</v>
      </c>
      <c r="U47" s="11" t="s">
        <v>97</v>
      </c>
      <c r="V47" s="11" t="s">
        <v>192</v>
      </c>
      <c r="W47" s="11">
        <v>3</v>
      </c>
      <c r="X47" s="11" t="s">
        <v>89</v>
      </c>
      <c r="Y47" s="11" t="s">
        <v>90</v>
      </c>
    </row>
    <row r="48" spans="1:25" s="33" customFormat="1" ht="42.75">
      <c r="A48" s="11">
        <v>43</v>
      </c>
      <c r="B48" s="7" t="s">
        <v>183</v>
      </c>
      <c r="C48" s="11" t="s">
        <v>183</v>
      </c>
      <c r="D48" s="30" t="s">
        <v>89</v>
      </c>
      <c r="E48" s="30" t="s">
        <v>90</v>
      </c>
      <c r="F48" s="30" t="s">
        <v>90</v>
      </c>
      <c r="G48" s="11" t="s">
        <v>193</v>
      </c>
      <c r="H48" s="35">
        <v>621289.59</v>
      </c>
      <c r="I48" s="35" t="s">
        <v>106</v>
      </c>
      <c r="J48" s="11" t="s">
        <v>194</v>
      </c>
      <c r="K48" s="7" t="s">
        <v>195</v>
      </c>
      <c r="L48" s="11">
        <v>43</v>
      </c>
      <c r="M48" s="11" t="s">
        <v>94</v>
      </c>
      <c r="N48" s="11" t="s">
        <v>196</v>
      </c>
      <c r="O48" s="11" t="s">
        <v>191</v>
      </c>
      <c r="P48" s="11" t="s">
        <v>141</v>
      </c>
      <c r="Q48" s="11" t="s">
        <v>141</v>
      </c>
      <c r="R48" s="11" t="s">
        <v>141</v>
      </c>
      <c r="S48" s="11" t="s">
        <v>141</v>
      </c>
      <c r="T48" s="11" t="s">
        <v>141</v>
      </c>
      <c r="U48" s="11" t="s">
        <v>141</v>
      </c>
      <c r="V48" s="11" t="s">
        <v>197</v>
      </c>
      <c r="W48" s="11">
        <v>3</v>
      </c>
      <c r="X48" s="11" t="s">
        <v>89</v>
      </c>
      <c r="Y48" s="11" t="s">
        <v>90</v>
      </c>
    </row>
    <row r="49" spans="1:25" s="33" customFormat="1" ht="29.25">
      <c r="A49" s="11">
        <v>44</v>
      </c>
      <c r="B49" s="7" t="s">
        <v>183</v>
      </c>
      <c r="C49" s="11" t="s">
        <v>183</v>
      </c>
      <c r="D49" s="30" t="s">
        <v>89</v>
      </c>
      <c r="E49" s="30" t="s">
        <v>90</v>
      </c>
      <c r="F49" s="30" t="s">
        <v>90</v>
      </c>
      <c r="G49" s="11" t="s">
        <v>198</v>
      </c>
      <c r="H49" s="35">
        <v>300000</v>
      </c>
      <c r="I49" s="35" t="s">
        <v>91</v>
      </c>
      <c r="J49" s="11" t="s">
        <v>199</v>
      </c>
      <c r="K49" s="7" t="s">
        <v>200</v>
      </c>
      <c r="L49" s="11">
        <v>44</v>
      </c>
      <c r="M49" s="11" t="s">
        <v>160</v>
      </c>
      <c r="N49" s="11" t="s">
        <v>115</v>
      </c>
      <c r="O49" s="11" t="s">
        <v>120</v>
      </c>
      <c r="P49" s="11" t="s">
        <v>97</v>
      </c>
      <c r="Q49" s="11" t="s">
        <v>141</v>
      </c>
      <c r="R49" s="11" t="s">
        <v>141</v>
      </c>
      <c r="S49" s="11" t="s">
        <v>141</v>
      </c>
      <c r="T49" s="11" t="s">
        <v>98</v>
      </c>
      <c r="U49" s="11" t="s">
        <v>97</v>
      </c>
      <c r="V49" s="11" t="s">
        <v>201</v>
      </c>
      <c r="W49" s="11">
        <v>1</v>
      </c>
      <c r="X49" s="11" t="s">
        <v>89</v>
      </c>
      <c r="Y49" s="11" t="s">
        <v>90</v>
      </c>
    </row>
    <row r="50" spans="1:25" s="33" customFormat="1" ht="42.75">
      <c r="A50" s="11">
        <v>45</v>
      </c>
      <c r="B50" s="7" t="s">
        <v>183</v>
      </c>
      <c r="C50" s="11" t="s">
        <v>183</v>
      </c>
      <c r="D50" s="30" t="s">
        <v>89</v>
      </c>
      <c r="E50" s="30" t="s">
        <v>90</v>
      </c>
      <c r="F50" s="30" t="s">
        <v>90</v>
      </c>
      <c r="G50" s="11" t="s">
        <v>202</v>
      </c>
      <c r="H50" s="35">
        <v>300000</v>
      </c>
      <c r="I50" s="35" t="s">
        <v>91</v>
      </c>
      <c r="J50" s="11" t="s">
        <v>199</v>
      </c>
      <c r="K50" s="7" t="s">
        <v>203</v>
      </c>
      <c r="L50" s="11">
        <v>45</v>
      </c>
      <c r="M50" s="11" t="s">
        <v>204</v>
      </c>
      <c r="N50" s="11" t="s">
        <v>115</v>
      </c>
      <c r="O50" s="11" t="s">
        <v>120</v>
      </c>
      <c r="P50" s="11" t="s">
        <v>141</v>
      </c>
      <c r="Q50" s="11" t="s">
        <v>141</v>
      </c>
      <c r="R50" s="11" t="s">
        <v>141</v>
      </c>
      <c r="S50" s="11" t="s">
        <v>141</v>
      </c>
      <c r="T50" s="11" t="s">
        <v>98</v>
      </c>
      <c r="U50" s="11" t="s">
        <v>97</v>
      </c>
      <c r="V50" s="11" t="s">
        <v>205</v>
      </c>
      <c r="W50" s="11">
        <v>1</v>
      </c>
      <c r="X50" s="11" t="s">
        <v>89</v>
      </c>
      <c r="Y50" s="11" t="s">
        <v>90</v>
      </c>
    </row>
    <row r="51" spans="1:25" s="33" customFormat="1" ht="29.25">
      <c r="A51" s="11">
        <v>46</v>
      </c>
      <c r="B51" s="7" t="s">
        <v>183</v>
      </c>
      <c r="C51" s="11" t="s">
        <v>206</v>
      </c>
      <c r="D51" s="30" t="s">
        <v>89</v>
      </c>
      <c r="E51" s="30" t="s">
        <v>90</v>
      </c>
      <c r="F51" s="30" t="s">
        <v>90</v>
      </c>
      <c r="G51" s="11" t="s">
        <v>207</v>
      </c>
      <c r="H51" s="35">
        <v>300000</v>
      </c>
      <c r="I51" s="35" t="s">
        <v>91</v>
      </c>
      <c r="J51" s="11" t="s">
        <v>199</v>
      </c>
      <c r="K51" s="7" t="s">
        <v>208</v>
      </c>
      <c r="L51" s="11">
        <v>46</v>
      </c>
      <c r="M51" s="11" t="s">
        <v>94</v>
      </c>
      <c r="N51" s="11" t="s">
        <v>209</v>
      </c>
      <c r="O51" s="11" t="s">
        <v>120</v>
      </c>
      <c r="P51" s="11" t="s">
        <v>97</v>
      </c>
      <c r="Q51" s="11" t="s">
        <v>141</v>
      </c>
      <c r="R51" s="11" t="s">
        <v>141</v>
      </c>
      <c r="S51" s="11" t="s">
        <v>97</v>
      </c>
      <c r="T51" s="11" t="s">
        <v>98</v>
      </c>
      <c r="U51" s="11" t="s">
        <v>141</v>
      </c>
      <c r="V51" s="11" t="s">
        <v>210</v>
      </c>
      <c r="W51" s="11">
        <v>1</v>
      </c>
      <c r="X51" s="11" t="s">
        <v>89</v>
      </c>
      <c r="Y51" s="11" t="s">
        <v>90</v>
      </c>
    </row>
    <row r="52" spans="1:25" s="33" customFormat="1" ht="29.25">
      <c r="A52" s="11">
        <v>47</v>
      </c>
      <c r="B52" s="7" t="s">
        <v>183</v>
      </c>
      <c r="C52" s="11" t="s">
        <v>211</v>
      </c>
      <c r="D52" s="30" t="s">
        <v>89</v>
      </c>
      <c r="E52" s="30" t="s">
        <v>90</v>
      </c>
      <c r="F52" s="30" t="s">
        <v>90</v>
      </c>
      <c r="G52" s="11">
        <v>2007</v>
      </c>
      <c r="H52" s="35">
        <v>300000</v>
      </c>
      <c r="I52" s="35" t="s">
        <v>91</v>
      </c>
      <c r="J52" s="11" t="s">
        <v>199</v>
      </c>
      <c r="K52" s="7" t="s">
        <v>212</v>
      </c>
      <c r="L52" s="11">
        <v>47</v>
      </c>
      <c r="M52" s="11" t="s">
        <v>166</v>
      </c>
      <c r="N52" s="11" t="s">
        <v>115</v>
      </c>
      <c r="O52" s="11" t="s">
        <v>120</v>
      </c>
      <c r="P52" s="11" t="s">
        <v>141</v>
      </c>
      <c r="Q52" s="11" t="s">
        <v>141</v>
      </c>
      <c r="R52" s="11" t="s">
        <v>141</v>
      </c>
      <c r="S52" s="11" t="s">
        <v>141</v>
      </c>
      <c r="T52" s="11" t="s">
        <v>98</v>
      </c>
      <c r="U52" s="11" t="s">
        <v>141</v>
      </c>
      <c r="V52" s="11" t="s">
        <v>213</v>
      </c>
      <c r="W52" s="11">
        <v>1</v>
      </c>
      <c r="X52" s="11" t="s">
        <v>89</v>
      </c>
      <c r="Y52" s="11" t="s">
        <v>90</v>
      </c>
    </row>
    <row r="53" spans="1:25" s="33" customFormat="1" ht="29.25">
      <c r="A53" s="11">
        <v>48</v>
      </c>
      <c r="B53" s="7" t="s">
        <v>214</v>
      </c>
      <c r="C53" s="11"/>
      <c r="D53" s="30" t="s">
        <v>89</v>
      </c>
      <c r="E53" s="30" t="s">
        <v>90</v>
      </c>
      <c r="F53" s="30" t="s">
        <v>90</v>
      </c>
      <c r="G53" s="11" t="s">
        <v>215</v>
      </c>
      <c r="H53" s="35">
        <v>10000</v>
      </c>
      <c r="I53" s="35" t="s">
        <v>91</v>
      </c>
      <c r="J53" s="11" t="s">
        <v>92</v>
      </c>
      <c r="K53" s="7" t="s">
        <v>216</v>
      </c>
      <c r="L53" s="11">
        <v>48</v>
      </c>
      <c r="M53" s="11"/>
      <c r="N53" s="11"/>
      <c r="O53" s="11" t="s">
        <v>217</v>
      </c>
      <c r="P53" s="11" t="s">
        <v>141</v>
      </c>
      <c r="Q53" s="11" t="s">
        <v>141</v>
      </c>
      <c r="R53" s="11" t="s">
        <v>141</v>
      </c>
      <c r="S53" s="11" t="s">
        <v>141</v>
      </c>
      <c r="T53" s="11" t="s">
        <v>98</v>
      </c>
      <c r="U53" s="11" t="s">
        <v>141</v>
      </c>
      <c r="V53" s="11">
        <v>25.3</v>
      </c>
      <c r="W53" s="11">
        <v>1</v>
      </c>
      <c r="X53" s="11" t="s">
        <v>90</v>
      </c>
      <c r="Y53" s="11" t="s">
        <v>90</v>
      </c>
    </row>
    <row r="54" spans="1:25" s="33" customFormat="1" ht="42.75">
      <c r="A54" s="11">
        <v>49</v>
      </c>
      <c r="B54" s="7" t="s">
        <v>218</v>
      </c>
      <c r="C54" s="11" t="s">
        <v>219</v>
      </c>
      <c r="D54" s="30" t="s">
        <v>89</v>
      </c>
      <c r="E54" s="30" t="s">
        <v>90</v>
      </c>
      <c r="F54" s="30" t="s">
        <v>90</v>
      </c>
      <c r="G54" s="11" t="s">
        <v>220</v>
      </c>
      <c r="H54" s="35">
        <v>1246076.54</v>
      </c>
      <c r="I54" s="35" t="s">
        <v>106</v>
      </c>
      <c r="J54" s="11" t="s">
        <v>221</v>
      </c>
      <c r="K54" s="7" t="s">
        <v>222</v>
      </c>
      <c r="L54" s="11">
        <v>49</v>
      </c>
      <c r="M54" s="11" t="s">
        <v>94</v>
      </c>
      <c r="N54" s="11" t="s">
        <v>109</v>
      </c>
      <c r="O54" s="11" t="s">
        <v>96</v>
      </c>
      <c r="P54" s="11" t="s">
        <v>113</v>
      </c>
      <c r="Q54" s="11" t="s">
        <v>113</v>
      </c>
      <c r="R54" s="11" t="s">
        <v>113</v>
      </c>
      <c r="S54" s="11" t="s">
        <v>113</v>
      </c>
      <c r="T54" s="11" t="s">
        <v>113</v>
      </c>
      <c r="U54" s="11" t="s">
        <v>113</v>
      </c>
      <c r="V54" s="11">
        <v>184.57</v>
      </c>
      <c r="W54" s="11">
        <v>2</v>
      </c>
      <c r="X54" s="11" t="s">
        <v>90</v>
      </c>
      <c r="Y54" s="11" t="s">
        <v>90</v>
      </c>
    </row>
    <row r="55" spans="1:25" s="33" customFormat="1" ht="29.25">
      <c r="A55" s="11">
        <v>50</v>
      </c>
      <c r="B55" s="7" t="s">
        <v>214</v>
      </c>
      <c r="C55" s="11" t="s">
        <v>214</v>
      </c>
      <c r="D55" s="30" t="s">
        <v>89</v>
      </c>
      <c r="E55" s="30" t="s">
        <v>90</v>
      </c>
      <c r="F55" s="30" t="s">
        <v>90</v>
      </c>
      <c r="G55" s="11" t="s">
        <v>145</v>
      </c>
      <c r="H55" s="35">
        <v>1000000</v>
      </c>
      <c r="I55" s="35" t="s">
        <v>91</v>
      </c>
      <c r="J55" s="11" t="s">
        <v>199</v>
      </c>
      <c r="K55" s="7" t="s">
        <v>223</v>
      </c>
      <c r="L55" s="11">
        <v>50</v>
      </c>
      <c r="M55" s="11" t="s">
        <v>94</v>
      </c>
      <c r="N55" s="11" t="s">
        <v>109</v>
      </c>
      <c r="O55" s="11" t="s">
        <v>96</v>
      </c>
      <c r="P55" s="11" t="s">
        <v>97</v>
      </c>
      <c r="Q55" s="11" t="s">
        <v>224</v>
      </c>
      <c r="R55" s="11" t="s">
        <v>224</v>
      </c>
      <c r="S55" s="11" t="s">
        <v>141</v>
      </c>
      <c r="T55" s="11" t="s">
        <v>98</v>
      </c>
      <c r="U55" s="11" t="s">
        <v>141</v>
      </c>
      <c r="V55" s="11">
        <v>473.88</v>
      </c>
      <c r="W55" s="11">
        <v>2</v>
      </c>
      <c r="X55" s="11" t="s">
        <v>225</v>
      </c>
      <c r="Y55" s="11" t="s">
        <v>90</v>
      </c>
    </row>
    <row r="56" spans="1:25" s="33" customFormat="1" ht="42.75">
      <c r="A56" s="11">
        <v>51</v>
      </c>
      <c r="B56" s="7" t="s">
        <v>214</v>
      </c>
      <c r="C56" s="11" t="s">
        <v>226</v>
      </c>
      <c r="D56" s="30" t="s">
        <v>89</v>
      </c>
      <c r="E56" s="30" t="s">
        <v>90</v>
      </c>
      <c r="F56" s="30" t="s">
        <v>90</v>
      </c>
      <c r="G56" s="11">
        <v>1995</v>
      </c>
      <c r="H56" s="35">
        <v>200000</v>
      </c>
      <c r="I56" s="35" t="s">
        <v>91</v>
      </c>
      <c r="J56" s="11" t="s">
        <v>92</v>
      </c>
      <c r="K56" s="7" t="s">
        <v>227</v>
      </c>
      <c r="L56" s="11">
        <v>51</v>
      </c>
      <c r="M56" s="11" t="s">
        <v>228</v>
      </c>
      <c r="N56" s="11" t="s">
        <v>102</v>
      </c>
      <c r="O56" s="11" t="s">
        <v>229</v>
      </c>
      <c r="P56" s="11" t="s">
        <v>141</v>
      </c>
      <c r="Q56" s="11" t="s">
        <v>141</v>
      </c>
      <c r="R56" s="11" t="s">
        <v>230</v>
      </c>
      <c r="S56" s="11" t="s">
        <v>141</v>
      </c>
      <c r="T56" s="11" t="s">
        <v>98</v>
      </c>
      <c r="U56" s="11" t="s">
        <v>141</v>
      </c>
      <c r="V56" s="11">
        <v>225.3</v>
      </c>
      <c r="W56" s="11">
        <v>3</v>
      </c>
      <c r="X56" s="11" t="s">
        <v>89</v>
      </c>
      <c r="Y56" s="11" t="s">
        <v>90</v>
      </c>
    </row>
    <row r="57" spans="1:25" s="33" customFormat="1" ht="42.75">
      <c r="A57" s="11">
        <v>52</v>
      </c>
      <c r="B57" s="7" t="s">
        <v>214</v>
      </c>
      <c r="C57" s="11" t="s">
        <v>231</v>
      </c>
      <c r="D57" s="30" t="s">
        <v>89</v>
      </c>
      <c r="E57" s="30" t="s">
        <v>90</v>
      </c>
      <c r="F57" s="30" t="s">
        <v>90</v>
      </c>
      <c r="G57" s="11">
        <v>1970</v>
      </c>
      <c r="H57" s="35">
        <v>105430</v>
      </c>
      <c r="I57" s="35" t="s">
        <v>106</v>
      </c>
      <c r="J57" s="11" t="s">
        <v>92</v>
      </c>
      <c r="K57" s="7" t="s">
        <v>227</v>
      </c>
      <c r="L57" s="11">
        <v>52</v>
      </c>
      <c r="M57" s="11" t="s">
        <v>232</v>
      </c>
      <c r="N57" s="11" t="s">
        <v>233</v>
      </c>
      <c r="O57" s="11" t="s">
        <v>234</v>
      </c>
      <c r="P57" s="11" t="s">
        <v>141</v>
      </c>
      <c r="Q57" s="11" t="s">
        <v>141</v>
      </c>
      <c r="R57" s="11" t="s">
        <v>230</v>
      </c>
      <c r="S57" s="11" t="s">
        <v>141</v>
      </c>
      <c r="T57" s="11" t="s">
        <v>98</v>
      </c>
      <c r="U57" s="11" t="s">
        <v>141</v>
      </c>
      <c r="V57" s="11">
        <v>149.5</v>
      </c>
      <c r="W57" s="11">
        <v>1</v>
      </c>
      <c r="X57" s="11" t="s">
        <v>90</v>
      </c>
      <c r="Y57" s="11" t="s">
        <v>90</v>
      </c>
    </row>
    <row r="58" spans="1:25" s="33" customFormat="1" ht="42.75">
      <c r="A58" s="11">
        <v>53</v>
      </c>
      <c r="B58" s="7" t="s">
        <v>214</v>
      </c>
      <c r="C58" s="11" t="s">
        <v>235</v>
      </c>
      <c r="D58" s="30" t="s">
        <v>89</v>
      </c>
      <c r="E58" s="30" t="s">
        <v>90</v>
      </c>
      <c r="F58" s="30" t="s">
        <v>90</v>
      </c>
      <c r="G58" s="11">
        <v>1980</v>
      </c>
      <c r="H58" s="35">
        <v>34062</v>
      </c>
      <c r="I58" s="35" t="s">
        <v>106</v>
      </c>
      <c r="J58" s="11" t="s">
        <v>92</v>
      </c>
      <c r="K58" s="7" t="s">
        <v>227</v>
      </c>
      <c r="L58" s="11">
        <v>53</v>
      </c>
      <c r="M58" s="11" t="s">
        <v>236</v>
      </c>
      <c r="N58" s="11" t="s">
        <v>237</v>
      </c>
      <c r="O58" s="11" t="s">
        <v>234</v>
      </c>
      <c r="P58" s="11" t="s">
        <v>97</v>
      </c>
      <c r="Q58" s="11" t="s">
        <v>97</v>
      </c>
      <c r="R58" s="11" t="s">
        <v>224</v>
      </c>
      <c r="S58" s="11" t="s">
        <v>97</v>
      </c>
      <c r="T58" s="11" t="s">
        <v>98</v>
      </c>
      <c r="U58" s="11" t="s">
        <v>97</v>
      </c>
      <c r="V58" s="11">
        <v>395.6</v>
      </c>
      <c r="W58" s="11">
        <v>1</v>
      </c>
      <c r="X58" s="11" t="s">
        <v>90</v>
      </c>
      <c r="Y58" s="11" t="s">
        <v>90</v>
      </c>
    </row>
    <row r="59" spans="1:25" s="33" customFormat="1" ht="42.75">
      <c r="A59" s="11">
        <v>54</v>
      </c>
      <c r="B59" s="7" t="s">
        <v>214</v>
      </c>
      <c r="C59" s="11" t="s">
        <v>238</v>
      </c>
      <c r="D59" s="30" t="s">
        <v>89</v>
      </c>
      <c r="E59" s="30" t="s">
        <v>90</v>
      </c>
      <c r="F59" s="30" t="s">
        <v>90</v>
      </c>
      <c r="G59" s="11">
        <v>1995</v>
      </c>
      <c r="H59" s="31">
        <v>42991</v>
      </c>
      <c r="I59" s="31" t="s">
        <v>106</v>
      </c>
      <c r="J59" s="11" t="s">
        <v>92</v>
      </c>
      <c r="K59" s="7" t="s">
        <v>227</v>
      </c>
      <c r="L59" s="11">
        <v>54</v>
      </c>
      <c r="M59" s="11" t="s">
        <v>239</v>
      </c>
      <c r="N59" s="11" t="s">
        <v>240</v>
      </c>
      <c r="O59" s="11" t="s">
        <v>234</v>
      </c>
      <c r="P59" s="11" t="s">
        <v>141</v>
      </c>
      <c r="Q59" s="11" t="s">
        <v>141</v>
      </c>
      <c r="R59" s="11" t="s">
        <v>230</v>
      </c>
      <c r="S59" s="11" t="s">
        <v>141</v>
      </c>
      <c r="T59" s="11" t="s">
        <v>98</v>
      </c>
      <c r="U59" s="11" t="s">
        <v>141</v>
      </c>
      <c r="V59" s="11">
        <v>80.3</v>
      </c>
      <c r="W59" s="11">
        <v>1</v>
      </c>
      <c r="X59" s="11" t="s">
        <v>90</v>
      </c>
      <c r="Y59" s="11" t="s">
        <v>90</v>
      </c>
    </row>
    <row r="60" spans="1:25" s="33" customFormat="1" ht="16.5">
      <c r="A60" s="11">
        <v>55</v>
      </c>
      <c r="B60" s="7" t="s">
        <v>241</v>
      </c>
      <c r="C60" s="11"/>
      <c r="D60" s="30" t="s">
        <v>89</v>
      </c>
      <c r="E60" s="30" t="s">
        <v>90</v>
      </c>
      <c r="F60" s="30" t="s">
        <v>90</v>
      </c>
      <c r="G60" s="11"/>
      <c r="H60" s="31">
        <v>3964</v>
      </c>
      <c r="I60" s="31" t="s">
        <v>106</v>
      </c>
      <c r="J60" s="11" t="s">
        <v>92</v>
      </c>
      <c r="K60" s="7" t="s">
        <v>242</v>
      </c>
      <c r="L60" s="11">
        <v>55</v>
      </c>
      <c r="M60" s="11" t="s">
        <v>143</v>
      </c>
      <c r="N60" s="11" t="s">
        <v>115</v>
      </c>
      <c r="O60" s="11" t="s">
        <v>243</v>
      </c>
      <c r="P60" s="11" t="s">
        <v>97</v>
      </c>
      <c r="Q60" s="11" t="s">
        <v>97</v>
      </c>
      <c r="R60" s="11" t="s">
        <v>97</v>
      </c>
      <c r="S60" s="11" t="s">
        <v>97</v>
      </c>
      <c r="T60" s="11" t="s">
        <v>98</v>
      </c>
      <c r="U60" s="11" t="s">
        <v>97</v>
      </c>
      <c r="V60" s="11">
        <v>55</v>
      </c>
      <c r="W60" s="11">
        <v>3</v>
      </c>
      <c r="X60" s="11" t="s">
        <v>89</v>
      </c>
      <c r="Y60" s="11" t="s">
        <v>90</v>
      </c>
    </row>
    <row r="61" spans="1:25" s="33" customFormat="1" ht="29.25">
      <c r="A61" s="11">
        <v>56</v>
      </c>
      <c r="B61" s="7" t="s">
        <v>244</v>
      </c>
      <c r="C61" s="11" t="s">
        <v>244</v>
      </c>
      <c r="D61" s="30" t="s">
        <v>89</v>
      </c>
      <c r="E61" s="30" t="s">
        <v>90</v>
      </c>
      <c r="F61" s="30" t="s">
        <v>90</v>
      </c>
      <c r="G61" s="11" t="s">
        <v>145</v>
      </c>
      <c r="H61" s="31">
        <v>939.68</v>
      </c>
      <c r="I61" s="31" t="s">
        <v>106</v>
      </c>
      <c r="J61" s="11" t="s">
        <v>92</v>
      </c>
      <c r="K61" s="7" t="s">
        <v>245</v>
      </c>
      <c r="L61" s="11">
        <v>56</v>
      </c>
      <c r="M61" s="11" t="s">
        <v>94</v>
      </c>
      <c r="N61" s="11" t="s">
        <v>115</v>
      </c>
      <c r="O61" s="11" t="s">
        <v>234</v>
      </c>
      <c r="P61" s="11" t="s">
        <v>97</v>
      </c>
      <c r="Q61" s="11" t="s">
        <v>97</v>
      </c>
      <c r="R61" s="11" t="s">
        <v>97</v>
      </c>
      <c r="S61" s="11" t="s">
        <v>97</v>
      </c>
      <c r="T61" s="11"/>
      <c r="U61" s="11"/>
      <c r="V61" s="11"/>
      <c r="W61" s="11"/>
      <c r="X61" s="11"/>
      <c r="Y61" s="11" t="s">
        <v>90</v>
      </c>
    </row>
    <row r="62" spans="1:25" s="33" customFormat="1" ht="29.25">
      <c r="A62" s="11">
        <v>57</v>
      </c>
      <c r="B62" s="7" t="s">
        <v>244</v>
      </c>
      <c r="C62" s="11" t="s">
        <v>244</v>
      </c>
      <c r="D62" s="30" t="s">
        <v>89</v>
      </c>
      <c r="E62" s="30" t="s">
        <v>90</v>
      </c>
      <c r="F62" s="30" t="s">
        <v>90</v>
      </c>
      <c r="G62" s="11" t="s">
        <v>145</v>
      </c>
      <c r="H62" s="31">
        <v>27450</v>
      </c>
      <c r="I62" s="31" t="s">
        <v>106</v>
      </c>
      <c r="J62" s="11" t="s">
        <v>92</v>
      </c>
      <c r="K62" s="7" t="s">
        <v>246</v>
      </c>
      <c r="L62" s="11">
        <v>57</v>
      </c>
      <c r="M62" s="11" t="s">
        <v>94</v>
      </c>
      <c r="N62" s="11" t="s">
        <v>115</v>
      </c>
      <c r="O62" s="11" t="s">
        <v>234</v>
      </c>
      <c r="P62" s="11" t="s">
        <v>97</v>
      </c>
      <c r="Q62" s="11" t="s">
        <v>97</v>
      </c>
      <c r="R62" s="11" t="s">
        <v>97</v>
      </c>
      <c r="S62" s="11" t="s">
        <v>97</v>
      </c>
      <c r="T62" s="11"/>
      <c r="U62" s="11"/>
      <c r="V62" s="11"/>
      <c r="W62" s="11"/>
      <c r="X62" s="11"/>
      <c r="Y62" s="11" t="s">
        <v>90</v>
      </c>
    </row>
    <row r="63" spans="1:25" s="33" customFormat="1" ht="29.25">
      <c r="A63" s="11">
        <v>58</v>
      </c>
      <c r="B63" s="7" t="s">
        <v>247</v>
      </c>
      <c r="C63" s="11" t="s">
        <v>247</v>
      </c>
      <c r="D63" s="30" t="s">
        <v>89</v>
      </c>
      <c r="E63" s="30" t="s">
        <v>90</v>
      </c>
      <c r="F63" s="30" t="s">
        <v>90</v>
      </c>
      <c r="G63" s="11">
        <v>1906</v>
      </c>
      <c r="H63" s="31">
        <v>639.38</v>
      </c>
      <c r="I63" s="31" t="s">
        <v>106</v>
      </c>
      <c r="J63" s="11" t="s">
        <v>92</v>
      </c>
      <c r="K63" s="7" t="s">
        <v>169</v>
      </c>
      <c r="L63" s="11">
        <v>58</v>
      </c>
      <c r="M63" s="11" t="s">
        <v>94</v>
      </c>
      <c r="N63" s="11" t="s">
        <v>115</v>
      </c>
      <c r="O63" s="11" t="s">
        <v>123</v>
      </c>
      <c r="P63" s="11" t="s">
        <v>97</v>
      </c>
      <c r="Q63" s="11" t="s">
        <v>97</v>
      </c>
      <c r="R63" s="11" t="s">
        <v>97</v>
      </c>
      <c r="S63" s="11" t="s">
        <v>97</v>
      </c>
      <c r="T63" s="11"/>
      <c r="U63" s="11"/>
      <c r="V63" s="11"/>
      <c r="W63" s="11"/>
      <c r="X63" s="11"/>
      <c r="Y63" s="11" t="s">
        <v>90</v>
      </c>
    </row>
    <row r="64" spans="1:25" s="33" customFormat="1" ht="29.25">
      <c r="A64" s="11">
        <v>59</v>
      </c>
      <c r="B64" s="7" t="s">
        <v>247</v>
      </c>
      <c r="C64" s="11" t="s">
        <v>247</v>
      </c>
      <c r="D64" s="30" t="s">
        <v>89</v>
      </c>
      <c r="E64" s="30" t="s">
        <v>90</v>
      </c>
      <c r="F64" s="30" t="s">
        <v>90</v>
      </c>
      <c r="G64" s="11">
        <v>1906</v>
      </c>
      <c r="H64" s="31">
        <v>686.69</v>
      </c>
      <c r="I64" s="31" t="s">
        <v>106</v>
      </c>
      <c r="J64" s="11" t="s">
        <v>92</v>
      </c>
      <c r="K64" s="7" t="s">
        <v>171</v>
      </c>
      <c r="L64" s="11">
        <v>59</v>
      </c>
      <c r="M64" s="11" t="s">
        <v>94</v>
      </c>
      <c r="N64" s="11" t="s">
        <v>115</v>
      </c>
      <c r="O64" s="11" t="s">
        <v>123</v>
      </c>
      <c r="P64" s="11" t="s">
        <v>97</v>
      </c>
      <c r="Q64" s="11" t="s">
        <v>97</v>
      </c>
      <c r="R64" s="11" t="s">
        <v>97</v>
      </c>
      <c r="S64" s="11" t="s">
        <v>97</v>
      </c>
      <c r="T64" s="11"/>
      <c r="U64" s="11"/>
      <c r="V64" s="11"/>
      <c r="W64" s="11"/>
      <c r="X64" s="11"/>
      <c r="Y64" s="11" t="s">
        <v>90</v>
      </c>
    </row>
    <row r="65" spans="1:25" s="33" customFormat="1" ht="29.25">
      <c r="A65" s="11">
        <v>60</v>
      </c>
      <c r="B65" s="7" t="s">
        <v>247</v>
      </c>
      <c r="C65" s="11" t="s">
        <v>247</v>
      </c>
      <c r="D65" s="30" t="s">
        <v>89</v>
      </c>
      <c r="E65" s="30" t="s">
        <v>90</v>
      </c>
      <c r="F65" s="30" t="s">
        <v>90</v>
      </c>
      <c r="G65" s="11">
        <v>1935</v>
      </c>
      <c r="H65" s="31">
        <v>6216.83</v>
      </c>
      <c r="I65" s="31" t="s">
        <v>106</v>
      </c>
      <c r="J65" s="11" t="s">
        <v>92</v>
      </c>
      <c r="K65" s="7" t="s">
        <v>122</v>
      </c>
      <c r="L65" s="11">
        <v>60</v>
      </c>
      <c r="M65" s="11" t="s">
        <v>94</v>
      </c>
      <c r="N65" s="11" t="s">
        <v>115</v>
      </c>
      <c r="O65" s="11" t="s">
        <v>234</v>
      </c>
      <c r="P65" s="11" t="s">
        <v>97</v>
      </c>
      <c r="Q65" s="11" t="s">
        <v>97</v>
      </c>
      <c r="R65" s="11" t="s">
        <v>97</v>
      </c>
      <c r="S65" s="11" t="s">
        <v>97</v>
      </c>
      <c r="T65" s="11"/>
      <c r="U65" s="11"/>
      <c r="V65" s="11"/>
      <c r="W65" s="11"/>
      <c r="X65" s="11"/>
      <c r="Y65" s="11" t="s">
        <v>90</v>
      </c>
    </row>
    <row r="66" spans="1:25" s="32" customFormat="1" ht="29.25">
      <c r="A66" s="11">
        <v>61</v>
      </c>
      <c r="B66" s="7" t="s">
        <v>247</v>
      </c>
      <c r="C66" s="11" t="s">
        <v>247</v>
      </c>
      <c r="D66" s="30" t="s">
        <v>90</v>
      </c>
      <c r="E66" s="30" t="s">
        <v>90</v>
      </c>
      <c r="F66" s="30" t="s">
        <v>90</v>
      </c>
      <c r="G66" s="11">
        <v>1928</v>
      </c>
      <c r="H66" s="31">
        <v>1831.17</v>
      </c>
      <c r="I66" s="31" t="s">
        <v>106</v>
      </c>
      <c r="J66" s="11" t="s">
        <v>92</v>
      </c>
      <c r="K66" s="7" t="s">
        <v>119</v>
      </c>
      <c r="L66" s="11">
        <v>61</v>
      </c>
      <c r="M66" s="11" t="s">
        <v>94</v>
      </c>
      <c r="N66" s="11" t="s">
        <v>115</v>
      </c>
      <c r="O66" s="11" t="s">
        <v>191</v>
      </c>
      <c r="P66" s="11" t="s">
        <v>97</v>
      </c>
      <c r="Q66" s="11" t="s">
        <v>97</v>
      </c>
      <c r="R66" s="11" t="s">
        <v>141</v>
      </c>
      <c r="S66" s="11" t="s">
        <v>97</v>
      </c>
      <c r="T66" s="11" t="s">
        <v>98</v>
      </c>
      <c r="U66" s="11" t="s">
        <v>97</v>
      </c>
      <c r="V66" s="11">
        <v>228.31</v>
      </c>
      <c r="W66" s="11">
        <v>2</v>
      </c>
      <c r="X66" s="11" t="s">
        <v>89</v>
      </c>
      <c r="Y66" s="11" t="s">
        <v>90</v>
      </c>
    </row>
    <row r="67" spans="1:25" s="32" customFormat="1" ht="29.25">
      <c r="A67" s="11">
        <v>62</v>
      </c>
      <c r="B67" s="7" t="s">
        <v>247</v>
      </c>
      <c r="C67" s="11" t="s">
        <v>247</v>
      </c>
      <c r="D67" s="30" t="s">
        <v>89</v>
      </c>
      <c r="E67" s="30" t="s">
        <v>90</v>
      </c>
      <c r="F67" s="30" t="s">
        <v>90</v>
      </c>
      <c r="G67" s="11">
        <v>1928</v>
      </c>
      <c r="H67" s="31">
        <v>12818.22</v>
      </c>
      <c r="I67" s="31" t="s">
        <v>106</v>
      </c>
      <c r="J67" s="11" t="s">
        <v>92</v>
      </c>
      <c r="K67" s="7" t="s">
        <v>116</v>
      </c>
      <c r="L67" s="11">
        <v>62</v>
      </c>
      <c r="M67" s="11" t="s">
        <v>94</v>
      </c>
      <c r="N67" s="11" t="s">
        <v>115</v>
      </c>
      <c r="O67" s="11" t="s">
        <v>234</v>
      </c>
      <c r="P67" s="11" t="s">
        <v>97</v>
      </c>
      <c r="Q67" s="11" t="s">
        <v>97</v>
      </c>
      <c r="R67" s="11" t="s">
        <v>97</v>
      </c>
      <c r="S67" s="11" t="s">
        <v>97</v>
      </c>
      <c r="T67" s="11" t="s">
        <v>98</v>
      </c>
      <c r="U67" s="11" t="s">
        <v>97</v>
      </c>
      <c r="V67" s="11"/>
      <c r="W67" s="11"/>
      <c r="X67" s="11"/>
      <c r="Y67" s="11" t="s">
        <v>90</v>
      </c>
    </row>
    <row r="68" spans="1:25" s="33" customFormat="1" ht="29.25">
      <c r="A68" s="11">
        <v>63</v>
      </c>
      <c r="B68" s="7" t="s">
        <v>247</v>
      </c>
      <c r="C68" s="11" t="s">
        <v>247</v>
      </c>
      <c r="D68" s="30" t="s">
        <v>89</v>
      </c>
      <c r="E68" s="30" t="s">
        <v>90</v>
      </c>
      <c r="F68" s="30" t="s">
        <v>90</v>
      </c>
      <c r="G68" s="11">
        <v>1918</v>
      </c>
      <c r="H68" s="31">
        <v>1098.7</v>
      </c>
      <c r="I68" s="31" t="s">
        <v>106</v>
      </c>
      <c r="J68" s="11" t="s">
        <v>92</v>
      </c>
      <c r="K68" s="7" t="s">
        <v>130</v>
      </c>
      <c r="L68" s="11">
        <v>63</v>
      </c>
      <c r="M68" s="11" t="s">
        <v>94</v>
      </c>
      <c r="N68" s="11" t="s">
        <v>115</v>
      </c>
      <c r="O68" s="11" t="s">
        <v>234</v>
      </c>
      <c r="P68" s="11" t="s">
        <v>97</v>
      </c>
      <c r="Q68" s="11" t="s">
        <v>97</v>
      </c>
      <c r="R68" s="11" t="s">
        <v>98</v>
      </c>
      <c r="S68" s="11" t="s">
        <v>97</v>
      </c>
      <c r="T68" s="11" t="s">
        <v>98</v>
      </c>
      <c r="U68" s="11" t="s">
        <v>98</v>
      </c>
      <c r="V68" s="11">
        <v>38.65</v>
      </c>
      <c r="W68" s="11">
        <v>1</v>
      </c>
      <c r="X68" s="11"/>
      <c r="Y68" s="11" t="s">
        <v>90</v>
      </c>
    </row>
    <row r="69" spans="1:25" s="33" customFormat="1" ht="29.25">
      <c r="A69" s="11">
        <v>64</v>
      </c>
      <c r="B69" s="7" t="s">
        <v>247</v>
      </c>
      <c r="C69" s="11" t="s">
        <v>247</v>
      </c>
      <c r="D69" s="30" t="s">
        <v>89</v>
      </c>
      <c r="E69" s="30" t="s">
        <v>90</v>
      </c>
      <c r="F69" s="30" t="s">
        <v>90</v>
      </c>
      <c r="G69" s="11">
        <v>1920</v>
      </c>
      <c r="H69" s="31">
        <v>3708.77</v>
      </c>
      <c r="I69" s="31" t="s">
        <v>106</v>
      </c>
      <c r="J69" s="11" t="s">
        <v>92</v>
      </c>
      <c r="K69" s="7" t="s">
        <v>129</v>
      </c>
      <c r="L69" s="11">
        <v>64</v>
      </c>
      <c r="M69" s="11" t="s">
        <v>94</v>
      </c>
      <c r="N69" s="11" t="s">
        <v>115</v>
      </c>
      <c r="O69" s="11" t="s">
        <v>234</v>
      </c>
      <c r="P69" s="11" t="s">
        <v>97</v>
      </c>
      <c r="Q69" s="11" t="s">
        <v>97</v>
      </c>
      <c r="R69" s="11" t="s">
        <v>98</v>
      </c>
      <c r="S69" s="11" t="s">
        <v>97</v>
      </c>
      <c r="T69" s="11" t="s">
        <v>98</v>
      </c>
      <c r="U69" s="11" t="s">
        <v>98</v>
      </c>
      <c r="V69" s="11">
        <v>262.86</v>
      </c>
      <c r="W69" s="11">
        <v>1</v>
      </c>
      <c r="X69" s="11"/>
      <c r="Y69" s="11" t="s">
        <v>90</v>
      </c>
    </row>
    <row r="70" spans="1:25" s="33" customFormat="1" ht="29.25">
      <c r="A70" s="11">
        <v>65</v>
      </c>
      <c r="B70" s="7" t="s">
        <v>247</v>
      </c>
      <c r="C70" s="11" t="s">
        <v>247</v>
      </c>
      <c r="D70" s="30" t="s">
        <v>89</v>
      </c>
      <c r="E70" s="30" t="s">
        <v>90</v>
      </c>
      <c r="F70" s="30" t="s">
        <v>90</v>
      </c>
      <c r="G70" s="11">
        <v>1910</v>
      </c>
      <c r="H70" s="31">
        <v>1230.55</v>
      </c>
      <c r="I70" s="31" t="s">
        <v>106</v>
      </c>
      <c r="J70" s="11" t="s">
        <v>92</v>
      </c>
      <c r="K70" s="7" t="s">
        <v>131</v>
      </c>
      <c r="L70" s="11">
        <v>65</v>
      </c>
      <c r="M70" s="11" t="s">
        <v>94</v>
      </c>
      <c r="N70" s="11" t="s">
        <v>115</v>
      </c>
      <c r="O70" s="11" t="s">
        <v>234</v>
      </c>
      <c r="P70" s="11" t="s">
        <v>97</v>
      </c>
      <c r="Q70" s="11" t="s">
        <v>97</v>
      </c>
      <c r="R70" s="11" t="s">
        <v>98</v>
      </c>
      <c r="S70" s="11" t="s">
        <v>97</v>
      </c>
      <c r="T70" s="11" t="s">
        <v>98</v>
      </c>
      <c r="U70" s="11" t="s">
        <v>98</v>
      </c>
      <c r="V70" s="11">
        <v>209.66</v>
      </c>
      <c r="W70" s="11">
        <v>1</v>
      </c>
      <c r="X70" s="11"/>
      <c r="Y70" s="11" t="s">
        <v>90</v>
      </c>
    </row>
    <row r="71" spans="1:25" s="33" customFormat="1" ht="29.25">
      <c r="A71" s="11">
        <v>66</v>
      </c>
      <c r="B71" s="7" t="s">
        <v>247</v>
      </c>
      <c r="C71" s="11" t="s">
        <v>247</v>
      </c>
      <c r="D71" s="30" t="s">
        <v>89</v>
      </c>
      <c r="E71" s="30" t="s">
        <v>90</v>
      </c>
      <c r="F71" s="30" t="s">
        <v>90</v>
      </c>
      <c r="G71" s="11">
        <v>1902</v>
      </c>
      <c r="H71" s="31">
        <v>3361.3</v>
      </c>
      <c r="I71" s="31" t="s">
        <v>106</v>
      </c>
      <c r="J71" s="11" t="s">
        <v>92</v>
      </c>
      <c r="K71" s="7" t="s">
        <v>133</v>
      </c>
      <c r="L71" s="11">
        <v>66</v>
      </c>
      <c r="M71" s="11" t="s">
        <v>94</v>
      </c>
      <c r="N71" s="11" t="s">
        <v>115</v>
      </c>
      <c r="O71" s="11" t="s">
        <v>234</v>
      </c>
      <c r="P71" s="11" t="s">
        <v>97</v>
      </c>
      <c r="Q71" s="11" t="s">
        <v>97</v>
      </c>
      <c r="R71" s="11" t="s">
        <v>98</v>
      </c>
      <c r="S71" s="11" t="s">
        <v>97</v>
      </c>
      <c r="T71" s="11" t="s">
        <v>98</v>
      </c>
      <c r="U71" s="11" t="s">
        <v>98</v>
      </c>
      <c r="V71" s="11"/>
      <c r="W71" s="11">
        <v>1</v>
      </c>
      <c r="X71" s="11"/>
      <c r="Y71" s="11" t="s">
        <v>90</v>
      </c>
    </row>
    <row r="72" spans="1:25" s="33" customFormat="1" ht="29.25">
      <c r="A72" s="11">
        <v>67</v>
      </c>
      <c r="B72" s="7" t="s">
        <v>247</v>
      </c>
      <c r="C72" s="11" t="s">
        <v>247</v>
      </c>
      <c r="D72" s="30" t="s">
        <v>89</v>
      </c>
      <c r="E72" s="30" t="s">
        <v>90</v>
      </c>
      <c r="F72" s="30" t="s">
        <v>90</v>
      </c>
      <c r="G72" s="11">
        <v>1878</v>
      </c>
      <c r="H72" s="31">
        <v>1428.22</v>
      </c>
      <c r="I72" s="31" t="s">
        <v>106</v>
      </c>
      <c r="J72" s="11" t="s">
        <v>92</v>
      </c>
      <c r="K72" s="7" t="s">
        <v>248</v>
      </c>
      <c r="L72" s="11">
        <v>67</v>
      </c>
      <c r="M72" s="11" t="s">
        <v>94</v>
      </c>
      <c r="N72" s="11" t="s">
        <v>115</v>
      </c>
      <c r="O72" s="11" t="s">
        <v>234</v>
      </c>
      <c r="P72" s="11" t="s">
        <v>97</v>
      </c>
      <c r="Q72" s="11" t="s">
        <v>97</v>
      </c>
      <c r="R72" s="11" t="s">
        <v>98</v>
      </c>
      <c r="S72" s="11" t="s">
        <v>97</v>
      </c>
      <c r="T72" s="11" t="s">
        <v>98</v>
      </c>
      <c r="U72" s="11" t="s">
        <v>98</v>
      </c>
      <c r="V72" s="11"/>
      <c r="W72" s="11">
        <v>1</v>
      </c>
      <c r="X72" s="11"/>
      <c r="Y72" s="11" t="s">
        <v>90</v>
      </c>
    </row>
    <row r="73" spans="1:25" s="33" customFormat="1" ht="29.25">
      <c r="A73" s="11">
        <v>68</v>
      </c>
      <c r="B73" s="7" t="s">
        <v>247</v>
      </c>
      <c r="C73" s="11" t="s">
        <v>247</v>
      </c>
      <c r="D73" s="30" t="s">
        <v>89</v>
      </c>
      <c r="E73" s="30" t="s">
        <v>90</v>
      </c>
      <c r="F73" s="30" t="s">
        <v>90</v>
      </c>
      <c r="G73" s="11">
        <v>1878</v>
      </c>
      <c r="H73" s="31">
        <v>5143.27</v>
      </c>
      <c r="I73" s="31" t="s">
        <v>106</v>
      </c>
      <c r="J73" s="11" t="s">
        <v>92</v>
      </c>
      <c r="K73" s="7" t="s">
        <v>249</v>
      </c>
      <c r="L73" s="11">
        <v>68</v>
      </c>
      <c r="M73" s="11" t="s">
        <v>94</v>
      </c>
      <c r="N73" s="11" t="s">
        <v>115</v>
      </c>
      <c r="O73" s="11" t="s">
        <v>234</v>
      </c>
      <c r="P73" s="11" t="s">
        <v>97</v>
      </c>
      <c r="Q73" s="11" t="s">
        <v>97</v>
      </c>
      <c r="R73" s="11" t="s">
        <v>98</v>
      </c>
      <c r="S73" s="11" t="s">
        <v>97</v>
      </c>
      <c r="T73" s="11" t="s">
        <v>98</v>
      </c>
      <c r="U73" s="11" t="s">
        <v>98</v>
      </c>
      <c r="V73" s="11"/>
      <c r="W73" s="11">
        <v>1</v>
      </c>
      <c r="X73" s="11"/>
      <c r="Y73" s="11" t="s">
        <v>90</v>
      </c>
    </row>
    <row r="74" spans="1:25" s="33" customFormat="1" ht="16.5">
      <c r="A74" s="11">
        <v>69</v>
      </c>
      <c r="B74" s="7" t="s">
        <v>247</v>
      </c>
      <c r="C74" s="11" t="s">
        <v>244</v>
      </c>
      <c r="D74" s="30" t="s">
        <v>89</v>
      </c>
      <c r="E74" s="30" t="s">
        <v>90</v>
      </c>
      <c r="F74" s="30" t="s">
        <v>90</v>
      </c>
      <c r="G74" s="11" t="s">
        <v>145</v>
      </c>
      <c r="H74" s="31">
        <v>5311</v>
      </c>
      <c r="I74" s="31" t="s">
        <v>106</v>
      </c>
      <c r="J74" s="11" t="s">
        <v>92</v>
      </c>
      <c r="K74" s="7" t="s">
        <v>159</v>
      </c>
      <c r="L74" s="11">
        <v>69</v>
      </c>
      <c r="M74" s="11" t="s">
        <v>94</v>
      </c>
      <c r="N74" s="11" t="s">
        <v>115</v>
      </c>
      <c r="O74" s="11"/>
      <c r="P74" s="11" t="s">
        <v>97</v>
      </c>
      <c r="Q74" s="11" t="s">
        <v>97</v>
      </c>
      <c r="R74" s="11" t="s">
        <v>97</v>
      </c>
      <c r="S74" s="11" t="s">
        <v>97</v>
      </c>
      <c r="T74" s="11" t="s">
        <v>98</v>
      </c>
      <c r="U74" s="11" t="s">
        <v>98</v>
      </c>
      <c r="V74" s="11"/>
      <c r="W74" s="11">
        <v>1</v>
      </c>
      <c r="X74" s="11"/>
      <c r="Y74" s="11" t="s">
        <v>90</v>
      </c>
    </row>
    <row r="75" spans="1:25" s="33" customFormat="1" ht="29.25">
      <c r="A75" s="11">
        <v>70</v>
      </c>
      <c r="B75" s="7" t="s">
        <v>244</v>
      </c>
      <c r="C75" s="11" t="s">
        <v>244</v>
      </c>
      <c r="D75" s="30" t="s">
        <v>89</v>
      </c>
      <c r="E75" s="30" t="s">
        <v>90</v>
      </c>
      <c r="F75" s="30" t="s">
        <v>90</v>
      </c>
      <c r="G75" s="11">
        <v>1888</v>
      </c>
      <c r="H75" s="31">
        <v>15000</v>
      </c>
      <c r="I75" s="31" t="s">
        <v>91</v>
      </c>
      <c r="J75" s="11" t="s">
        <v>92</v>
      </c>
      <c r="K75" s="7" t="s">
        <v>200</v>
      </c>
      <c r="L75" s="11">
        <v>70</v>
      </c>
      <c r="M75" s="11" t="s">
        <v>160</v>
      </c>
      <c r="N75" s="11" t="s">
        <v>115</v>
      </c>
      <c r="O75" s="11" t="s">
        <v>120</v>
      </c>
      <c r="P75" s="11" t="s">
        <v>97</v>
      </c>
      <c r="Q75" s="11" t="s">
        <v>141</v>
      </c>
      <c r="R75" s="11" t="s">
        <v>141</v>
      </c>
      <c r="S75" s="11" t="s">
        <v>141</v>
      </c>
      <c r="T75" s="11" t="s">
        <v>98</v>
      </c>
      <c r="U75" s="11" t="s">
        <v>97</v>
      </c>
      <c r="V75" s="11">
        <v>50</v>
      </c>
      <c r="W75" s="11">
        <v>1</v>
      </c>
      <c r="X75" s="11" t="s">
        <v>90</v>
      </c>
      <c r="Y75" s="11" t="s">
        <v>90</v>
      </c>
    </row>
    <row r="76" spans="1:25" s="33" customFormat="1" ht="16.5">
      <c r="A76" s="11">
        <v>71</v>
      </c>
      <c r="B76" s="7" t="s">
        <v>244</v>
      </c>
      <c r="C76" s="11" t="s">
        <v>244</v>
      </c>
      <c r="D76" s="30" t="s">
        <v>89</v>
      </c>
      <c r="E76" s="30" t="s">
        <v>90</v>
      </c>
      <c r="F76" s="30" t="s">
        <v>90</v>
      </c>
      <c r="G76" s="11"/>
      <c r="H76" s="31">
        <v>1859.96</v>
      </c>
      <c r="I76" s="31" t="s">
        <v>106</v>
      </c>
      <c r="J76" s="11" t="s">
        <v>92</v>
      </c>
      <c r="K76" s="7" t="s">
        <v>250</v>
      </c>
      <c r="L76" s="11">
        <v>71</v>
      </c>
      <c r="M76" s="11" t="s">
        <v>166</v>
      </c>
      <c r="N76" s="11" t="s">
        <v>109</v>
      </c>
      <c r="O76" s="11" t="s">
        <v>251</v>
      </c>
      <c r="P76" s="11" t="s">
        <v>252</v>
      </c>
      <c r="Q76" s="11" t="s">
        <v>252</v>
      </c>
      <c r="R76" s="11" t="s">
        <v>98</v>
      </c>
      <c r="S76" s="11" t="s">
        <v>252</v>
      </c>
      <c r="T76" s="11" t="s">
        <v>98</v>
      </c>
      <c r="U76" s="11" t="s">
        <v>98</v>
      </c>
      <c r="V76" s="11"/>
      <c r="W76" s="11">
        <v>1</v>
      </c>
      <c r="X76" s="11" t="s">
        <v>90</v>
      </c>
      <c r="Y76" s="11" t="s">
        <v>90</v>
      </c>
    </row>
    <row r="77" spans="1:25" s="33" customFormat="1" ht="16.5">
      <c r="A77" s="11">
        <v>72</v>
      </c>
      <c r="B77" s="7" t="s">
        <v>244</v>
      </c>
      <c r="C77" s="11" t="s">
        <v>244</v>
      </c>
      <c r="D77" s="30" t="s">
        <v>89</v>
      </c>
      <c r="E77" s="30" t="s">
        <v>90</v>
      </c>
      <c r="F77" s="30" t="s">
        <v>90</v>
      </c>
      <c r="G77" s="11"/>
      <c r="H77" s="31">
        <v>3387</v>
      </c>
      <c r="I77" s="31" t="s">
        <v>106</v>
      </c>
      <c r="J77" s="11" t="s">
        <v>92</v>
      </c>
      <c r="K77" s="7" t="s">
        <v>253</v>
      </c>
      <c r="L77" s="11">
        <v>72</v>
      </c>
      <c r="M77" s="11"/>
      <c r="N77" s="11"/>
      <c r="O77" s="11" t="s">
        <v>251</v>
      </c>
      <c r="P77" s="11" t="s">
        <v>252</v>
      </c>
      <c r="Q77" s="11" t="s">
        <v>252</v>
      </c>
      <c r="R77" s="11" t="s">
        <v>98</v>
      </c>
      <c r="S77" s="11" t="s">
        <v>252</v>
      </c>
      <c r="T77" s="11" t="s">
        <v>98</v>
      </c>
      <c r="U77" s="11" t="s">
        <v>98</v>
      </c>
      <c r="V77" s="11"/>
      <c r="W77" s="11">
        <v>1</v>
      </c>
      <c r="X77" s="11" t="s">
        <v>90</v>
      </c>
      <c r="Y77" s="11" t="s">
        <v>90</v>
      </c>
    </row>
    <row r="78" spans="1:25" s="33" customFormat="1" ht="16.5">
      <c r="A78" s="11">
        <v>73</v>
      </c>
      <c r="B78" s="7" t="s">
        <v>244</v>
      </c>
      <c r="C78" s="11" t="s">
        <v>244</v>
      </c>
      <c r="D78" s="30" t="s">
        <v>89</v>
      </c>
      <c r="E78" s="30" t="s">
        <v>90</v>
      </c>
      <c r="F78" s="30" t="s">
        <v>90</v>
      </c>
      <c r="G78" s="11"/>
      <c r="H78" s="31">
        <v>2822.4</v>
      </c>
      <c r="I78" s="31" t="s">
        <v>106</v>
      </c>
      <c r="J78" s="11" t="s">
        <v>92</v>
      </c>
      <c r="K78" s="7" t="s">
        <v>150</v>
      </c>
      <c r="L78" s="11">
        <v>73</v>
      </c>
      <c r="M78" s="11" t="s">
        <v>166</v>
      </c>
      <c r="N78" s="11" t="s">
        <v>109</v>
      </c>
      <c r="O78" s="11" t="s">
        <v>251</v>
      </c>
      <c r="P78" s="11" t="s">
        <v>252</v>
      </c>
      <c r="Q78" s="11" t="s">
        <v>252</v>
      </c>
      <c r="R78" s="11" t="s">
        <v>98</v>
      </c>
      <c r="S78" s="11" t="s">
        <v>252</v>
      </c>
      <c r="T78" s="11" t="s">
        <v>98</v>
      </c>
      <c r="U78" s="11" t="s">
        <v>98</v>
      </c>
      <c r="V78" s="11"/>
      <c r="W78" s="11">
        <v>1</v>
      </c>
      <c r="X78" s="11" t="s">
        <v>90</v>
      </c>
      <c r="Y78" s="11" t="s">
        <v>90</v>
      </c>
    </row>
    <row r="79" spans="1:25" s="33" customFormat="1" ht="29.25">
      <c r="A79" s="11">
        <v>74</v>
      </c>
      <c r="B79" s="7" t="s">
        <v>254</v>
      </c>
      <c r="C79" s="11" t="s">
        <v>254</v>
      </c>
      <c r="D79" s="30" t="s">
        <v>89</v>
      </c>
      <c r="E79" s="30" t="s">
        <v>90</v>
      </c>
      <c r="F79" s="30" t="s">
        <v>90</v>
      </c>
      <c r="G79" s="11" t="s">
        <v>145</v>
      </c>
      <c r="H79" s="35">
        <v>61438</v>
      </c>
      <c r="I79" s="35" t="s">
        <v>106</v>
      </c>
      <c r="J79" s="11" t="s">
        <v>92</v>
      </c>
      <c r="K79" s="7" t="s">
        <v>255</v>
      </c>
      <c r="L79" s="11">
        <v>74</v>
      </c>
      <c r="M79" s="11" t="s">
        <v>256</v>
      </c>
      <c r="N79" s="11" t="s">
        <v>115</v>
      </c>
      <c r="O79" s="11" t="s">
        <v>257</v>
      </c>
      <c r="P79" s="11" t="s">
        <v>97</v>
      </c>
      <c r="Q79" s="11" t="s">
        <v>97</v>
      </c>
      <c r="R79" s="11" t="s">
        <v>97</v>
      </c>
      <c r="S79" s="11" t="s">
        <v>97</v>
      </c>
      <c r="T79" s="11" t="s">
        <v>98</v>
      </c>
      <c r="U79" s="11" t="s">
        <v>97</v>
      </c>
      <c r="V79" s="11"/>
      <c r="W79" s="11">
        <v>1</v>
      </c>
      <c r="X79" s="11"/>
      <c r="Y79" s="11" t="s">
        <v>90</v>
      </c>
    </row>
    <row r="80" spans="1:25" s="33" customFormat="1" ht="16.5">
      <c r="A80" s="11">
        <v>75</v>
      </c>
      <c r="B80" s="7" t="s">
        <v>258</v>
      </c>
      <c r="C80" s="11" t="s">
        <v>258</v>
      </c>
      <c r="D80" s="30" t="s">
        <v>89</v>
      </c>
      <c r="E80" s="30" t="s">
        <v>90</v>
      </c>
      <c r="F80" s="30" t="s">
        <v>90</v>
      </c>
      <c r="G80" s="11" t="s">
        <v>259</v>
      </c>
      <c r="H80" s="35">
        <v>23018</v>
      </c>
      <c r="I80" s="35" t="s">
        <v>106</v>
      </c>
      <c r="J80" s="11" t="s">
        <v>92</v>
      </c>
      <c r="K80" s="7" t="s">
        <v>260</v>
      </c>
      <c r="L80" s="11">
        <v>75</v>
      </c>
      <c r="M80" s="11" t="s">
        <v>256</v>
      </c>
      <c r="N80" s="11" t="s">
        <v>115</v>
      </c>
      <c r="O80" s="11" t="s">
        <v>257</v>
      </c>
      <c r="P80" s="11" t="s">
        <v>97</v>
      </c>
      <c r="Q80" s="11" t="s">
        <v>97</v>
      </c>
      <c r="R80" s="11" t="s">
        <v>97</v>
      </c>
      <c r="S80" s="11" t="s">
        <v>97</v>
      </c>
      <c r="T80" s="11"/>
      <c r="U80" s="11"/>
      <c r="V80" s="11"/>
      <c r="W80" s="11"/>
      <c r="X80" s="11"/>
      <c r="Y80" s="11" t="s">
        <v>90</v>
      </c>
    </row>
    <row r="81" spans="1:25" s="33" customFormat="1" ht="16.5">
      <c r="A81" s="11">
        <v>76</v>
      </c>
      <c r="B81" s="7" t="s">
        <v>261</v>
      </c>
      <c r="C81" s="11" t="s">
        <v>261</v>
      </c>
      <c r="D81" s="30" t="s">
        <v>89</v>
      </c>
      <c r="E81" s="30" t="s">
        <v>90</v>
      </c>
      <c r="F81" s="30" t="s">
        <v>90</v>
      </c>
      <c r="G81" s="11" t="s">
        <v>145</v>
      </c>
      <c r="H81" s="35">
        <v>75194</v>
      </c>
      <c r="I81" s="35" t="s">
        <v>106</v>
      </c>
      <c r="J81" s="11" t="s">
        <v>92</v>
      </c>
      <c r="K81" s="7" t="s">
        <v>262</v>
      </c>
      <c r="L81" s="11">
        <v>76</v>
      </c>
      <c r="M81" s="11" t="s">
        <v>94</v>
      </c>
      <c r="N81" s="11" t="s">
        <v>109</v>
      </c>
      <c r="O81" s="11" t="s">
        <v>257</v>
      </c>
      <c r="P81" s="11" t="s">
        <v>97</v>
      </c>
      <c r="Q81" s="11" t="s">
        <v>97</v>
      </c>
      <c r="R81" s="11" t="s">
        <v>97</v>
      </c>
      <c r="S81" s="11" t="s">
        <v>97</v>
      </c>
      <c r="T81" s="11"/>
      <c r="U81" s="11"/>
      <c r="V81" s="11"/>
      <c r="W81" s="11"/>
      <c r="X81" s="11"/>
      <c r="Y81" s="11" t="s">
        <v>90</v>
      </c>
    </row>
    <row r="82" spans="1:25" s="33" customFormat="1" ht="16.5">
      <c r="A82" s="11">
        <v>77</v>
      </c>
      <c r="B82" s="7" t="s">
        <v>263</v>
      </c>
      <c r="C82" s="11" t="s">
        <v>263</v>
      </c>
      <c r="D82" s="30" t="s">
        <v>89</v>
      </c>
      <c r="E82" s="30" t="s">
        <v>90</v>
      </c>
      <c r="F82" s="30" t="s">
        <v>90</v>
      </c>
      <c r="G82" s="11" t="s">
        <v>259</v>
      </c>
      <c r="H82" s="35">
        <v>10000</v>
      </c>
      <c r="I82" s="35" t="s">
        <v>91</v>
      </c>
      <c r="J82" s="11" t="s">
        <v>92</v>
      </c>
      <c r="K82" s="7" t="s">
        <v>264</v>
      </c>
      <c r="L82" s="11">
        <v>77</v>
      </c>
      <c r="M82" s="11" t="s">
        <v>265</v>
      </c>
      <c r="N82" s="11" t="s">
        <v>109</v>
      </c>
      <c r="O82" s="11" t="s">
        <v>257</v>
      </c>
      <c r="P82" s="11" t="s">
        <v>97</v>
      </c>
      <c r="Q82" s="11" t="s">
        <v>97</v>
      </c>
      <c r="R82" s="11" t="s">
        <v>97</v>
      </c>
      <c r="S82" s="11" t="s">
        <v>97</v>
      </c>
      <c r="T82" s="11"/>
      <c r="U82" s="11"/>
      <c r="V82" s="11">
        <v>52.2</v>
      </c>
      <c r="W82" s="11">
        <v>1</v>
      </c>
      <c r="X82" s="11" t="s">
        <v>90</v>
      </c>
      <c r="Y82" s="11" t="s">
        <v>90</v>
      </c>
    </row>
    <row r="83" spans="1:25" s="33" customFormat="1" ht="16.5">
      <c r="A83" s="11">
        <v>78</v>
      </c>
      <c r="B83" s="7" t="s">
        <v>258</v>
      </c>
      <c r="C83" s="11" t="s">
        <v>258</v>
      </c>
      <c r="D83" s="30" t="s">
        <v>89</v>
      </c>
      <c r="E83" s="30" t="s">
        <v>90</v>
      </c>
      <c r="F83" s="30" t="s">
        <v>90</v>
      </c>
      <c r="G83" s="11" t="s">
        <v>259</v>
      </c>
      <c r="H83" s="35">
        <v>5000</v>
      </c>
      <c r="I83" s="35" t="s">
        <v>91</v>
      </c>
      <c r="J83" s="11" t="s">
        <v>92</v>
      </c>
      <c r="K83" s="7" t="s">
        <v>264</v>
      </c>
      <c r="L83" s="11">
        <v>78</v>
      </c>
      <c r="M83" s="11" t="s">
        <v>256</v>
      </c>
      <c r="N83" s="11" t="s">
        <v>109</v>
      </c>
      <c r="O83" s="11" t="s">
        <v>257</v>
      </c>
      <c r="P83" s="11" t="s">
        <v>97</v>
      </c>
      <c r="Q83" s="11" t="s">
        <v>97</v>
      </c>
      <c r="R83" s="11" t="s">
        <v>97</v>
      </c>
      <c r="S83" s="11" t="s">
        <v>97</v>
      </c>
      <c r="T83" s="11"/>
      <c r="U83" s="11"/>
      <c r="V83" s="11"/>
      <c r="W83" s="11"/>
      <c r="X83" s="11"/>
      <c r="Y83" s="11" t="s">
        <v>90</v>
      </c>
    </row>
    <row r="84" spans="1:25" s="33" customFormat="1" ht="29.25">
      <c r="A84" s="11">
        <v>79</v>
      </c>
      <c r="B84" s="7" t="s">
        <v>266</v>
      </c>
      <c r="C84" s="11" t="s">
        <v>266</v>
      </c>
      <c r="D84" s="30" t="s">
        <v>89</v>
      </c>
      <c r="E84" s="30" t="s">
        <v>90</v>
      </c>
      <c r="F84" s="30" t="s">
        <v>90</v>
      </c>
      <c r="G84" s="11">
        <v>1984</v>
      </c>
      <c r="H84" s="35">
        <v>500709.31</v>
      </c>
      <c r="I84" s="35" t="s">
        <v>106</v>
      </c>
      <c r="J84" s="11" t="s">
        <v>199</v>
      </c>
      <c r="K84" s="7" t="s">
        <v>267</v>
      </c>
      <c r="L84" s="11">
        <v>79</v>
      </c>
      <c r="M84" s="11" t="s">
        <v>94</v>
      </c>
      <c r="N84" s="11" t="s">
        <v>109</v>
      </c>
      <c r="O84" s="11" t="s">
        <v>268</v>
      </c>
      <c r="P84" s="34" t="s">
        <v>141</v>
      </c>
      <c r="Q84" s="11" t="s">
        <v>141</v>
      </c>
      <c r="R84" s="11" t="s">
        <v>141</v>
      </c>
      <c r="S84" s="11" t="s">
        <v>141</v>
      </c>
      <c r="T84" s="11" t="s">
        <v>98</v>
      </c>
      <c r="U84" s="11" t="s">
        <v>141</v>
      </c>
      <c r="V84" s="11" t="s">
        <v>269</v>
      </c>
      <c r="W84" s="11">
        <v>1</v>
      </c>
      <c r="X84" s="11" t="s">
        <v>89</v>
      </c>
      <c r="Y84" s="11" t="s">
        <v>90</v>
      </c>
    </row>
    <row r="85" spans="1:25" s="33" customFormat="1" ht="29.25">
      <c r="A85" s="11">
        <v>80</v>
      </c>
      <c r="B85" s="7" t="s">
        <v>266</v>
      </c>
      <c r="C85" s="11" t="s">
        <v>266</v>
      </c>
      <c r="D85" s="30" t="s">
        <v>89</v>
      </c>
      <c r="E85" s="30" t="s">
        <v>90</v>
      </c>
      <c r="F85" s="30" t="s">
        <v>90</v>
      </c>
      <c r="G85" s="11">
        <v>1983</v>
      </c>
      <c r="H85" s="35">
        <v>594347.51</v>
      </c>
      <c r="I85" s="35" t="s">
        <v>106</v>
      </c>
      <c r="J85" s="11" t="s">
        <v>270</v>
      </c>
      <c r="K85" s="7" t="s">
        <v>271</v>
      </c>
      <c r="L85" s="11">
        <v>80</v>
      </c>
      <c r="M85" s="11" t="s">
        <v>94</v>
      </c>
      <c r="N85" s="11" t="s">
        <v>109</v>
      </c>
      <c r="O85" s="11" t="s">
        <v>268</v>
      </c>
      <c r="P85" s="34" t="s">
        <v>141</v>
      </c>
      <c r="Q85" s="11" t="s">
        <v>141</v>
      </c>
      <c r="R85" s="11" t="s">
        <v>141</v>
      </c>
      <c r="S85" s="11" t="s">
        <v>141</v>
      </c>
      <c r="T85" s="11" t="s">
        <v>98</v>
      </c>
      <c r="U85" s="11" t="s">
        <v>141</v>
      </c>
      <c r="V85" s="11" t="s">
        <v>272</v>
      </c>
      <c r="W85" s="11">
        <v>2</v>
      </c>
      <c r="X85" s="11" t="s">
        <v>89</v>
      </c>
      <c r="Y85" s="11" t="s">
        <v>90</v>
      </c>
    </row>
    <row r="86" spans="1:25" s="33" customFormat="1" ht="29.25">
      <c r="A86" s="11">
        <v>81</v>
      </c>
      <c r="B86" s="7" t="s">
        <v>211</v>
      </c>
      <c r="C86" s="11" t="s">
        <v>211</v>
      </c>
      <c r="D86" s="30" t="s">
        <v>89</v>
      </c>
      <c r="E86" s="30" t="s">
        <v>90</v>
      </c>
      <c r="F86" s="30" t="s">
        <v>90</v>
      </c>
      <c r="G86" s="11">
        <v>1985</v>
      </c>
      <c r="H86" s="35">
        <v>773305.78</v>
      </c>
      <c r="I86" s="35" t="s">
        <v>106</v>
      </c>
      <c r="J86" s="11" t="s">
        <v>270</v>
      </c>
      <c r="K86" s="7" t="s">
        <v>273</v>
      </c>
      <c r="L86" s="11">
        <v>81</v>
      </c>
      <c r="M86" s="11" t="s">
        <v>94</v>
      </c>
      <c r="N86" s="11" t="s">
        <v>109</v>
      </c>
      <c r="O86" s="11" t="s">
        <v>268</v>
      </c>
      <c r="P86" s="34" t="s">
        <v>141</v>
      </c>
      <c r="Q86" s="11" t="s">
        <v>141</v>
      </c>
      <c r="R86" s="11" t="s">
        <v>141</v>
      </c>
      <c r="S86" s="11" t="s">
        <v>141</v>
      </c>
      <c r="T86" s="11" t="s">
        <v>98</v>
      </c>
      <c r="U86" s="11" t="s">
        <v>141</v>
      </c>
      <c r="V86" s="11"/>
      <c r="W86" s="11">
        <v>1</v>
      </c>
      <c r="X86" s="11" t="s">
        <v>89</v>
      </c>
      <c r="Y86" s="11" t="s">
        <v>90</v>
      </c>
    </row>
    <row r="87" spans="1:25" s="33" customFormat="1" ht="16.5">
      <c r="A87" s="11">
        <v>82</v>
      </c>
      <c r="B87" s="7" t="s">
        <v>211</v>
      </c>
      <c r="C87" s="11" t="s">
        <v>211</v>
      </c>
      <c r="D87" s="30" t="s">
        <v>89</v>
      </c>
      <c r="E87" s="30" t="s">
        <v>90</v>
      </c>
      <c r="F87" s="30" t="s">
        <v>90</v>
      </c>
      <c r="G87" s="11">
        <v>1902</v>
      </c>
      <c r="H87" s="35">
        <v>300000</v>
      </c>
      <c r="I87" s="35" t="s">
        <v>91</v>
      </c>
      <c r="J87" s="11" t="s">
        <v>270</v>
      </c>
      <c r="K87" s="7" t="s">
        <v>274</v>
      </c>
      <c r="L87" s="11">
        <v>82</v>
      </c>
      <c r="M87" s="11" t="s">
        <v>94</v>
      </c>
      <c r="N87" s="11" t="s">
        <v>115</v>
      </c>
      <c r="O87" s="11" t="s">
        <v>275</v>
      </c>
      <c r="P87" s="11" t="s">
        <v>97</v>
      </c>
      <c r="Q87" s="11" t="s">
        <v>141</v>
      </c>
      <c r="R87" s="11" t="s">
        <v>141</v>
      </c>
      <c r="S87" s="11" t="s">
        <v>141</v>
      </c>
      <c r="T87" s="11" t="s">
        <v>98</v>
      </c>
      <c r="U87" s="11" t="s">
        <v>141</v>
      </c>
      <c r="V87" s="11"/>
      <c r="W87" s="11">
        <v>1</v>
      </c>
      <c r="X87" s="11" t="s">
        <v>90</v>
      </c>
      <c r="Y87" s="11" t="s">
        <v>90</v>
      </c>
    </row>
    <row r="88" spans="1:25" s="33" customFormat="1" ht="29.25">
      <c r="A88" s="11">
        <v>83</v>
      </c>
      <c r="B88" s="7" t="s">
        <v>211</v>
      </c>
      <c r="C88" s="11" t="s">
        <v>211</v>
      </c>
      <c r="D88" s="30" t="s">
        <v>89</v>
      </c>
      <c r="E88" s="30" t="s">
        <v>90</v>
      </c>
      <c r="F88" s="30" t="s">
        <v>90</v>
      </c>
      <c r="G88" s="11">
        <v>1974</v>
      </c>
      <c r="H88" s="35">
        <v>569925</v>
      </c>
      <c r="I88" s="35" t="s">
        <v>106</v>
      </c>
      <c r="J88" s="11" t="s">
        <v>270</v>
      </c>
      <c r="K88" s="7" t="s">
        <v>276</v>
      </c>
      <c r="L88" s="11">
        <v>83</v>
      </c>
      <c r="M88" s="11" t="s">
        <v>277</v>
      </c>
      <c r="N88" s="11" t="s">
        <v>109</v>
      </c>
      <c r="O88" s="11" t="s">
        <v>268</v>
      </c>
      <c r="P88" s="11" t="s">
        <v>141</v>
      </c>
      <c r="Q88" s="11" t="s">
        <v>141</v>
      </c>
      <c r="R88" s="11" t="s">
        <v>97</v>
      </c>
      <c r="S88" s="11" t="s">
        <v>141</v>
      </c>
      <c r="T88" s="11" t="s">
        <v>98</v>
      </c>
      <c r="U88" s="11" t="s">
        <v>141</v>
      </c>
      <c r="V88" s="11"/>
      <c r="W88" s="11">
        <v>1</v>
      </c>
      <c r="X88" s="11" t="s">
        <v>89</v>
      </c>
      <c r="Y88" s="11" t="s">
        <v>90</v>
      </c>
    </row>
    <row r="89" spans="1:25" s="33" customFormat="1" ht="29.25">
      <c r="A89" s="11">
        <v>84</v>
      </c>
      <c r="B89" s="7" t="s">
        <v>211</v>
      </c>
      <c r="C89" s="11" t="s">
        <v>211</v>
      </c>
      <c r="D89" s="30" t="s">
        <v>89</v>
      </c>
      <c r="E89" s="30" t="s">
        <v>90</v>
      </c>
      <c r="F89" s="30" t="s">
        <v>90</v>
      </c>
      <c r="G89" s="11">
        <v>1983</v>
      </c>
      <c r="H89" s="35">
        <v>300000</v>
      </c>
      <c r="I89" s="35" t="s">
        <v>91</v>
      </c>
      <c r="J89" s="11" t="s">
        <v>270</v>
      </c>
      <c r="K89" s="7" t="s">
        <v>278</v>
      </c>
      <c r="L89" s="11">
        <v>84</v>
      </c>
      <c r="M89" s="11" t="s">
        <v>94</v>
      </c>
      <c r="N89" s="11" t="s">
        <v>109</v>
      </c>
      <c r="O89" s="11" t="s">
        <v>96</v>
      </c>
      <c r="P89" s="11" t="s">
        <v>97</v>
      </c>
      <c r="Q89" s="11" t="s">
        <v>141</v>
      </c>
      <c r="R89" s="11" t="s">
        <v>141</v>
      </c>
      <c r="S89" s="11" t="s">
        <v>97</v>
      </c>
      <c r="T89" s="11" t="s">
        <v>98</v>
      </c>
      <c r="U89" s="11" t="s">
        <v>97</v>
      </c>
      <c r="V89" s="11"/>
      <c r="W89" s="11">
        <v>1</v>
      </c>
      <c r="X89" s="11" t="s">
        <v>90</v>
      </c>
      <c r="Y89" s="11" t="s">
        <v>90</v>
      </c>
    </row>
    <row r="90" spans="1:25" s="33" customFormat="1" ht="29.25">
      <c r="A90" s="11">
        <v>85</v>
      </c>
      <c r="B90" s="7" t="s">
        <v>211</v>
      </c>
      <c r="C90" s="11" t="s">
        <v>211</v>
      </c>
      <c r="D90" s="30" t="s">
        <v>89</v>
      </c>
      <c r="E90" s="30" t="s">
        <v>90</v>
      </c>
      <c r="F90" s="30" t="s">
        <v>90</v>
      </c>
      <c r="G90" s="11">
        <v>1975</v>
      </c>
      <c r="H90" s="35">
        <v>414608.08</v>
      </c>
      <c r="I90" s="35" t="s">
        <v>106</v>
      </c>
      <c r="J90" s="11" t="s">
        <v>270</v>
      </c>
      <c r="K90" s="7" t="s">
        <v>279</v>
      </c>
      <c r="L90" s="11">
        <v>85</v>
      </c>
      <c r="M90" s="11" t="s">
        <v>94</v>
      </c>
      <c r="N90" s="11" t="s">
        <v>115</v>
      </c>
      <c r="O90" s="11" t="s">
        <v>280</v>
      </c>
      <c r="P90" s="11" t="s">
        <v>97</v>
      </c>
      <c r="Q90" s="11" t="s">
        <v>141</v>
      </c>
      <c r="R90" s="11" t="s">
        <v>141</v>
      </c>
      <c r="S90" s="11" t="s">
        <v>97</v>
      </c>
      <c r="T90" s="11" t="s">
        <v>98</v>
      </c>
      <c r="U90" s="11" t="s">
        <v>141</v>
      </c>
      <c r="V90" s="11"/>
      <c r="W90" s="11">
        <v>2</v>
      </c>
      <c r="X90" s="11" t="s">
        <v>89</v>
      </c>
      <c r="Y90" s="11" t="s">
        <v>90</v>
      </c>
    </row>
    <row r="91" spans="1:25" s="33" customFormat="1" ht="29.25">
      <c r="A91" s="11">
        <v>86</v>
      </c>
      <c r="B91" s="7" t="s">
        <v>211</v>
      </c>
      <c r="C91" s="11" t="s">
        <v>211</v>
      </c>
      <c r="D91" s="30" t="s">
        <v>89</v>
      </c>
      <c r="E91" s="30" t="s">
        <v>90</v>
      </c>
      <c r="F91" s="30" t="s">
        <v>90</v>
      </c>
      <c r="G91" s="11">
        <v>1972</v>
      </c>
      <c r="H91" s="35">
        <v>646366.48</v>
      </c>
      <c r="I91" s="35" t="s">
        <v>106</v>
      </c>
      <c r="J91" s="11" t="s">
        <v>270</v>
      </c>
      <c r="K91" s="7" t="s">
        <v>281</v>
      </c>
      <c r="L91" s="11">
        <v>86</v>
      </c>
      <c r="M91" s="11" t="s">
        <v>94</v>
      </c>
      <c r="N91" s="11" t="s">
        <v>109</v>
      </c>
      <c r="O91" s="11" t="s">
        <v>268</v>
      </c>
      <c r="P91" s="11" t="s">
        <v>141</v>
      </c>
      <c r="Q91" s="11" t="s">
        <v>141</v>
      </c>
      <c r="R91" s="11" t="s">
        <v>141</v>
      </c>
      <c r="S91" s="11" t="s">
        <v>141</v>
      </c>
      <c r="T91" s="11" t="s">
        <v>141</v>
      </c>
      <c r="U91" s="11" t="s">
        <v>141</v>
      </c>
      <c r="V91" s="11"/>
      <c r="W91" s="11">
        <v>1</v>
      </c>
      <c r="X91" s="11" t="s">
        <v>90</v>
      </c>
      <c r="Y91" s="11" t="s">
        <v>90</v>
      </c>
    </row>
    <row r="92" spans="1:25" s="33" customFormat="1" ht="29.25">
      <c r="A92" s="11">
        <v>87</v>
      </c>
      <c r="B92" s="7" t="s">
        <v>211</v>
      </c>
      <c r="C92" s="11" t="s">
        <v>211</v>
      </c>
      <c r="D92" s="30" t="s">
        <v>89</v>
      </c>
      <c r="E92" s="30" t="s">
        <v>90</v>
      </c>
      <c r="F92" s="30" t="s">
        <v>90</v>
      </c>
      <c r="G92" s="11" t="s">
        <v>282</v>
      </c>
      <c r="H92" s="35">
        <v>389829.79</v>
      </c>
      <c r="I92" s="35" t="s">
        <v>106</v>
      </c>
      <c r="J92" s="11" t="s">
        <v>270</v>
      </c>
      <c r="K92" s="7" t="s">
        <v>250</v>
      </c>
      <c r="L92" s="11">
        <v>87</v>
      </c>
      <c r="M92" s="11" t="s">
        <v>283</v>
      </c>
      <c r="N92" s="11" t="s">
        <v>109</v>
      </c>
      <c r="O92" s="11" t="s">
        <v>95</v>
      </c>
      <c r="P92" s="11" t="s">
        <v>141</v>
      </c>
      <c r="Q92" s="11" t="s">
        <v>141</v>
      </c>
      <c r="R92" s="11" t="s">
        <v>141</v>
      </c>
      <c r="S92" s="11" t="s">
        <v>141</v>
      </c>
      <c r="T92" s="11" t="s">
        <v>98</v>
      </c>
      <c r="U92" s="11" t="s">
        <v>141</v>
      </c>
      <c r="V92" s="11"/>
      <c r="W92" s="11">
        <v>1</v>
      </c>
      <c r="X92" s="11" t="s">
        <v>90</v>
      </c>
      <c r="Y92" s="11" t="s">
        <v>90</v>
      </c>
    </row>
    <row r="93" spans="1:25" s="33" customFormat="1" ht="29.25">
      <c r="A93" s="11">
        <v>88</v>
      </c>
      <c r="B93" s="7" t="s">
        <v>211</v>
      </c>
      <c r="C93" s="11" t="s">
        <v>211</v>
      </c>
      <c r="D93" s="30" t="s">
        <v>89</v>
      </c>
      <c r="E93" s="30" t="s">
        <v>90</v>
      </c>
      <c r="F93" s="30" t="s">
        <v>90</v>
      </c>
      <c r="G93" s="11" t="s">
        <v>284</v>
      </c>
      <c r="H93" s="35">
        <v>591056.74</v>
      </c>
      <c r="I93" s="35" t="s">
        <v>106</v>
      </c>
      <c r="J93" s="11" t="s">
        <v>270</v>
      </c>
      <c r="K93" s="7" t="s">
        <v>285</v>
      </c>
      <c r="L93" s="11">
        <v>88</v>
      </c>
      <c r="M93" s="11" t="s">
        <v>94</v>
      </c>
      <c r="N93" s="11" t="s">
        <v>115</v>
      </c>
      <c r="O93" s="11" t="s">
        <v>117</v>
      </c>
      <c r="P93" s="11" t="s">
        <v>113</v>
      </c>
      <c r="Q93" s="11" t="s">
        <v>113</v>
      </c>
      <c r="R93" s="11" t="s">
        <v>141</v>
      </c>
      <c r="S93" s="11" t="s">
        <v>141</v>
      </c>
      <c r="T93" s="11" t="s">
        <v>98</v>
      </c>
      <c r="U93" s="11" t="s">
        <v>141</v>
      </c>
      <c r="V93" s="11"/>
      <c r="W93" s="11">
        <v>1</v>
      </c>
      <c r="X93" s="11" t="s">
        <v>89</v>
      </c>
      <c r="Y93" s="11" t="s">
        <v>90</v>
      </c>
    </row>
    <row r="94" spans="1:25" s="33" customFormat="1" ht="29.25">
      <c r="A94" s="11">
        <v>89</v>
      </c>
      <c r="B94" s="7" t="s">
        <v>266</v>
      </c>
      <c r="C94" s="11" t="s">
        <v>266</v>
      </c>
      <c r="D94" s="30" t="s">
        <v>89</v>
      </c>
      <c r="E94" s="30" t="s">
        <v>90</v>
      </c>
      <c r="F94" s="30" t="s">
        <v>90</v>
      </c>
      <c r="G94" s="11">
        <v>2012</v>
      </c>
      <c r="H94" s="31">
        <v>1081881.8</v>
      </c>
      <c r="I94" s="31" t="s">
        <v>106</v>
      </c>
      <c r="J94" s="11" t="s">
        <v>270</v>
      </c>
      <c r="K94" s="7" t="s">
        <v>286</v>
      </c>
      <c r="L94" s="11">
        <v>89</v>
      </c>
      <c r="M94" s="11" t="s">
        <v>166</v>
      </c>
      <c r="N94" s="11" t="s">
        <v>115</v>
      </c>
      <c r="O94" s="11" t="s">
        <v>287</v>
      </c>
      <c r="P94" s="11" t="s">
        <v>141</v>
      </c>
      <c r="Q94" s="11" t="s">
        <v>141</v>
      </c>
      <c r="R94" s="11" t="s">
        <v>141</v>
      </c>
      <c r="S94" s="11" t="s">
        <v>141</v>
      </c>
      <c r="T94" s="11" t="s">
        <v>141</v>
      </c>
      <c r="U94" s="11" t="s">
        <v>141</v>
      </c>
      <c r="V94" s="11" t="s">
        <v>288</v>
      </c>
      <c r="W94" s="11">
        <v>1</v>
      </c>
      <c r="X94" s="11" t="s">
        <v>90</v>
      </c>
      <c r="Y94" s="11" t="s">
        <v>90</v>
      </c>
    </row>
    <row r="95" spans="1:25" s="33" customFormat="1" ht="29.25">
      <c r="A95" s="11">
        <v>90</v>
      </c>
      <c r="B95" s="7" t="s">
        <v>211</v>
      </c>
      <c r="C95" s="11" t="s">
        <v>211</v>
      </c>
      <c r="D95" s="30" t="s">
        <v>89</v>
      </c>
      <c r="E95" s="30" t="s">
        <v>90</v>
      </c>
      <c r="F95" s="30" t="s">
        <v>90</v>
      </c>
      <c r="G95" s="11">
        <v>2011</v>
      </c>
      <c r="H95" s="31">
        <v>860776.76</v>
      </c>
      <c r="I95" s="31" t="s">
        <v>106</v>
      </c>
      <c r="J95" s="11" t="s">
        <v>270</v>
      </c>
      <c r="K95" s="7" t="s">
        <v>289</v>
      </c>
      <c r="L95" s="11">
        <v>90</v>
      </c>
      <c r="M95" s="11" t="s">
        <v>290</v>
      </c>
      <c r="N95" s="11" t="s">
        <v>115</v>
      </c>
      <c r="O95" s="11" t="s">
        <v>287</v>
      </c>
      <c r="P95" s="11" t="s">
        <v>141</v>
      </c>
      <c r="Q95" s="11" t="s">
        <v>141</v>
      </c>
      <c r="R95" s="11" t="s">
        <v>141</v>
      </c>
      <c r="S95" s="11" t="s">
        <v>141</v>
      </c>
      <c r="T95" s="11" t="s">
        <v>98</v>
      </c>
      <c r="U95" s="11" t="s">
        <v>141</v>
      </c>
      <c r="V95" s="11"/>
      <c r="W95" s="11">
        <v>1</v>
      </c>
      <c r="X95" s="11" t="s">
        <v>90</v>
      </c>
      <c r="Y95" s="11" t="s">
        <v>90</v>
      </c>
    </row>
    <row r="96" spans="1:25" s="33" customFormat="1" ht="29.25">
      <c r="A96" s="11">
        <v>91</v>
      </c>
      <c r="B96" s="7" t="s">
        <v>291</v>
      </c>
      <c r="C96" s="11" t="s">
        <v>211</v>
      </c>
      <c r="D96" s="30" t="s">
        <v>89</v>
      </c>
      <c r="E96" s="30" t="s">
        <v>90</v>
      </c>
      <c r="F96" s="30" t="s">
        <v>90</v>
      </c>
      <c r="G96" s="11" t="s">
        <v>292</v>
      </c>
      <c r="H96" s="31">
        <v>100000</v>
      </c>
      <c r="I96" s="31" t="s">
        <v>91</v>
      </c>
      <c r="J96" s="11" t="s">
        <v>270</v>
      </c>
      <c r="K96" s="7" t="s">
        <v>293</v>
      </c>
      <c r="L96" s="11">
        <v>91</v>
      </c>
      <c r="M96" s="11" t="s">
        <v>94</v>
      </c>
      <c r="N96" s="11" t="s">
        <v>115</v>
      </c>
      <c r="O96" s="11" t="s">
        <v>294</v>
      </c>
      <c r="P96" s="11" t="s">
        <v>97</v>
      </c>
      <c r="Q96" s="11" t="s">
        <v>141</v>
      </c>
      <c r="R96" s="11" t="s">
        <v>141</v>
      </c>
      <c r="S96" s="11" t="s">
        <v>97</v>
      </c>
      <c r="T96" s="11" t="s">
        <v>98</v>
      </c>
      <c r="U96" s="11" t="s">
        <v>141</v>
      </c>
      <c r="V96" s="11"/>
      <c r="W96" s="11">
        <v>2</v>
      </c>
      <c r="X96" s="11" t="s">
        <v>89</v>
      </c>
      <c r="Y96" s="11" t="s">
        <v>90</v>
      </c>
    </row>
    <row r="97" spans="1:25" s="33" customFormat="1" ht="29.25">
      <c r="A97" s="11">
        <v>92</v>
      </c>
      <c r="B97" s="7" t="s">
        <v>291</v>
      </c>
      <c r="C97" s="11" t="s">
        <v>211</v>
      </c>
      <c r="D97" s="30" t="s">
        <v>89</v>
      </c>
      <c r="E97" s="30" t="s">
        <v>90</v>
      </c>
      <c r="F97" s="30" t="s">
        <v>90</v>
      </c>
      <c r="G97" s="11" t="s">
        <v>295</v>
      </c>
      <c r="H97" s="31">
        <v>50000</v>
      </c>
      <c r="I97" s="31" t="s">
        <v>91</v>
      </c>
      <c r="J97" s="11" t="s">
        <v>270</v>
      </c>
      <c r="K97" s="7" t="s">
        <v>296</v>
      </c>
      <c r="L97" s="11">
        <v>92</v>
      </c>
      <c r="M97" s="11" t="s">
        <v>166</v>
      </c>
      <c r="N97" s="11" t="s">
        <v>109</v>
      </c>
      <c r="O97" s="11" t="s">
        <v>297</v>
      </c>
      <c r="P97" s="11" t="s">
        <v>97</v>
      </c>
      <c r="Q97" s="11" t="s">
        <v>141</v>
      </c>
      <c r="R97" s="11" t="s">
        <v>141</v>
      </c>
      <c r="S97" s="11" t="s">
        <v>141</v>
      </c>
      <c r="T97" s="11" t="s">
        <v>98</v>
      </c>
      <c r="U97" s="11" t="s">
        <v>141</v>
      </c>
      <c r="V97" s="11"/>
      <c r="W97" s="11">
        <v>2</v>
      </c>
      <c r="X97" s="11" t="s">
        <v>90</v>
      </c>
      <c r="Y97" s="11" t="s">
        <v>90</v>
      </c>
    </row>
    <row r="98" spans="1:25" s="33" customFormat="1" ht="29.25">
      <c r="A98" s="11">
        <v>93</v>
      </c>
      <c r="B98" s="7" t="s">
        <v>298</v>
      </c>
      <c r="C98" s="11" t="s">
        <v>299</v>
      </c>
      <c r="D98" s="30" t="s">
        <v>89</v>
      </c>
      <c r="E98" s="30" t="s">
        <v>90</v>
      </c>
      <c r="F98" s="30" t="s">
        <v>90</v>
      </c>
      <c r="G98" s="11" t="s">
        <v>300</v>
      </c>
      <c r="H98" s="31">
        <v>160000</v>
      </c>
      <c r="I98" s="36" t="s">
        <v>106</v>
      </c>
      <c r="J98" s="11" t="s">
        <v>301</v>
      </c>
      <c r="K98" s="7" t="s">
        <v>302</v>
      </c>
      <c r="L98" s="11">
        <v>93</v>
      </c>
      <c r="M98" s="11" t="s">
        <v>303</v>
      </c>
      <c r="N98" s="11" t="s">
        <v>304</v>
      </c>
      <c r="O98" s="11" t="s">
        <v>151</v>
      </c>
      <c r="P98" s="11" t="s">
        <v>305</v>
      </c>
      <c r="Q98" s="11" t="s">
        <v>305</v>
      </c>
      <c r="R98" s="11" t="s">
        <v>306</v>
      </c>
      <c r="S98" s="11" t="s">
        <v>305</v>
      </c>
      <c r="T98" s="11" t="s">
        <v>307</v>
      </c>
      <c r="U98" s="11" t="s">
        <v>308</v>
      </c>
      <c r="V98" s="11">
        <v>204.36</v>
      </c>
      <c r="W98" s="11">
        <v>3</v>
      </c>
      <c r="X98" s="11" t="s">
        <v>309</v>
      </c>
      <c r="Y98" s="11" t="s">
        <v>90</v>
      </c>
    </row>
    <row r="99" spans="1:25" s="33" customFormat="1" ht="29.25">
      <c r="A99" s="11">
        <v>94</v>
      </c>
      <c r="B99" s="7" t="s">
        <v>310</v>
      </c>
      <c r="C99" s="11" t="s">
        <v>311</v>
      </c>
      <c r="D99" s="30" t="s">
        <v>89</v>
      </c>
      <c r="E99" s="30" t="s">
        <v>90</v>
      </c>
      <c r="F99" s="30" t="s">
        <v>90</v>
      </c>
      <c r="G99" s="11">
        <v>1972</v>
      </c>
      <c r="H99" s="31">
        <v>45000</v>
      </c>
      <c r="I99" s="36" t="s">
        <v>106</v>
      </c>
      <c r="J99" s="11" t="s">
        <v>312</v>
      </c>
      <c r="K99" s="7" t="s">
        <v>313</v>
      </c>
      <c r="L99" s="11">
        <v>94</v>
      </c>
      <c r="M99" s="11" t="s">
        <v>303</v>
      </c>
      <c r="N99" s="11" t="s">
        <v>304</v>
      </c>
      <c r="O99" s="11" t="s">
        <v>151</v>
      </c>
      <c r="P99" s="11" t="s">
        <v>305</v>
      </c>
      <c r="Q99" s="11" t="s">
        <v>305</v>
      </c>
      <c r="R99" s="11" t="s">
        <v>314</v>
      </c>
      <c r="S99" s="11" t="s">
        <v>305</v>
      </c>
      <c r="T99" s="11" t="s">
        <v>224</v>
      </c>
      <c r="U99" s="11" t="s">
        <v>315</v>
      </c>
      <c r="V99" s="11">
        <v>90.51</v>
      </c>
      <c r="W99" s="11">
        <v>1</v>
      </c>
      <c r="X99" s="11" t="s">
        <v>90</v>
      </c>
      <c r="Y99" s="11" t="s">
        <v>90</v>
      </c>
    </row>
    <row r="100" spans="1:25" s="33" customFormat="1" ht="29.25">
      <c r="A100" s="11">
        <v>95</v>
      </c>
      <c r="B100" s="7" t="s">
        <v>298</v>
      </c>
      <c r="C100" s="11" t="s">
        <v>316</v>
      </c>
      <c r="D100" s="30" t="s">
        <v>89</v>
      </c>
      <c r="E100" s="30" t="s">
        <v>90</v>
      </c>
      <c r="F100" s="30" t="s">
        <v>90</v>
      </c>
      <c r="G100" s="11">
        <v>1972</v>
      </c>
      <c r="H100" s="31">
        <v>48000</v>
      </c>
      <c r="I100" s="36" t="s">
        <v>106</v>
      </c>
      <c r="J100" s="11" t="s">
        <v>301</v>
      </c>
      <c r="K100" s="7" t="s">
        <v>317</v>
      </c>
      <c r="L100" s="11">
        <v>95</v>
      </c>
      <c r="M100" s="11" t="s">
        <v>303</v>
      </c>
      <c r="N100" s="11" t="s">
        <v>304</v>
      </c>
      <c r="O100" s="11" t="s">
        <v>151</v>
      </c>
      <c r="P100" s="11" t="s">
        <v>305</v>
      </c>
      <c r="Q100" s="11" t="s">
        <v>305</v>
      </c>
      <c r="R100" s="11" t="s">
        <v>318</v>
      </c>
      <c r="S100" s="11" t="s">
        <v>305</v>
      </c>
      <c r="T100" s="11" t="s">
        <v>224</v>
      </c>
      <c r="U100" s="11" t="s">
        <v>315</v>
      </c>
      <c r="V100" s="11">
        <v>173.06</v>
      </c>
      <c r="W100" s="11">
        <v>1</v>
      </c>
      <c r="X100" s="11" t="s">
        <v>90</v>
      </c>
      <c r="Y100" s="11" t="s">
        <v>90</v>
      </c>
    </row>
    <row r="101" spans="1:25" s="33" customFormat="1" ht="16.5">
      <c r="A101" s="11">
        <v>96</v>
      </c>
      <c r="B101" s="7" t="s">
        <v>298</v>
      </c>
      <c r="C101" s="11" t="s">
        <v>319</v>
      </c>
      <c r="D101" s="30" t="s">
        <v>89</v>
      </c>
      <c r="E101" s="30" t="s">
        <v>90</v>
      </c>
      <c r="F101" s="30" t="s">
        <v>90</v>
      </c>
      <c r="G101" s="11">
        <v>1975</v>
      </c>
      <c r="H101" s="31">
        <v>45000</v>
      </c>
      <c r="I101" s="36" t="s">
        <v>106</v>
      </c>
      <c r="J101" s="11" t="s">
        <v>320</v>
      </c>
      <c r="K101" s="7" t="s">
        <v>321</v>
      </c>
      <c r="L101" s="11">
        <v>96</v>
      </c>
      <c r="M101" s="11" t="s">
        <v>303</v>
      </c>
      <c r="N101" s="11" t="s">
        <v>304</v>
      </c>
      <c r="O101" s="11" t="s">
        <v>151</v>
      </c>
      <c r="P101" s="11" t="s">
        <v>305</v>
      </c>
      <c r="Q101" s="11" t="s">
        <v>252</v>
      </c>
      <c r="R101" s="11" t="s">
        <v>224</v>
      </c>
      <c r="S101" s="11" t="s">
        <v>305</v>
      </c>
      <c r="T101" s="11" t="s">
        <v>224</v>
      </c>
      <c r="U101" s="11" t="s">
        <v>315</v>
      </c>
      <c r="V101" s="11">
        <v>69.34</v>
      </c>
      <c r="W101" s="11">
        <v>1</v>
      </c>
      <c r="X101" s="11" t="s">
        <v>90</v>
      </c>
      <c r="Y101" s="11" t="s">
        <v>90</v>
      </c>
    </row>
    <row r="102" spans="1:25" s="33" customFormat="1" ht="29.25">
      <c r="A102" s="11">
        <v>97</v>
      </c>
      <c r="B102" s="7" t="s">
        <v>298</v>
      </c>
      <c r="C102" s="11" t="s">
        <v>319</v>
      </c>
      <c r="D102" s="30" t="s">
        <v>89</v>
      </c>
      <c r="E102" s="30" t="s">
        <v>90</v>
      </c>
      <c r="F102" s="30" t="s">
        <v>90</v>
      </c>
      <c r="G102" s="11" t="s">
        <v>322</v>
      </c>
      <c r="H102" s="31">
        <v>38000</v>
      </c>
      <c r="I102" s="36" t="s">
        <v>106</v>
      </c>
      <c r="J102" s="11" t="s">
        <v>323</v>
      </c>
      <c r="K102" s="7" t="s">
        <v>324</v>
      </c>
      <c r="L102" s="11">
        <v>97</v>
      </c>
      <c r="M102" s="11" t="s">
        <v>303</v>
      </c>
      <c r="N102" s="11" t="s">
        <v>304</v>
      </c>
      <c r="O102" s="11" t="s">
        <v>151</v>
      </c>
      <c r="P102" s="11" t="s">
        <v>305</v>
      </c>
      <c r="Q102" s="11" t="s">
        <v>305</v>
      </c>
      <c r="R102" s="11" t="s">
        <v>314</v>
      </c>
      <c r="S102" s="11" t="s">
        <v>305</v>
      </c>
      <c r="T102" s="11" t="s">
        <v>224</v>
      </c>
      <c r="U102" s="11" t="s">
        <v>315</v>
      </c>
      <c r="V102" s="11">
        <v>82.8</v>
      </c>
      <c r="W102" s="11">
        <v>1</v>
      </c>
      <c r="X102" s="11" t="s">
        <v>90</v>
      </c>
      <c r="Y102" s="11" t="s">
        <v>90</v>
      </c>
    </row>
    <row r="103" spans="1:25" s="33" customFormat="1" ht="29.25">
      <c r="A103" s="11">
        <v>98</v>
      </c>
      <c r="B103" s="7" t="s">
        <v>214</v>
      </c>
      <c r="C103" s="11" t="s">
        <v>214</v>
      </c>
      <c r="D103" s="30" t="s">
        <v>89</v>
      </c>
      <c r="E103" s="30" t="s">
        <v>90</v>
      </c>
      <c r="F103" s="30" t="s">
        <v>90</v>
      </c>
      <c r="G103" s="11" t="s">
        <v>325</v>
      </c>
      <c r="H103" s="31">
        <v>7523156.95</v>
      </c>
      <c r="I103" s="36" t="s">
        <v>106</v>
      </c>
      <c r="J103" s="11" t="s">
        <v>326</v>
      </c>
      <c r="K103" s="7" t="s">
        <v>327</v>
      </c>
      <c r="L103" s="11">
        <v>98</v>
      </c>
      <c r="M103" s="11" t="s">
        <v>94</v>
      </c>
      <c r="N103" s="11" t="s">
        <v>304</v>
      </c>
      <c r="O103" s="11" t="s">
        <v>151</v>
      </c>
      <c r="P103" s="11" t="s">
        <v>113</v>
      </c>
      <c r="Q103" s="11" t="s">
        <v>113</v>
      </c>
      <c r="R103" s="11" t="s">
        <v>113</v>
      </c>
      <c r="S103" s="11" t="s">
        <v>113</v>
      </c>
      <c r="T103" s="11" t="s">
        <v>307</v>
      </c>
      <c r="U103" s="11" t="s">
        <v>328</v>
      </c>
      <c r="V103" s="11">
        <v>1663.21</v>
      </c>
      <c r="W103" s="11">
        <v>3</v>
      </c>
      <c r="X103" s="11" t="s">
        <v>89</v>
      </c>
      <c r="Y103" s="11" t="s">
        <v>89</v>
      </c>
    </row>
    <row r="104" spans="1:25" s="33" customFormat="1" ht="55.5">
      <c r="A104" s="11">
        <v>99</v>
      </c>
      <c r="B104" s="7" t="s">
        <v>329</v>
      </c>
      <c r="C104" s="11" t="s">
        <v>330</v>
      </c>
      <c r="D104" s="30" t="s">
        <v>89</v>
      </c>
      <c r="E104" s="30" t="s">
        <v>90</v>
      </c>
      <c r="F104" s="30" t="s">
        <v>89</v>
      </c>
      <c r="G104" s="11" t="s">
        <v>331</v>
      </c>
      <c r="H104" s="31">
        <v>1300000</v>
      </c>
      <c r="I104" s="36" t="s">
        <v>91</v>
      </c>
      <c r="J104" s="11" t="s">
        <v>332</v>
      </c>
      <c r="K104" s="7" t="s">
        <v>333</v>
      </c>
      <c r="L104" s="11">
        <v>99</v>
      </c>
      <c r="M104" s="11" t="s">
        <v>334</v>
      </c>
      <c r="N104" s="11" t="s">
        <v>335</v>
      </c>
      <c r="O104" s="11" t="s">
        <v>336</v>
      </c>
      <c r="P104" s="11" t="s">
        <v>141</v>
      </c>
      <c r="Q104" s="11" t="s">
        <v>305</v>
      </c>
      <c r="R104" s="11" t="s">
        <v>305</v>
      </c>
      <c r="S104" s="11" t="s">
        <v>305</v>
      </c>
      <c r="T104" s="11" t="s">
        <v>181</v>
      </c>
      <c r="U104" s="11" t="s">
        <v>305</v>
      </c>
      <c r="V104" s="11">
        <v>1217.14</v>
      </c>
      <c r="W104" s="11">
        <v>4</v>
      </c>
      <c r="X104" s="11" t="s">
        <v>89</v>
      </c>
      <c r="Y104" s="11" t="s">
        <v>90</v>
      </c>
    </row>
    <row r="105" spans="1:25" s="33" customFormat="1" ht="42.75">
      <c r="A105" s="11">
        <v>100</v>
      </c>
      <c r="B105" s="7" t="s">
        <v>329</v>
      </c>
      <c r="C105" s="11" t="s">
        <v>330</v>
      </c>
      <c r="D105" s="30" t="s">
        <v>89</v>
      </c>
      <c r="E105" s="30" t="s">
        <v>90</v>
      </c>
      <c r="F105" s="30" t="s">
        <v>89</v>
      </c>
      <c r="G105" s="11">
        <v>1905</v>
      </c>
      <c r="H105" s="31">
        <v>557400</v>
      </c>
      <c r="I105" s="36" t="s">
        <v>91</v>
      </c>
      <c r="J105" s="11" t="s">
        <v>337</v>
      </c>
      <c r="K105" s="7" t="s">
        <v>338</v>
      </c>
      <c r="L105" s="11">
        <v>100</v>
      </c>
      <c r="M105" s="11" t="s">
        <v>339</v>
      </c>
      <c r="N105" s="11" t="s">
        <v>340</v>
      </c>
      <c r="O105" s="11"/>
      <c r="P105" s="11" t="s">
        <v>141</v>
      </c>
      <c r="Q105" s="11" t="s">
        <v>305</v>
      </c>
      <c r="R105" s="11" t="s">
        <v>305</v>
      </c>
      <c r="S105" s="11" t="s">
        <v>305</v>
      </c>
      <c r="T105" s="11" t="s">
        <v>181</v>
      </c>
      <c r="U105" s="11" t="s">
        <v>305</v>
      </c>
      <c r="V105" s="11">
        <v>1112.45</v>
      </c>
      <c r="W105" s="11">
        <v>6</v>
      </c>
      <c r="X105" s="11" t="s">
        <v>89</v>
      </c>
      <c r="Y105" s="11" t="s">
        <v>90</v>
      </c>
    </row>
    <row r="106" spans="1:25" s="33" customFormat="1" ht="29.25">
      <c r="A106" s="11">
        <v>101</v>
      </c>
      <c r="B106" s="7" t="s">
        <v>341</v>
      </c>
      <c r="C106" s="11" t="s">
        <v>342</v>
      </c>
      <c r="D106" s="30" t="s">
        <v>89</v>
      </c>
      <c r="E106" s="30" t="s">
        <v>90</v>
      </c>
      <c r="F106" s="30" t="s">
        <v>90</v>
      </c>
      <c r="G106" s="11">
        <v>1954</v>
      </c>
      <c r="H106" s="31">
        <v>32773</v>
      </c>
      <c r="I106" s="36" t="s">
        <v>106</v>
      </c>
      <c r="J106" s="11" t="s">
        <v>337</v>
      </c>
      <c r="K106" s="7" t="s">
        <v>333</v>
      </c>
      <c r="L106" s="11">
        <v>101</v>
      </c>
      <c r="M106" s="11" t="s">
        <v>334</v>
      </c>
      <c r="N106" s="11"/>
      <c r="O106" s="11"/>
      <c r="P106" s="11" t="s">
        <v>141</v>
      </c>
      <c r="Q106" s="11" t="s">
        <v>305</v>
      </c>
      <c r="R106" s="11" t="s">
        <v>305</v>
      </c>
      <c r="S106" s="11" t="s">
        <v>252</v>
      </c>
      <c r="T106" s="11" t="s">
        <v>181</v>
      </c>
      <c r="U106" s="11" t="s">
        <v>305</v>
      </c>
      <c r="V106" s="11">
        <v>136.26</v>
      </c>
      <c r="W106" s="11">
        <v>2</v>
      </c>
      <c r="X106" s="11" t="s">
        <v>90</v>
      </c>
      <c r="Y106" s="11" t="s">
        <v>90</v>
      </c>
    </row>
    <row r="107" spans="1:25" s="33" customFormat="1" ht="29.25">
      <c r="A107" s="11">
        <v>102</v>
      </c>
      <c r="B107" s="7" t="s">
        <v>343</v>
      </c>
      <c r="C107" s="11" t="s">
        <v>344</v>
      </c>
      <c r="D107" s="30" t="s">
        <v>89</v>
      </c>
      <c r="E107" s="30" t="s">
        <v>90</v>
      </c>
      <c r="F107" s="30" t="s">
        <v>90</v>
      </c>
      <c r="G107" s="11">
        <v>1954</v>
      </c>
      <c r="H107" s="31">
        <v>23584</v>
      </c>
      <c r="I107" s="36" t="s">
        <v>106</v>
      </c>
      <c r="J107" s="11" t="s">
        <v>337</v>
      </c>
      <c r="K107" s="7" t="s">
        <v>333</v>
      </c>
      <c r="L107" s="11">
        <v>102</v>
      </c>
      <c r="M107" s="11" t="s">
        <v>334</v>
      </c>
      <c r="N107" s="11"/>
      <c r="O107" s="11"/>
      <c r="P107" s="11" t="s">
        <v>141</v>
      </c>
      <c r="Q107" s="11" t="s">
        <v>305</v>
      </c>
      <c r="R107" s="11" t="s">
        <v>181</v>
      </c>
      <c r="S107" s="11" t="s">
        <v>305</v>
      </c>
      <c r="T107" s="11" t="s">
        <v>181</v>
      </c>
      <c r="U107" s="11" t="s">
        <v>305</v>
      </c>
      <c r="V107" s="11">
        <v>94.6</v>
      </c>
      <c r="W107" s="11">
        <v>1</v>
      </c>
      <c r="X107" s="11" t="s">
        <v>90</v>
      </c>
      <c r="Y107" s="11" t="s">
        <v>90</v>
      </c>
    </row>
    <row r="108" spans="1:25" s="33" customFormat="1" ht="29.25">
      <c r="A108" s="11">
        <v>103</v>
      </c>
      <c r="B108" s="7" t="s">
        <v>345</v>
      </c>
      <c r="C108" s="11" t="s">
        <v>346</v>
      </c>
      <c r="D108" s="30" t="s">
        <v>89</v>
      </c>
      <c r="E108" s="30" t="s">
        <v>90</v>
      </c>
      <c r="F108" s="30" t="s">
        <v>89</v>
      </c>
      <c r="G108" s="11" t="s">
        <v>347</v>
      </c>
      <c r="H108" s="31">
        <v>1185941.35</v>
      </c>
      <c r="I108" s="36" t="s">
        <v>91</v>
      </c>
      <c r="J108" s="36" t="s">
        <v>348</v>
      </c>
      <c r="K108" s="7" t="s">
        <v>349</v>
      </c>
      <c r="L108" s="11">
        <v>103</v>
      </c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s="33" customFormat="1" ht="16.5">
      <c r="A109" s="11">
        <v>104</v>
      </c>
      <c r="B109" s="7" t="s">
        <v>350</v>
      </c>
      <c r="C109" s="11" t="s">
        <v>351</v>
      </c>
      <c r="D109" s="30" t="s">
        <v>89</v>
      </c>
      <c r="E109" s="30" t="s">
        <v>90</v>
      </c>
      <c r="F109" s="30" t="s">
        <v>90</v>
      </c>
      <c r="G109" s="11">
        <v>1996</v>
      </c>
      <c r="H109" s="31">
        <v>23269</v>
      </c>
      <c r="I109" s="36" t="s">
        <v>106</v>
      </c>
      <c r="J109" s="11" t="s">
        <v>352</v>
      </c>
      <c r="K109" s="7" t="s">
        <v>353</v>
      </c>
      <c r="L109" s="11">
        <v>104</v>
      </c>
      <c r="M109" s="11" t="s">
        <v>354</v>
      </c>
      <c r="N109" s="11" t="s">
        <v>115</v>
      </c>
      <c r="O109" s="11" t="s">
        <v>355</v>
      </c>
      <c r="P109" s="11" t="s">
        <v>305</v>
      </c>
      <c r="Q109" s="11" t="s">
        <v>305</v>
      </c>
      <c r="R109" s="11" t="s">
        <v>305</v>
      </c>
      <c r="S109" s="11" t="s">
        <v>305</v>
      </c>
      <c r="T109" s="11"/>
      <c r="U109" s="11" t="s">
        <v>305</v>
      </c>
      <c r="V109" s="11">
        <v>59.25</v>
      </c>
      <c r="W109" s="11">
        <v>1</v>
      </c>
      <c r="X109" s="11" t="s">
        <v>90</v>
      </c>
      <c r="Y109" s="11" t="s">
        <v>90</v>
      </c>
    </row>
    <row r="110" spans="1:25" s="33" customFormat="1" ht="16.5">
      <c r="A110" s="11">
        <v>105</v>
      </c>
      <c r="B110" s="7" t="s">
        <v>356</v>
      </c>
      <c r="C110" s="11" t="s">
        <v>351</v>
      </c>
      <c r="D110" s="30" t="s">
        <v>89</v>
      </c>
      <c r="E110" s="30" t="s">
        <v>90</v>
      </c>
      <c r="F110" s="30" t="s">
        <v>90</v>
      </c>
      <c r="G110" s="11">
        <v>2014</v>
      </c>
      <c r="H110" s="31">
        <v>14391</v>
      </c>
      <c r="I110" s="36" t="s">
        <v>106</v>
      </c>
      <c r="J110" s="11"/>
      <c r="K110" s="7" t="s">
        <v>357</v>
      </c>
      <c r="L110" s="11">
        <v>105</v>
      </c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s="33" customFormat="1" ht="16.5">
      <c r="A111" s="11">
        <v>106</v>
      </c>
      <c r="B111" s="7" t="s">
        <v>358</v>
      </c>
      <c r="C111" s="11"/>
      <c r="D111" s="30" t="s">
        <v>89</v>
      </c>
      <c r="E111" s="30" t="s">
        <v>90</v>
      </c>
      <c r="F111" s="30" t="s">
        <v>90</v>
      </c>
      <c r="G111" s="11">
        <v>2011</v>
      </c>
      <c r="H111" s="31">
        <v>84854.19</v>
      </c>
      <c r="I111" s="36" t="s">
        <v>106</v>
      </c>
      <c r="J111" s="11"/>
      <c r="K111" s="7" t="s">
        <v>359</v>
      </c>
      <c r="L111" s="11">
        <v>106</v>
      </c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s="33" customFormat="1" ht="16.5">
      <c r="A112" s="11">
        <v>107</v>
      </c>
      <c r="B112" s="7" t="s">
        <v>360</v>
      </c>
      <c r="C112" s="11" t="s">
        <v>361</v>
      </c>
      <c r="D112" s="30" t="s">
        <v>89</v>
      </c>
      <c r="E112" s="30" t="s">
        <v>90</v>
      </c>
      <c r="F112" s="30" t="s">
        <v>90</v>
      </c>
      <c r="G112" s="11">
        <v>2018</v>
      </c>
      <c r="H112" s="31">
        <v>198431.29</v>
      </c>
      <c r="I112" s="36" t="s">
        <v>106</v>
      </c>
      <c r="J112" s="11"/>
      <c r="K112" s="7" t="s">
        <v>362</v>
      </c>
      <c r="L112" s="11">
        <v>107</v>
      </c>
      <c r="M112" s="11" t="s">
        <v>363</v>
      </c>
      <c r="N112" s="11"/>
      <c r="O112" s="11"/>
      <c r="P112" s="11"/>
      <c r="Q112" s="11" t="s">
        <v>113</v>
      </c>
      <c r="R112" s="11" t="s">
        <v>113</v>
      </c>
      <c r="S112" s="11" t="s">
        <v>113</v>
      </c>
      <c r="T112" s="11" t="s">
        <v>98</v>
      </c>
      <c r="U112" s="11" t="s">
        <v>113</v>
      </c>
      <c r="V112" s="11">
        <v>5.77</v>
      </c>
      <c r="W112" s="11">
        <v>1</v>
      </c>
      <c r="X112" s="11" t="s">
        <v>90</v>
      </c>
      <c r="Y112" s="11" t="s">
        <v>90</v>
      </c>
    </row>
    <row r="113" spans="1:25" s="33" customFormat="1" ht="42.75">
      <c r="A113" s="11">
        <v>108</v>
      </c>
      <c r="B113" s="7" t="s">
        <v>214</v>
      </c>
      <c r="C113" s="11" t="s">
        <v>364</v>
      </c>
      <c r="D113" s="30" t="s">
        <v>89</v>
      </c>
      <c r="E113" s="30" t="s">
        <v>90</v>
      </c>
      <c r="F113" s="30" t="s">
        <v>90</v>
      </c>
      <c r="G113" s="11">
        <v>2019</v>
      </c>
      <c r="H113" s="31">
        <v>321914.88</v>
      </c>
      <c r="I113" s="36" t="s">
        <v>365</v>
      </c>
      <c r="J113" s="11"/>
      <c r="K113" s="7" t="s">
        <v>366</v>
      </c>
      <c r="L113" s="11">
        <v>108</v>
      </c>
      <c r="M113" s="11" t="s">
        <v>367</v>
      </c>
      <c r="N113" s="11" t="s">
        <v>115</v>
      </c>
      <c r="O113" s="11" t="s">
        <v>123</v>
      </c>
      <c r="P113" s="11" t="s">
        <v>113</v>
      </c>
      <c r="Q113" s="11" t="s">
        <v>113</v>
      </c>
      <c r="R113" s="11" t="s">
        <v>113</v>
      </c>
      <c r="S113" s="11" t="s">
        <v>113</v>
      </c>
      <c r="T113" s="11" t="s">
        <v>98</v>
      </c>
      <c r="U113" s="11" t="s">
        <v>113</v>
      </c>
      <c r="V113" s="11">
        <v>22.4</v>
      </c>
      <c r="W113" s="11">
        <v>1</v>
      </c>
      <c r="X113" s="11" t="s">
        <v>90</v>
      </c>
      <c r="Y113" s="11" t="s">
        <v>90</v>
      </c>
    </row>
    <row r="114" spans="1:25" s="33" customFormat="1" ht="16.5">
      <c r="A114" s="11">
        <v>109</v>
      </c>
      <c r="B114" s="7" t="s">
        <v>368</v>
      </c>
      <c r="C114" s="11" t="s">
        <v>351</v>
      </c>
      <c r="D114" s="30" t="s">
        <v>89</v>
      </c>
      <c r="E114" s="30" t="s">
        <v>90</v>
      </c>
      <c r="F114" s="30" t="s">
        <v>90</v>
      </c>
      <c r="G114" s="11">
        <v>2010</v>
      </c>
      <c r="H114" s="31">
        <v>19963.04</v>
      </c>
      <c r="I114" s="36" t="s">
        <v>106</v>
      </c>
      <c r="J114" s="36"/>
      <c r="K114" s="7" t="s">
        <v>369</v>
      </c>
      <c r="L114" s="11">
        <v>109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s="33" customFormat="1" ht="16.5">
      <c r="A115" s="11">
        <v>110</v>
      </c>
      <c r="B115" s="7" t="s">
        <v>370</v>
      </c>
      <c r="C115" s="11" t="s">
        <v>351</v>
      </c>
      <c r="D115" s="30" t="s">
        <v>89</v>
      </c>
      <c r="E115" s="30" t="s">
        <v>90</v>
      </c>
      <c r="F115" s="30" t="s">
        <v>90</v>
      </c>
      <c r="G115" s="11">
        <v>2012</v>
      </c>
      <c r="H115" s="31">
        <v>31329</v>
      </c>
      <c r="I115" s="36" t="s">
        <v>106</v>
      </c>
      <c r="J115" s="36"/>
      <c r="K115" s="7" t="s">
        <v>353</v>
      </c>
      <c r="L115" s="11">
        <v>110</v>
      </c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s="33" customFormat="1" ht="16.5">
      <c r="A116" s="11">
        <v>111</v>
      </c>
      <c r="B116" s="7" t="s">
        <v>371</v>
      </c>
      <c r="C116" s="11" t="s">
        <v>351</v>
      </c>
      <c r="D116" s="30" t="s">
        <v>89</v>
      </c>
      <c r="E116" s="30" t="s">
        <v>90</v>
      </c>
      <c r="F116" s="30" t="s">
        <v>90</v>
      </c>
      <c r="G116" s="11"/>
      <c r="H116" s="31">
        <v>49381.55</v>
      </c>
      <c r="I116" s="36" t="s">
        <v>106</v>
      </c>
      <c r="J116" s="36"/>
      <c r="K116" s="7" t="s">
        <v>353</v>
      </c>
      <c r="L116" s="11">
        <v>111</v>
      </c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s="33" customFormat="1" ht="16.5">
      <c r="A117" s="11">
        <v>112</v>
      </c>
      <c r="B117" s="7" t="s">
        <v>372</v>
      </c>
      <c r="C117" s="11" t="s">
        <v>373</v>
      </c>
      <c r="D117" s="30" t="s">
        <v>89</v>
      </c>
      <c r="E117" s="30" t="s">
        <v>90</v>
      </c>
      <c r="F117" s="30" t="s">
        <v>90</v>
      </c>
      <c r="G117" s="11">
        <v>1978</v>
      </c>
      <c r="H117" s="31">
        <v>213660.06</v>
      </c>
      <c r="I117" s="36" t="s">
        <v>106</v>
      </c>
      <c r="J117" s="11" t="s">
        <v>374</v>
      </c>
      <c r="K117" s="7" t="s">
        <v>369</v>
      </c>
      <c r="L117" s="11">
        <v>112</v>
      </c>
      <c r="M117" s="11" t="s">
        <v>375</v>
      </c>
      <c r="N117" s="11" t="s">
        <v>376</v>
      </c>
      <c r="O117" s="11" t="s">
        <v>151</v>
      </c>
      <c r="P117" s="11" t="s">
        <v>305</v>
      </c>
      <c r="Q117" s="11" t="s">
        <v>305</v>
      </c>
      <c r="R117" s="11" t="s">
        <v>305</v>
      </c>
      <c r="S117" s="11" t="s">
        <v>305</v>
      </c>
      <c r="T117" s="11"/>
      <c r="U117" s="11" t="s">
        <v>305</v>
      </c>
      <c r="V117" s="11">
        <v>190.28</v>
      </c>
      <c r="W117" s="11">
        <v>1</v>
      </c>
      <c r="X117" s="11" t="s">
        <v>90</v>
      </c>
      <c r="Y117" s="11" t="s">
        <v>90</v>
      </c>
    </row>
    <row r="118" spans="1:25" s="33" customFormat="1" ht="16.5">
      <c r="A118" s="11">
        <v>113</v>
      </c>
      <c r="B118" s="7" t="s">
        <v>377</v>
      </c>
      <c r="C118" s="11" t="s">
        <v>373</v>
      </c>
      <c r="D118" s="30" t="s">
        <v>89</v>
      </c>
      <c r="E118" s="30" t="s">
        <v>90</v>
      </c>
      <c r="F118" s="30" t="s">
        <v>90</v>
      </c>
      <c r="G118" s="11">
        <v>1984</v>
      </c>
      <c r="H118" s="31">
        <v>265355</v>
      </c>
      <c r="I118" s="36" t="s">
        <v>106</v>
      </c>
      <c r="J118" s="11" t="s">
        <v>378</v>
      </c>
      <c r="K118" s="7" t="s">
        <v>369</v>
      </c>
      <c r="L118" s="11">
        <v>113</v>
      </c>
      <c r="M118" s="11" t="s">
        <v>375</v>
      </c>
      <c r="N118" s="11" t="s">
        <v>379</v>
      </c>
      <c r="O118" s="11" t="s">
        <v>151</v>
      </c>
      <c r="P118" s="11" t="s">
        <v>305</v>
      </c>
      <c r="Q118" s="11" t="s">
        <v>305</v>
      </c>
      <c r="R118" s="11" t="s">
        <v>305</v>
      </c>
      <c r="S118" s="11" t="s">
        <v>305</v>
      </c>
      <c r="T118" s="11"/>
      <c r="U118" s="11" t="s">
        <v>305</v>
      </c>
      <c r="V118" s="11">
        <v>445.7</v>
      </c>
      <c r="W118" s="11">
        <v>1</v>
      </c>
      <c r="X118" s="11" t="s">
        <v>90</v>
      </c>
      <c r="Y118" s="11" t="s">
        <v>90</v>
      </c>
    </row>
    <row r="119" spans="1:25" s="33" customFormat="1" ht="16.5">
      <c r="A119" s="11">
        <v>114</v>
      </c>
      <c r="B119" s="7" t="s">
        <v>380</v>
      </c>
      <c r="C119" s="11" t="s">
        <v>381</v>
      </c>
      <c r="D119" s="30" t="s">
        <v>89</v>
      </c>
      <c r="E119" s="30" t="s">
        <v>90</v>
      </c>
      <c r="F119" s="30" t="s">
        <v>90</v>
      </c>
      <c r="G119" s="11">
        <v>1978</v>
      </c>
      <c r="H119" s="31">
        <v>3395</v>
      </c>
      <c r="I119" s="36" t="s">
        <v>106</v>
      </c>
      <c r="J119" s="11" t="s">
        <v>382</v>
      </c>
      <c r="K119" s="7" t="s">
        <v>369</v>
      </c>
      <c r="L119" s="11">
        <v>114</v>
      </c>
      <c r="M119" s="11" t="s">
        <v>375</v>
      </c>
      <c r="N119" s="11" t="s">
        <v>376</v>
      </c>
      <c r="O119" s="11" t="s">
        <v>151</v>
      </c>
      <c r="P119" s="11" t="s">
        <v>305</v>
      </c>
      <c r="Q119" s="11" t="s">
        <v>305</v>
      </c>
      <c r="R119" s="11" t="s">
        <v>12</v>
      </c>
      <c r="S119" s="11" t="s">
        <v>305</v>
      </c>
      <c r="T119" s="11"/>
      <c r="U119" s="11" t="s">
        <v>305</v>
      </c>
      <c r="V119" s="11">
        <v>23.64</v>
      </c>
      <c r="W119" s="11">
        <v>1</v>
      </c>
      <c r="X119" s="11" t="s">
        <v>90</v>
      </c>
      <c r="Y119" s="11" t="s">
        <v>90</v>
      </c>
    </row>
    <row r="120" spans="1:25" s="33" customFormat="1" ht="16.5">
      <c r="A120" s="11">
        <v>115</v>
      </c>
      <c r="B120" s="7" t="s">
        <v>383</v>
      </c>
      <c r="C120" s="11" t="s">
        <v>351</v>
      </c>
      <c r="D120" s="30" t="s">
        <v>89</v>
      </c>
      <c r="E120" s="30" t="s">
        <v>90</v>
      </c>
      <c r="F120" s="30" t="s">
        <v>90</v>
      </c>
      <c r="G120" s="11">
        <v>1984</v>
      </c>
      <c r="H120" s="31">
        <v>35578</v>
      </c>
      <c r="I120" s="36" t="s">
        <v>106</v>
      </c>
      <c r="J120" s="11"/>
      <c r="K120" s="7" t="s">
        <v>369</v>
      </c>
      <c r="L120" s="11">
        <v>115</v>
      </c>
      <c r="M120" s="11"/>
      <c r="N120" s="11"/>
      <c r="O120" s="11"/>
      <c r="P120" s="11"/>
      <c r="Q120" s="11"/>
      <c r="R120" s="11"/>
      <c r="S120" s="11"/>
      <c r="T120" s="11"/>
      <c r="U120" s="11"/>
      <c r="V120" s="11">
        <v>966</v>
      </c>
      <c r="W120" s="11"/>
      <c r="X120" s="11"/>
      <c r="Y120" s="11"/>
    </row>
    <row r="121" spans="1:25" s="33" customFormat="1" ht="16.5">
      <c r="A121" s="11">
        <v>116</v>
      </c>
      <c r="B121" s="7" t="s">
        <v>384</v>
      </c>
      <c r="C121" s="11" t="s">
        <v>351</v>
      </c>
      <c r="D121" s="30" t="s">
        <v>89</v>
      </c>
      <c r="E121" s="30" t="s">
        <v>90</v>
      </c>
      <c r="F121" s="30" t="s">
        <v>90</v>
      </c>
      <c r="G121" s="11">
        <v>1984</v>
      </c>
      <c r="H121" s="31">
        <v>34995</v>
      </c>
      <c r="I121" s="36" t="s">
        <v>106</v>
      </c>
      <c r="J121" s="11"/>
      <c r="K121" s="7" t="s">
        <v>369</v>
      </c>
      <c r="L121" s="11">
        <v>116</v>
      </c>
      <c r="M121" s="11"/>
      <c r="N121" s="11"/>
      <c r="O121" s="11"/>
      <c r="P121" s="11"/>
      <c r="Q121" s="11"/>
      <c r="R121" s="11"/>
      <c r="S121" s="11"/>
      <c r="T121" s="11"/>
      <c r="U121" s="11"/>
      <c r="V121" s="11">
        <v>1303</v>
      </c>
      <c r="W121" s="11"/>
      <c r="X121" s="11"/>
      <c r="Y121" s="11"/>
    </row>
    <row r="122" spans="1:25" s="33" customFormat="1" ht="16.5">
      <c r="A122" s="11">
        <v>117</v>
      </c>
      <c r="B122" s="7" t="s">
        <v>385</v>
      </c>
      <c r="C122" s="11" t="s">
        <v>386</v>
      </c>
      <c r="D122" s="30" t="s">
        <v>89</v>
      </c>
      <c r="E122" s="30" t="s">
        <v>90</v>
      </c>
      <c r="F122" s="30" t="s">
        <v>90</v>
      </c>
      <c r="G122" s="11">
        <v>1984</v>
      </c>
      <c r="H122" s="31">
        <v>36840</v>
      </c>
      <c r="I122" s="36" t="s">
        <v>106</v>
      </c>
      <c r="J122" s="11"/>
      <c r="K122" s="7" t="s">
        <v>369</v>
      </c>
      <c r="L122" s="11">
        <v>117</v>
      </c>
      <c r="M122" s="11"/>
      <c r="N122" s="11"/>
      <c r="O122" s="11"/>
      <c r="P122" s="11"/>
      <c r="Q122" s="11"/>
      <c r="R122" s="11"/>
      <c r="S122" s="11"/>
      <c r="T122" s="11"/>
      <c r="U122" s="11"/>
      <c r="V122" s="11">
        <v>735</v>
      </c>
      <c r="W122" s="11"/>
      <c r="X122" s="11"/>
      <c r="Y122" s="11"/>
    </row>
    <row r="123" spans="1:25" s="33" customFormat="1" ht="16.5">
      <c r="A123" s="11">
        <v>118</v>
      </c>
      <c r="B123" s="7" t="s">
        <v>387</v>
      </c>
      <c r="C123" s="11" t="s">
        <v>351</v>
      </c>
      <c r="D123" s="30" t="s">
        <v>89</v>
      </c>
      <c r="E123" s="30" t="s">
        <v>90</v>
      </c>
      <c r="F123" s="30" t="s">
        <v>90</v>
      </c>
      <c r="G123" s="11">
        <v>1980</v>
      </c>
      <c r="H123" s="31">
        <v>56898</v>
      </c>
      <c r="I123" s="36" t="s">
        <v>106</v>
      </c>
      <c r="J123" s="11"/>
      <c r="K123" s="7" t="s">
        <v>357</v>
      </c>
      <c r="L123" s="11">
        <v>118</v>
      </c>
      <c r="M123" s="11"/>
      <c r="N123" s="11"/>
      <c r="O123" s="11"/>
      <c r="P123" s="11"/>
      <c r="Q123" s="11"/>
      <c r="R123" s="11"/>
      <c r="S123" s="11"/>
      <c r="T123" s="11"/>
      <c r="U123" s="11"/>
      <c r="V123" s="11">
        <v>1163</v>
      </c>
      <c r="W123" s="11"/>
      <c r="X123" s="11"/>
      <c r="Y123" s="11"/>
    </row>
    <row r="124" spans="1:25" s="33" customFormat="1" ht="42.75">
      <c r="A124" s="11">
        <v>119</v>
      </c>
      <c r="B124" s="7" t="s">
        <v>388</v>
      </c>
      <c r="C124" s="11" t="s">
        <v>389</v>
      </c>
      <c r="D124" s="30" t="s">
        <v>89</v>
      </c>
      <c r="E124" s="30" t="s">
        <v>90</v>
      </c>
      <c r="F124" s="30" t="s">
        <v>90</v>
      </c>
      <c r="G124" s="11" t="s">
        <v>390</v>
      </c>
      <c r="H124" s="31">
        <v>1253893.64</v>
      </c>
      <c r="I124" s="36" t="s">
        <v>106</v>
      </c>
      <c r="J124" s="11" t="s">
        <v>391</v>
      </c>
      <c r="K124" s="7" t="s">
        <v>357</v>
      </c>
      <c r="L124" s="11">
        <v>119</v>
      </c>
      <c r="M124" s="11" t="s">
        <v>392</v>
      </c>
      <c r="N124" s="11" t="s">
        <v>115</v>
      </c>
      <c r="O124" s="11" t="s">
        <v>393</v>
      </c>
      <c r="P124" s="11" t="s">
        <v>113</v>
      </c>
      <c r="Q124" s="11" t="s">
        <v>113</v>
      </c>
      <c r="R124" s="11" t="s">
        <v>113</v>
      </c>
      <c r="S124" s="11" t="s">
        <v>113</v>
      </c>
      <c r="T124" s="11" t="s">
        <v>113</v>
      </c>
      <c r="U124" s="11" t="s">
        <v>113</v>
      </c>
      <c r="V124" s="11">
        <v>204.43</v>
      </c>
      <c r="W124" s="11">
        <v>1</v>
      </c>
      <c r="X124" s="11" t="s">
        <v>90</v>
      </c>
      <c r="Y124" s="11" t="s">
        <v>90</v>
      </c>
    </row>
    <row r="125" spans="1:25" s="33" customFormat="1" ht="16.5">
      <c r="A125" s="11">
        <v>120</v>
      </c>
      <c r="B125" s="7" t="s">
        <v>244</v>
      </c>
      <c r="C125" s="11" t="s">
        <v>394</v>
      </c>
      <c r="D125" s="30" t="s">
        <v>89</v>
      </c>
      <c r="E125" s="30" t="s">
        <v>90</v>
      </c>
      <c r="F125" s="30" t="s">
        <v>90</v>
      </c>
      <c r="G125" s="11">
        <v>1980</v>
      </c>
      <c r="H125" s="31">
        <v>32155</v>
      </c>
      <c r="I125" s="36" t="s">
        <v>106</v>
      </c>
      <c r="J125" s="11" t="s">
        <v>382</v>
      </c>
      <c r="K125" s="7" t="s">
        <v>357</v>
      </c>
      <c r="L125" s="11">
        <v>120</v>
      </c>
      <c r="M125" s="11" t="s">
        <v>277</v>
      </c>
      <c r="N125" s="11" t="s">
        <v>379</v>
      </c>
      <c r="O125" s="11" t="s">
        <v>151</v>
      </c>
      <c r="P125" s="11" t="s">
        <v>305</v>
      </c>
      <c r="Q125" s="11" t="s">
        <v>305</v>
      </c>
      <c r="R125" s="11" t="s">
        <v>12</v>
      </c>
      <c r="S125" s="11" t="s">
        <v>305</v>
      </c>
      <c r="T125" s="11"/>
      <c r="U125" s="11" t="s">
        <v>305</v>
      </c>
      <c r="V125" s="11">
        <v>102.48</v>
      </c>
      <c r="W125" s="11">
        <v>1</v>
      </c>
      <c r="X125" s="11" t="s">
        <v>90</v>
      </c>
      <c r="Y125" s="11" t="s">
        <v>90</v>
      </c>
    </row>
    <row r="126" spans="1:25" s="33" customFormat="1" ht="16.5">
      <c r="A126" s="11">
        <v>121</v>
      </c>
      <c r="B126" s="7" t="s">
        <v>395</v>
      </c>
      <c r="C126" s="11" t="s">
        <v>396</v>
      </c>
      <c r="D126" s="30" t="s">
        <v>89</v>
      </c>
      <c r="E126" s="30" t="s">
        <v>90</v>
      </c>
      <c r="F126" s="30" t="s">
        <v>90</v>
      </c>
      <c r="G126" s="11">
        <v>1980</v>
      </c>
      <c r="H126" s="31">
        <v>5022</v>
      </c>
      <c r="I126" s="36" t="s">
        <v>106</v>
      </c>
      <c r="J126" s="11" t="s">
        <v>397</v>
      </c>
      <c r="K126" s="7" t="s">
        <v>357</v>
      </c>
      <c r="L126" s="11">
        <v>121</v>
      </c>
      <c r="M126" s="11" t="s">
        <v>277</v>
      </c>
      <c r="N126" s="11" t="s">
        <v>379</v>
      </c>
      <c r="O126" s="11" t="s">
        <v>151</v>
      </c>
      <c r="P126" s="11" t="s">
        <v>305</v>
      </c>
      <c r="Q126" s="11" t="s">
        <v>305</v>
      </c>
      <c r="R126" s="11" t="s">
        <v>12</v>
      </c>
      <c r="S126" s="11" t="s">
        <v>12</v>
      </c>
      <c r="T126" s="11"/>
      <c r="U126" s="11"/>
      <c r="V126" s="11">
        <v>20.6</v>
      </c>
      <c r="W126" s="11">
        <v>1</v>
      </c>
      <c r="X126" s="11" t="s">
        <v>90</v>
      </c>
      <c r="Y126" s="11" t="s">
        <v>90</v>
      </c>
    </row>
    <row r="127" spans="1:25" s="33" customFormat="1" ht="16.5">
      <c r="A127" s="11">
        <v>122</v>
      </c>
      <c r="B127" s="7" t="s">
        <v>398</v>
      </c>
      <c r="C127" s="11" t="s">
        <v>351</v>
      </c>
      <c r="D127" s="30" t="s">
        <v>89</v>
      </c>
      <c r="E127" s="30" t="s">
        <v>90</v>
      </c>
      <c r="F127" s="30" t="s">
        <v>90</v>
      </c>
      <c r="G127" s="11">
        <v>1980</v>
      </c>
      <c r="H127" s="31">
        <v>36612</v>
      </c>
      <c r="I127" s="36" t="s">
        <v>106</v>
      </c>
      <c r="J127" s="11"/>
      <c r="K127" s="7" t="s">
        <v>357</v>
      </c>
      <c r="L127" s="11">
        <v>122</v>
      </c>
      <c r="M127" s="11" t="s">
        <v>277</v>
      </c>
      <c r="N127" s="11"/>
      <c r="O127" s="11"/>
      <c r="P127" s="11"/>
      <c r="Q127" s="11"/>
      <c r="R127" s="11"/>
      <c r="S127" s="11"/>
      <c r="T127" s="11"/>
      <c r="U127" s="11"/>
      <c r="V127" s="11">
        <v>700</v>
      </c>
      <c r="W127" s="11"/>
      <c r="X127" s="11"/>
      <c r="Y127" s="11"/>
    </row>
    <row r="128" spans="1:25" s="33" customFormat="1" ht="16.5">
      <c r="A128" s="11">
        <v>123</v>
      </c>
      <c r="B128" s="7" t="s">
        <v>399</v>
      </c>
      <c r="C128" s="11" t="s">
        <v>351</v>
      </c>
      <c r="D128" s="30" t="s">
        <v>89</v>
      </c>
      <c r="E128" s="30" t="s">
        <v>90</v>
      </c>
      <c r="F128" s="30" t="s">
        <v>90</v>
      </c>
      <c r="G128" s="11">
        <v>1980</v>
      </c>
      <c r="H128" s="31">
        <v>49646</v>
      </c>
      <c r="I128" s="36" t="s">
        <v>106</v>
      </c>
      <c r="J128" s="11"/>
      <c r="K128" s="7" t="s">
        <v>357</v>
      </c>
      <c r="L128" s="11">
        <v>123</v>
      </c>
      <c r="M128" s="11"/>
      <c r="N128" s="11"/>
      <c r="O128" s="11"/>
      <c r="P128" s="11"/>
      <c r="Q128" s="11"/>
      <c r="R128" s="11"/>
      <c r="S128" s="11"/>
      <c r="T128" s="11"/>
      <c r="U128" s="11"/>
      <c r="V128" s="11">
        <v>2250</v>
      </c>
      <c r="W128" s="11"/>
      <c r="X128" s="11"/>
      <c r="Y128" s="11"/>
    </row>
    <row r="129" spans="1:25" s="33" customFormat="1" ht="29.25">
      <c r="A129" s="11">
        <v>124</v>
      </c>
      <c r="B129" s="7" t="s">
        <v>400</v>
      </c>
      <c r="C129" s="11" t="s">
        <v>351</v>
      </c>
      <c r="D129" s="30" t="s">
        <v>89</v>
      </c>
      <c r="E129" s="30" t="s">
        <v>90</v>
      </c>
      <c r="F129" s="30" t="s">
        <v>90</v>
      </c>
      <c r="G129" s="11" t="s">
        <v>401</v>
      </c>
      <c r="H129" s="31">
        <v>3114263.9</v>
      </c>
      <c r="I129" s="36" t="s">
        <v>106</v>
      </c>
      <c r="J129" s="11"/>
      <c r="K129" s="7" t="s">
        <v>357</v>
      </c>
      <c r="L129" s="11">
        <v>124</v>
      </c>
      <c r="M129" s="11"/>
      <c r="N129" s="11"/>
      <c r="O129" s="11"/>
      <c r="P129" s="11"/>
      <c r="Q129" s="11"/>
      <c r="R129" s="11"/>
      <c r="S129" s="11"/>
      <c r="T129" s="11"/>
      <c r="U129" s="11"/>
      <c r="V129" s="11">
        <v>14880</v>
      </c>
      <c r="W129" s="11"/>
      <c r="X129" s="11"/>
      <c r="Y129" s="11"/>
    </row>
    <row r="130" spans="1:25" s="33" customFormat="1" ht="16.5">
      <c r="A130" s="11">
        <v>125</v>
      </c>
      <c r="B130" s="7" t="s">
        <v>402</v>
      </c>
      <c r="C130" s="11" t="s">
        <v>351</v>
      </c>
      <c r="D130" s="30" t="s">
        <v>89</v>
      </c>
      <c r="E130" s="30" t="s">
        <v>90</v>
      </c>
      <c r="F130" s="30" t="s">
        <v>90</v>
      </c>
      <c r="G130" s="11">
        <v>2005</v>
      </c>
      <c r="H130" s="31">
        <v>2380905.52</v>
      </c>
      <c r="I130" s="36" t="s">
        <v>106</v>
      </c>
      <c r="J130" s="11" t="s">
        <v>403</v>
      </c>
      <c r="K130" s="7" t="s">
        <v>404</v>
      </c>
      <c r="L130" s="11">
        <v>125</v>
      </c>
      <c r="M130" s="11" t="s">
        <v>277</v>
      </c>
      <c r="N130" s="11" t="s">
        <v>304</v>
      </c>
      <c r="O130" s="11" t="s">
        <v>405</v>
      </c>
      <c r="P130" s="11" t="s">
        <v>305</v>
      </c>
      <c r="Q130" s="11" t="s">
        <v>305</v>
      </c>
      <c r="R130" s="11" t="s">
        <v>12</v>
      </c>
      <c r="S130" s="11" t="s">
        <v>305</v>
      </c>
      <c r="T130" s="11" t="s">
        <v>305</v>
      </c>
      <c r="U130" s="11" t="s">
        <v>305</v>
      </c>
      <c r="V130" s="11">
        <v>830</v>
      </c>
      <c r="W130" s="11"/>
      <c r="X130" s="11" t="s">
        <v>90</v>
      </c>
      <c r="Y130" s="11" t="s">
        <v>90</v>
      </c>
    </row>
    <row r="131" spans="1:25" s="33" customFormat="1" ht="16.5">
      <c r="A131" s="11">
        <v>126</v>
      </c>
      <c r="B131" s="7" t="s">
        <v>406</v>
      </c>
      <c r="C131" s="11" t="s">
        <v>351</v>
      </c>
      <c r="D131" s="30" t="s">
        <v>89</v>
      </c>
      <c r="E131" s="30" t="s">
        <v>90</v>
      </c>
      <c r="F131" s="30" t="s">
        <v>90</v>
      </c>
      <c r="G131" s="11">
        <v>2006</v>
      </c>
      <c r="H131" s="31">
        <v>9202</v>
      </c>
      <c r="I131" s="36" t="s">
        <v>106</v>
      </c>
      <c r="J131" s="11" t="s">
        <v>407</v>
      </c>
      <c r="K131" s="7" t="s">
        <v>357</v>
      </c>
      <c r="L131" s="11">
        <v>126</v>
      </c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s="33" customFormat="1" ht="16.5">
      <c r="A132" s="11">
        <v>127</v>
      </c>
      <c r="B132" s="7" t="s">
        <v>408</v>
      </c>
      <c r="C132" s="11" t="s">
        <v>351</v>
      </c>
      <c r="D132" s="30" t="s">
        <v>89</v>
      </c>
      <c r="E132" s="30" t="s">
        <v>90</v>
      </c>
      <c r="F132" s="30" t="s">
        <v>90</v>
      </c>
      <c r="G132" s="11">
        <v>2006</v>
      </c>
      <c r="H132" s="31">
        <v>10980</v>
      </c>
      <c r="I132" s="36" t="s">
        <v>106</v>
      </c>
      <c r="J132" s="11" t="s">
        <v>409</v>
      </c>
      <c r="K132" s="7" t="s">
        <v>410</v>
      </c>
      <c r="L132" s="11">
        <v>127</v>
      </c>
      <c r="M132" s="11" t="s">
        <v>411</v>
      </c>
      <c r="N132" s="11"/>
      <c r="O132" s="11" t="s">
        <v>151</v>
      </c>
      <c r="P132" s="11" t="s">
        <v>305</v>
      </c>
      <c r="Q132" s="11" t="s">
        <v>305</v>
      </c>
      <c r="R132" s="11" t="s">
        <v>12</v>
      </c>
      <c r="S132" s="11" t="s">
        <v>305</v>
      </c>
      <c r="T132" s="11"/>
      <c r="U132" s="11"/>
      <c r="V132" s="11"/>
      <c r="W132" s="11"/>
      <c r="X132" s="11"/>
      <c r="Y132" s="11"/>
    </row>
    <row r="133" spans="1:25" s="33" customFormat="1" ht="16.5">
      <c r="A133" s="11">
        <v>128</v>
      </c>
      <c r="B133" s="7" t="s">
        <v>412</v>
      </c>
      <c r="C133" s="11" t="s">
        <v>413</v>
      </c>
      <c r="D133" s="30" t="s">
        <v>89</v>
      </c>
      <c r="E133" s="30" t="s">
        <v>90</v>
      </c>
      <c r="F133" s="30" t="s">
        <v>90</v>
      </c>
      <c r="G133" s="11">
        <v>2008</v>
      </c>
      <c r="H133" s="31">
        <v>24400</v>
      </c>
      <c r="I133" s="36" t="s">
        <v>106</v>
      </c>
      <c r="J133" s="11"/>
      <c r="K133" s="7" t="s">
        <v>357</v>
      </c>
      <c r="L133" s="11">
        <v>128</v>
      </c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s="33" customFormat="1" ht="16.5">
      <c r="A134" s="11">
        <v>129</v>
      </c>
      <c r="B134" s="7" t="s">
        <v>414</v>
      </c>
      <c r="C134" s="11" t="s">
        <v>351</v>
      </c>
      <c r="D134" s="30" t="s">
        <v>89</v>
      </c>
      <c r="E134" s="30" t="s">
        <v>90</v>
      </c>
      <c r="F134" s="30" t="s">
        <v>90</v>
      </c>
      <c r="G134" s="11">
        <v>2009</v>
      </c>
      <c r="H134" s="31">
        <v>1374895.08</v>
      </c>
      <c r="I134" s="36" t="s">
        <v>106</v>
      </c>
      <c r="J134" s="11" t="s">
        <v>415</v>
      </c>
      <c r="K134" s="7" t="s">
        <v>369</v>
      </c>
      <c r="L134" s="11">
        <v>129</v>
      </c>
      <c r="M134" s="11" t="s">
        <v>411</v>
      </c>
      <c r="N134" s="11"/>
      <c r="O134" s="11" t="s">
        <v>151</v>
      </c>
      <c r="P134" s="11" t="s">
        <v>305</v>
      </c>
      <c r="Q134" s="11" t="s">
        <v>305</v>
      </c>
      <c r="R134" s="11" t="s">
        <v>305</v>
      </c>
      <c r="S134" s="11" t="s">
        <v>305</v>
      </c>
      <c r="T134" s="11"/>
      <c r="U134" s="11"/>
      <c r="V134" s="11">
        <v>2351.31</v>
      </c>
      <c r="W134" s="11"/>
      <c r="X134" s="11"/>
      <c r="Y134" s="11" t="s">
        <v>90</v>
      </c>
    </row>
    <row r="135" spans="1:25" s="33" customFormat="1" ht="16.5">
      <c r="A135" s="11">
        <v>130</v>
      </c>
      <c r="B135" s="7" t="s">
        <v>416</v>
      </c>
      <c r="C135" s="11" t="s">
        <v>413</v>
      </c>
      <c r="D135" s="30" t="s">
        <v>89</v>
      </c>
      <c r="E135" s="30" t="s">
        <v>90</v>
      </c>
      <c r="F135" s="30" t="s">
        <v>90</v>
      </c>
      <c r="G135" s="11">
        <v>2010</v>
      </c>
      <c r="H135" s="31">
        <v>34999.36</v>
      </c>
      <c r="I135" s="36" t="s">
        <v>106</v>
      </c>
      <c r="J135" s="11"/>
      <c r="K135" s="7" t="s">
        <v>353</v>
      </c>
      <c r="L135" s="11">
        <v>130</v>
      </c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s="33" customFormat="1" ht="16.5">
      <c r="A136" s="11">
        <v>131</v>
      </c>
      <c r="B136" s="7" t="s">
        <v>417</v>
      </c>
      <c r="C136" s="11" t="s">
        <v>351</v>
      </c>
      <c r="D136" s="30" t="s">
        <v>89</v>
      </c>
      <c r="E136" s="30" t="s">
        <v>90</v>
      </c>
      <c r="F136" s="30" t="s">
        <v>90</v>
      </c>
      <c r="G136" s="11">
        <v>1984</v>
      </c>
      <c r="H136" s="31">
        <v>5263</v>
      </c>
      <c r="I136" s="36" t="s">
        <v>106</v>
      </c>
      <c r="J136" s="11" t="s">
        <v>415</v>
      </c>
      <c r="K136" s="7" t="s">
        <v>418</v>
      </c>
      <c r="L136" s="11">
        <v>131</v>
      </c>
      <c r="M136" s="11" t="s">
        <v>419</v>
      </c>
      <c r="N136" s="11" t="s">
        <v>115</v>
      </c>
      <c r="O136" s="11" t="s">
        <v>151</v>
      </c>
      <c r="P136" s="11" t="s">
        <v>305</v>
      </c>
      <c r="Q136" s="11" t="s">
        <v>305</v>
      </c>
      <c r="R136" s="11" t="s">
        <v>305</v>
      </c>
      <c r="S136" s="11" t="s">
        <v>305</v>
      </c>
      <c r="T136" s="11"/>
      <c r="U136" s="11" t="s">
        <v>305</v>
      </c>
      <c r="V136" s="11"/>
      <c r="W136" s="11"/>
      <c r="X136" s="11"/>
      <c r="Y136" s="11"/>
    </row>
    <row r="137" spans="1:25" s="33" customFormat="1" ht="16.5">
      <c r="A137" s="11">
        <v>132</v>
      </c>
      <c r="B137" s="7" t="s">
        <v>420</v>
      </c>
      <c r="C137" s="11" t="s">
        <v>351</v>
      </c>
      <c r="D137" s="30" t="s">
        <v>89</v>
      </c>
      <c r="E137" s="30" t="s">
        <v>90</v>
      </c>
      <c r="F137" s="30" t="s">
        <v>90</v>
      </c>
      <c r="G137" s="11">
        <v>2010</v>
      </c>
      <c r="H137" s="31">
        <v>19963.04</v>
      </c>
      <c r="I137" s="36" t="s">
        <v>106</v>
      </c>
      <c r="J137" s="11"/>
      <c r="K137" s="7" t="s">
        <v>418</v>
      </c>
      <c r="L137" s="11">
        <v>132</v>
      </c>
      <c r="M137" s="11" t="s">
        <v>421</v>
      </c>
      <c r="N137" s="11"/>
      <c r="O137" s="11" t="s">
        <v>151</v>
      </c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s="33" customFormat="1" ht="16.5">
      <c r="A138" s="11">
        <v>133</v>
      </c>
      <c r="B138" s="7" t="s">
        <v>361</v>
      </c>
      <c r="C138" s="11" t="s">
        <v>361</v>
      </c>
      <c r="D138" s="30" t="s">
        <v>89</v>
      </c>
      <c r="E138" s="30" t="s">
        <v>90</v>
      </c>
      <c r="F138" s="30" t="s">
        <v>90</v>
      </c>
      <c r="G138" s="11"/>
      <c r="H138" s="31">
        <v>13359</v>
      </c>
      <c r="I138" s="36" t="s">
        <v>106</v>
      </c>
      <c r="J138" s="11"/>
      <c r="K138" s="7" t="s">
        <v>422</v>
      </c>
      <c r="L138" s="11">
        <v>133</v>
      </c>
      <c r="M138" s="11"/>
      <c r="N138" s="11"/>
      <c r="O138" s="11"/>
      <c r="P138" s="34"/>
      <c r="Q138" s="11"/>
      <c r="R138" s="11"/>
      <c r="S138" s="11"/>
      <c r="T138" s="11"/>
      <c r="U138" s="11"/>
      <c r="V138" s="11"/>
      <c r="W138" s="11"/>
      <c r="X138" s="11"/>
      <c r="Y138" s="11" t="s">
        <v>90</v>
      </c>
    </row>
    <row r="139" spans="1:25" s="33" customFormat="1" ht="29.25">
      <c r="A139" s="11">
        <v>134</v>
      </c>
      <c r="B139" s="7" t="s">
        <v>214</v>
      </c>
      <c r="C139" s="11" t="s">
        <v>423</v>
      </c>
      <c r="D139" s="30" t="s">
        <v>89</v>
      </c>
      <c r="E139" s="30" t="s">
        <v>90</v>
      </c>
      <c r="F139" s="30" t="s">
        <v>90</v>
      </c>
      <c r="G139" s="11">
        <v>1960</v>
      </c>
      <c r="H139" s="31">
        <v>300000</v>
      </c>
      <c r="I139" s="36" t="s">
        <v>91</v>
      </c>
      <c r="J139" s="11" t="s">
        <v>92</v>
      </c>
      <c r="K139" s="7" t="s">
        <v>424</v>
      </c>
      <c r="L139" s="11">
        <v>134</v>
      </c>
      <c r="M139" s="11" t="s">
        <v>108</v>
      </c>
      <c r="N139" s="11" t="s">
        <v>425</v>
      </c>
      <c r="O139" s="11" t="s">
        <v>96</v>
      </c>
      <c r="P139" s="34" t="s">
        <v>305</v>
      </c>
      <c r="Q139" s="11" t="s">
        <v>305</v>
      </c>
      <c r="R139" s="11" t="s">
        <v>305</v>
      </c>
      <c r="S139" s="11" t="s">
        <v>305</v>
      </c>
      <c r="T139" s="11"/>
      <c r="U139" s="11" t="s">
        <v>305</v>
      </c>
      <c r="V139" s="11">
        <v>103.07</v>
      </c>
      <c r="W139" s="11">
        <v>1</v>
      </c>
      <c r="X139" s="11" t="s">
        <v>89</v>
      </c>
      <c r="Y139" s="11" t="s">
        <v>90</v>
      </c>
    </row>
    <row r="140" spans="1:25" s="33" customFormat="1" ht="24" customHeight="1">
      <c r="A140" s="37" t="s">
        <v>426</v>
      </c>
      <c r="B140" s="37"/>
      <c r="C140" s="37"/>
      <c r="D140" s="37"/>
      <c r="E140" s="37"/>
      <c r="F140" s="37"/>
      <c r="G140" s="37"/>
      <c r="H140" s="38">
        <f>SUM(H6:H139)</f>
        <v>43334085.809999995</v>
      </c>
      <c r="I140" s="39"/>
      <c r="J140" s="40"/>
      <c r="K140" s="40"/>
      <c r="L140" s="40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</row>
    <row r="141" spans="1:25" s="43" customFormat="1" ht="24.75" customHeight="1">
      <c r="A141" s="24" t="s">
        <v>427</v>
      </c>
      <c r="B141" s="24"/>
      <c r="C141" s="24"/>
      <c r="D141" s="24"/>
      <c r="E141" s="24"/>
      <c r="F141" s="24"/>
      <c r="G141" s="24"/>
      <c r="H141" s="24"/>
      <c r="I141" s="42"/>
      <c r="J141" s="28"/>
      <c r="K141" s="28"/>
      <c r="L141" s="28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1:25" s="33" customFormat="1" ht="69">
      <c r="A142" s="11">
        <v>1</v>
      </c>
      <c r="B142" s="7" t="s">
        <v>13</v>
      </c>
      <c r="C142" s="11" t="s">
        <v>428</v>
      </c>
      <c r="D142" s="30" t="s">
        <v>89</v>
      </c>
      <c r="E142" s="30" t="s">
        <v>90</v>
      </c>
      <c r="F142" s="30" t="s">
        <v>429</v>
      </c>
      <c r="G142" s="11" t="s">
        <v>430</v>
      </c>
      <c r="H142" s="31">
        <v>1269610.03</v>
      </c>
      <c r="I142" s="36" t="s">
        <v>106</v>
      </c>
      <c r="J142" s="11" t="s">
        <v>431</v>
      </c>
      <c r="K142" s="7" t="s">
        <v>432</v>
      </c>
      <c r="L142" s="11">
        <v>1</v>
      </c>
      <c r="M142" s="11" t="s">
        <v>433</v>
      </c>
      <c r="N142" s="11" t="s">
        <v>411</v>
      </c>
      <c r="O142" s="11" t="s">
        <v>434</v>
      </c>
      <c r="P142" s="11" t="s">
        <v>141</v>
      </c>
      <c r="Q142" s="11" t="s">
        <v>141</v>
      </c>
      <c r="R142" s="11" t="s">
        <v>141</v>
      </c>
      <c r="S142" s="11" t="s">
        <v>141</v>
      </c>
      <c r="T142" s="11" t="s">
        <v>141</v>
      </c>
      <c r="U142" s="11" t="s">
        <v>141</v>
      </c>
      <c r="V142" s="11">
        <v>454.3</v>
      </c>
      <c r="W142" s="11" t="s">
        <v>435</v>
      </c>
      <c r="X142" s="11" t="s">
        <v>436</v>
      </c>
      <c r="Y142" s="11" t="s">
        <v>90</v>
      </c>
    </row>
    <row r="143" spans="1:25" s="33" customFormat="1" ht="29.25">
      <c r="A143" s="11">
        <v>2</v>
      </c>
      <c r="B143" s="7" t="s">
        <v>437</v>
      </c>
      <c r="C143" s="11"/>
      <c r="D143" s="30"/>
      <c r="E143" s="30"/>
      <c r="F143" s="30"/>
      <c r="G143" s="11">
        <v>2012</v>
      </c>
      <c r="H143" s="31">
        <v>17747</v>
      </c>
      <c r="I143" s="36" t="s">
        <v>106</v>
      </c>
      <c r="J143" s="11" t="s">
        <v>438</v>
      </c>
      <c r="K143" s="7" t="s">
        <v>359</v>
      </c>
      <c r="L143" s="11">
        <v>2</v>
      </c>
      <c r="M143" s="11" t="s">
        <v>439</v>
      </c>
      <c r="N143" s="11" t="s">
        <v>440</v>
      </c>
      <c r="O143" s="11" t="s">
        <v>441</v>
      </c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s="33" customFormat="1" ht="24" customHeight="1">
      <c r="A144" s="37" t="s">
        <v>426</v>
      </c>
      <c r="B144" s="37"/>
      <c r="C144" s="37"/>
      <c r="D144" s="37"/>
      <c r="E144" s="37"/>
      <c r="F144" s="37"/>
      <c r="G144" s="37"/>
      <c r="H144" s="38">
        <f>SUM(H142:H143)</f>
        <v>1287357.03</v>
      </c>
      <c r="I144" s="39"/>
      <c r="J144" s="40"/>
      <c r="K144" s="40"/>
      <c r="L144" s="40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</row>
    <row r="145" spans="1:25" s="43" customFormat="1" ht="21" customHeight="1">
      <c r="A145" s="24" t="s">
        <v>442</v>
      </c>
      <c r="B145" s="24"/>
      <c r="C145" s="24"/>
      <c r="D145" s="24"/>
      <c r="E145" s="24"/>
      <c r="F145" s="24"/>
      <c r="G145" s="24"/>
      <c r="H145" s="24"/>
      <c r="I145" s="42"/>
      <c r="J145" s="28"/>
      <c r="K145" s="28"/>
      <c r="L145" s="28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1:25" s="46" customFormat="1" ht="41.25" customHeight="1">
      <c r="A146" s="11"/>
      <c r="B146" s="44" t="s">
        <v>181</v>
      </c>
      <c r="C146" s="11"/>
      <c r="D146" s="30"/>
      <c r="E146" s="30"/>
      <c r="F146" s="30"/>
      <c r="G146" s="11"/>
      <c r="H146" s="31"/>
      <c r="I146" s="36"/>
      <c r="J146" s="44"/>
      <c r="K146" s="44"/>
      <c r="L146" s="11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</row>
    <row r="147" spans="1:25" ht="21" customHeight="1">
      <c r="A147" s="24" t="s">
        <v>443</v>
      </c>
      <c r="B147" s="24"/>
      <c r="C147" s="24"/>
      <c r="D147" s="24"/>
      <c r="E147" s="24"/>
      <c r="F147" s="24"/>
      <c r="G147" s="24"/>
      <c r="H147" s="24"/>
      <c r="I147" s="42"/>
      <c r="J147" s="28"/>
      <c r="K147" s="28"/>
      <c r="L147" s="28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1:25" s="33" customFormat="1" ht="29.25">
      <c r="A148" s="11">
        <v>1</v>
      </c>
      <c r="B148" s="7" t="s">
        <v>444</v>
      </c>
      <c r="C148" s="11" t="s">
        <v>445</v>
      </c>
      <c r="D148" s="30" t="s">
        <v>89</v>
      </c>
      <c r="E148" s="30" t="s">
        <v>90</v>
      </c>
      <c r="F148" s="30" t="s">
        <v>90</v>
      </c>
      <c r="G148" s="11">
        <v>1992</v>
      </c>
      <c r="H148" s="31">
        <v>1661104</v>
      </c>
      <c r="I148" s="36" t="s">
        <v>106</v>
      </c>
      <c r="J148" s="11" t="s">
        <v>446</v>
      </c>
      <c r="K148" s="7" t="s">
        <v>447</v>
      </c>
      <c r="L148" s="11">
        <v>1</v>
      </c>
      <c r="M148" s="11" t="s">
        <v>448</v>
      </c>
      <c r="N148" s="11" t="s">
        <v>449</v>
      </c>
      <c r="O148" s="11" t="s">
        <v>450</v>
      </c>
      <c r="P148" s="11" t="s">
        <v>305</v>
      </c>
      <c r="Q148" s="11" t="s">
        <v>305</v>
      </c>
      <c r="R148" s="11" t="s">
        <v>305</v>
      </c>
      <c r="S148" s="11" t="s">
        <v>305</v>
      </c>
      <c r="T148" s="11" t="s">
        <v>305</v>
      </c>
      <c r="U148" s="11" t="s">
        <v>305</v>
      </c>
      <c r="V148" s="11">
        <v>1570</v>
      </c>
      <c r="W148" s="11">
        <v>2</v>
      </c>
      <c r="X148" s="11" t="s">
        <v>89</v>
      </c>
      <c r="Y148" s="11" t="s">
        <v>90</v>
      </c>
    </row>
    <row r="149" spans="1:25" s="33" customFormat="1" ht="29.25">
      <c r="A149" s="11">
        <v>2</v>
      </c>
      <c r="B149" s="7" t="s">
        <v>451</v>
      </c>
      <c r="C149" s="11" t="s">
        <v>445</v>
      </c>
      <c r="D149" s="30" t="s">
        <v>89</v>
      </c>
      <c r="E149" s="30" t="s">
        <v>90</v>
      </c>
      <c r="F149" s="30" t="s">
        <v>89</v>
      </c>
      <c r="G149" s="11" t="s">
        <v>452</v>
      </c>
      <c r="H149" s="31">
        <v>302536</v>
      </c>
      <c r="I149" s="36" t="s">
        <v>106</v>
      </c>
      <c r="J149" s="11" t="s">
        <v>453</v>
      </c>
      <c r="K149" s="7" t="s">
        <v>447</v>
      </c>
      <c r="L149" s="11">
        <v>2</v>
      </c>
      <c r="M149" s="11" t="s">
        <v>94</v>
      </c>
      <c r="N149" s="11" t="s">
        <v>454</v>
      </c>
      <c r="O149" s="11" t="s">
        <v>455</v>
      </c>
      <c r="P149" s="11" t="s">
        <v>305</v>
      </c>
      <c r="Q149" s="11" t="s">
        <v>305</v>
      </c>
      <c r="R149" s="11" t="s">
        <v>305</v>
      </c>
      <c r="S149" s="11" t="s">
        <v>305</v>
      </c>
      <c r="T149" s="11" t="s">
        <v>305</v>
      </c>
      <c r="U149" s="11" t="s">
        <v>305</v>
      </c>
      <c r="V149" s="11">
        <v>1241</v>
      </c>
      <c r="W149" s="11">
        <v>3</v>
      </c>
      <c r="X149" s="11" t="s">
        <v>89</v>
      </c>
      <c r="Y149" s="11" t="s">
        <v>90</v>
      </c>
    </row>
    <row r="150" spans="1:25" s="33" customFormat="1" ht="29.25">
      <c r="A150" s="11">
        <v>3</v>
      </c>
      <c r="B150" s="7" t="s">
        <v>456</v>
      </c>
      <c r="C150" s="11" t="s">
        <v>445</v>
      </c>
      <c r="D150" s="30" t="s">
        <v>89</v>
      </c>
      <c r="E150" s="30" t="s">
        <v>90</v>
      </c>
      <c r="F150" s="30" t="s">
        <v>90</v>
      </c>
      <c r="G150" s="11">
        <v>2007</v>
      </c>
      <c r="H150" s="31">
        <v>5529975.68</v>
      </c>
      <c r="I150" s="36" t="s">
        <v>106</v>
      </c>
      <c r="J150" s="11" t="s">
        <v>457</v>
      </c>
      <c r="K150" s="7" t="s">
        <v>447</v>
      </c>
      <c r="L150" s="11">
        <v>3</v>
      </c>
      <c r="M150" s="11" t="s">
        <v>458</v>
      </c>
      <c r="N150" s="11" t="s">
        <v>459</v>
      </c>
      <c r="O150" s="11" t="s">
        <v>450</v>
      </c>
      <c r="P150" s="11" t="s">
        <v>305</v>
      </c>
      <c r="Q150" s="11" t="s">
        <v>305</v>
      </c>
      <c r="R150" s="11" t="s">
        <v>305</v>
      </c>
      <c r="S150" s="11" t="s">
        <v>305</v>
      </c>
      <c r="T150" s="11" t="s">
        <v>305</v>
      </c>
      <c r="U150" s="11" t="s">
        <v>305</v>
      </c>
      <c r="V150" s="11">
        <v>2410.1</v>
      </c>
      <c r="W150" s="11">
        <v>2</v>
      </c>
      <c r="X150" s="11" t="s">
        <v>89</v>
      </c>
      <c r="Y150" s="11" t="s">
        <v>90</v>
      </c>
    </row>
    <row r="151" spans="1:25" s="33" customFormat="1" ht="16.5">
      <c r="A151" s="11">
        <v>4</v>
      </c>
      <c r="B151" s="7" t="s">
        <v>460</v>
      </c>
      <c r="C151" s="11" t="s">
        <v>445</v>
      </c>
      <c r="D151" s="30" t="s">
        <v>89</v>
      </c>
      <c r="E151" s="30" t="s">
        <v>90</v>
      </c>
      <c r="F151" s="30" t="s">
        <v>90</v>
      </c>
      <c r="G151" s="11">
        <v>2009</v>
      </c>
      <c r="H151" s="31">
        <v>375704.29</v>
      </c>
      <c r="I151" s="36" t="s">
        <v>106</v>
      </c>
      <c r="J151" s="11"/>
      <c r="K151" s="7" t="s">
        <v>461</v>
      </c>
      <c r="L151" s="11">
        <v>4</v>
      </c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s="33" customFormat="1" ht="16.5">
      <c r="A152" s="11">
        <v>5</v>
      </c>
      <c r="B152" s="7" t="s">
        <v>462</v>
      </c>
      <c r="C152" s="11"/>
      <c r="D152" s="30" t="s">
        <v>89</v>
      </c>
      <c r="E152" s="30" t="s">
        <v>90</v>
      </c>
      <c r="F152" s="30" t="s">
        <v>90</v>
      </c>
      <c r="G152" s="11">
        <v>2009</v>
      </c>
      <c r="H152" s="31">
        <v>8662</v>
      </c>
      <c r="I152" s="36" t="s">
        <v>106</v>
      </c>
      <c r="J152" s="11"/>
      <c r="K152" s="7" t="s">
        <v>461</v>
      </c>
      <c r="L152" s="11">
        <v>5</v>
      </c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s="33" customFormat="1" ht="55.5">
      <c r="A153" s="11">
        <v>6</v>
      </c>
      <c r="B153" s="7" t="s">
        <v>463</v>
      </c>
      <c r="C153" s="11" t="s">
        <v>445</v>
      </c>
      <c r="D153" s="30" t="s">
        <v>89</v>
      </c>
      <c r="E153" s="30" t="s">
        <v>90</v>
      </c>
      <c r="F153" s="30" t="s">
        <v>90</v>
      </c>
      <c r="G153" s="11" t="s">
        <v>464</v>
      </c>
      <c r="H153" s="31">
        <v>1455769.69</v>
      </c>
      <c r="I153" s="36" t="s">
        <v>106</v>
      </c>
      <c r="J153" s="11" t="s">
        <v>465</v>
      </c>
      <c r="K153" s="7" t="s">
        <v>466</v>
      </c>
      <c r="L153" s="11">
        <v>6</v>
      </c>
      <c r="M153" s="11" t="s">
        <v>467</v>
      </c>
      <c r="N153" s="11" t="s">
        <v>468</v>
      </c>
      <c r="O153" s="11" t="s">
        <v>469</v>
      </c>
      <c r="P153" s="11" t="s">
        <v>305</v>
      </c>
      <c r="Q153" s="11" t="s">
        <v>305</v>
      </c>
      <c r="R153" s="11" t="s">
        <v>305</v>
      </c>
      <c r="S153" s="11" t="s">
        <v>305</v>
      </c>
      <c r="T153" s="11" t="s">
        <v>305</v>
      </c>
      <c r="U153" s="11" t="s">
        <v>305</v>
      </c>
      <c r="V153" s="47">
        <v>2247.94</v>
      </c>
      <c r="W153" s="11">
        <v>2</v>
      </c>
      <c r="X153" s="11" t="s">
        <v>436</v>
      </c>
      <c r="Y153" s="11" t="s">
        <v>90</v>
      </c>
    </row>
    <row r="154" spans="1:25" s="33" customFormat="1" ht="16.5">
      <c r="A154" s="11">
        <v>7</v>
      </c>
      <c r="B154" s="7" t="s">
        <v>470</v>
      </c>
      <c r="C154" s="11"/>
      <c r="D154" s="30" t="s">
        <v>89</v>
      </c>
      <c r="E154" s="30" t="s">
        <v>90</v>
      </c>
      <c r="F154" s="30" t="s">
        <v>90</v>
      </c>
      <c r="G154" s="11">
        <v>2020</v>
      </c>
      <c r="H154" s="31">
        <v>159411.85</v>
      </c>
      <c r="I154" s="36" t="s">
        <v>106</v>
      </c>
      <c r="J154" s="11"/>
      <c r="K154" s="7" t="s">
        <v>461</v>
      </c>
      <c r="L154" s="11">
        <v>7</v>
      </c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s="33" customFormat="1" ht="16.5">
      <c r="A155" s="11">
        <v>8</v>
      </c>
      <c r="B155" s="7" t="s">
        <v>471</v>
      </c>
      <c r="C155" s="11"/>
      <c r="D155" s="30" t="s">
        <v>89</v>
      </c>
      <c r="E155" s="30" t="s">
        <v>90</v>
      </c>
      <c r="F155" s="30" t="s">
        <v>90</v>
      </c>
      <c r="G155" s="11">
        <v>1986</v>
      </c>
      <c r="H155" s="31">
        <v>14007</v>
      </c>
      <c r="I155" s="36" t="s">
        <v>106</v>
      </c>
      <c r="J155" s="11"/>
      <c r="K155" s="7" t="s">
        <v>466</v>
      </c>
      <c r="L155" s="11">
        <v>8</v>
      </c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s="9" customFormat="1" ht="24" customHeight="1">
      <c r="A156" s="37" t="s">
        <v>426</v>
      </c>
      <c r="B156" s="37"/>
      <c r="C156" s="37"/>
      <c r="D156" s="37"/>
      <c r="E156" s="37"/>
      <c r="F156" s="37"/>
      <c r="G156" s="37"/>
      <c r="H156" s="38">
        <f>SUM(H148:H155)</f>
        <v>9507170.51</v>
      </c>
      <c r="I156" s="39"/>
      <c r="J156" s="40"/>
      <c r="K156" s="40"/>
      <c r="L156" s="40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</row>
    <row r="157" spans="1:25" s="9" customFormat="1" ht="26.25" customHeight="1">
      <c r="A157" s="48" t="s">
        <v>472</v>
      </c>
      <c r="B157" s="48"/>
      <c r="C157" s="48"/>
      <c r="D157" s="48"/>
      <c r="E157" s="48"/>
      <c r="F157" s="48"/>
      <c r="G157" s="48"/>
      <c r="H157" s="48"/>
      <c r="I157" s="42"/>
      <c r="J157" s="28"/>
      <c r="K157" s="28"/>
      <c r="L157" s="28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1:25" s="33" customFormat="1" ht="57" customHeight="1">
      <c r="A158" s="11">
        <v>1</v>
      </c>
      <c r="B158" s="7" t="s">
        <v>473</v>
      </c>
      <c r="C158" s="11" t="s">
        <v>474</v>
      </c>
      <c r="D158" s="30" t="s">
        <v>89</v>
      </c>
      <c r="E158" s="30" t="s">
        <v>90</v>
      </c>
      <c r="F158" s="30" t="s">
        <v>90</v>
      </c>
      <c r="G158" s="11" t="s">
        <v>475</v>
      </c>
      <c r="H158" s="31">
        <f>518707.08+357312.35+101578.73+119867.71</f>
        <v>1097465.8699999999</v>
      </c>
      <c r="I158" s="36" t="s">
        <v>106</v>
      </c>
      <c r="J158" s="11" t="s">
        <v>476</v>
      </c>
      <c r="K158" s="7" t="s">
        <v>477</v>
      </c>
      <c r="L158" s="11">
        <v>1</v>
      </c>
      <c r="M158" s="11" t="s">
        <v>478</v>
      </c>
      <c r="N158" s="11" t="s">
        <v>479</v>
      </c>
      <c r="O158" s="11" t="s">
        <v>480</v>
      </c>
      <c r="P158" s="11" t="s">
        <v>141</v>
      </c>
      <c r="Q158" s="11" t="s">
        <v>141</v>
      </c>
      <c r="R158" s="11" t="s">
        <v>141</v>
      </c>
      <c r="S158" s="11" t="s">
        <v>141</v>
      </c>
      <c r="T158" s="11" t="s">
        <v>141</v>
      </c>
      <c r="U158" s="11" t="s">
        <v>141</v>
      </c>
      <c r="V158" s="11">
        <v>555.26</v>
      </c>
      <c r="W158" s="11">
        <v>2</v>
      </c>
      <c r="X158" s="11" t="s">
        <v>89</v>
      </c>
      <c r="Y158" s="11" t="s">
        <v>90</v>
      </c>
    </row>
    <row r="159" spans="1:25" s="33" customFormat="1" ht="16.5">
      <c r="A159" s="11">
        <v>2</v>
      </c>
      <c r="B159" s="7" t="s">
        <v>481</v>
      </c>
      <c r="C159" s="11"/>
      <c r="D159" s="30" t="s">
        <v>89</v>
      </c>
      <c r="E159" s="30" t="s">
        <v>90</v>
      </c>
      <c r="F159" s="30" t="s">
        <v>90</v>
      </c>
      <c r="G159" s="11">
        <v>2009</v>
      </c>
      <c r="H159" s="31">
        <v>27942.72</v>
      </c>
      <c r="I159" s="36" t="s">
        <v>106</v>
      </c>
      <c r="J159" s="11"/>
      <c r="K159" s="7" t="s">
        <v>477</v>
      </c>
      <c r="L159" s="11">
        <v>2</v>
      </c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s="33" customFormat="1" ht="16.5">
      <c r="A160" s="11">
        <v>3</v>
      </c>
      <c r="B160" s="7" t="s">
        <v>470</v>
      </c>
      <c r="C160" s="11"/>
      <c r="D160" s="30" t="s">
        <v>89</v>
      </c>
      <c r="E160" s="30" t="s">
        <v>90</v>
      </c>
      <c r="F160" s="30" t="s">
        <v>90</v>
      </c>
      <c r="G160" s="11">
        <v>2018</v>
      </c>
      <c r="H160" s="31">
        <v>90000</v>
      </c>
      <c r="I160" s="36" t="s">
        <v>106</v>
      </c>
      <c r="J160" s="11"/>
      <c r="K160" s="7" t="s">
        <v>482</v>
      </c>
      <c r="L160" s="11">
        <v>3</v>
      </c>
      <c r="M160" s="11"/>
      <c r="N160" s="11"/>
      <c r="O160" s="11"/>
      <c r="P160" s="11"/>
      <c r="Q160" s="11"/>
      <c r="R160" s="11"/>
      <c r="S160" s="11"/>
      <c r="T160" s="11"/>
      <c r="U160" s="11"/>
      <c r="V160" s="11">
        <v>738</v>
      </c>
      <c r="W160" s="11"/>
      <c r="X160" s="11" t="s">
        <v>90</v>
      </c>
      <c r="Y160" s="11" t="s">
        <v>90</v>
      </c>
    </row>
    <row r="161" spans="1:25" s="9" customFormat="1" ht="24" customHeight="1">
      <c r="A161" s="37" t="s">
        <v>426</v>
      </c>
      <c r="B161" s="37"/>
      <c r="C161" s="37"/>
      <c r="D161" s="37"/>
      <c r="E161" s="37"/>
      <c r="F161" s="37"/>
      <c r="G161" s="37"/>
      <c r="H161" s="38">
        <f>SUM(H158:H160)</f>
        <v>1215408.5899999999</v>
      </c>
      <c r="I161" s="39"/>
      <c r="J161" s="40"/>
      <c r="K161" s="40"/>
      <c r="L161" s="40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</row>
    <row r="162" spans="1:25" s="9" customFormat="1" ht="24.75" customHeight="1">
      <c r="A162" s="49" t="s">
        <v>483</v>
      </c>
      <c r="B162" s="49"/>
      <c r="C162" s="49"/>
      <c r="D162" s="49"/>
      <c r="E162" s="49"/>
      <c r="F162" s="49"/>
      <c r="G162" s="49"/>
      <c r="H162" s="49"/>
      <c r="I162" s="42"/>
      <c r="J162" s="28"/>
      <c r="K162" s="28"/>
      <c r="L162" s="28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1:25" s="33" customFormat="1" ht="42.75">
      <c r="A163" s="11">
        <v>1</v>
      </c>
      <c r="B163" s="7" t="s">
        <v>484</v>
      </c>
      <c r="C163" s="11" t="s">
        <v>485</v>
      </c>
      <c r="D163" s="30" t="s">
        <v>89</v>
      </c>
      <c r="E163" s="30" t="s">
        <v>90</v>
      </c>
      <c r="F163" s="30" t="s">
        <v>90</v>
      </c>
      <c r="G163" s="11">
        <v>1978</v>
      </c>
      <c r="H163" s="31">
        <v>329559.16</v>
      </c>
      <c r="I163" s="36" t="s">
        <v>106</v>
      </c>
      <c r="J163" s="11" t="s">
        <v>486</v>
      </c>
      <c r="K163" s="7" t="s">
        <v>487</v>
      </c>
      <c r="L163" s="11">
        <v>1</v>
      </c>
      <c r="M163" s="11" t="s">
        <v>488</v>
      </c>
      <c r="N163" s="11" t="s">
        <v>489</v>
      </c>
      <c r="O163" s="11" t="s">
        <v>490</v>
      </c>
      <c r="P163" s="11" t="s">
        <v>141</v>
      </c>
      <c r="Q163" s="11" t="s">
        <v>305</v>
      </c>
      <c r="R163" s="11" t="s">
        <v>305</v>
      </c>
      <c r="S163" s="11" t="s">
        <v>305</v>
      </c>
      <c r="T163" s="11" t="s">
        <v>181</v>
      </c>
      <c r="U163" s="11" t="s">
        <v>491</v>
      </c>
      <c r="V163" s="11">
        <v>764.43</v>
      </c>
      <c r="W163" s="11">
        <v>2</v>
      </c>
      <c r="X163" s="11" t="s">
        <v>89</v>
      </c>
      <c r="Y163" s="11" t="s">
        <v>492</v>
      </c>
    </row>
    <row r="164" spans="1:25" s="50" customFormat="1" ht="24" customHeight="1">
      <c r="A164" s="37" t="s">
        <v>426</v>
      </c>
      <c r="B164" s="37"/>
      <c r="C164" s="37"/>
      <c r="D164" s="37"/>
      <c r="E164" s="37"/>
      <c r="F164" s="37"/>
      <c r="G164" s="37"/>
      <c r="H164" s="38">
        <f>SUM(H163)</f>
        <v>329559.16</v>
      </c>
      <c r="I164" s="39"/>
      <c r="J164" s="40"/>
      <c r="K164" s="40"/>
      <c r="L164" s="40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</row>
    <row r="165" spans="1:25" s="50" customFormat="1" ht="23.25" customHeight="1">
      <c r="A165" s="24" t="s">
        <v>493</v>
      </c>
      <c r="B165" s="24"/>
      <c r="C165" s="24"/>
      <c r="D165" s="24"/>
      <c r="E165" s="24"/>
      <c r="F165" s="24"/>
      <c r="G165" s="24"/>
      <c r="H165" s="24"/>
      <c r="I165" s="42"/>
      <c r="J165" s="28"/>
      <c r="K165" s="28"/>
      <c r="L165" s="28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1:25" s="33" customFormat="1" ht="69">
      <c r="A166" s="11">
        <v>1</v>
      </c>
      <c r="B166" s="7" t="s">
        <v>494</v>
      </c>
      <c r="C166" s="11" t="s">
        <v>495</v>
      </c>
      <c r="D166" s="30" t="s">
        <v>89</v>
      </c>
      <c r="E166" s="30" t="s">
        <v>90</v>
      </c>
      <c r="F166" s="30" t="s">
        <v>90</v>
      </c>
      <c r="G166" s="11" t="s">
        <v>496</v>
      </c>
      <c r="H166" s="31">
        <v>5652914.73</v>
      </c>
      <c r="I166" s="36" t="s">
        <v>106</v>
      </c>
      <c r="J166" s="11" t="s">
        <v>497</v>
      </c>
      <c r="K166" s="7" t="s">
        <v>498</v>
      </c>
      <c r="L166" s="11">
        <v>1</v>
      </c>
      <c r="M166" s="11" t="s">
        <v>499</v>
      </c>
      <c r="N166" s="11" t="s">
        <v>500</v>
      </c>
      <c r="O166" s="11" t="s">
        <v>501</v>
      </c>
      <c r="P166" s="11" t="s">
        <v>141</v>
      </c>
      <c r="Q166" s="11" t="s">
        <v>305</v>
      </c>
      <c r="R166" s="11" t="s">
        <v>502</v>
      </c>
      <c r="S166" s="11" t="s">
        <v>97</v>
      </c>
      <c r="T166" s="11" t="s">
        <v>181</v>
      </c>
      <c r="U166" s="11" t="s">
        <v>305</v>
      </c>
      <c r="V166" s="11">
        <v>2256.44</v>
      </c>
      <c r="W166" s="11">
        <v>3</v>
      </c>
      <c r="X166" s="11" t="s">
        <v>89</v>
      </c>
      <c r="Y166" s="11" t="s">
        <v>90</v>
      </c>
    </row>
    <row r="167" spans="1:25" s="33" customFormat="1" ht="29.25">
      <c r="A167" s="11">
        <v>2</v>
      </c>
      <c r="B167" s="7" t="s">
        <v>503</v>
      </c>
      <c r="C167" s="11" t="s">
        <v>504</v>
      </c>
      <c r="D167" s="30" t="s">
        <v>89</v>
      </c>
      <c r="E167" s="30" t="s">
        <v>90</v>
      </c>
      <c r="F167" s="30" t="s">
        <v>90</v>
      </c>
      <c r="G167" s="11">
        <v>1994</v>
      </c>
      <c r="H167" s="31">
        <v>35213.4</v>
      </c>
      <c r="I167" s="36" t="s">
        <v>106</v>
      </c>
      <c r="J167" s="11"/>
      <c r="K167" s="7" t="s">
        <v>498</v>
      </c>
      <c r="L167" s="11">
        <v>2</v>
      </c>
      <c r="M167" s="11" t="s">
        <v>181</v>
      </c>
      <c r="N167" s="11" t="s">
        <v>181</v>
      </c>
      <c r="O167" s="11" t="s">
        <v>181</v>
      </c>
      <c r="P167" s="11" t="s">
        <v>181</v>
      </c>
      <c r="Q167" s="11" t="s">
        <v>181</v>
      </c>
      <c r="R167" s="11" t="s">
        <v>181</v>
      </c>
      <c r="S167" s="11" t="s">
        <v>181</v>
      </c>
      <c r="T167" s="11" t="s">
        <v>181</v>
      </c>
      <c r="U167" s="11" t="s">
        <v>181</v>
      </c>
      <c r="V167" s="11"/>
      <c r="W167" s="11"/>
      <c r="X167" s="11"/>
      <c r="Y167" s="11"/>
    </row>
    <row r="168" spans="1:25" s="33" customFormat="1" ht="42.75">
      <c r="A168" s="11">
        <v>3</v>
      </c>
      <c r="B168" s="7" t="s">
        <v>386</v>
      </c>
      <c r="C168" s="11" t="s">
        <v>505</v>
      </c>
      <c r="D168" s="30" t="s">
        <v>89</v>
      </c>
      <c r="E168" s="30" t="s">
        <v>90</v>
      </c>
      <c r="F168" s="30" t="s">
        <v>90</v>
      </c>
      <c r="G168" s="11">
        <v>1994</v>
      </c>
      <c r="H168" s="31">
        <v>35504.4</v>
      </c>
      <c r="I168" s="36" t="s">
        <v>106</v>
      </c>
      <c r="J168" s="11"/>
      <c r="K168" s="7" t="s">
        <v>498</v>
      </c>
      <c r="L168" s="11">
        <v>3</v>
      </c>
      <c r="M168" s="11" t="s">
        <v>181</v>
      </c>
      <c r="N168" s="11" t="s">
        <v>181</v>
      </c>
      <c r="O168" s="11" t="s">
        <v>181</v>
      </c>
      <c r="P168" s="11" t="s">
        <v>181</v>
      </c>
      <c r="Q168" s="11" t="s">
        <v>181</v>
      </c>
      <c r="R168" s="11" t="s">
        <v>181</v>
      </c>
      <c r="S168" s="11" t="s">
        <v>181</v>
      </c>
      <c r="T168" s="11" t="s">
        <v>181</v>
      </c>
      <c r="U168" s="11" t="s">
        <v>181</v>
      </c>
      <c r="V168" s="11"/>
      <c r="W168" s="11"/>
      <c r="X168" s="11"/>
      <c r="Y168" s="11"/>
    </row>
    <row r="169" spans="1:25" s="33" customFormat="1" ht="29.25">
      <c r="A169" s="11">
        <v>4</v>
      </c>
      <c r="B169" s="7" t="s">
        <v>506</v>
      </c>
      <c r="C169" s="11" t="s">
        <v>507</v>
      </c>
      <c r="D169" s="30" t="s">
        <v>89</v>
      </c>
      <c r="E169" s="30" t="s">
        <v>90</v>
      </c>
      <c r="F169" s="30" t="s">
        <v>90</v>
      </c>
      <c r="G169" s="11">
        <v>1994</v>
      </c>
      <c r="H169" s="31">
        <v>4362.2</v>
      </c>
      <c r="I169" s="36" t="s">
        <v>106</v>
      </c>
      <c r="J169" s="11"/>
      <c r="K169" s="7" t="s">
        <v>498</v>
      </c>
      <c r="L169" s="11">
        <v>4</v>
      </c>
      <c r="M169" s="11" t="s">
        <v>181</v>
      </c>
      <c r="N169" s="11" t="s">
        <v>181</v>
      </c>
      <c r="O169" s="11" t="s">
        <v>181</v>
      </c>
      <c r="P169" s="11" t="s">
        <v>181</v>
      </c>
      <c r="Q169" s="11" t="s">
        <v>181</v>
      </c>
      <c r="R169" s="11" t="s">
        <v>181</v>
      </c>
      <c r="S169" s="11" t="s">
        <v>181</v>
      </c>
      <c r="T169" s="11" t="s">
        <v>181</v>
      </c>
      <c r="U169" s="11" t="s">
        <v>181</v>
      </c>
      <c r="V169" s="11"/>
      <c r="W169" s="11"/>
      <c r="X169" s="11"/>
      <c r="Y169" s="11"/>
    </row>
    <row r="170" spans="1:25" s="33" customFormat="1" ht="29.25">
      <c r="A170" s="11">
        <v>5</v>
      </c>
      <c r="B170" s="7" t="s">
        <v>508</v>
      </c>
      <c r="C170" s="11" t="s">
        <v>509</v>
      </c>
      <c r="D170" s="30" t="s">
        <v>89</v>
      </c>
      <c r="E170" s="30" t="s">
        <v>90</v>
      </c>
      <c r="F170" s="30" t="s">
        <v>90</v>
      </c>
      <c r="G170" s="11">
        <v>1994</v>
      </c>
      <c r="H170" s="31">
        <v>62932.3</v>
      </c>
      <c r="I170" s="36" t="s">
        <v>106</v>
      </c>
      <c r="J170" s="11"/>
      <c r="K170" s="7" t="s">
        <v>498</v>
      </c>
      <c r="L170" s="11">
        <v>5</v>
      </c>
      <c r="M170" s="11" t="s">
        <v>181</v>
      </c>
      <c r="N170" s="11" t="s">
        <v>181</v>
      </c>
      <c r="O170" s="11" t="s">
        <v>181</v>
      </c>
      <c r="P170" s="11" t="s">
        <v>181</v>
      </c>
      <c r="Q170" s="11" t="s">
        <v>305</v>
      </c>
      <c r="R170" s="11" t="s">
        <v>181</v>
      </c>
      <c r="S170" s="11" t="s">
        <v>181</v>
      </c>
      <c r="T170" s="11" t="s">
        <v>181</v>
      </c>
      <c r="U170" s="11" t="s">
        <v>181</v>
      </c>
      <c r="V170" s="11"/>
      <c r="W170" s="11"/>
      <c r="X170" s="11"/>
      <c r="Y170" s="11"/>
    </row>
    <row r="171" spans="1:25" s="33" customFormat="1" ht="29.25">
      <c r="A171" s="11">
        <v>6</v>
      </c>
      <c r="B171" s="7" t="s">
        <v>510</v>
      </c>
      <c r="C171" s="11" t="s">
        <v>511</v>
      </c>
      <c r="D171" s="30" t="s">
        <v>89</v>
      </c>
      <c r="E171" s="30" t="s">
        <v>90</v>
      </c>
      <c r="F171" s="30" t="s">
        <v>90</v>
      </c>
      <c r="G171" s="11">
        <v>1994</v>
      </c>
      <c r="H171" s="31">
        <v>23968.6</v>
      </c>
      <c r="I171" s="36" t="s">
        <v>106</v>
      </c>
      <c r="J171" s="11"/>
      <c r="K171" s="7" t="s">
        <v>498</v>
      </c>
      <c r="L171" s="11">
        <v>6</v>
      </c>
      <c r="M171" s="11" t="s">
        <v>181</v>
      </c>
      <c r="N171" s="11" t="s">
        <v>181</v>
      </c>
      <c r="O171" s="11" t="s">
        <v>181</v>
      </c>
      <c r="P171" s="11" t="s">
        <v>181</v>
      </c>
      <c r="Q171" s="11" t="s">
        <v>181</v>
      </c>
      <c r="R171" s="11" t="s">
        <v>181</v>
      </c>
      <c r="S171" s="11" t="s">
        <v>181</v>
      </c>
      <c r="T171" s="11" t="s">
        <v>181</v>
      </c>
      <c r="U171" s="11" t="s">
        <v>305</v>
      </c>
      <c r="V171" s="11"/>
      <c r="W171" s="11"/>
      <c r="X171" s="11"/>
      <c r="Y171" s="11"/>
    </row>
    <row r="172" spans="1:25" s="33" customFormat="1" ht="16.5">
      <c r="A172" s="11">
        <v>7</v>
      </c>
      <c r="B172" s="7" t="s">
        <v>512</v>
      </c>
      <c r="C172" s="11" t="s">
        <v>513</v>
      </c>
      <c r="D172" s="30" t="s">
        <v>90</v>
      </c>
      <c r="E172" s="30" t="s">
        <v>90</v>
      </c>
      <c r="F172" s="30" t="s">
        <v>90</v>
      </c>
      <c r="G172" s="11">
        <v>1994</v>
      </c>
      <c r="H172" s="31">
        <v>84167</v>
      </c>
      <c r="I172" s="36" t="s">
        <v>106</v>
      </c>
      <c r="J172" s="11"/>
      <c r="K172" s="7" t="s">
        <v>498</v>
      </c>
      <c r="L172" s="11">
        <v>7</v>
      </c>
      <c r="M172" s="11" t="s">
        <v>514</v>
      </c>
      <c r="N172" s="11"/>
      <c r="O172" s="11" t="s">
        <v>181</v>
      </c>
      <c r="P172" s="11" t="s">
        <v>181</v>
      </c>
      <c r="Q172" s="11" t="s">
        <v>181</v>
      </c>
      <c r="R172" s="11" t="s">
        <v>181</v>
      </c>
      <c r="S172" s="11" t="s">
        <v>181</v>
      </c>
      <c r="T172" s="11" t="s">
        <v>181</v>
      </c>
      <c r="U172" s="11" t="s">
        <v>181</v>
      </c>
      <c r="V172" s="11"/>
      <c r="W172" s="11"/>
      <c r="X172" s="11"/>
      <c r="Y172" s="11"/>
    </row>
    <row r="173" spans="1:25" s="33" customFormat="1" ht="29.25">
      <c r="A173" s="11">
        <v>8</v>
      </c>
      <c r="B173" s="7" t="s">
        <v>515</v>
      </c>
      <c r="C173" s="11" t="s">
        <v>507</v>
      </c>
      <c r="D173" s="30" t="s">
        <v>89</v>
      </c>
      <c r="E173" s="30" t="s">
        <v>90</v>
      </c>
      <c r="F173" s="30" t="s">
        <v>90</v>
      </c>
      <c r="G173" s="11">
        <v>2010</v>
      </c>
      <c r="H173" s="31">
        <v>1028194.03</v>
      </c>
      <c r="I173" s="36" t="s">
        <v>106</v>
      </c>
      <c r="J173" s="11" t="s">
        <v>516</v>
      </c>
      <c r="K173" s="7" t="s">
        <v>498</v>
      </c>
      <c r="L173" s="11">
        <v>8</v>
      </c>
      <c r="M173" s="11" t="s">
        <v>411</v>
      </c>
      <c r="N173" s="11" t="s">
        <v>517</v>
      </c>
      <c r="O173" s="11" t="s">
        <v>151</v>
      </c>
      <c r="P173" s="11" t="s">
        <v>113</v>
      </c>
      <c r="Q173" s="11" t="s">
        <v>113</v>
      </c>
      <c r="R173" s="11" t="s">
        <v>113</v>
      </c>
      <c r="S173" s="11" t="s">
        <v>305</v>
      </c>
      <c r="T173" s="11" t="s">
        <v>181</v>
      </c>
      <c r="U173" s="11" t="s">
        <v>305</v>
      </c>
      <c r="V173" s="11">
        <v>84.86</v>
      </c>
      <c r="W173" s="11">
        <v>1</v>
      </c>
      <c r="X173" s="11" t="s">
        <v>90</v>
      </c>
      <c r="Y173" s="11" t="s">
        <v>90</v>
      </c>
    </row>
    <row r="174" spans="1:25" s="33" customFormat="1" ht="29.25">
      <c r="A174" s="11">
        <v>9</v>
      </c>
      <c r="B174" s="7" t="s">
        <v>470</v>
      </c>
      <c r="C174" s="11" t="s">
        <v>507</v>
      </c>
      <c r="D174" s="30" t="s">
        <v>89</v>
      </c>
      <c r="E174" s="30" t="s">
        <v>90</v>
      </c>
      <c r="F174" s="30" t="s">
        <v>90</v>
      </c>
      <c r="G174" s="11">
        <v>2013</v>
      </c>
      <c r="H174" s="31">
        <v>28720.5</v>
      </c>
      <c r="I174" s="36" t="s">
        <v>106</v>
      </c>
      <c r="J174" s="11"/>
      <c r="K174" s="7" t="s">
        <v>498</v>
      </c>
      <c r="L174" s="11">
        <v>9</v>
      </c>
      <c r="M174" s="11" t="s">
        <v>181</v>
      </c>
      <c r="N174" s="11" t="s">
        <v>181</v>
      </c>
      <c r="O174" s="11" t="s">
        <v>181</v>
      </c>
      <c r="P174" s="11" t="s">
        <v>181</v>
      </c>
      <c r="Q174" s="11" t="s">
        <v>181</v>
      </c>
      <c r="R174" s="11" t="s">
        <v>181</v>
      </c>
      <c r="S174" s="11" t="s">
        <v>181</v>
      </c>
      <c r="T174" s="11" t="s">
        <v>181</v>
      </c>
      <c r="U174" s="11" t="s">
        <v>181</v>
      </c>
      <c r="V174" s="11"/>
      <c r="W174" s="11"/>
      <c r="X174" s="11"/>
      <c r="Y174" s="11"/>
    </row>
    <row r="175" spans="1:25" s="33" customFormat="1" ht="29.25">
      <c r="A175" s="11">
        <v>10</v>
      </c>
      <c r="B175" s="7" t="s">
        <v>470</v>
      </c>
      <c r="C175" s="11" t="s">
        <v>507</v>
      </c>
      <c r="D175" s="30" t="s">
        <v>89</v>
      </c>
      <c r="E175" s="30" t="s">
        <v>90</v>
      </c>
      <c r="F175" s="30" t="s">
        <v>90</v>
      </c>
      <c r="G175" s="11">
        <v>2013</v>
      </c>
      <c r="H175" s="31">
        <v>10369.04</v>
      </c>
      <c r="I175" s="36" t="s">
        <v>106</v>
      </c>
      <c r="J175" s="11"/>
      <c r="K175" s="7" t="s">
        <v>498</v>
      </c>
      <c r="L175" s="11">
        <v>10</v>
      </c>
      <c r="M175" s="11" t="s">
        <v>411</v>
      </c>
      <c r="N175" s="11" t="s">
        <v>181</v>
      </c>
      <c r="O175" s="11" t="s">
        <v>181</v>
      </c>
      <c r="P175" s="11" t="s">
        <v>181</v>
      </c>
      <c r="Q175" s="11" t="s">
        <v>181</v>
      </c>
      <c r="R175" s="11" t="s">
        <v>181</v>
      </c>
      <c r="S175" s="11" t="s">
        <v>181</v>
      </c>
      <c r="T175" s="11" t="s">
        <v>181</v>
      </c>
      <c r="U175" s="11" t="s">
        <v>181</v>
      </c>
      <c r="V175" s="11"/>
      <c r="W175" s="11"/>
      <c r="X175" s="11"/>
      <c r="Y175" s="11"/>
    </row>
    <row r="176" spans="1:25" s="50" customFormat="1" ht="24" customHeight="1">
      <c r="A176" s="37" t="s">
        <v>426</v>
      </c>
      <c r="B176" s="37"/>
      <c r="C176" s="37"/>
      <c r="D176" s="37"/>
      <c r="E176" s="37"/>
      <c r="F176" s="37"/>
      <c r="G176" s="37"/>
      <c r="H176" s="38">
        <f>SUM(H166:H175)</f>
        <v>6966346.200000001</v>
      </c>
      <c r="I176" s="51"/>
      <c r="J176" s="40"/>
      <c r="K176" s="40"/>
      <c r="L176" s="40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</row>
    <row r="177" spans="1:25" s="50" customFormat="1" ht="24" customHeight="1">
      <c r="A177" s="24" t="s">
        <v>518</v>
      </c>
      <c r="B177" s="24"/>
      <c r="C177" s="24"/>
      <c r="D177" s="24"/>
      <c r="E177" s="24"/>
      <c r="F177" s="24"/>
      <c r="G177" s="24"/>
      <c r="H177" s="24"/>
      <c r="I177" s="42"/>
      <c r="J177" s="28"/>
      <c r="K177" s="28"/>
      <c r="L177" s="28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</row>
    <row r="178" spans="1:25" s="33" customFormat="1" ht="29.25">
      <c r="A178" s="11">
        <v>1</v>
      </c>
      <c r="B178" s="7" t="s">
        <v>519</v>
      </c>
      <c r="C178" s="11" t="s">
        <v>520</v>
      </c>
      <c r="D178" s="30" t="s">
        <v>89</v>
      </c>
      <c r="E178" s="30" t="s">
        <v>90</v>
      </c>
      <c r="F178" s="30" t="s">
        <v>90</v>
      </c>
      <c r="G178" s="11" t="s">
        <v>521</v>
      </c>
      <c r="H178" s="31">
        <v>3250723.57</v>
      </c>
      <c r="I178" s="36" t="s">
        <v>106</v>
      </c>
      <c r="J178" s="11" t="s">
        <v>522</v>
      </c>
      <c r="K178" s="7" t="s">
        <v>523</v>
      </c>
      <c r="L178" s="11">
        <v>1</v>
      </c>
      <c r="M178" s="11" t="s">
        <v>524</v>
      </c>
      <c r="N178" s="11" t="s">
        <v>525</v>
      </c>
      <c r="O178" s="11" t="s">
        <v>526</v>
      </c>
      <c r="P178" s="11" t="s">
        <v>141</v>
      </c>
      <c r="Q178" s="11" t="s">
        <v>113</v>
      </c>
      <c r="R178" s="11" t="s">
        <v>113</v>
      </c>
      <c r="S178" s="11" t="s">
        <v>113</v>
      </c>
      <c r="T178" s="11" t="s">
        <v>113</v>
      </c>
      <c r="U178" s="11" t="s">
        <v>141</v>
      </c>
      <c r="V178" s="11">
        <v>1339.55</v>
      </c>
      <c r="W178" s="11">
        <v>2</v>
      </c>
      <c r="X178" s="11" t="s">
        <v>436</v>
      </c>
      <c r="Y178" s="11" t="s">
        <v>90</v>
      </c>
    </row>
    <row r="179" spans="1:25" s="9" customFormat="1" ht="24" customHeight="1">
      <c r="A179" s="37" t="s">
        <v>426</v>
      </c>
      <c r="B179" s="37"/>
      <c r="C179" s="37"/>
      <c r="D179" s="37"/>
      <c r="E179" s="37"/>
      <c r="F179" s="37"/>
      <c r="G179" s="37"/>
      <c r="H179" s="52">
        <f>SUM(H178)</f>
        <v>3250723.57</v>
      </c>
      <c r="I179" s="51"/>
      <c r="J179" s="40"/>
      <c r="K179" s="40"/>
      <c r="L179" s="40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</row>
    <row r="180" spans="1:25" s="9" customFormat="1" ht="25.5" customHeight="1">
      <c r="A180" s="48" t="s">
        <v>527</v>
      </c>
      <c r="B180" s="48"/>
      <c r="C180" s="48"/>
      <c r="D180" s="48"/>
      <c r="E180" s="48"/>
      <c r="F180" s="48"/>
      <c r="G180" s="48"/>
      <c r="H180" s="48"/>
      <c r="I180" s="42"/>
      <c r="J180" s="28"/>
      <c r="K180" s="28"/>
      <c r="L180" s="28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 spans="1:25" s="33" customFormat="1" ht="55.5">
      <c r="A181" s="11">
        <v>1</v>
      </c>
      <c r="B181" s="7" t="s">
        <v>528</v>
      </c>
      <c r="C181" s="11" t="s">
        <v>529</v>
      </c>
      <c r="D181" s="30" t="s">
        <v>89</v>
      </c>
      <c r="E181" s="30" t="s">
        <v>90</v>
      </c>
      <c r="F181" s="30" t="s">
        <v>89</v>
      </c>
      <c r="G181" s="11" t="s">
        <v>530</v>
      </c>
      <c r="H181" s="31">
        <f>619749.02+349505.88</f>
        <v>969254.9</v>
      </c>
      <c r="I181" s="36" t="s">
        <v>106</v>
      </c>
      <c r="J181" s="11" t="s">
        <v>531</v>
      </c>
      <c r="K181" s="7" t="s">
        <v>532</v>
      </c>
      <c r="L181" s="11">
        <v>1</v>
      </c>
      <c r="M181" s="11" t="s">
        <v>533</v>
      </c>
      <c r="N181" s="11" t="s">
        <v>534</v>
      </c>
      <c r="O181" s="11" t="s">
        <v>535</v>
      </c>
      <c r="P181" s="11" t="s">
        <v>536</v>
      </c>
      <c r="Q181" s="11" t="s">
        <v>536</v>
      </c>
      <c r="R181" s="11" t="s">
        <v>536</v>
      </c>
      <c r="S181" s="11" t="s">
        <v>536</v>
      </c>
      <c r="T181" s="11" t="s">
        <v>181</v>
      </c>
      <c r="U181" s="11" t="s">
        <v>536</v>
      </c>
      <c r="V181" s="11">
        <v>675.04</v>
      </c>
      <c r="W181" s="11">
        <v>2</v>
      </c>
      <c r="X181" s="11" t="s">
        <v>89</v>
      </c>
      <c r="Y181" s="11" t="s">
        <v>90</v>
      </c>
    </row>
    <row r="182" spans="1:25" s="33" customFormat="1" ht="16.5">
      <c r="A182" s="11">
        <v>2</v>
      </c>
      <c r="B182" s="7" t="s">
        <v>470</v>
      </c>
      <c r="C182" s="11" t="s">
        <v>537</v>
      </c>
      <c r="D182" s="30" t="s">
        <v>89</v>
      </c>
      <c r="E182" s="30" t="s">
        <v>90</v>
      </c>
      <c r="F182" s="30" t="s">
        <v>90</v>
      </c>
      <c r="G182" s="11" t="s">
        <v>538</v>
      </c>
      <c r="H182" s="31">
        <v>13284</v>
      </c>
      <c r="I182" s="36" t="s">
        <v>106</v>
      </c>
      <c r="J182" s="11" t="s">
        <v>539</v>
      </c>
      <c r="K182" s="7" t="s">
        <v>532</v>
      </c>
      <c r="L182" s="11">
        <v>2</v>
      </c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s="33" customFormat="1" ht="42.75">
      <c r="A183" s="11">
        <v>3</v>
      </c>
      <c r="B183" s="7" t="s">
        <v>540</v>
      </c>
      <c r="C183" s="11" t="s">
        <v>541</v>
      </c>
      <c r="D183" s="30" t="s">
        <v>89</v>
      </c>
      <c r="E183" s="30" t="s">
        <v>90</v>
      </c>
      <c r="F183" s="30" t="s">
        <v>90</v>
      </c>
      <c r="G183" s="11">
        <v>2010</v>
      </c>
      <c r="H183" s="31">
        <v>1747070</v>
      </c>
      <c r="I183" s="36" t="s">
        <v>106</v>
      </c>
      <c r="J183" s="11" t="s">
        <v>542</v>
      </c>
      <c r="K183" s="7" t="s">
        <v>532</v>
      </c>
      <c r="L183" s="11">
        <v>3</v>
      </c>
      <c r="M183" s="11" t="s">
        <v>543</v>
      </c>
      <c r="N183" s="11" t="s">
        <v>544</v>
      </c>
      <c r="O183" s="11" t="s">
        <v>545</v>
      </c>
      <c r="P183" s="11" t="s">
        <v>536</v>
      </c>
      <c r="Q183" s="11" t="s">
        <v>536</v>
      </c>
      <c r="R183" s="11" t="s">
        <v>536</v>
      </c>
      <c r="S183" s="11" t="s">
        <v>536</v>
      </c>
      <c r="T183" s="11" t="s">
        <v>181</v>
      </c>
      <c r="U183" s="11" t="s">
        <v>536</v>
      </c>
      <c r="V183" s="11">
        <v>769.74</v>
      </c>
      <c r="W183" s="11">
        <v>2</v>
      </c>
      <c r="X183" s="11" t="s">
        <v>90</v>
      </c>
      <c r="Y183" s="11" t="s">
        <v>90</v>
      </c>
    </row>
    <row r="184" spans="1:25" s="33" customFormat="1" ht="42.75">
      <c r="A184" s="11">
        <v>4</v>
      </c>
      <c r="B184" s="7" t="s">
        <v>546</v>
      </c>
      <c r="C184" s="11" t="s">
        <v>547</v>
      </c>
      <c r="D184" s="30" t="s">
        <v>89</v>
      </c>
      <c r="E184" s="30" t="s">
        <v>90</v>
      </c>
      <c r="F184" s="30" t="s">
        <v>90</v>
      </c>
      <c r="G184" s="11">
        <v>2011</v>
      </c>
      <c r="H184" s="31">
        <v>1148294</v>
      </c>
      <c r="I184" s="36" t="s">
        <v>106</v>
      </c>
      <c r="J184" s="11" t="s">
        <v>548</v>
      </c>
      <c r="K184" s="7" t="s">
        <v>532</v>
      </c>
      <c r="L184" s="11">
        <v>4</v>
      </c>
      <c r="M184" s="11" t="s">
        <v>543</v>
      </c>
      <c r="N184" s="11" t="s">
        <v>544</v>
      </c>
      <c r="O184" s="11" t="s">
        <v>545</v>
      </c>
      <c r="P184" s="11" t="s">
        <v>536</v>
      </c>
      <c r="Q184" s="11" t="s">
        <v>536</v>
      </c>
      <c r="R184" s="11" t="s">
        <v>536</v>
      </c>
      <c r="S184" s="11" t="s">
        <v>549</v>
      </c>
      <c r="T184" s="11" t="s">
        <v>181</v>
      </c>
      <c r="U184" s="11" t="s">
        <v>536</v>
      </c>
      <c r="V184" s="11">
        <v>395.7</v>
      </c>
      <c r="W184" s="11">
        <v>1</v>
      </c>
      <c r="X184" s="11" t="s">
        <v>90</v>
      </c>
      <c r="Y184" s="11" t="s">
        <v>90</v>
      </c>
    </row>
    <row r="185" spans="1:25" s="33" customFormat="1" ht="16.5">
      <c r="A185" s="11">
        <v>5</v>
      </c>
      <c r="B185" s="7" t="s">
        <v>470</v>
      </c>
      <c r="C185" s="11" t="s">
        <v>537</v>
      </c>
      <c r="D185" s="30" t="s">
        <v>89</v>
      </c>
      <c r="E185" s="30" t="s">
        <v>90</v>
      </c>
      <c r="F185" s="30" t="s">
        <v>90</v>
      </c>
      <c r="G185" s="11">
        <v>2013</v>
      </c>
      <c r="H185" s="31">
        <v>28720.5</v>
      </c>
      <c r="I185" s="36" t="s">
        <v>106</v>
      </c>
      <c r="J185" s="11" t="s">
        <v>539</v>
      </c>
      <c r="K185" s="7" t="s">
        <v>550</v>
      </c>
      <c r="L185" s="11">
        <v>5</v>
      </c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s="33" customFormat="1" ht="29.25">
      <c r="A186" s="11">
        <v>6</v>
      </c>
      <c r="B186" s="7" t="s">
        <v>551</v>
      </c>
      <c r="C186" s="11" t="s">
        <v>552</v>
      </c>
      <c r="D186" s="30" t="s">
        <v>89</v>
      </c>
      <c r="E186" s="30" t="s">
        <v>90</v>
      </c>
      <c r="F186" s="30" t="s">
        <v>90</v>
      </c>
      <c r="G186" s="11">
        <v>2013</v>
      </c>
      <c r="H186" s="31">
        <v>9310.96</v>
      </c>
      <c r="I186" s="36" t="s">
        <v>106</v>
      </c>
      <c r="J186" s="11"/>
      <c r="K186" s="7" t="s">
        <v>550</v>
      </c>
      <c r="L186" s="11">
        <v>6</v>
      </c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s="33" customFormat="1" ht="29.25">
      <c r="A187" s="11">
        <v>7</v>
      </c>
      <c r="B187" s="7" t="s">
        <v>553</v>
      </c>
      <c r="C187" s="11" t="s">
        <v>554</v>
      </c>
      <c r="D187" s="30" t="s">
        <v>89</v>
      </c>
      <c r="E187" s="30" t="s">
        <v>90</v>
      </c>
      <c r="F187" s="30" t="s">
        <v>90</v>
      </c>
      <c r="G187" s="11">
        <v>2018</v>
      </c>
      <c r="H187" s="31">
        <v>422984.36</v>
      </c>
      <c r="I187" s="36" t="s">
        <v>106</v>
      </c>
      <c r="J187" s="11" t="s">
        <v>539</v>
      </c>
      <c r="K187" s="7" t="s">
        <v>532</v>
      </c>
      <c r="L187" s="11">
        <v>7</v>
      </c>
      <c r="M187" s="11"/>
      <c r="N187" s="11"/>
      <c r="O187" s="11"/>
      <c r="P187" s="11"/>
      <c r="Q187" s="11"/>
      <c r="R187" s="11"/>
      <c r="S187" s="11"/>
      <c r="T187" s="11"/>
      <c r="U187" s="11"/>
      <c r="V187" s="11">
        <v>1056</v>
      </c>
      <c r="W187" s="11"/>
      <c r="X187" s="11" t="s">
        <v>90</v>
      </c>
      <c r="Y187" s="11" t="s">
        <v>90</v>
      </c>
    </row>
    <row r="188" spans="1:25" s="9" customFormat="1" ht="24" customHeight="1">
      <c r="A188" s="37" t="s">
        <v>426</v>
      </c>
      <c r="B188" s="37"/>
      <c r="C188" s="37"/>
      <c r="D188" s="37"/>
      <c r="E188" s="37"/>
      <c r="F188" s="37"/>
      <c r="G188" s="37"/>
      <c r="H188" s="38">
        <f>SUM(H181:H187)</f>
        <v>4338918.72</v>
      </c>
      <c r="I188" s="51"/>
      <c r="J188" s="40"/>
      <c r="K188" s="40"/>
      <c r="L188" s="40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</row>
    <row r="189" spans="1:25" s="9" customFormat="1" ht="25.5" customHeight="1">
      <c r="A189" s="49" t="s">
        <v>555</v>
      </c>
      <c r="B189" s="49"/>
      <c r="C189" s="49"/>
      <c r="D189" s="49"/>
      <c r="E189" s="49"/>
      <c r="F189" s="49"/>
      <c r="G189" s="49"/>
      <c r="H189" s="49"/>
      <c r="I189" s="42"/>
      <c r="J189" s="28"/>
      <c r="K189" s="28"/>
      <c r="L189" s="28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</row>
    <row r="190" spans="1:25" s="33" customFormat="1" ht="42.75">
      <c r="A190" s="11">
        <v>1</v>
      </c>
      <c r="B190" s="7" t="s">
        <v>556</v>
      </c>
      <c r="C190" s="11" t="s">
        <v>557</v>
      </c>
      <c r="D190" s="30" t="s">
        <v>89</v>
      </c>
      <c r="E190" s="30" t="s">
        <v>90</v>
      </c>
      <c r="F190" s="30" t="s">
        <v>90</v>
      </c>
      <c r="G190" s="11" t="s">
        <v>558</v>
      </c>
      <c r="H190" s="31">
        <v>2905885.49</v>
      </c>
      <c r="I190" s="36" t="s">
        <v>106</v>
      </c>
      <c r="J190" s="11" t="s">
        <v>559</v>
      </c>
      <c r="K190" s="7" t="s">
        <v>560</v>
      </c>
      <c r="L190" s="11">
        <v>1</v>
      </c>
      <c r="M190" s="11" t="s">
        <v>561</v>
      </c>
      <c r="N190" s="11" t="s">
        <v>562</v>
      </c>
      <c r="O190" s="11" t="s">
        <v>563</v>
      </c>
      <c r="P190" s="11" t="s">
        <v>305</v>
      </c>
      <c r="Q190" s="11" t="s">
        <v>305</v>
      </c>
      <c r="R190" s="11" t="s">
        <v>536</v>
      </c>
      <c r="S190" s="11" t="s">
        <v>113</v>
      </c>
      <c r="T190" s="11" t="s">
        <v>113</v>
      </c>
      <c r="U190" s="11" t="s">
        <v>113</v>
      </c>
      <c r="V190" s="11" t="s">
        <v>564</v>
      </c>
      <c r="W190" s="11">
        <v>2</v>
      </c>
      <c r="X190" s="11" t="s">
        <v>90</v>
      </c>
      <c r="Y190" s="11" t="s">
        <v>90</v>
      </c>
    </row>
    <row r="191" spans="1:25" s="33" customFormat="1" ht="29.25">
      <c r="A191" s="11">
        <v>2</v>
      </c>
      <c r="B191" s="7" t="s">
        <v>546</v>
      </c>
      <c r="C191" s="11" t="s">
        <v>557</v>
      </c>
      <c r="D191" s="30" t="s">
        <v>89</v>
      </c>
      <c r="E191" s="30" t="s">
        <v>90</v>
      </c>
      <c r="F191" s="30" t="s">
        <v>90</v>
      </c>
      <c r="G191" s="11">
        <v>2005</v>
      </c>
      <c r="H191" s="31">
        <v>1697595.33</v>
      </c>
      <c r="I191" s="36" t="s">
        <v>106</v>
      </c>
      <c r="J191" s="11" t="s">
        <v>565</v>
      </c>
      <c r="K191" s="7" t="s">
        <v>560</v>
      </c>
      <c r="L191" s="11">
        <v>2</v>
      </c>
      <c r="M191" s="11" t="s">
        <v>566</v>
      </c>
      <c r="N191" s="11" t="s">
        <v>567</v>
      </c>
      <c r="O191" s="11" t="s">
        <v>568</v>
      </c>
      <c r="P191" s="11" t="s">
        <v>305</v>
      </c>
      <c r="Q191" s="11" t="s">
        <v>305</v>
      </c>
      <c r="R191" s="11" t="s">
        <v>536</v>
      </c>
      <c r="S191" s="11" t="s">
        <v>113</v>
      </c>
      <c r="T191" s="11" t="s">
        <v>113</v>
      </c>
      <c r="U191" s="11" t="s">
        <v>113</v>
      </c>
      <c r="V191" s="11">
        <v>763.61</v>
      </c>
      <c r="W191" s="11">
        <v>1</v>
      </c>
      <c r="X191" s="11" t="s">
        <v>90</v>
      </c>
      <c r="Y191" s="11" t="s">
        <v>90</v>
      </c>
    </row>
    <row r="192" spans="1:25" s="33" customFormat="1" ht="42.75">
      <c r="A192" s="11">
        <v>3</v>
      </c>
      <c r="B192" s="7" t="s">
        <v>553</v>
      </c>
      <c r="C192" s="11" t="s">
        <v>557</v>
      </c>
      <c r="D192" s="30" t="s">
        <v>89</v>
      </c>
      <c r="E192" s="30" t="s">
        <v>90</v>
      </c>
      <c r="F192" s="30" t="s">
        <v>90</v>
      </c>
      <c r="G192" s="11">
        <v>2016</v>
      </c>
      <c r="H192" s="31">
        <v>355630</v>
      </c>
      <c r="I192" s="36" t="s">
        <v>106</v>
      </c>
      <c r="J192" s="11" t="s">
        <v>569</v>
      </c>
      <c r="K192" s="7" t="s">
        <v>570</v>
      </c>
      <c r="L192" s="11">
        <v>3</v>
      </c>
      <c r="M192" s="11" t="s">
        <v>571</v>
      </c>
      <c r="N192" s="11"/>
      <c r="O192" s="11"/>
      <c r="P192" s="11"/>
      <c r="Q192" s="11"/>
      <c r="R192" s="11"/>
      <c r="S192" s="11"/>
      <c r="T192" s="11"/>
      <c r="U192" s="11"/>
      <c r="V192" s="11">
        <v>1056</v>
      </c>
      <c r="W192" s="11"/>
      <c r="X192" s="11"/>
      <c r="Y192" s="11"/>
    </row>
    <row r="193" spans="1:25" s="50" customFormat="1" ht="24" customHeight="1">
      <c r="A193" s="37" t="s">
        <v>426</v>
      </c>
      <c r="B193" s="37"/>
      <c r="C193" s="37"/>
      <c r="D193" s="37"/>
      <c r="E193" s="37"/>
      <c r="F193" s="37"/>
      <c r="G193" s="37"/>
      <c r="H193" s="38">
        <f>SUM(H190:H192)</f>
        <v>4959110.82</v>
      </c>
      <c r="I193" s="51"/>
      <c r="J193" s="40"/>
      <c r="K193" s="40"/>
      <c r="L193" s="40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</row>
    <row r="194" spans="1:25" s="50" customFormat="1" ht="24" customHeight="1">
      <c r="A194" s="24" t="s">
        <v>572</v>
      </c>
      <c r="B194" s="24"/>
      <c r="C194" s="24"/>
      <c r="D194" s="24"/>
      <c r="E194" s="24"/>
      <c r="F194" s="24"/>
      <c r="G194" s="24"/>
      <c r="H194" s="24"/>
      <c r="I194" s="42"/>
      <c r="J194" s="28"/>
      <c r="K194" s="28"/>
      <c r="L194" s="28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</row>
    <row r="195" spans="1:25" s="33" customFormat="1" ht="42.75">
      <c r="A195" s="11">
        <v>1</v>
      </c>
      <c r="B195" s="7" t="s">
        <v>528</v>
      </c>
      <c r="C195" s="11" t="s">
        <v>573</v>
      </c>
      <c r="D195" s="30" t="s">
        <v>89</v>
      </c>
      <c r="E195" s="30" t="s">
        <v>90</v>
      </c>
      <c r="F195" s="30" t="s">
        <v>90</v>
      </c>
      <c r="G195" s="11" t="s">
        <v>574</v>
      </c>
      <c r="H195" s="31">
        <f>448165.28+91330.6+179434.86+121876.58+288855.28+49080.28+9077+34725.51+48577.13+146402.99+33500+4607+28039.57+99140.88+5160.01+8705.23+19579.99+6240</f>
        <v>1622498.19</v>
      </c>
      <c r="I195" s="36" t="s">
        <v>106</v>
      </c>
      <c r="J195" s="11" t="s">
        <v>575</v>
      </c>
      <c r="K195" s="7" t="s">
        <v>576</v>
      </c>
      <c r="L195" s="11">
        <v>1</v>
      </c>
      <c r="M195" s="11" t="s">
        <v>533</v>
      </c>
      <c r="N195" s="11" t="s">
        <v>304</v>
      </c>
      <c r="O195" s="11" t="s">
        <v>151</v>
      </c>
      <c r="P195" s="11" t="s">
        <v>141</v>
      </c>
      <c r="Q195" s="11" t="s">
        <v>97</v>
      </c>
      <c r="R195" s="11" t="s">
        <v>97</v>
      </c>
      <c r="S195" s="11" t="s">
        <v>141</v>
      </c>
      <c r="T195" s="11" t="s">
        <v>181</v>
      </c>
      <c r="U195" s="11" t="s">
        <v>141</v>
      </c>
      <c r="V195" s="11">
        <v>4715.66</v>
      </c>
      <c r="W195" s="11">
        <v>2</v>
      </c>
      <c r="X195" s="11" t="s">
        <v>436</v>
      </c>
      <c r="Y195" s="11" t="s">
        <v>90</v>
      </c>
    </row>
    <row r="196" spans="1:25" s="33" customFormat="1" ht="16.5">
      <c r="A196" s="11">
        <v>2</v>
      </c>
      <c r="B196" s="7" t="s">
        <v>470</v>
      </c>
      <c r="C196" s="11"/>
      <c r="D196" s="30"/>
      <c r="E196" s="30"/>
      <c r="F196" s="30"/>
      <c r="G196" s="11">
        <v>2010</v>
      </c>
      <c r="H196" s="31">
        <v>146894</v>
      </c>
      <c r="I196" s="36" t="s">
        <v>106</v>
      </c>
      <c r="J196" s="11"/>
      <c r="K196" s="7" t="s">
        <v>576</v>
      </c>
      <c r="L196" s="11">
        <v>2</v>
      </c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s="33" customFormat="1" ht="16.5">
      <c r="A197" s="11">
        <v>3</v>
      </c>
      <c r="B197" s="7" t="s">
        <v>577</v>
      </c>
      <c r="C197" s="11"/>
      <c r="D197" s="30"/>
      <c r="E197" s="30"/>
      <c r="F197" s="30"/>
      <c r="G197" s="11">
        <v>2018</v>
      </c>
      <c r="H197" s="31">
        <v>39662.6</v>
      </c>
      <c r="I197" s="36" t="s">
        <v>106</v>
      </c>
      <c r="J197" s="11"/>
      <c r="K197" s="7" t="s">
        <v>578</v>
      </c>
      <c r="L197" s="11">
        <v>3</v>
      </c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s="33" customFormat="1" ht="16.5">
      <c r="A198" s="11">
        <v>4</v>
      </c>
      <c r="B198" s="7" t="s">
        <v>579</v>
      </c>
      <c r="C198" s="11"/>
      <c r="D198" s="30"/>
      <c r="E198" s="30"/>
      <c r="F198" s="30"/>
      <c r="G198" s="11">
        <v>2023</v>
      </c>
      <c r="H198" s="31">
        <v>140000</v>
      </c>
      <c r="I198" s="36" t="s">
        <v>106</v>
      </c>
      <c r="J198" s="11"/>
      <c r="K198" s="7" t="s">
        <v>578</v>
      </c>
      <c r="L198" s="11">
        <v>4</v>
      </c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s="50" customFormat="1" ht="24" customHeight="1">
      <c r="A199" s="37" t="s">
        <v>426</v>
      </c>
      <c r="B199" s="37"/>
      <c r="C199" s="37"/>
      <c r="D199" s="37"/>
      <c r="E199" s="37"/>
      <c r="F199" s="37"/>
      <c r="G199" s="37"/>
      <c r="H199" s="38">
        <f>SUM(H195:H198)</f>
        <v>1949054.79</v>
      </c>
      <c r="I199" s="51"/>
      <c r="J199" s="40"/>
      <c r="K199" s="40"/>
      <c r="L199" s="40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</row>
    <row r="200" spans="1:25" s="50" customFormat="1" ht="25.5" customHeight="1">
      <c r="A200" s="24" t="s">
        <v>580</v>
      </c>
      <c r="B200" s="24"/>
      <c r="C200" s="24"/>
      <c r="D200" s="24"/>
      <c r="E200" s="24"/>
      <c r="F200" s="24"/>
      <c r="G200" s="24"/>
      <c r="H200" s="24"/>
      <c r="I200" s="42"/>
      <c r="J200" s="28"/>
      <c r="K200" s="28"/>
      <c r="L200" s="28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</row>
    <row r="201" spans="1:25" s="33" customFormat="1" ht="81.75">
      <c r="A201" s="11">
        <v>1</v>
      </c>
      <c r="B201" s="7" t="s">
        <v>528</v>
      </c>
      <c r="C201" s="11" t="s">
        <v>520</v>
      </c>
      <c r="D201" s="30" t="s">
        <v>89</v>
      </c>
      <c r="E201" s="30" t="s">
        <v>90</v>
      </c>
      <c r="F201" s="30" t="s">
        <v>90</v>
      </c>
      <c r="G201" s="11" t="s">
        <v>581</v>
      </c>
      <c r="H201" s="31">
        <v>2608830.45</v>
      </c>
      <c r="I201" s="36" t="s">
        <v>106</v>
      </c>
      <c r="J201" s="11" t="s">
        <v>582</v>
      </c>
      <c r="K201" s="7" t="s">
        <v>583</v>
      </c>
      <c r="L201" s="11">
        <v>1</v>
      </c>
      <c r="M201" s="11" t="s">
        <v>584</v>
      </c>
      <c r="N201" s="11" t="s">
        <v>425</v>
      </c>
      <c r="O201" s="11" t="s">
        <v>585</v>
      </c>
      <c r="P201" s="11" t="s">
        <v>141</v>
      </c>
      <c r="Q201" s="11" t="s">
        <v>141</v>
      </c>
      <c r="R201" s="11" t="s">
        <v>113</v>
      </c>
      <c r="S201" s="11" t="s">
        <v>113</v>
      </c>
      <c r="T201" s="11" t="s">
        <v>181</v>
      </c>
      <c r="U201" s="11" t="s">
        <v>141</v>
      </c>
      <c r="V201" s="11">
        <v>3110.45</v>
      </c>
      <c r="W201" s="11">
        <v>2</v>
      </c>
      <c r="X201" s="11" t="s">
        <v>89</v>
      </c>
      <c r="Y201" s="11" t="s">
        <v>90</v>
      </c>
    </row>
    <row r="202" spans="1:25" s="33" customFormat="1" ht="42.75">
      <c r="A202" s="11">
        <v>2</v>
      </c>
      <c r="B202" s="7" t="s">
        <v>546</v>
      </c>
      <c r="C202" s="11" t="s">
        <v>520</v>
      </c>
      <c r="D202" s="30" t="s">
        <v>89</v>
      </c>
      <c r="E202" s="30" t="s">
        <v>90</v>
      </c>
      <c r="F202" s="30" t="s">
        <v>90</v>
      </c>
      <c r="G202" s="11" t="s">
        <v>586</v>
      </c>
      <c r="H202" s="31">
        <v>436777.71</v>
      </c>
      <c r="I202" s="36" t="s">
        <v>106</v>
      </c>
      <c r="J202" s="11" t="s">
        <v>587</v>
      </c>
      <c r="K202" s="7" t="s">
        <v>583</v>
      </c>
      <c r="L202" s="11">
        <v>2</v>
      </c>
      <c r="M202" s="11" t="s">
        <v>588</v>
      </c>
      <c r="N202" s="11" t="s">
        <v>425</v>
      </c>
      <c r="O202" s="11" t="s">
        <v>589</v>
      </c>
      <c r="P202" s="11" t="s">
        <v>141</v>
      </c>
      <c r="Q202" s="11" t="s">
        <v>141</v>
      </c>
      <c r="R202" s="11" t="s">
        <v>113</v>
      </c>
      <c r="S202" s="11" t="s">
        <v>113</v>
      </c>
      <c r="T202" s="11" t="s">
        <v>181</v>
      </c>
      <c r="U202" s="11" t="s">
        <v>141</v>
      </c>
      <c r="V202" s="11"/>
      <c r="W202" s="11">
        <v>1</v>
      </c>
      <c r="X202" s="11" t="s">
        <v>90</v>
      </c>
      <c r="Y202" s="11" t="s">
        <v>90</v>
      </c>
    </row>
    <row r="203" spans="1:25" s="33" customFormat="1" ht="16.5">
      <c r="A203" s="11">
        <v>3</v>
      </c>
      <c r="B203" s="7" t="s">
        <v>590</v>
      </c>
      <c r="C203" s="11"/>
      <c r="D203" s="30" t="s">
        <v>89</v>
      </c>
      <c r="E203" s="30" t="s">
        <v>90</v>
      </c>
      <c r="F203" s="30" t="s">
        <v>90</v>
      </c>
      <c r="G203" s="11">
        <v>2017</v>
      </c>
      <c r="H203" s="31">
        <v>69488.7</v>
      </c>
      <c r="I203" s="36" t="s">
        <v>106</v>
      </c>
      <c r="J203" s="11" t="s">
        <v>386</v>
      </c>
      <c r="K203" s="7" t="s">
        <v>583</v>
      </c>
      <c r="L203" s="11">
        <v>3</v>
      </c>
      <c r="M203" s="11" t="s">
        <v>591</v>
      </c>
      <c r="N203" s="11" t="s">
        <v>449</v>
      </c>
      <c r="O203" s="11" t="s">
        <v>181</v>
      </c>
      <c r="P203" s="11" t="s">
        <v>592</v>
      </c>
      <c r="Q203" s="11" t="s">
        <v>181</v>
      </c>
      <c r="R203" s="11" t="s">
        <v>181</v>
      </c>
      <c r="S203" s="11" t="s">
        <v>181</v>
      </c>
      <c r="T203" s="11" t="s">
        <v>181</v>
      </c>
      <c r="U203" s="11" t="s">
        <v>181</v>
      </c>
      <c r="V203" s="11">
        <v>20</v>
      </c>
      <c r="W203" s="11" t="s">
        <v>181</v>
      </c>
      <c r="X203" s="11" t="s">
        <v>181</v>
      </c>
      <c r="Y203" s="11" t="s">
        <v>181</v>
      </c>
    </row>
    <row r="204" spans="1:25" s="33" customFormat="1" ht="29.25">
      <c r="A204" s="11">
        <v>4</v>
      </c>
      <c r="B204" s="7" t="s">
        <v>593</v>
      </c>
      <c r="C204" s="11" t="s">
        <v>520</v>
      </c>
      <c r="D204" s="30" t="s">
        <v>89</v>
      </c>
      <c r="E204" s="30" t="s">
        <v>90</v>
      </c>
      <c r="F204" s="30" t="s">
        <v>90</v>
      </c>
      <c r="G204" s="11">
        <v>2017</v>
      </c>
      <c r="H204" s="31">
        <v>360520</v>
      </c>
      <c r="I204" s="36" t="s">
        <v>106</v>
      </c>
      <c r="J204" s="11" t="s">
        <v>594</v>
      </c>
      <c r="K204" s="7" t="s">
        <v>595</v>
      </c>
      <c r="L204" s="11">
        <v>4</v>
      </c>
      <c r="M204" s="11" t="s">
        <v>596</v>
      </c>
      <c r="N204" s="11" t="s">
        <v>597</v>
      </c>
      <c r="O204" s="11" t="s">
        <v>181</v>
      </c>
      <c r="P204" s="11" t="s">
        <v>592</v>
      </c>
      <c r="Q204" s="11" t="s">
        <v>181</v>
      </c>
      <c r="R204" s="11" t="s">
        <v>181</v>
      </c>
      <c r="S204" s="11" t="s">
        <v>181</v>
      </c>
      <c r="T204" s="11" t="s">
        <v>181</v>
      </c>
      <c r="U204" s="11" t="s">
        <v>181</v>
      </c>
      <c r="V204" s="11">
        <v>800</v>
      </c>
      <c r="W204" s="11" t="s">
        <v>592</v>
      </c>
      <c r="X204" s="11" t="s">
        <v>181</v>
      </c>
      <c r="Y204" s="11" t="s">
        <v>181</v>
      </c>
    </row>
    <row r="205" spans="1:25" s="50" customFormat="1" ht="24" customHeight="1">
      <c r="A205" s="37" t="s">
        <v>426</v>
      </c>
      <c r="B205" s="37"/>
      <c r="C205" s="37"/>
      <c r="D205" s="37"/>
      <c r="E205" s="37"/>
      <c r="F205" s="37"/>
      <c r="G205" s="37"/>
      <c r="H205" s="38">
        <f>SUM(H201:H204)</f>
        <v>3475616.8600000003</v>
      </c>
      <c r="I205" s="51"/>
      <c r="J205" s="40"/>
      <c r="K205" s="40"/>
      <c r="L205" s="40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</row>
    <row r="206" spans="1:25" s="9" customFormat="1" ht="24.75" customHeight="1">
      <c r="A206" s="24" t="s">
        <v>598</v>
      </c>
      <c r="B206" s="24"/>
      <c r="C206" s="24"/>
      <c r="D206" s="24"/>
      <c r="E206" s="24"/>
      <c r="F206" s="24"/>
      <c r="G206" s="24"/>
      <c r="H206" s="24"/>
      <c r="I206" s="42"/>
      <c r="J206" s="28"/>
      <c r="K206" s="28"/>
      <c r="L206" s="28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</row>
    <row r="207" spans="1:25" s="9" customFormat="1" ht="38.25" customHeight="1">
      <c r="A207" s="11"/>
      <c r="B207" s="44" t="s">
        <v>181</v>
      </c>
      <c r="C207" s="11"/>
      <c r="D207" s="30"/>
      <c r="E207" s="30"/>
      <c r="F207" s="53"/>
      <c r="G207" s="54"/>
      <c r="H207" s="55"/>
      <c r="I207" s="36"/>
      <c r="J207" s="44"/>
      <c r="K207" s="44"/>
      <c r="L207" s="11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</row>
    <row r="208" spans="1:25" s="9" customFormat="1" ht="27" customHeight="1">
      <c r="A208" s="2"/>
      <c r="B208" s="56"/>
      <c r="C208" s="57"/>
      <c r="D208" s="57"/>
      <c r="E208" s="57"/>
      <c r="F208" s="58" t="s">
        <v>599</v>
      </c>
      <c r="G208" s="58"/>
      <c r="H208" s="59">
        <f>SUM(H205,H199,H193,H188,H179,H176,H164,H161,H156,H144,H140)</f>
        <v>80613352.06</v>
      </c>
      <c r="I208" s="15"/>
      <c r="J208" s="16"/>
      <c r="K208" s="60"/>
      <c r="L208" s="2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</row>
    <row r="209" spans="1:25" s="9" customFormat="1" ht="15.75">
      <c r="A209" s="2"/>
      <c r="B209" s="2"/>
      <c r="C209" s="1"/>
      <c r="D209" s="13"/>
      <c r="E209" s="13"/>
      <c r="F209" s="13"/>
      <c r="G209" s="1"/>
      <c r="H209" s="14"/>
      <c r="I209" s="15"/>
      <c r="J209" s="16"/>
      <c r="K209" s="60"/>
      <c r="L209" s="2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</row>
    <row r="210" spans="11:25" ht="12.75" customHeight="1">
      <c r="K210" s="60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</row>
    <row r="211" spans="1:25" s="9" customFormat="1" ht="15.75">
      <c r="A211" s="2"/>
      <c r="B211" s="2"/>
      <c r="C211" s="1"/>
      <c r="D211" s="13"/>
      <c r="E211" s="13"/>
      <c r="F211" s="13"/>
      <c r="G211" s="1"/>
      <c r="H211" s="14"/>
      <c r="I211" s="15"/>
      <c r="J211" s="16"/>
      <c r="K211" s="60"/>
      <c r="L211" s="2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</row>
    <row r="212" spans="1:25" s="9" customFormat="1" ht="15.75">
      <c r="A212" s="2"/>
      <c r="B212" s="2"/>
      <c r="C212" s="1"/>
      <c r="D212" s="13"/>
      <c r="E212" s="13"/>
      <c r="F212" s="13"/>
      <c r="G212" s="1"/>
      <c r="H212" s="14"/>
      <c r="I212" s="15"/>
      <c r="J212" s="16"/>
      <c r="K212" s="16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1:25" ht="15.75">
      <c r="K213" s="60"/>
      <c r="P213" s="61"/>
      <c r="Q213" s="61"/>
      <c r="R213" s="61"/>
      <c r="S213" s="61"/>
      <c r="T213" s="61"/>
      <c r="U213" s="61"/>
      <c r="V213" s="61"/>
      <c r="W213" s="61"/>
      <c r="X213" s="61"/>
      <c r="Y213" s="61"/>
    </row>
    <row r="214" spans="11:25" ht="21.75" customHeight="1">
      <c r="K214" s="60"/>
      <c r="P214" s="61"/>
      <c r="Q214" s="61"/>
      <c r="R214" s="61"/>
      <c r="S214" s="61"/>
      <c r="T214" s="61"/>
      <c r="U214" s="61"/>
      <c r="V214" s="61"/>
      <c r="W214" s="61"/>
      <c r="X214" s="61"/>
      <c r="Y214" s="61"/>
    </row>
  </sheetData>
  <sheetProtection selectLockedCells="1" selectUnlockedCells="1"/>
  <mergeCells count="4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O3"/>
    <mergeCell ref="P3:U3"/>
    <mergeCell ref="V3:V4"/>
    <mergeCell ref="W3:W4"/>
    <mergeCell ref="X3:X4"/>
    <mergeCell ref="Y3:Y4"/>
    <mergeCell ref="A5:F5"/>
    <mergeCell ref="A140:G140"/>
    <mergeCell ref="A141:H141"/>
    <mergeCell ref="A144:G144"/>
    <mergeCell ref="A145:H145"/>
    <mergeCell ref="A147:H147"/>
    <mergeCell ref="A156:G156"/>
    <mergeCell ref="A157:H157"/>
    <mergeCell ref="J158:J160"/>
    <mergeCell ref="A161:G161"/>
    <mergeCell ref="A162:H162"/>
    <mergeCell ref="A164:G164"/>
    <mergeCell ref="A165:H165"/>
    <mergeCell ref="A176:G176"/>
    <mergeCell ref="A177:H177"/>
    <mergeCell ref="A179:G179"/>
    <mergeCell ref="A180:H180"/>
    <mergeCell ref="A188:G188"/>
    <mergeCell ref="A189:H189"/>
    <mergeCell ref="A193:G193"/>
    <mergeCell ref="A194:H194"/>
    <mergeCell ref="A199:G199"/>
    <mergeCell ref="A200:H200"/>
    <mergeCell ref="A205:G205"/>
    <mergeCell ref="A206:H206"/>
    <mergeCell ref="F208:G208"/>
  </mergeCells>
  <printOptions horizontalCentered="1"/>
  <pageMargins left="0.39375" right="0" top="0.3541666666666667" bottom="0.35486111111111107" header="0.5118110236220472" footer="0.31527777777777777"/>
  <pageSetup horizontalDpi="300" verticalDpi="300" orientation="portrait" paperSize="9" scale="29"/>
  <headerFooter alignWithMargins="0">
    <oddFooter>&amp;CStrona &amp;P z &amp;N</oddFooter>
  </headerFooter>
  <rowBreaks count="4" manualBreakCount="4">
    <brk id="45" max="255" man="1"/>
    <brk id="87" max="255" man="1"/>
    <brk id="130" max="255" man="1"/>
    <brk id="176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983"/>
  <sheetViews>
    <sheetView view="pageBreakPreview" zoomScale="90" zoomScaleNormal="110" zoomScaleSheetLayoutView="90" workbookViewId="0" topLeftCell="A421">
      <selection activeCell="D463" sqref="D463"/>
    </sheetView>
  </sheetViews>
  <sheetFormatPr defaultColWidth="9.140625" defaultRowHeight="12.75"/>
  <cols>
    <col min="1" max="1" width="5.57421875" style="62" customWidth="1"/>
    <col min="2" max="2" width="91.28125" style="63" customWidth="1"/>
    <col min="3" max="3" width="15.421875" style="1" customWidth="1"/>
    <col min="4" max="4" width="20.57421875" style="64" customWidth="1"/>
    <col min="5" max="5" width="16.421875" style="9" customWidth="1"/>
    <col min="6" max="6" width="41.140625" style="65" customWidth="1"/>
    <col min="7" max="7" width="14.57421875" style="65" customWidth="1"/>
    <col min="8" max="8" width="16.8515625" style="66" customWidth="1"/>
    <col min="9" max="25" width="8.8515625" style="9" customWidth="1"/>
  </cols>
  <sheetData>
    <row r="1" spans="1:4" ht="15">
      <c r="A1" s="67" t="s">
        <v>600</v>
      </c>
      <c r="D1" s="68"/>
    </row>
    <row r="3" spans="1:4" ht="14.25" customHeight="1">
      <c r="A3" s="69" t="s">
        <v>601</v>
      </c>
      <c r="B3" s="69"/>
      <c r="C3" s="69"/>
      <c r="D3" s="69"/>
    </row>
    <row r="4" spans="1:8" ht="30">
      <c r="A4" s="20" t="s">
        <v>602</v>
      </c>
      <c r="B4" s="20" t="s">
        <v>603</v>
      </c>
      <c r="C4" s="20" t="s">
        <v>604</v>
      </c>
      <c r="D4" s="21" t="s">
        <v>605</v>
      </c>
      <c r="F4" s="70"/>
      <c r="G4" s="70"/>
      <c r="H4" s="71"/>
    </row>
    <row r="5" spans="1:8" ht="15" customHeight="1">
      <c r="A5" s="24" t="s">
        <v>87</v>
      </c>
      <c r="B5" s="24"/>
      <c r="C5" s="24"/>
      <c r="D5" s="24"/>
      <c r="F5" s="72"/>
      <c r="G5" s="73"/>
      <c r="H5" s="74"/>
    </row>
    <row r="6" spans="1:8" s="76" customFormat="1" ht="14.25">
      <c r="A6" s="11">
        <v>1</v>
      </c>
      <c r="B6" s="44" t="s">
        <v>606</v>
      </c>
      <c r="C6" s="11">
        <v>2019</v>
      </c>
      <c r="D6" s="75">
        <v>4960</v>
      </c>
      <c r="E6" s="50"/>
      <c r="H6" s="66"/>
    </row>
    <row r="7" spans="1:8" s="76" customFormat="1" ht="14.25">
      <c r="A7" s="11">
        <v>2</v>
      </c>
      <c r="B7" s="44" t="s">
        <v>607</v>
      </c>
      <c r="C7" s="11">
        <v>2019</v>
      </c>
      <c r="D7" s="75">
        <v>2028.27</v>
      </c>
      <c r="E7" s="50"/>
      <c r="H7" s="66"/>
    </row>
    <row r="8" spans="1:8" s="76" customFormat="1" ht="14.25">
      <c r="A8" s="11">
        <v>3</v>
      </c>
      <c r="B8" s="44" t="s">
        <v>608</v>
      </c>
      <c r="C8" s="11">
        <v>2019</v>
      </c>
      <c r="D8" s="75">
        <v>1531.35</v>
      </c>
      <c r="E8" s="50"/>
      <c r="H8" s="66"/>
    </row>
    <row r="9" spans="1:8" s="76" customFormat="1" ht="14.25">
      <c r="A9" s="11">
        <v>4</v>
      </c>
      <c r="B9" s="44" t="s">
        <v>608</v>
      </c>
      <c r="C9" s="11">
        <v>2019</v>
      </c>
      <c r="D9" s="75">
        <v>1536.15</v>
      </c>
      <c r="E9" s="50"/>
      <c r="H9" s="66"/>
    </row>
    <row r="10" spans="1:8" s="76" customFormat="1" ht="14.25">
      <c r="A10" s="11">
        <v>5</v>
      </c>
      <c r="B10" s="44" t="s">
        <v>609</v>
      </c>
      <c r="C10" s="11">
        <v>2019</v>
      </c>
      <c r="D10" s="75">
        <f>2*1557</f>
        <v>3114</v>
      </c>
      <c r="E10" s="50"/>
      <c r="H10" s="66"/>
    </row>
    <row r="11" spans="1:8" s="76" customFormat="1" ht="14.25">
      <c r="A11" s="11">
        <v>6</v>
      </c>
      <c r="B11" s="44" t="s">
        <v>610</v>
      </c>
      <c r="C11" s="11">
        <v>2019</v>
      </c>
      <c r="D11" s="75">
        <v>1678</v>
      </c>
      <c r="E11" s="50"/>
      <c r="H11" s="66"/>
    </row>
    <row r="12" spans="1:8" s="76" customFormat="1" ht="14.25">
      <c r="A12" s="11">
        <v>7</v>
      </c>
      <c r="B12" s="44" t="s">
        <v>611</v>
      </c>
      <c r="C12" s="11">
        <v>2019</v>
      </c>
      <c r="D12" s="75">
        <f>3*16666.33</f>
        <v>49998.990000000005</v>
      </c>
      <c r="E12" s="50"/>
      <c r="H12" s="66"/>
    </row>
    <row r="13" spans="1:8" s="76" customFormat="1" ht="14.25">
      <c r="A13" s="11">
        <v>8</v>
      </c>
      <c r="B13" s="44" t="s">
        <v>612</v>
      </c>
      <c r="C13" s="11">
        <v>2019</v>
      </c>
      <c r="D13" s="75">
        <v>1474.77</v>
      </c>
      <c r="E13" s="50"/>
      <c r="H13" s="66"/>
    </row>
    <row r="14" spans="1:8" s="76" customFormat="1" ht="14.25">
      <c r="A14" s="11">
        <v>9</v>
      </c>
      <c r="B14" s="44" t="s">
        <v>613</v>
      </c>
      <c r="C14" s="11">
        <v>2020</v>
      </c>
      <c r="D14" s="75">
        <f>2*2472.3</f>
        <v>4944.6</v>
      </c>
      <c r="E14" s="50"/>
      <c r="H14" s="66"/>
    </row>
    <row r="15" spans="1:8" s="76" customFormat="1" ht="14.25">
      <c r="A15" s="11">
        <v>10</v>
      </c>
      <c r="B15" s="44" t="s">
        <v>614</v>
      </c>
      <c r="C15" s="11">
        <v>2020</v>
      </c>
      <c r="D15" s="75">
        <v>9500</v>
      </c>
      <c r="E15" s="50"/>
      <c r="H15" s="66"/>
    </row>
    <row r="16" spans="1:8" s="76" customFormat="1" ht="14.25">
      <c r="A16" s="11">
        <v>11</v>
      </c>
      <c r="B16" s="44" t="s">
        <v>615</v>
      </c>
      <c r="C16" s="11">
        <v>2020</v>
      </c>
      <c r="D16" s="75">
        <v>9432.06</v>
      </c>
      <c r="E16" s="50"/>
      <c r="H16" s="66"/>
    </row>
    <row r="17" spans="1:8" s="76" customFormat="1" ht="14.25">
      <c r="A17" s="11">
        <v>12</v>
      </c>
      <c r="B17" s="44" t="s">
        <v>615</v>
      </c>
      <c r="C17" s="11">
        <v>2020</v>
      </c>
      <c r="D17" s="75">
        <v>9163.5</v>
      </c>
      <c r="E17" s="50"/>
      <c r="H17" s="66"/>
    </row>
    <row r="18" spans="1:8" s="76" customFormat="1" ht="14.25">
      <c r="A18" s="11">
        <v>13</v>
      </c>
      <c r="B18" s="44" t="s">
        <v>616</v>
      </c>
      <c r="C18" s="11">
        <v>2020</v>
      </c>
      <c r="D18" s="75">
        <f>2*1680.77</f>
        <v>3361.54</v>
      </c>
      <c r="E18" s="50"/>
      <c r="H18" s="66"/>
    </row>
    <row r="19" spans="1:8" s="76" customFormat="1" ht="14.25">
      <c r="A19" s="11">
        <v>14</v>
      </c>
      <c r="B19" s="44" t="s">
        <v>617</v>
      </c>
      <c r="C19" s="11">
        <v>2020</v>
      </c>
      <c r="D19" s="75">
        <f>2*899</f>
        <v>1798</v>
      </c>
      <c r="E19" s="50"/>
      <c r="H19" s="66"/>
    </row>
    <row r="20" spans="1:8" s="76" customFormat="1" ht="14.25">
      <c r="A20" s="11">
        <v>15</v>
      </c>
      <c r="B20" s="44" t="s">
        <v>618</v>
      </c>
      <c r="C20" s="11">
        <v>2020</v>
      </c>
      <c r="D20" s="75">
        <v>819</v>
      </c>
      <c r="E20" s="50"/>
      <c r="H20" s="66"/>
    </row>
    <row r="21" spans="1:8" s="76" customFormat="1" ht="14.25">
      <c r="A21" s="11">
        <v>16</v>
      </c>
      <c r="B21" s="44" t="s">
        <v>619</v>
      </c>
      <c r="C21" s="11">
        <v>2020</v>
      </c>
      <c r="D21" s="75">
        <v>681.3</v>
      </c>
      <c r="E21" s="50"/>
      <c r="H21" s="66"/>
    </row>
    <row r="22" spans="1:8" s="76" customFormat="1" ht="14.25">
      <c r="A22" s="11">
        <v>17</v>
      </c>
      <c r="B22" s="44" t="s">
        <v>620</v>
      </c>
      <c r="C22" s="11">
        <v>2021</v>
      </c>
      <c r="D22" s="75">
        <f>2*1800</f>
        <v>3600</v>
      </c>
      <c r="E22" s="50"/>
      <c r="H22" s="66"/>
    </row>
    <row r="23" spans="1:8" s="76" customFormat="1" ht="14.25">
      <c r="A23" s="11">
        <v>18</v>
      </c>
      <c r="B23" s="44" t="s">
        <v>621</v>
      </c>
      <c r="C23" s="11">
        <v>2021</v>
      </c>
      <c r="D23" s="75">
        <v>2029</v>
      </c>
      <c r="E23" s="50"/>
      <c r="H23" s="66"/>
    </row>
    <row r="24" spans="1:8" s="76" customFormat="1" ht="14.25">
      <c r="A24" s="11">
        <v>19</v>
      </c>
      <c r="B24" s="44" t="s">
        <v>622</v>
      </c>
      <c r="C24" s="11">
        <v>2021</v>
      </c>
      <c r="D24" s="75">
        <v>21414.3</v>
      </c>
      <c r="E24" s="50"/>
      <c r="H24" s="66"/>
    </row>
    <row r="25" spans="1:8" s="76" customFormat="1" ht="14.25">
      <c r="A25" s="11">
        <v>20</v>
      </c>
      <c r="B25" s="44" t="s">
        <v>623</v>
      </c>
      <c r="C25" s="11">
        <v>2021</v>
      </c>
      <c r="D25" s="75">
        <v>4194.3</v>
      </c>
      <c r="E25" s="50"/>
      <c r="H25" s="66"/>
    </row>
    <row r="26" spans="1:8" s="76" customFormat="1" ht="14.25">
      <c r="A26" s="11">
        <v>21</v>
      </c>
      <c r="B26" s="44" t="s">
        <v>623</v>
      </c>
      <c r="C26" s="11">
        <v>2021</v>
      </c>
      <c r="D26" s="75">
        <v>4850</v>
      </c>
      <c r="E26" s="50"/>
      <c r="H26" s="66"/>
    </row>
    <row r="27" spans="1:8" s="76" customFormat="1" ht="14.25">
      <c r="A27" s="11">
        <v>22</v>
      </c>
      <c r="B27" s="44" t="s">
        <v>623</v>
      </c>
      <c r="C27" s="11">
        <v>2021</v>
      </c>
      <c r="D27" s="75">
        <v>3997.5</v>
      </c>
      <c r="E27" s="50"/>
      <c r="H27" s="66"/>
    </row>
    <row r="28" spans="1:8" s="76" customFormat="1" ht="14.25">
      <c r="A28" s="11">
        <v>23</v>
      </c>
      <c r="B28" s="44" t="s">
        <v>624</v>
      </c>
      <c r="C28" s="11">
        <v>2022</v>
      </c>
      <c r="D28" s="75">
        <f>3*1716</f>
        <v>5148</v>
      </c>
      <c r="E28" s="50"/>
      <c r="H28" s="66"/>
    </row>
    <row r="29" spans="1:8" s="76" customFormat="1" ht="14.25">
      <c r="A29" s="11">
        <v>24</v>
      </c>
      <c r="B29" s="44" t="s">
        <v>625</v>
      </c>
      <c r="C29" s="11">
        <v>2022</v>
      </c>
      <c r="D29" s="75">
        <v>3583.83</v>
      </c>
      <c r="E29" s="50"/>
      <c r="H29" s="66"/>
    </row>
    <row r="30" spans="1:8" s="76" customFormat="1" ht="14.25">
      <c r="A30" s="11">
        <v>25</v>
      </c>
      <c r="B30" s="44" t="s">
        <v>626</v>
      </c>
      <c r="C30" s="11">
        <v>2022</v>
      </c>
      <c r="D30" s="75">
        <f>2*1934.55</f>
        <v>3869.1</v>
      </c>
      <c r="E30" s="50"/>
      <c r="H30" s="66"/>
    </row>
    <row r="31" spans="1:8" s="76" customFormat="1" ht="14.25">
      <c r="A31" s="11">
        <v>26</v>
      </c>
      <c r="B31" s="44" t="s">
        <v>627</v>
      </c>
      <c r="C31" s="11">
        <v>2022</v>
      </c>
      <c r="D31" s="75">
        <v>4870.8</v>
      </c>
      <c r="E31" s="50"/>
      <c r="H31" s="66"/>
    </row>
    <row r="32" spans="1:8" s="76" customFormat="1" ht="14.25">
      <c r="A32" s="11">
        <v>27</v>
      </c>
      <c r="B32" s="44" t="s">
        <v>628</v>
      </c>
      <c r="C32" s="11">
        <v>2022</v>
      </c>
      <c r="D32" s="75">
        <f>2*5300</f>
        <v>10600</v>
      </c>
      <c r="E32" s="50"/>
      <c r="H32" s="66"/>
    </row>
    <row r="33" spans="1:8" s="76" customFormat="1" ht="14.25">
      <c r="A33" s="11">
        <v>28</v>
      </c>
      <c r="B33" s="44" t="s">
        <v>629</v>
      </c>
      <c r="C33" s="11">
        <v>2022</v>
      </c>
      <c r="D33" s="75">
        <v>1107</v>
      </c>
      <c r="E33" s="50"/>
      <c r="H33" s="66"/>
    </row>
    <row r="34" spans="1:8" s="76" customFormat="1" ht="14.25">
      <c r="A34" s="11">
        <v>29</v>
      </c>
      <c r="B34" s="44" t="s">
        <v>630</v>
      </c>
      <c r="C34" s="11">
        <v>2022</v>
      </c>
      <c r="D34" s="75">
        <v>9990.06</v>
      </c>
      <c r="E34" s="50"/>
      <c r="H34" s="66"/>
    </row>
    <row r="35" spans="1:8" s="76" customFormat="1" ht="14.25">
      <c r="A35" s="11">
        <v>30</v>
      </c>
      <c r="B35" s="44" t="s">
        <v>631</v>
      </c>
      <c r="C35" s="11">
        <v>2022</v>
      </c>
      <c r="D35" s="75">
        <v>2860.5</v>
      </c>
      <c r="E35" s="50"/>
      <c r="H35" s="66"/>
    </row>
    <row r="36" spans="1:8" s="76" customFormat="1" ht="14.25">
      <c r="A36" s="11">
        <v>31</v>
      </c>
      <c r="B36" s="44" t="s">
        <v>632</v>
      </c>
      <c r="C36" s="11">
        <v>2022</v>
      </c>
      <c r="D36" s="75">
        <v>638.17</v>
      </c>
      <c r="E36" s="50"/>
      <c r="H36" s="66"/>
    </row>
    <row r="37" spans="1:8" s="76" customFormat="1" ht="14.25">
      <c r="A37" s="11">
        <v>32</v>
      </c>
      <c r="B37" s="44" t="s">
        <v>631</v>
      </c>
      <c r="C37" s="11">
        <v>2022</v>
      </c>
      <c r="D37" s="75">
        <v>2860.5</v>
      </c>
      <c r="E37" s="50"/>
      <c r="H37" s="66"/>
    </row>
    <row r="38" spans="1:8" s="76" customFormat="1" ht="14.25">
      <c r="A38" s="11">
        <v>33</v>
      </c>
      <c r="B38" s="44" t="s">
        <v>632</v>
      </c>
      <c r="C38" s="11">
        <v>2022</v>
      </c>
      <c r="D38" s="75">
        <v>638.17</v>
      </c>
      <c r="E38" s="50"/>
      <c r="H38" s="66"/>
    </row>
    <row r="39" spans="1:8" s="76" customFormat="1" ht="14.25">
      <c r="A39" s="11">
        <v>34</v>
      </c>
      <c r="B39" s="44" t="s">
        <v>633</v>
      </c>
      <c r="C39" s="11">
        <v>2022</v>
      </c>
      <c r="D39" s="75">
        <v>3998.47</v>
      </c>
      <c r="E39" s="50"/>
      <c r="H39" s="66"/>
    </row>
    <row r="40" spans="1:8" s="76" customFormat="1" ht="14.25">
      <c r="A40" s="11">
        <v>35</v>
      </c>
      <c r="B40" s="44" t="s">
        <v>634</v>
      </c>
      <c r="C40" s="11">
        <v>2022</v>
      </c>
      <c r="D40" s="75">
        <v>2899</v>
      </c>
      <c r="E40" s="50"/>
      <c r="H40" s="66"/>
    </row>
    <row r="41" spans="1:8" s="76" customFormat="1" ht="14.25">
      <c r="A41" s="11">
        <v>36</v>
      </c>
      <c r="B41" s="44" t="s">
        <v>635</v>
      </c>
      <c r="C41" s="11">
        <v>2022</v>
      </c>
      <c r="D41" s="75">
        <v>494.46</v>
      </c>
      <c r="E41" s="50"/>
      <c r="H41" s="66"/>
    </row>
    <row r="42" spans="1:8" s="76" customFormat="1" ht="14.25">
      <c r="A42" s="11">
        <v>37</v>
      </c>
      <c r="B42" s="44" t="s">
        <v>636</v>
      </c>
      <c r="C42" s="11">
        <v>2022</v>
      </c>
      <c r="D42" s="75">
        <v>1500.6</v>
      </c>
      <c r="E42" s="50"/>
      <c r="H42" s="66"/>
    </row>
    <row r="43" spans="1:8" s="76" customFormat="1" ht="14.25">
      <c r="A43" s="11">
        <v>38</v>
      </c>
      <c r="B43" s="44" t="s">
        <v>637</v>
      </c>
      <c r="C43" s="11">
        <v>2022</v>
      </c>
      <c r="D43" s="75">
        <v>34621.36</v>
      </c>
      <c r="E43" s="50"/>
      <c r="H43" s="66"/>
    </row>
    <row r="44" spans="1:8" s="76" customFormat="1" ht="14.25">
      <c r="A44" s="11">
        <v>39</v>
      </c>
      <c r="B44" s="44" t="s">
        <v>638</v>
      </c>
      <c r="C44" s="11">
        <v>2022</v>
      </c>
      <c r="D44" s="75">
        <f>3*11251.33</f>
        <v>33753.99</v>
      </c>
      <c r="E44" s="50"/>
      <c r="H44" s="66"/>
    </row>
    <row r="45" spans="1:8" s="76" customFormat="1" ht="14.25">
      <c r="A45" s="11">
        <v>40</v>
      </c>
      <c r="B45" s="44" t="s">
        <v>639</v>
      </c>
      <c r="C45" s="11">
        <v>2022</v>
      </c>
      <c r="D45" s="75">
        <f>5*11251.33</f>
        <v>56256.65</v>
      </c>
      <c r="E45" s="50"/>
      <c r="H45" s="66"/>
    </row>
    <row r="46" spans="1:8" s="76" customFormat="1" ht="14.25">
      <c r="A46" s="11">
        <v>41</v>
      </c>
      <c r="B46" s="44" t="s">
        <v>640</v>
      </c>
      <c r="C46" s="11">
        <v>2022</v>
      </c>
      <c r="D46" s="75">
        <f>3*7992.8</f>
        <v>23978.4</v>
      </c>
      <c r="E46" s="50"/>
      <c r="H46" s="66"/>
    </row>
    <row r="47" spans="1:8" s="76" customFormat="1" ht="14.25">
      <c r="A47" s="11">
        <v>42</v>
      </c>
      <c r="B47" s="44" t="s">
        <v>641</v>
      </c>
      <c r="C47" s="11">
        <v>2022</v>
      </c>
      <c r="D47" s="75">
        <f>3*7992.81</f>
        <v>23978.43</v>
      </c>
      <c r="E47" s="50"/>
      <c r="H47" s="66"/>
    </row>
    <row r="48" spans="1:8" s="76" customFormat="1" ht="14.25">
      <c r="A48" s="11">
        <v>43</v>
      </c>
      <c r="B48" s="44" t="s">
        <v>642</v>
      </c>
      <c r="C48" s="11">
        <v>2022</v>
      </c>
      <c r="D48" s="75">
        <v>55550</v>
      </c>
      <c r="E48" s="50"/>
      <c r="H48" s="66"/>
    </row>
    <row r="49" spans="1:8" s="76" customFormat="1" ht="14.25">
      <c r="A49" s="11">
        <v>44</v>
      </c>
      <c r="B49" s="44" t="s">
        <v>643</v>
      </c>
      <c r="C49" s="11">
        <v>2022</v>
      </c>
      <c r="D49" s="75">
        <v>51351.35</v>
      </c>
      <c r="E49" s="50"/>
      <c r="H49" s="66"/>
    </row>
    <row r="50" spans="1:8" s="76" customFormat="1" ht="14.25">
      <c r="A50" s="11">
        <v>45</v>
      </c>
      <c r="B50" s="44" t="s">
        <v>644</v>
      </c>
      <c r="C50" s="11">
        <v>2023</v>
      </c>
      <c r="D50" s="75">
        <v>4731.81</v>
      </c>
      <c r="E50" s="50"/>
      <c r="H50" s="66"/>
    </row>
    <row r="51" spans="1:8" s="76" customFormat="1" ht="14.25">
      <c r="A51" s="11">
        <v>46</v>
      </c>
      <c r="B51" s="44" t="s">
        <v>645</v>
      </c>
      <c r="C51" s="11">
        <v>2023</v>
      </c>
      <c r="D51" s="75">
        <f>4*2814.24</f>
        <v>11256.96</v>
      </c>
      <c r="E51" s="50"/>
      <c r="H51" s="66"/>
    </row>
    <row r="52" spans="1:8" s="76" customFormat="1" ht="14.25">
      <c r="A52" s="11">
        <v>47</v>
      </c>
      <c r="B52" s="44" t="s">
        <v>646</v>
      </c>
      <c r="C52" s="11">
        <v>2023</v>
      </c>
      <c r="D52" s="75">
        <v>20290</v>
      </c>
      <c r="E52" s="50"/>
      <c r="H52" s="66"/>
    </row>
    <row r="53" spans="1:8" s="76" customFormat="1" ht="14.25">
      <c r="A53" s="11">
        <v>48</v>
      </c>
      <c r="B53" s="44" t="s">
        <v>647</v>
      </c>
      <c r="C53" s="11">
        <v>2023</v>
      </c>
      <c r="D53" s="75">
        <v>37121.4</v>
      </c>
      <c r="E53" s="50"/>
      <c r="H53" s="66"/>
    </row>
    <row r="54" spans="1:8" s="76" customFormat="1" ht="14.25">
      <c r="A54" s="11">
        <v>49</v>
      </c>
      <c r="B54" s="44" t="s">
        <v>647</v>
      </c>
      <c r="C54" s="11">
        <v>2023</v>
      </c>
      <c r="D54" s="75">
        <v>37121.4</v>
      </c>
      <c r="E54" s="50"/>
      <c r="H54" s="66"/>
    </row>
    <row r="55" spans="1:8" s="76" customFormat="1" ht="14.25">
      <c r="A55" s="11">
        <v>50</v>
      </c>
      <c r="B55" s="44" t="s">
        <v>648</v>
      </c>
      <c r="C55" s="11">
        <v>2023</v>
      </c>
      <c r="D55" s="75">
        <v>12441.45</v>
      </c>
      <c r="E55" s="50"/>
      <c r="H55" s="66"/>
    </row>
    <row r="56" spans="1:8" s="76" customFormat="1" ht="14.25">
      <c r="A56" s="11">
        <v>51</v>
      </c>
      <c r="B56" s="44" t="s">
        <v>649</v>
      </c>
      <c r="C56" s="11">
        <v>2023</v>
      </c>
      <c r="D56" s="75">
        <v>10277.88</v>
      </c>
      <c r="E56" s="50"/>
      <c r="H56" s="66"/>
    </row>
    <row r="57" spans="1:8" s="76" customFormat="1" ht="14.25">
      <c r="A57" s="11">
        <v>52</v>
      </c>
      <c r="B57" s="44" t="s">
        <v>650</v>
      </c>
      <c r="C57" s="11">
        <v>2023</v>
      </c>
      <c r="D57" s="75">
        <v>500</v>
      </c>
      <c r="E57" s="50"/>
      <c r="H57" s="66"/>
    </row>
    <row r="58" spans="1:8" s="76" customFormat="1" ht="14.25">
      <c r="A58" s="11">
        <v>53</v>
      </c>
      <c r="B58" s="44" t="s">
        <v>651</v>
      </c>
      <c r="C58" s="11">
        <v>2023</v>
      </c>
      <c r="D58" s="75">
        <f>3*282.9</f>
        <v>848.6999999999999</v>
      </c>
      <c r="E58" s="50"/>
      <c r="H58" s="66"/>
    </row>
    <row r="59" spans="1:8" s="76" customFormat="1" ht="14.25">
      <c r="A59" s="11">
        <v>54</v>
      </c>
      <c r="B59" s="44" t="s">
        <v>652</v>
      </c>
      <c r="C59" s="11">
        <v>2023</v>
      </c>
      <c r="D59" s="75">
        <f>3*2472.3</f>
        <v>7416.900000000001</v>
      </c>
      <c r="E59" s="50"/>
      <c r="H59" s="66"/>
    </row>
    <row r="60" spans="1:8" s="76" customFormat="1" ht="14.25">
      <c r="A60" s="11">
        <v>55</v>
      </c>
      <c r="B60" s="44" t="s">
        <v>653</v>
      </c>
      <c r="C60" s="11">
        <v>2023</v>
      </c>
      <c r="D60" s="75">
        <v>3019.99</v>
      </c>
      <c r="E60" s="50"/>
      <c r="H60" s="66"/>
    </row>
    <row r="61" spans="1:8" s="76" customFormat="1" ht="14.25">
      <c r="A61" s="11">
        <v>56</v>
      </c>
      <c r="B61" s="44" t="s">
        <v>654</v>
      </c>
      <c r="C61" s="11">
        <v>2023</v>
      </c>
      <c r="D61" s="75">
        <f>2*1729.51</f>
        <v>3459.02</v>
      </c>
      <c r="E61" s="50"/>
      <c r="H61" s="66"/>
    </row>
    <row r="62" spans="1:8" s="76" customFormat="1" ht="14.25">
      <c r="A62" s="11">
        <v>57</v>
      </c>
      <c r="B62" s="44" t="s">
        <v>655</v>
      </c>
      <c r="C62" s="11">
        <v>2023</v>
      </c>
      <c r="D62" s="75">
        <f>2*3506</f>
        <v>7012</v>
      </c>
      <c r="E62" s="50"/>
      <c r="H62" s="66"/>
    </row>
    <row r="63" spans="1:8" s="76" customFormat="1" ht="14.25">
      <c r="A63" s="11">
        <v>58</v>
      </c>
      <c r="B63" s="44" t="s">
        <v>656</v>
      </c>
      <c r="C63" s="11">
        <v>2023</v>
      </c>
      <c r="D63" s="75">
        <v>720.01</v>
      </c>
      <c r="E63" s="50"/>
      <c r="H63" s="66"/>
    </row>
    <row r="64" spans="1:8" s="76" customFormat="1" ht="14.25">
      <c r="A64" s="11">
        <v>59</v>
      </c>
      <c r="B64" s="44" t="s">
        <v>653</v>
      </c>
      <c r="C64" s="11">
        <v>2023</v>
      </c>
      <c r="D64" s="75">
        <v>3740</v>
      </c>
      <c r="E64" s="50"/>
      <c r="H64" s="66"/>
    </row>
    <row r="65" spans="1:8" s="76" customFormat="1" ht="14.25">
      <c r="A65" s="11">
        <v>60</v>
      </c>
      <c r="B65" s="44" t="s">
        <v>657</v>
      </c>
      <c r="C65" s="11">
        <v>2023</v>
      </c>
      <c r="D65" s="75">
        <f>24*4538.7</f>
        <v>108928.79999999999</v>
      </c>
      <c r="E65" s="50"/>
      <c r="H65" s="66"/>
    </row>
    <row r="66" spans="1:8" s="76" customFormat="1" ht="14.25">
      <c r="A66" s="11">
        <v>61</v>
      </c>
      <c r="B66" s="44" t="s">
        <v>658</v>
      </c>
      <c r="C66" s="11">
        <v>2023</v>
      </c>
      <c r="D66" s="75">
        <v>210330</v>
      </c>
      <c r="E66" s="50"/>
      <c r="H66" s="66"/>
    </row>
    <row r="67" spans="1:8" s="50" customFormat="1" ht="15" customHeight="1">
      <c r="A67" s="37" t="s">
        <v>426</v>
      </c>
      <c r="B67" s="37"/>
      <c r="C67" s="37"/>
      <c r="D67" s="77">
        <f>SUM(D6:D66)</f>
        <v>959871.79</v>
      </c>
      <c r="H67" s="71"/>
    </row>
    <row r="68" spans="1:4" ht="15" customHeight="1">
      <c r="A68" s="24" t="s">
        <v>427</v>
      </c>
      <c r="B68" s="24"/>
      <c r="C68" s="24"/>
      <c r="D68" s="24"/>
    </row>
    <row r="69" spans="1:8" s="76" customFormat="1" ht="14.25">
      <c r="A69" s="11">
        <v>1</v>
      </c>
      <c r="B69" s="44" t="s">
        <v>659</v>
      </c>
      <c r="C69" s="11">
        <v>2020</v>
      </c>
      <c r="D69" s="75">
        <v>6089</v>
      </c>
      <c r="E69" s="50"/>
      <c r="H69" s="66"/>
    </row>
    <row r="70" spans="1:8" s="76" customFormat="1" ht="14.25">
      <c r="A70" s="11">
        <v>2</v>
      </c>
      <c r="B70" s="44" t="s">
        <v>660</v>
      </c>
      <c r="C70" s="11">
        <v>2021</v>
      </c>
      <c r="D70" s="75">
        <v>4365</v>
      </c>
      <c r="E70" s="50"/>
      <c r="H70" s="66"/>
    </row>
    <row r="71" spans="1:8" s="76" customFormat="1" ht="14.25">
      <c r="A71" s="11">
        <v>3</v>
      </c>
      <c r="B71" s="44" t="s">
        <v>660</v>
      </c>
      <c r="C71" s="11">
        <v>2022</v>
      </c>
      <c r="D71" s="75">
        <v>1931.1</v>
      </c>
      <c r="E71" s="50"/>
      <c r="H71" s="66"/>
    </row>
    <row r="72" spans="1:8" s="76" customFormat="1" ht="13.5" customHeight="1">
      <c r="A72" s="37" t="s">
        <v>426</v>
      </c>
      <c r="B72" s="37"/>
      <c r="C72" s="37"/>
      <c r="D72" s="78">
        <f>SUM(D69:D71)</f>
        <v>12385.1</v>
      </c>
      <c r="H72" s="66"/>
    </row>
    <row r="73" spans="1:4" ht="15" customHeight="1">
      <c r="A73" s="24" t="s">
        <v>442</v>
      </c>
      <c r="B73" s="24"/>
      <c r="C73" s="24"/>
      <c r="D73" s="24"/>
    </row>
    <row r="74" spans="1:9" s="76" customFormat="1" ht="28.5">
      <c r="A74" s="11">
        <v>1</v>
      </c>
      <c r="B74" s="44" t="s">
        <v>661</v>
      </c>
      <c r="C74" s="11">
        <v>2019</v>
      </c>
      <c r="D74" s="75">
        <v>1097.32</v>
      </c>
      <c r="H74" s="66"/>
      <c r="I74" s="79"/>
    </row>
    <row r="75" spans="1:9" s="76" customFormat="1" ht="28.5">
      <c r="A75" s="11">
        <v>2</v>
      </c>
      <c r="B75" s="44" t="s">
        <v>662</v>
      </c>
      <c r="C75" s="11">
        <v>2019</v>
      </c>
      <c r="D75" s="75">
        <v>1486.01</v>
      </c>
      <c r="H75" s="66"/>
      <c r="I75" s="79"/>
    </row>
    <row r="76" spans="1:9" s="76" customFormat="1" ht="14.25">
      <c r="A76" s="11">
        <v>3</v>
      </c>
      <c r="B76" s="44" t="s">
        <v>663</v>
      </c>
      <c r="C76" s="11">
        <v>2020</v>
      </c>
      <c r="D76" s="75">
        <v>1564.56</v>
      </c>
      <c r="H76" s="66"/>
      <c r="I76" s="79"/>
    </row>
    <row r="77" spans="1:9" s="76" customFormat="1" ht="14.25">
      <c r="A77" s="11">
        <v>4</v>
      </c>
      <c r="B77" s="44" t="s">
        <v>664</v>
      </c>
      <c r="C77" s="11">
        <v>2020</v>
      </c>
      <c r="D77" s="75">
        <v>1499.37</v>
      </c>
      <c r="H77" s="66"/>
      <c r="I77" s="79"/>
    </row>
    <row r="78" spans="1:9" s="76" customFormat="1" ht="14.25">
      <c r="A78" s="11">
        <v>5</v>
      </c>
      <c r="B78" s="44" t="s">
        <v>665</v>
      </c>
      <c r="C78" s="11">
        <v>2020</v>
      </c>
      <c r="D78" s="75">
        <v>1804.88</v>
      </c>
      <c r="E78" s="50"/>
      <c r="H78" s="66"/>
      <c r="I78" s="79"/>
    </row>
    <row r="79" spans="1:9" s="76" customFormat="1" ht="14.25">
      <c r="A79" s="11">
        <v>6</v>
      </c>
      <c r="B79" s="44" t="s">
        <v>666</v>
      </c>
      <c r="C79" s="11">
        <v>2020</v>
      </c>
      <c r="D79" s="75">
        <v>3677.7</v>
      </c>
      <c r="E79" s="50"/>
      <c r="H79" s="66"/>
      <c r="I79" s="79"/>
    </row>
    <row r="80" spans="1:9" s="76" customFormat="1" ht="14.25">
      <c r="A80" s="11">
        <v>7</v>
      </c>
      <c r="B80" s="44" t="s">
        <v>667</v>
      </c>
      <c r="C80" s="11">
        <v>2020</v>
      </c>
      <c r="D80" s="75">
        <v>1700</v>
      </c>
      <c r="E80" s="50"/>
      <c r="H80" s="66"/>
      <c r="I80" s="79"/>
    </row>
    <row r="81" spans="1:9" s="76" customFormat="1" ht="14.25">
      <c r="A81" s="11">
        <v>8</v>
      </c>
      <c r="B81" s="44" t="s">
        <v>668</v>
      </c>
      <c r="C81" s="11">
        <v>2021</v>
      </c>
      <c r="D81" s="75">
        <v>3094.68</v>
      </c>
      <c r="E81" s="50"/>
      <c r="H81" s="66"/>
      <c r="I81" s="79"/>
    </row>
    <row r="82" spans="1:9" s="76" customFormat="1" ht="14.25">
      <c r="A82" s="11">
        <v>9</v>
      </c>
      <c r="B82" s="44" t="s">
        <v>669</v>
      </c>
      <c r="C82" s="11">
        <v>2021</v>
      </c>
      <c r="D82" s="75">
        <v>1335.78</v>
      </c>
      <c r="E82" s="50"/>
      <c r="H82" s="66"/>
      <c r="I82" s="79"/>
    </row>
    <row r="83" spans="1:9" s="76" customFormat="1" ht="14.25">
      <c r="A83" s="11">
        <v>10</v>
      </c>
      <c r="B83" s="44" t="s">
        <v>669</v>
      </c>
      <c r="C83" s="11">
        <v>2021</v>
      </c>
      <c r="D83" s="75">
        <v>1335.78</v>
      </c>
      <c r="E83" s="50"/>
      <c r="H83" s="66"/>
      <c r="I83" s="79"/>
    </row>
    <row r="84" spans="1:9" s="76" customFormat="1" ht="14.25">
      <c r="A84" s="11">
        <v>11</v>
      </c>
      <c r="B84" s="44" t="s">
        <v>670</v>
      </c>
      <c r="C84" s="11">
        <v>2021</v>
      </c>
      <c r="D84" s="75">
        <v>3744.01</v>
      </c>
      <c r="E84" s="50"/>
      <c r="H84" s="66"/>
      <c r="I84" s="79"/>
    </row>
    <row r="85" spans="1:9" s="76" customFormat="1" ht="14.25">
      <c r="A85" s="11">
        <v>12</v>
      </c>
      <c r="B85" s="44" t="s">
        <v>670</v>
      </c>
      <c r="C85" s="11">
        <v>2021</v>
      </c>
      <c r="D85" s="75">
        <v>3670.61</v>
      </c>
      <c r="E85" s="50"/>
      <c r="H85" s="66"/>
      <c r="I85" s="79"/>
    </row>
    <row r="86" spans="1:9" s="76" customFormat="1" ht="14.25">
      <c r="A86" s="11">
        <v>13</v>
      </c>
      <c r="B86" s="44" t="s">
        <v>670</v>
      </c>
      <c r="C86" s="11">
        <v>2021</v>
      </c>
      <c r="D86" s="75">
        <v>3670.62</v>
      </c>
      <c r="E86" s="50"/>
      <c r="H86" s="66"/>
      <c r="I86" s="79"/>
    </row>
    <row r="87" spans="1:8" s="76" customFormat="1" ht="14.25">
      <c r="A87" s="11">
        <v>14</v>
      </c>
      <c r="B87" s="44" t="s">
        <v>670</v>
      </c>
      <c r="C87" s="11">
        <v>2021</v>
      </c>
      <c r="D87" s="75">
        <v>3670.62</v>
      </c>
      <c r="E87" s="50"/>
      <c r="H87" s="66"/>
    </row>
    <row r="88" spans="1:8" s="76" customFormat="1" ht="14.25">
      <c r="A88" s="11">
        <v>15</v>
      </c>
      <c r="B88" s="44" t="s">
        <v>671</v>
      </c>
      <c r="C88" s="11">
        <v>2022</v>
      </c>
      <c r="D88" s="75">
        <v>30790.74</v>
      </c>
      <c r="E88" s="50"/>
      <c r="H88" s="66"/>
    </row>
    <row r="89" spans="1:8" s="76" customFormat="1" ht="13.5" customHeight="1">
      <c r="A89" s="37" t="s">
        <v>426</v>
      </c>
      <c r="B89" s="37"/>
      <c r="C89" s="37"/>
      <c r="D89" s="78">
        <f>SUM(D74:D88)</f>
        <v>64142.68</v>
      </c>
      <c r="H89" s="66"/>
    </row>
    <row r="90" spans="1:4" ht="15" customHeight="1">
      <c r="A90" s="24" t="s">
        <v>443</v>
      </c>
      <c r="B90" s="24"/>
      <c r="C90" s="24"/>
      <c r="D90" s="24"/>
    </row>
    <row r="91" spans="1:8" s="76" customFormat="1" ht="14.25">
      <c r="A91" s="11">
        <v>1</v>
      </c>
      <c r="B91" s="44" t="s">
        <v>672</v>
      </c>
      <c r="C91" s="11">
        <v>2019</v>
      </c>
      <c r="D91" s="75">
        <v>8750</v>
      </c>
      <c r="E91" s="50"/>
      <c r="H91" s="66"/>
    </row>
    <row r="92" spans="1:8" s="76" customFormat="1" ht="14.25">
      <c r="A92" s="11">
        <v>2</v>
      </c>
      <c r="B92" s="44" t="s">
        <v>672</v>
      </c>
      <c r="C92" s="11">
        <v>2019</v>
      </c>
      <c r="D92" s="75">
        <v>8750</v>
      </c>
      <c r="E92" s="50"/>
      <c r="H92" s="66"/>
    </row>
    <row r="93" spans="1:8" s="76" customFormat="1" ht="14.25">
      <c r="A93" s="11">
        <v>3</v>
      </c>
      <c r="B93" s="44" t="s">
        <v>673</v>
      </c>
      <c r="C93" s="11">
        <v>2019</v>
      </c>
      <c r="D93" s="75">
        <v>8413.2</v>
      </c>
      <c r="E93" s="50"/>
      <c r="H93" s="66"/>
    </row>
    <row r="94" spans="1:8" s="76" customFormat="1" ht="14.25">
      <c r="A94" s="11">
        <v>4</v>
      </c>
      <c r="B94" s="44" t="s">
        <v>674</v>
      </c>
      <c r="C94" s="11">
        <v>2019</v>
      </c>
      <c r="D94" s="75">
        <v>1353</v>
      </c>
      <c r="E94" s="50"/>
      <c r="H94" s="66"/>
    </row>
    <row r="95" spans="1:8" s="76" customFormat="1" ht="14.25">
      <c r="A95" s="11">
        <v>5</v>
      </c>
      <c r="B95" s="44" t="s">
        <v>675</v>
      </c>
      <c r="C95" s="11">
        <v>2021</v>
      </c>
      <c r="D95" s="75">
        <v>7021.67</v>
      </c>
      <c r="E95" s="50"/>
      <c r="H95" s="66"/>
    </row>
    <row r="96" spans="1:8" s="76" customFormat="1" ht="14.25">
      <c r="A96" s="11">
        <v>6</v>
      </c>
      <c r="B96" s="44" t="s">
        <v>676</v>
      </c>
      <c r="C96" s="11">
        <v>2021</v>
      </c>
      <c r="D96" s="75">
        <v>2783.4</v>
      </c>
      <c r="E96" s="50"/>
      <c r="H96" s="66"/>
    </row>
    <row r="97" spans="1:8" s="76" customFormat="1" ht="14.25">
      <c r="A97" s="11">
        <v>7</v>
      </c>
      <c r="B97" s="44" t="s">
        <v>677</v>
      </c>
      <c r="C97" s="11">
        <v>2021</v>
      </c>
      <c r="D97" s="75">
        <v>2030</v>
      </c>
      <c r="E97" s="50"/>
      <c r="H97" s="66"/>
    </row>
    <row r="98" spans="1:8" s="76" customFormat="1" ht="14.25">
      <c r="A98" s="11">
        <v>8</v>
      </c>
      <c r="B98" s="44" t="s">
        <v>678</v>
      </c>
      <c r="C98" s="11">
        <v>2022</v>
      </c>
      <c r="D98" s="75">
        <v>11070</v>
      </c>
      <c r="E98" s="50"/>
      <c r="H98" s="66"/>
    </row>
    <row r="99" spans="1:8" s="76" customFormat="1" ht="14.25">
      <c r="A99" s="11">
        <v>9</v>
      </c>
      <c r="B99" s="44" t="s">
        <v>679</v>
      </c>
      <c r="C99" s="11">
        <v>2022</v>
      </c>
      <c r="D99" s="75">
        <v>5000</v>
      </c>
      <c r="E99" s="50"/>
      <c r="H99" s="66"/>
    </row>
    <row r="100" spans="1:8" s="9" customFormat="1" ht="15" customHeight="1">
      <c r="A100" s="37" t="s">
        <v>426</v>
      </c>
      <c r="B100" s="37"/>
      <c r="C100" s="37"/>
      <c r="D100" s="77">
        <f>SUM(D91:D99)</f>
        <v>55171.270000000004</v>
      </c>
      <c r="H100" s="66"/>
    </row>
    <row r="101" spans="1:4" ht="15" customHeight="1">
      <c r="A101" s="24" t="s">
        <v>472</v>
      </c>
      <c r="B101" s="24"/>
      <c r="C101" s="24"/>
      <c r="D101" s="24"/>
    </row>
    <row r="102" spans="1:8" s="76" customFormat="1" ht="14.25">
      <c r="A102" s="11">
        <v>1</v>
      </c>
      <c r="B102" s="44" t="s">
        <v>680</v>
      </c>
      <c r="C102" s="11">
        <v>2019</v>
      </c>
      <c r="D102" s="75">
        <v>1299</v>
      </c>
      <c r="E102" s="50"/>
      <c r="H102" s="66"/>
    </row>
    <row r="103" spans="1:8" s="76" customFormat="1" ht="14.25">
      <c r="A103" s="11">
        <v>2</v>
      </c>
      <c r="B103" s="44" t="s">
        <v>681</v>
      </c>
      <c r="C103" s="11">
        <v>2020</v>
      </c>
      <c r="D103" s="75">
        <v>6100</v>
      </c>
      <c r="E103" s="50"/>
      <c r="H103" s="66"/>
    </row>
    <row r="104" spans="1:8" s="76" customFormat="1" ht="14.25">
      <c r="A104" s="11">
        <v>3</v>
      </c>
      <c r="B104" s="44" t="s">
        <v>682</v>
      </c>
      <c r="C104" s="11">
        <v>2023</v>
      </c>
      <c r="D104" s="75">
        <v>4912</v>
      </c>
      <c r="E104" s="50"/>
      <c r="H104" s="66"/>
    </row>
    <row r="105" spans="1:9" s="76" customFormat="1" ht="14.25">
      <c r="A105" s="11">
        <v>4</v>
      </c>
      <c r="B105" s="44" t="s">
        <v>682</v>
      </c>
      <c r="C105" s="11">
        <v>2023</v>
      </c>
      <c r="D105" s="75">
        <v>4912</v>
      </c>
      <c r="E105" s="50"/>
      <c r="H105" s="66"/>
      <c r="I105" s="79"/>
    </row>
    <row r="106" spans="1:9" s="76" customFormat="1" ht="14.25">
      <c r="A106" s="11">
        <v>5</v>
      </c>
      <c r="B106" s="44" t="s">
        <v>682</v>
      </c>
      <c r="C106" s="11">
        <v>2023</v>
      </c>
      <c r="D106" s="75">
        <v>6412</v>
      </c>
      <c r="E106" s="50"/>
      <c r="H106" s="66"/>
      <c r="I106" s="79"/>
    </row>
    <row r="107" spans="1:9" s="76" customFormat="1" ht="14.25">
      <c r="A107" s="11">
        <v>6</v>
      </c>
      <c r="B107" s="44" t="s">
        <v>683</v>
      </c>
      <c r="C107" s="11">
        <v>2023</v>
      </c>
      <c r="D107" s="75">
        <v>8000</v>
      </c>
      <c r="E107" s="50"/>
      <c r="H107" s="66"/>
      <c r="I107" s="79"/>
    </row>
    <row r="108" spans="1:9" s="80" customFormat="1" ht="15" customHeight="1">
      <c r="A108" s="37" t="s">
        <v>426</v>
      </c>
      <c r="B108" s="37"/>
      <c r="C108" s="37"/>
      <c r="D108" s="78">
        <f>SUM(D102:D107)</f>
        <v>31635</v>
      </c>
      <c r="H108" s="81"/>
      <c r="I108" s="82"/>
    </row>
    <row r="109" spans="1:9" ht="15" customHeight="1">
      <c r="A109" s="24" t="s">
        <v>483</v>
      </c>
      <c r="B109" s="24"/>
      <c r="C109" s="24"/>
      <c r="D109" s="24"/>
      <c r="I109" s="65"/>
    </row>
    <row r="110" spans="1:9" s="76" customFormat="1" ht="14.25">
      <c r="A110" s="11">
        <v>1</v>
      </c>
      <c r="B110" s="44" t="s">
        <v>684</v>
      </c>
      <c r="C110" s="11">
        <v>2022</v>
      </c>
      <c r="D110" s="75">
        <v>1189</v>
      </c>
      <c r="E110" s="50"/>
      <c r="F110" s="83"/>
      <c r="G110" s="83"/>
      <c r="H110" s="84"/>
      <c r="I110" s="79"/>
    </row>
    <row r="111" spans="1:9" s="9" customFormat="1" ht="12.75" customHeight="1">
      <c r="A111" s="37" t="s">
        <v>426</v>
      </c>
      <c r="B111" s="37"/>
      <c r="C111" s="37"/>
      <c r="D111" s="85">
        <f>SUM(D110:D110)</f>
        <v>1189</v>
      </c>
      <c r="F111" s="65"/>
      <c r="G111" s="65"/>
      <c r="H111" s="66"/>
      <c r="I111" s="65"/>
    </row>
    <row r="112" spans="1:9" ht="15" customHeight="1">
      <c r="A112" s="24" t="s">
        <v>493</v>
      </c>
      <c r="B112" s="24"/>
      <c r="C112" s="24"/>
      <c r="D112" s="24"/>
      <c r="I112" s="65"/>
    </row>
    <row r="113" spans="1:9" s="76" customFormat="1" ht="14.25">
      <c r="A113" s="11">
        <v>1</v>
      </c>
      <c r="B113" s="44" t="s">
        <v>685</v>
      </c>
      <c r="C113" s="11">
        <v>2020</v>
      </c>
      <c r="D113" s="75">
        <f>3*400</f>
        <v>1200</v>
      </c>
      <c r="E113" s="50"/>
      <c r="F113" s="79"/>
      <c r="G113" s="79"/>
      <c r="H113" s="66"/>
      <c r="I113" s="79"/>
    </row>
    <row r="114" spans="1:9" s="76" customFormat="1" ht="14.25">
      <c r="A114" s="11">
        <v>2</v>
      </c>
      <c r="B114" s="44" t="s">
        <v>686</v>
      </c>
      <c r="C114" s="11">
        <v>2020</v>
      </c>
      <c r="D114" s="75">
        <f>3*780</f>
        <v>2340</v>
      </c>
      <c r="E114" s="50"/>
      <c r="F114" s="79"/>
      <c r="G114" s="79"/>
      <c r="H114" s="66"/>
      <c r="I114" s="79"/>
    </row>
    <row r="115" spans="1:9" s="76" customFormat="1" ht="13.5" customHeight="1">
      <c r="A115" s="11">
        <v>3</v>
      </c>
      <c r="B115" s="44" t="s">
        <v>687</v>
      </c>
      <c r="C115" s="11">
        <v>2020</v>
      </c>
      <c r="D115" s="75">
        <v>2500</v>
      </c>
      <c r="E115" s="50"/>
      <c r="F115" s="79"/>
      <c r="G115" s="79"/>
      <c r="H115" s="66"/>
      <c r="I115" s="79"/>
    </row>
    <row r="116" spans="1:9" s="76" customFormat="1" ht="13.5" customHeight="1">
      <c r="A116" s="11">
        <v>4</v>
      </c>
      <c r="B116" s="44" t="s">
        <v>688</v>
      </c>
      <c r="C116" s="11">
        <v>2020</v>
      </c>
      <c r="D116" s="75">
        <v>756</v>
      </c>
      <c r="E116" s="50"/>
      <c r="F116" s="79"/>
      <c r="G116" s="79"/>
      <c r="H116" s="66"/>
      <c r="I116" s="79"/>
    </row>
    <row r="117" spans="1:8" s="76" customFormat="1" ht="13.5" customHeight="1">
      <c r="A117" s="11">
        <v>5</v>
      </c>
      <c r="B117" s="44" t="s">
        <v>688</v>
      </c>
      <c r="C117" s="11">
        <v>2020</v>
      </c>
      <c r="D117" s="75">
        <v>785.9</v>
      </c>
      <c r="E117" s="50"/>
      <c r="H117" s="66"/>
    </row>
    <row r="118" spans="1:8" s="76" customFormat="1" ht="13.5" customHeight="1">
      <c r="A118" s="11">
        <v>6</v>
      </c>
      <c r="B118" s="44" t="s">
        <v>689</v>
      </c>
      <c r="C118" s="11">
        <v>2020</v>
      </c>
      <c r="D118" s="75">
        <v>7021.67</v>
      </c>
      <c r="E118" s="50"/>
      <c r="H118" s="66"/>
    </row>
    <row r="119" spans="1:8" s="76" customFormat="1" ht="13.5" customHeight="1">
      <c r="A119" s="11">
        <v>7</v>
      </c>
      <c r="B119" s="44" t="s">
        <v>690</v>
      </c>
      <c r="C119" s="11">
        <v>2021</v>
      </c>
      <c r="D119" s="75">
        <v>2030</v>
      </c>
      <c r="E119" s="50"/>
      <c r="H119" s="66"/>
    </row>
    <row r="120" spans="1:8" s="76" customFormat="1" ht="13.5" customHeight="1">
      <c r="A120" s="11">
        <v>8</v>
      </c>
      <c r="B120" s="44" t="s">
        <v>691</v>
      </c>
      <c r="C120" s="11">
        <v>2021</v>
      </c>
      <c r="D120" s="75">
        <v>26400</v>
      </c>
      <c r="E120" s="50"/>
      <c r="H120" s="66"/>
    </row>
    <row r="121" spans="1:8" s="76" customFormat="1" ht="13.5" customHeight="1">
      <c r="A121" s="11">
        <v>9</v>
      </c>
      <c r="B121" s="44" t="s">
        <v>692</v>
      </c>
      <c r="C121" s="11">
        <v>2021</v>
      </c>
      <c r="D121" s="75">
        <v>1100</v>
      </c>
      <c r="E121" s="50"/>
      <c r="H121" s="66"/>
    </row>
    <row r="122" spans="1:8" s="76" customFormat="1" ht="13.5" customHeight="1">
      <c r="A122" s="11">
        <v>10</v>
      </c>
      <c r="B122" s="44" t="s">
        <v>693</v>
      </c>
      <c r="C122" s="11">
        <v>2021</v>
      </c>
      <c r="D122" s="75">
        <v>4200</v>
      </c>
      <c r="E122" s="50"/>
      <c r="H122" s="66"/>
    </row>
    <row r="123" spans="1:8" s="76" customFormat="1" ht="13.5" customHeight="1">
      <c r="A123" s="11">
        <v>11</v>
      </c>
      <c r="B123" s="44" t="s">
        <v>694</v>
      </c>
      <c r="C123" s="11">
        <v>2021</v>
      </c>
      <c r="D123" s="75">
        <v>1050</v>
      </c>
      <c r="E123" s="50"/>
      <c r="H123" s="66"/>
    </row>
    <row r="124" spans="1:8" s="76" customFormat="1" ht="13.5" customHeight="1">
      <c r="A124" s="11">
        <v>12</v>
      </c>
      <c r="B124" s="44" t="s">
        <v>695</v>
      </c>
      <c r="C124" s="11">
        <v>2021</v>
      </c>
      <c r="D124" s="75">
        <v>8000</v>
      </c>
      <c r="E124" s="50"/>
      <c r="H124" s="66"/>
    </row>
    <row r="125" spans="1:8" s="76" customFormat="1" ht="13.5" customHeight="1">
      <c r="A125" s="11">
        <v>13</v>
      </c>
      <c r="B125" s="44" t="s">
        <v>696</v>
      </c>
      <c r="C125" s="11">
        <v>2023</v>
      </c>
      <c r="D125" s="75">
        <v>12441.45</v>
      </c>
      <c r="E125" s="50"/>
      <c r="H125" s="66"/>
    </row>
    <row r="126" spans="1:8" s="50" customFormat="1" ht="15" customHeight="1">
      <c r="A126" s="37" t="s">
        <v>426</v>
      </c>
      <c r="B126" s="37"/>
      <c r="C126" s="37"/>
      <c r="D126" s="78">
        <f>SUM(D113:D125)</f>
        <v>69825.02</v>
      </c>
      <c r="H126" s="71"/>
    </row>
    <row r="127" spans="1:4" ht="15" customHeight="1">
      <c r="A127" s="24" t="s">
        <v>518</v>
      </c>
      <c r="B127" s="24"/>
      <c r="C127" s="24"/>
      <c r="D127" s="24"/>
    </row>
    <row r="128" spans="1:8" s="76" customFormat="1" ht="12.75" customHeight="1">
      <c r="A128" s="11">
        <v>1</v>
      </c>
      <c r="B128" s="44" t="s">
        <v>697</v>
      </c>
      <c r="C128" s="11">
        <v>2020</v>
      </c>
      <c r="D128" s="75">
        <v>7021.67</v>
      </c>
      <c r="E128" s="50"/>
      <c r="H128" s="66"/>
    </row>
    <row r="129" spans="1:8" s="76" customFormat="1" ht="13.5" customHeight="1">
      <c r="A129" s="11">
        <v>2</v>
      </c>
      <c r="B129" s="44" t="s">
        <v>698</v>
      </c>
      <c r="C129" s="11">
        <v>2020</v>
      </c>
      <c r="D129" s="75">
        <v>2030</v>
      </c>
      <c r="E129" s="50"/>
      <c r="H129" s="66"/>
    </row>
    <row r="130" spans="1:8" s="76" customFormat="1" ht="13.5" customHeight="1">
      <c r="A130" s="11">
        <v>3</v>
      </c>
      <c r="B130" s="44" t="s">
        <v>699</v>
      </c>
      <c r="C130" s="11">
        <v>2021</v>
      </c>
      <c r="D130" s="75">
        <v>3300</v>
      </c>
      <c r="E130" s="50"/>
      <c r="H130" s="66"/>
    </row>
    <row r="131" spans="1:8" s="76" customFormat="1" ht="13.5" customHeight="1">
      <c r="A131" s="11">
        <v>4</v>
      </c>
      <c r="B131" s="44" t="s">
        <v>700</v>
      </c>
      <c r="C131" s="11">
        <v>2021</v>
      </c>
      <c r="D131" s="75">
        <v>8000</v>
      </c>
      <c r="E131" s="50"/>
      <c r="H131" s="66"/>
    </row>
    <row r="132" spans="1:8" s="76" customFormat="1" ht="13.5" customHeight="1">
      <c r="A132" s="11">
        <v>5</v>
      </c>
      <c r="B132" s="44" t="s">
        <v>701</v>
      </c>
      <c r="C132" s="11">
        <v>2022</v>
      </c>
      <c r="D132" s="75">
        <v>6400</v>
      </c>
      <c r="E132" s="50"/>
      <c r="H132" s="66"/>
    </row>
    <row r="133" spans="1:8" s="76" customFormat="1" ht="13.5" customHeight="1">
      <c r="A133" s="11">
        <v>6</v>
      </c>
      <c r="B133" s="44" t="s">
        <v>702</v>
      </c>
      <c r="C133" s="11">
        <v>2022</v>
      </c>
      <c r="D133" s="75">
        <v>6900</v>
      </c>
      <c r="E133" s="50"/>
      <c r="H133" s="66"/>
    </row>
    <row r="134" spans="1:8" s="76" customFormat="1" ht="13.5" customHeight="1">
      <c r="A134" s="11">
        <v>7</v>
      </c>
      <c r="B134" s="44" t="s">
        <v>703</v>
      </c>
      <c r="C134" s="11">
        <v>2022</v>
      </c>
      <c r="D134" s="75">
        <v>27200</v>
      </c>
      <c r="E134" s="50"/>
      <c r="H134" s="66"/>
    </row>
    <row r="135" spans="1:8" s="76" customFormat="1" ht="13.5" customHeight="1">
      <c r="A135" s="11">
        <v>8</v>
      </c>
      <c r="B135" s="44" t="s">
        <v>704</v>
      </c>
      <c r="C135" s="11">
        <v>2023</v>
      </c>
      <c r="D135" s="75">
        <v>1900</v>
      </c>
      <c r="E135" s="50"/>
      <c r="H135" s="66"/>
    </row>
    <row r="136" spans="1:8" s="76" customFormat="1" ht="13.5" customHeight="1">
      <c r="A136" s="11">
        <v>9</v>
      </c>
      <c r="B136" s="44" t="s">
        <v>705</v>
      </c>
      <c r="C136" s="11">
        <v>2023</v>
      </c>
      <c r="D136" s="75">
        <v>3505.5</v>
      </c>
      <c r="E136" s="50"/>
      <c r="H136" s="66"/>
    </row>
    <row r="137" spans="1:8" s="9" customFormat="1" ht="15" customHeight="1">
      <c r="A137" s="37" t="s">
        <v>426</v>
      </c>
      <c r="B137" s="37"/>
      <c r="C137" s="37"/>
      <c r="D137" s="78">
        <f>SUM(D128:D136)</f>
        <v>66257.17</v>
      </c>
      <c r="H137" s="66"/>
    </row>
    <row r="138" spans="1:4" ht="15" customHeight="1">
      <c r="A138" s="24" t="s">
        <v>527</v>
      </c>
      <c r="B138" s="24"/>
      <c r="C138" s="24"/>
      <c r="D138" s="24"/>
    </row>
    <row r="139" spans="1:8" s="76" customFormat="1" ht="14.25">
      <c r="A139" s="11">
        <v>1</v>
      </c>
      <c r="B139" s="44" t="s">
        <v>706</v>
      </c>
      <c r="C139" s="11">
        <v>2019</v>
      </c>
      <c r="D139" s="75">
        <f>2*8750</f>
        <v>17500</v>
      </c>
      <c r="E139" s="50"/>
      <c r="H139" s="66"/>
    </row>
    <row r="140" spans="1:8" s="76" customFormat="1" ht="14.25">
      <c r="A140" s="11">
        <v>2</v>
      </c>
      <c r="B140" s="44" t="s">
        <v>707</v>
      </c>
      <c r="C140" s="11">
        <v>2020</v>
      </c>
      <c r="D140" s="75">
        <v>8739</v>
      </c>
      <c r="E140" s="50"/>
      <c r="H140" s="66"/>
    </row>
    <row r="141" spans="1:8" s="76" customFormat="1" ht="14.25">
      <c r="A141" s="11">
        <v>3</v>
      </c>
      <c r="B141" s="44" t="s">
        <v>708</v>
      </c>
      <c r="C141" s="11">
        <v>2020</v>
      </c>
      <c r="D141" s="75">
        <f>2*5499</f>
        <v>10998</v>
      </c>
      <c r="E141" s="50"/>
      <c r="H141" s="66"/>
    </row>
    <row r="142" spans="1:8" s="76" customFormat="1" ht="14.25">
      <c r="A142" s="11">
        <v>4</v>
      </c>
      <c r="B142" s="44" t="s">
        <v>709</v>
      </c>
      <c r="C142" s="11">
        <v>2020</v>
      </c>
      <c r="D142" s="75">
        <v>8739</v>
      </c>
      <c r="E142" s="50"/>
      <c r="H142" s="66"/>
    </row>
    <row r="143" spans="1:8" s="76" customFormat="1" ht="14.25">
      <c r="A143" s="11">
        <v>5</v>
      </c>
      <c r="B143" s="44" t="s">
        <v>710</v>
      </c>
      <c r="C143" s="11">
        <v>2020</v>
      </c>
      <c r="D143" s="75">
        <v>5599</v>
      </c>
      <c r="E143" s="50"/>
      <c r="H143" s="66"/>
    </row>
    <row r="144" spans="1:8" s="76" customFormat="1" ht="14.25">
      <c r="A144" s="11">
        <v>6</v>
      </c>
      <c r="B144" s="44" t="s">
        <v>711</v>
      </c>
      <c r="C144" s="11">
        <v>2020</v>
      </c>
      <c r="D144" s="75">
        <v>2950</v>
      </c>
      <c r="E144" s="50"/>
      <c r="H144" s="66"/>
    </row>
    <row r="145" spans="1:8" s="76" customFormat="1" ht="14.25">
      <c r="A145" s="11">
        <v>7</v>
      </c>
      <c r="B145" s="44" t="s">
        <v>712</v>
      </c>
      <c r="C145" s="11">
        <v>2020</v>
      </c>
      <c r="D145" s="75">
        <v>7021.67</v>
      </c>
      <c r="E145" s="50"/>
      <c r="H145" s="66"/>
    </row>
    <row r="146" spans="1:8" s="76" customFormat="1" ht="14.25">
      <c r="A146" s="11">
        <v>8</v>
      </c>
      <c r="B146" s="44" t="s">
        <v>713</v>
      </c>
      <c r="C146" s="11">
        <v>2021</v>
      </c>
      <c r="D146" s="75">
        <f>5*950</f>
        <v>4750</v>
      </c>
      <c r="E146" s="50"/>
      <c r="H146" s="66"/>
    </row>
    <row r="147" spans="1:8" s="76" customFormat="1" ht="28.5">
      <c r="A147" s="11">
        <v>9</v>
      </c>
      <c r="B147" s="44" t="s">
        <v>714</v>
      </c>
      <c r="C147" s="11">
        <v>2021</v>
      </c>
      <c r="D147" s="75">
        <f>5*400</f>
        <v>2000</v>
      </c>
      <c r="E147" s="50"/>
      <c r="H147" s="66"/>
    </row>
    <row r="148" spans="1:8" s="76" customFormat="1" ht="14.25">
      <c r="A148" s="11">
        <v>10</v>
      </c>
      <c r="B148" s="44" t="s">
        <v>715</v>
      </c>
      <c r="C148" s="11">
        <v>2022</v>
      </c>
      <c r="D148" s="75">
        <v>8122</v>
      </c>
      <c r="E148" s="50"/>
      <c r="H148" s="66"/>
    </row>
    <row r="149" spans="1:8" s="76" customFormat="1" ht="14.25">
      <c r="A149" s="11">
        <v>11</v>
      </c>
      <c r="B149" s="44" t="s">
        <v>716</v>
      </c>
      <c r="C149" s="11">
        <v>2023</v>
      </c>
      <c r="D149" s="75">
        <v>3493.2</v>
      </c>
      <c r="E149" s="50"/>
      <c r="H149" s="66"/>
    </row>
    <row r="150" spans="1:8" s="76" customFormat="1" ht="14.25">
      <c r="A150" s="11">
        <v>12</v>
      </c>
      <c r="B150" s="44" t="s">
        <v>717</v>
      </c>
      <c r="C150" s="11">
        <v>2023</v>
      </c>
      <c r="D150" s="75">
        <v>2152.5</v>
      </c>
      <c r="E150" s="50"/>
      <c r="H150" s="66"/>
    </row>
    <row r="151" spans="1:8" s="76" customFormat="1" ht="14.25">
      <c r="A151" s="11">
        <v>13</v>
      </c>
      <c r="B151" s="44" t="s">
        <v>718</v>
      </c>
      <c r="C151" s="11">
        <v>2023</v>
      </c>
      <c r="D151" s="75">
        <v>7000</v>
      </c>
      <c r="E151" s="50"/>
      <c r="H151" s="66"/>
    </row>
    <row r="152" spans="1:8" s="76" customFormat="1" ht="12.75" customHeight="1">
      <c r="A152" s="37" t="s">
        <v>426</v>
      </c>
      <c r="B152" s="37"/>
      <c r="C152" s="37"/>
      <c r="D152" s="85">
        <f>SUM(D139:D151)</f>
        <v>89064.37</v>
      </c>
      <c r="H152" s="66"/>
    </row>
    <row r="153" spans="1:4" ht="15" customHeight="1">
      <c r="A153" s="24" t="s">
        <v>555</v>
      </c>
      <c r="B153" s="24"/>
      <c r="C153" s="24"/>
      <c r="D153" s="24"/>
    </row>
    <row r="154" spans="1:8" s="76" customFormat="1" ht="14.25">
      <c r="A154" s="11">
        <v>1</v>
      </c>
      <c r="B154" s="44" t="s">
        <v>719</v>
      </c>
      <c r="C154" s="11">
        <v>2019</v>
      </c>
      <c r="D154" s="75">
        <v>1399</v>
      </c>
      <c r="E154" s="50"/>
      <c r="F154" s="83"/>
      <c r="G154" s="83"/>
      <c r="H154" s="84"/>
    </row>
    <row r="155" spans="1:8" s="76" customFormat="1" ht="14.25">
      <c r="A155" s="11">
        <v>2</v>
      </c>
      <c r="B155" s="44" t="s">
        <v>720</v>
      </c>
      <c r="C155" s="11">
        <v>2020</v>
      </c>
      <c r="D155" s="75">
        <v>3690</v>
      </c>
      <c r="E155" s="50"/>
      <c r="F155" s="83"/>
      <c r="G155" s="83"/>
      <c r="H155" s="84"/>
    </row>
    <row r="156" spans="1:8" s="76" customFormat="1" ht="14.25">
      <c r="A156" s="11">
        <v>3</v>
      </c>
      <c r="B156" s="44" t="s">
        <v>721</v>
      </c>
      <c r="C156" s="11">
        <v>2020</v>
      </c>
      <c r="D156" s="75">
        <v>6211.5</v>
      </c>
      <c r="E156" s="50"/>
      <c r="F156" s="83"/>
      <c r="G156" s="83"/>
      <c r="H156" s="84"/>
    </row>
    <row r="157" spans="1:8" s="76" customFormat="1" ht="14.25">
      <c r="A157" s="11">
        <v>4</v>
      </c>
      <c r="B157" s="44" t="s">
        <v>722</v>
      </c>
      <c r="C157" s="11">
        <v>2020</v>
      </c>
      <c r="D157" s="75">
        <v>6506.7</v>
      </c>
      <c r="E157" s="50"/>
      <c r="F157" s="83"/>
      <c r="G157" s="83"/>
      <c r="H157" s="84"/>
    </row>
    <row r="158" spans="1:8" s="76" customFormat="1" ht="14.25">
      <c r="A158" s="11">
        <v>5</v>
      </c>
      <c r="B158" s="44" t="s">
        <v>723</v>
      </c>
      <c r="C158" s="11">
        <v>2020</v>
      </c>
      <c r="D158" s="75">
        <v>2600</v>
      </c>
      <c r="E158" s="50"/>
      <c r="H158" s="66"/>
    </row>
    <row r="159" spans="1:8" s="76" customFormat="1" ht="14.25">
      <c r="A159" s="11">
        <v>6</v>
      </c>
      <c r="B159" s="44" t="s">
        <v>724</v>
      </c>
      <c r="C159" s="11">
        <v>2020</v>
      </c>
      <c r="D159" s="75">
        <v>4770</v>
      </c>
      <c r="E159" s="50"/>
      <c r="H159" s="66"/>
    </row>
    <row r="160" spans="1:8" s="76" customFormat="1" ht="14.25">
      <c r="A160" s="11">
        <v>7</v>
      </c>
      <c r="B160" s="44" t="s">
        <v>725</v>
      </c>
      <c r="C160" s="11">
        <v>2020</v>
      </c>
      <c r="D160" s="75">
        <v>9300</v>
      </c>
      <c r="E160" s="50"/>
      <c r="H160" s="66"/>
    </row>
    <row r="161" spans="1:8" s="76" customFormat="1" ht="14.25">
      <c r="A161" s="11">
        <v>8</v>
      </c>
      <c r="B161" s="44" t="s">
        <v>726</v>
      </c>
      <c r="C161" s="11">
        <v>2020</v>
      </c>
      <c r="D161" s="75">
        <v>7021.68</v>
      </c>
      <c r="E161" s="50"/>
      <c r="F161" s="83"/>
      <c r="G161" s="83"/>
      <c r="H161" s="84"/>
    </row>
    <row r="162" spans="1:8" s="76" customFormat="1" ht="14.25">
      <c r="A162" s="11">
        <v>9</v>
      </c>
      <c r="B162" s="44" t="s">
        <v>727</v>
      </c>
      <c r="C162" s="11">
        <v>2021</v>
      </c>
      <c r="D162" s="75">
        <v>5522.7</v>
      </c>
      <c r="E162" s="50"/>
      <c r="F162" s="83"/>
      <c r="G162" s="83"/>
      <c r="H162" s="84"/>
    </row>
    <row r="163" spans="1:8" s="76" customFormat="1" ht="14.25">
      <c r="A163" s="11">
        <v>10</v>
      </c>
      <c r="B163" s="44" t="s">
        <v>728</v>
      </c>
      <c r="C163" s="11">
        <v>2022</v>
      </c>
      <c r="D163" s="75">
        <v>6490</v>
      </c>
      <c r="E163" s="50"/>
      <c r="H163" s="66"/>
    </row>
    <row r="164" spans="1:8" s="76" customFormat="1" ht="14.25">
      <c r="A164" s="11">
        <v>11</v>
      </c>
      <c r="B164" s="44" t="s">
        <v>729</v>
      </c>
      <c r="C164" s="11">
        <v>2023</v>
      </c>
      <c r="D164" s="75">
        <v>1999</v>
      </c>
      <c r="E164" s="50"/>
      <c r="H164" s="66"/>
    </row>
    <row r="165" spans="1:8" s="76" customFormat="1" ht="14.25">
      <c r="A165" s="11">
        <v>12</v>
      </c>
      <c r="B165" s="44" t="s">
        <v>730</v>
      </c>
      <c r="C165" s="11">
        <v>2023</v>
      </c>
      <c r="D165" s="75">
        <v>4300</v>
      </c>
      <c r="E165" s="50"/>
      <c r="H165" s="66"/>
    </row>
    <row r="166" spans="1:8" s="76" customFormat="1" ht="14.25">
      <c r="A166" s="11">
        <v>13</v>
      </c>
      <c r="B166" s="44" t="s">
        <v>730</v>
      </c>
      <c r="C166" s="11">
        <v>2023</v>
      </c>
      <c r="D166" s="75">
        <v>4300</v>
      </c>
      <c r="E166" s="50"/>
      <c r="H166" s="66"/>
    </row>
    <row r="167" spans="1:8" s="76" customFormat="1" ht="14.25">
      <c r="A167" s="11">
        <v>14</v>
      </c>
      <c r="B167" s="44" t="s">
        <v>731</v>
      </c>
      <c r="C167" s="11">
        <v>2023</v>
      </c>
      <c r="D167" s="75">
        <v>4305</v>
      </c>
      <c r="E167" s="50"/>
      <c r="H167" s="66"/>
    </row>
    <row r="168" spans="1:8" s="76" customFormat="1" ht="14.25">
      <c r="A168" s="11">
        <v>15</v>
      </c>
      <c r="B168" s="44" t="s">
        <v>730</v>
      </c>
      <c r="C168" s="11">
        <v>2023</v>
      </c>
      <c r="D168" s="75">
        <v>4365.36</v>
      </c>
      <c r="E168" s="50"/>
      <c r="H168" s="66"/>
    </row>
    <row r="169" spans="1:8" s="76" customFormat="1" ht="13.5" customHeight="1">
      <c r="A169" s="37" t="s">
        <v>426</v>
      </c>
      <c r="B169" s="37"/>
      <c r="C169" s="37"/>
      <c r="D169" s="78">
        <f>SUM(D154:D168)</f>
        <v>72780.94</v>
      </c>
      <c r="H169" s="66"/>
    </row>
    <row r="170" spans="1:4" ht="15" customHeight="1">
      <c r="A170" s="24" t="s">
        <v>572</v>
      </c>
      <c r="B170" s="24"/>
      <c r="C170" s="24"/>
      <c r="D170" s="24"/>
    </row>
    <row r="171" spans="1:9" s="9" customFormat="1" ht="14.25">
      <c r="A171" s="11">
        <v>1</v>
      </c>
      <c r="B171" s="44" t="s">
        <v>732</v>
      </c>
      <c r="C171" s="11">
        <v>2019</v>
      </c>
      <c r="D171" s="75">
        <v>2032.52</v>
      </c>
      <c r="H171" s="66"/>
      <c r="I171" s="65"/>
    </row>
    <row r="172" spans="1:9" s="9" customFormat="1" ht="14.25">
      <c r="A172" s="11">
        <v>2</v>
      </c>
      <c r="B172" s="44" t="s">
        <v>733</v>
      </c>
      <c r="C172" s="11">
        <v>2019</v>
      </c>
      <c r="D172" s="75">
        <f>4*1500</f>
        <v>6000</v>
      </c>
      <c r="H172" s="66"/>
      <c r="I172" s="65"/>
    </row>
    <row r="173" spans="1:9" s="9" customFormat="1" ht="14.25">
      <c r="A173" s="11">
        <v>3</v>
      </c>
      <c r="B173" s="44" t="s">
        <v>734</v>
      </c>
      <c r="C173" s="11">
        <v>2019</v>
      </c>
      <c r="D173" s="75">
        <v>1000</v>
      </c>
      <c r="H173" s="66"/>
      <c r="I173" s="65"/>
    </row>
    <row r="174" spans="1:9" s="9" customFormat="1" ht="14.25">
      <c r="A174" s="11">
        <v>4</v>
      </c>
      <c r="B174" s="44" t="s">
        <v>735</v>
      </c>
      <c r="C174" s="11">
        <v>2019</v>
      </c>
      <c r="D174" s="75">
        <f>2*1699.99</f>
        <v>3399.98</v>
      </c>
      <c r="H174" s="66"/>
      <c r="I174" s="65"/>
    </row>
    <row r="175" spans="1:9" s="9" customFormat="1" ht="14.25">
      <c r="A175" s="11">
        <v>5</v>
      </c>
      <c r="B175" s="44" t="s">
        <v>736</v>
      </c>
      <c r="C175" s="11">
        <v>2019</v>
      </c>
      <c r="D175" s="75">
        <v>1499.99</v>
      </c>
      <c r="H175" s="66"/>
      <c r="I175" s="65"/>
    </row>
    <row r="176" spans="1:9" s="9" customFormat="1" ht="14.25">
      <c r="A176" s="11">
        <v>6</v>
      </c>
      <c r="B176" s="44" t="s">
        <v>737</v>
      </c>
      <c r="C176" s="11">
        <v>2019</v>
      </c>
      <c r="D176" s="75">
        <v>2500</v>
      </c>
      <c r="H176" s="66"/>
      <c r="I176" s="65"/>
    </row>
    <row r="177" spans="1:9" s="9" customFormat="1" ht="14.25">
      <c r="A177" s="11">
        <v>7</v>
      </c>
      <c r="B177" s="44" t="s">
        <v>738</v>
      </c>
      <c r="C177" s="11">
        <v>2019</v>
      </c>
      <c r="D177" s="75">
        <f>2*1500</f>
        <v>3000</v>
      </c>
      <c r="H177" s="66"/>
      <c r="I177" s="65"/>
    </row>
    <row r="178" spans="1:9" s="9" customFormat="1" ht="14.25">
      <c r="A178" s="11">
        <v>8</v>
      </c>
      <c r="B178" s="44" t="s">
        <v>739</v>
      </c>
      <c r="C178" s="11">
        <v>2019</v>
      </c>
      <c r="D178" s="75">
        <v>1495</v>
      </c>
      <c r="H178" s="66"/>
      <c r="I178" s="65"/>
    </row>
    <row r="179" spans="1:9" s="9" customFormat="1" ht="14.25">
      <c r="A179" s="11">
        <v>9</v>
      </c>
      <c r="B179" s="44" t="s">
        <v>740</v>
      </c>
      <c r="C179" s="11">
        <v>2020</v>
      </c>
      <c r="D179" s="75">
        <v>1495</v>
      </c>
      <c r="H179" s="66"/>
      <c r="I179" s="65"/>
    </row>
    <row r="180" spans="1:9" s="9" customFormat="1" ht="14.25">
      <c r="A180" s="11">
        <v>10</v>
      </c>
      <c r="B180" s="44" t="s">
        <v>741</v>
      </c>
      <c r="C180" s="11">
        <v>2020</v>
      </c>
      <c r="D180" s="75">
        <v>2500</v>
      </c>
      <c r="H180" s="66"/>
      <c r="I180" s="65"/>
    </row>
    <row r="181" spans="1:9" s="9" customFormat="1" ht="14.25">
      <c r="A181" s="11">
        <v>11</v>
      </c>
      <c r="B181" s="44" t="s">
        <v>742</v>
      </c>
      <c r="C181" s="11">
        <v>2020</v>
      </c>
      <c r="D181" s="75">
        <v>6500</v>
      </c>
      <c r="H181" s="66"/>
      <c r="I181" s="65"/>
    </row>
    <row r="182" spans="1:9" s="9" customFormat="1" ht="14.25">
      <c r="A182" s="11">
        <v>12</v>
      </c>
      <c r="B182" s="44" t="s">
        <v>743</v>
      </c>
      <c r="C182" s="11">
        <v>2021</v>
      </c>
      <c r="D182" s="75">
        <v>7021.67</v>
      </c>
      <c r="H182" s="66"/>
      <c r="I182" s="65"/>
    </row>
    <row r="183" spans="1:9" s="9" customFormat="1" ht="14.25">
      <c r="A183" s="11">
        <v>13</v>
      </c>
      <c r="B183" s="44" t="s">
        <v>744</v>
      </c>
      <c r="C183" s="11">
        <v>2021</v>
      </c>
      <c r="D183" s="75">
        <v>2030</v>
      </c>
      <c r="H183" s="66"/>
      <c r="I183" s="65"/>
    </row>
    <row r="184" spans="1:9" s="9" customFormat="1" ht="14.25">
      <c r="A184" s="11">
        <v>14</v>
      </c>
      <c r="B184" s="44" t="s">
        <v>745</v>
      </c>
      <c r="C184" s="11">
        <v>2021</v>
      </c>
      <c r="D184" s="75">
        <v>3645</v>
      </c>
      <c r="H184" s="66"/>
      <c r="I184" s="65"/>
    </row>
    <row r="185" spans="1:9" s="9" customFormat="1" ht="14.25">
      <c r="A185" s="11">
        <v>15</v>
      </c>
      <c r="B185" s="44" t="s">
        <v>746</v>
      </c>
      <c r="C185" s="11">
        <v>2021</v>
      </c>
      <c r="D185" s="75">
        <v>3666</v>
      </c>
      <c r="H185" s="66"/>
      <c r="I185" s="65"/>
    </row>
    <row r="186" spans="1:9" s="9" customFormat="1" ht="14.25">
      <c r="A186" s="11">
        <v>16</v>
      </c>
      <c r="B186" s="44" t="s">
        <v>747</v>
      </c>
      <c r="C186" s="11">
        <v>2022</v>
      </c>
      <c r="D186" s="75">
        <f>2*6366.01</f>
        <v>12732.02</v>
      </c>
      <c r="H186" s="66"/>
      <c r="I186" s="65"/>
    </row>
    <row r="187" spans="1:9" s="9" customFormat="1" ht="14.25">
      <c r="A187" s="11">
        <v>17</v>
      </c>
      <c r="B187" s="44" t="s">
        <v>748</v>
      </c>
      <c r="C187" s="11">
        <v>2022</v>
      </c>
      <c r="D187" s="75">
        <f>6*3660</f>
        <v>21960</v>
      </c>
      <c r="H187" s="66"/>
      <c r="I187" s="65"/>
    </row>
    <row r="188" spans="1:9" s="9" customFormat="1" ht="14.25">
      <c r="A188" s="11">
        <v>18</v>
      </c>
      <c r="B188" s="44" t="s">
        <v>749</v>
      </c>
      <c r="C188" s="11">
        <v>2023</v>
      </c>
      <c r="D188" s="75">
        <v>2900</v>
      </c>
      <c r="H188" s="66"/>
      <c r="I188" s="65"/>
    </row>
    <row r="189" spans="1:9" s="9" customFormat="1" ht="14.25">
      <c r="A189" s="11">
        <v>19</v>
      </c>
      <c r="B189" s="44" t="s">
        <v>750</v>
      </c>
      <c r="C189" s="11">
        <v>2023</v>
      </c>
      <c r="D189" s="75">
        <v>7992.81</v>
      </c>
      <c r="H189" s="66"/>
      <c r="I189" s="65"/>
    </row>
    <row r="190" spans="1:9" s="9" customFormat="1" ht="14.25">
      <c r="A190" s="11">
        <v>20</v>
      </c>
      <c r="B190" s="44" t="s">
        <v>731</v>
      </c>
      <c r="C190" s="11">
        <v>2023</v>
      </c>
      <c r="D190" s="75">
        <v>4305</v>
      </c>
      <c r="H190" s="66"/>
      <c r="I190" s="65"/>
    </row>
    <row r="191" spans="1:9" s="9" customFormat="1" ht="14.25">
      <c r="A191" s="11">
        <v>21</v>
      </c>
      <c r="B191" s="44" t="s">
        <v>751</v>
      </c>
      <c r="C191" s="11">
        <v>2023</v>
      </c>
      <c r="D191" s="75">
        <v>1599</v>
      </c>
      <c r="H191" s="66"/>
      <c r="I191" s="65"/>
    </row>
    <row r="192" spans="1:9" s="9" customFormat="1" ht="14.25">
      <c r="A192" s="11">
        <v>22</v>
      </c>
      <c r="B192" s="44" t="s">
        <v>690</v>
      </c>
      <c r="C192" s="11">
        <v>2023</v>
      </c>
      <c r="D192" s="75">
        <v>1599</v>
      </c>
      <c r="H192" s="66"/>
      <c r="I192" s="65"/>
    </row>
    <row r="193" spans="1:9" s="9" customFormat="1" ht="14.25">
      <c r="A193" s="11">
        <v>23</v>
      </c>
      <c r="B193" s="44" t="s">
        <v>752</v>
      </c>
      <c r="C193" s="11">
        <v>2023</v>
      </c>
      <c r="D193" s="75">
        <v>2950</v>
      </c>
      <c r="H193" s="66"/>
      <c r="I193" s="65"/>
    </row>
    <row r="194" spans="1:9" s="9" customFormat="1" ht="14.25">
      <c r="A194" s="11">
        <v>24</v>
      </c>
      <c r="B194" s="44" t="s">
        <v>690</v>
      </c>
      <c r="C194" s="11">
        <v>2023</v>
      </c>
      <c r="D194" s="75">
        <v>1599</v>
      </c>
      <c r="H194" s="66"/>
      <c r="I194" s="65"/>
    </row>
    <row r="195" spans="1:9" s="9" customFormat="1" ht="14.25">
      <c r="A195" s="11">
        <v>25</v>
      </c>
      <c r="B195" s="44" t="s">
        <v>690</v>
      </c>
      <c r="C195" s="11">
        <v>2023</v>
      </c>
      <c r="D195" s="75">
        <v>1299</v>
      </c>
      <c r="F195" s="83"/>
      <c r="G195" s="83"/>
      <c r="H195" s="84"/>
      <c r="I195" s="65"/>
    </row>
    <row r="196" spans="1:9" s="9" customFormat="1" ht="14.25">
      <c r="A196" s="11">
        <v>26</v>
      </c>
      <c r="B196" s="44" t="s">
        <v>753</v>
      </c>
      <c r="C196" s="11">
        <v>2023</v>
      </c>
      <c r="D196" s="75">
        <v>1290</v>
      </c>
      <c r="F196" s="83"/>
      <c r="G196" s="83"/>
      <c r="H196" s="84"/>
      <c r="I196" s="65"/>
    </row>
    <row r="197" spans="1:9" s="9" customFormat="1" ht="14.25">
      <c r="A197" s="11">
        <v>27</v>
      </c>
      <c r="B197" s="44" t="s">
        <v>665</v>
      </c>
      <c r="C197" s="11">
        <v>2023</v>
      </c>
      <c r="D197" s="75">
        <v>4225</v>
      </c>
      <c r="F197" s="83"/>
      <c r="G197" s="83"/>
      <c r="H197" s="84"/>
      <c r="I197" s="65"/>
    </row>
    <row r="198" spans="1:9" s="9" customFormat="1" ht="14.25">
      <c r="A198" s="11">
        <v>28</v>
      </c>
      <c r="B198" s="44" t="s">
        <v>754</v>
      </c>
      <c r="C198" s="11">
        <v>2023</v>
      </c>
      <c r="D198" s="75">
        <v>1350</v>
      </c>
      <c r="F198" s="83"/>
      <c r="G198" s="83"/>
      <c r="H198" s="84"/>
      <c r="I198" s="65"/>
    </row>
    <row r="199" spans="1:8" s="76" customFormat="1" ht="13.5" customHeight="1">
      <c r="A199" s="37" t="s">
        <v>426</v>
      </c>
      <c r="B199" s="37"/>
      <c r="C199" s="37"/>
      <c r="D199" s="78">
        <f>SUM(D171:D198)</f>
        <v>113585.99</v>
      </c>
      <c r="F199" s="86"/>
      <c r="G199" s="86"/>
      <c r="H199" s="84"/>
    </row>
    <row r="200" spans="1:8" ht="15" customHeight="1">
      <c r="A200" s="24" t="s">
        <v>580</v>
      </c>
      <c r="B200" s="24"/>
      <c r="C200" s="24"/>
      <c r="D200" s="24"/>
      <c r="F200" s="86"/>
      <c r="G200" s="86"/>
      <c r="H200" s="84"/>
    </row>
    <row r="201" spans="1:8" s="9" customFormat="1" ht="14.25">
      <c r="A201" s="11">
        <v>1</v>
      </c>
      <c r="B201" s="44" t="s">
        <v>755</v>
      </c>
      <c r="C201" s="11">
        <v>2019</v>
      </c>
      <c r="D201" s="75">
        <v>3500</v>
      </c>
      <c r="F201" s="65"/>
      <c r="G201" s="65"/>
      <c r="H201" s="66"/>
    </row>
    <row r="202" spans="1:8" s="9" customFormat="1" ht="14.25">
      <c r="A202" s="11">
        <v>2</v>
      </c>
      <c r="B202" s="44" t="s">
        <v>756</v>
      </c>
      <c r="C202" s="11">
        <v>2019</v>
      </c>
      <c r="D202" s="75">
        <v>1500</v>
      </c>
      <c r="F202" s="83"/>
      <c r="G202" s="83"/>
      <c r="H202" s="84"/>
    </row>
    <row r="203" spans="1:8" s="9" customFormat="1" ht="14.25">
      <c r="A203" s="11">
        <v>3</v>
      </c>
      <c r="B203" s="44" t="s">
        <v>757</v>
      </c>
      <c r="C203" s="11">
        <v>2019</v>
      </c>
      <c r="D203" s="75">
        <v>800</v>
      </c>
      <c r="F203" s="83"/>
      <c r="G203" s="83"/>
      <c r="H203" s="84"/>
    </row>
    <row r="204" spans="1:8" s="9" customFormat="1" ht="14.25">
      <c r="A204" s="11">
        <v>4</v>
      </c>
      <c r="B204" s="44" t="s">
        <v>758</v>
      </c>
      <c r="C204" s="11">
        <v>2019</v>
      </c>
      <c r="D204" s="75">
        <v>250</v>
      </c>
      <c r="F204" s="83"/>
      <c r="G204" s="83"/>
      <c r="H204" s="84"/>
    </row>
    <row r="205" spans="1:8" s="9" customFormat="1" ht="14.25">
      <c r="A205" s="11">
        <v>5</v>
      </c>
      <c r="B205" s="44" t="s">
        <v>759</v>
      </c>
      <c r="C205" s="11">
        <v>2019</v>
      </c>
      <c r="D205" s="75">
        <v>685</v>
      </c>
      <c r="F205" s="83"/>
      <c r="G205" s="83"/>
      <c r="H205" s="84"/>
    </row>
    <row r="206" spans="1:8" s="9" customFormat="1" ht="14.25">
      <c r="A206" s="11">
        <v>6</v>
      </c>
      <c r="B206" s="44" t="s">
        <v>760</v>
      </c>
      <c r="C206" s="11">
        <v>2019</v>
      </c>
      <c r="D206" s="75">
        <v>796</v>
      </c>
      <c r="F206" s="83"/>
      <c r="G206" s="83"/>
      <c r="H206" s="84"/>
    </row>
    <row r="207" spans="1:8" s="9" customFormat="1" ht="14.25">
      <c r="A207" s="11">
        <v>7</v>
      </c>
      <c r="B207" s="44" t="s">
        <v>761</v>
      </c>
      <c r="C207" s="11">
        <v>2020</v>
      </c>
      <c r="D207" s="75">
        <v>1845</v>
      </c>
      <c r="H207" s="66"/>
    </row>
    <row r="208" spans="1:8" s="9" customFormat="1" ht="14.25">
      <c r="A208" s="11">
        <v>8</v>
      </c>
      <c r="B208" s="44" t="s">
        <v>762</v>
      </c>
      <c r="C208" s="11">
        <v>2020</v>
      </c>
      <c r="D208" s="75">
        <v>3000</v>
      </c>
      <c r="H208" s="66"/>
    </row>
    <row r="209" spans="1:8" s="9" customFormat="1" ht="14.25">
      <c r="A209" s="11">
        <v>9</v>
      </c>
      <c r="B209" s="44" t="s">
        <v>763</v>
      </c>
      <c r="C209" s="11">
        <v>2020</v>
      </c>
      <c r="D209" s="75">
        <v>7021.68</v>
      </c>
      <c r="H209" s="66"/>
    </row>
    <row r="210" spans="1:8" s="9" customFormat="1" ht="14.25">
      <c r="A210" s="11">
        <v>10</v>
      </c>
      <c r="B210" s="44" t="s">
        <v>764</v>
      </c>
      <c r="C210" s="11">
        <v>2021</v>
      </c>
      <c r="D210" s="75">
        <v>8339.4</v>
      </c>
      <c r="H210" s="66"/>
    </row>
    <row r="211" spans="1:8" s="9" customFormat="1" ht="14.25">
      <c r="A211" s="11">
        <v>11</v>
      </c>
      <c r="B211" s="44" t="s">
        <v>765</v>
      </c>
      <c r="C211" s="11">
        <v>2023</v>
      </c>
      <c r="D211" s="75">
        <v>2214</v>
      </c>
      <c r="H211" s="66"/>
    </row>
    <row r="212" spans="1:8" s="9" customFormat="1" ht="14.25">
      <c r="A212" s="11">
        <v>12</v>
      </c>
      <c r="B212" s="44" t="s">
        <v>766</v>
      </c>
      <c r="C212" s="11">
        <v>2023</v>
      </c>
      <c r="D212" s="75">
        <v>1400</v>
      </c>
      <c r="H212" s="66"/>
    </row>
    <row r="213" spans="1:8" s="9" customFormat="1" ht="14.25">
      <c r="A213" s="11">
        <v>13</v>
      </c>
      <c r="B213" s="44" t="s">
        <v>767</v>
      </c>
      <c r="C213" s="11">
        <v>2023</v>
      </c>
      <c r="D213" s="75">
        <v>9900</v>
      </c>
      <c r="H213" s="66"/>
    </row>
    <row r="214" spans="1:8" s="9" customFormat="1" ht="14.25">
      <c r="A214" s="11">
        <v>14</v>
      </c>
      <c r="B214" s="44" t="s">
        <v>768</v>
      </c>
      <c r="C214" s="11">
        <v>2023</v>
      </c>
      <c r="D214" s="75">
        <v>1600</v>
      </c>
      <c r="H214" s="66"/>
    </row>
    <row r="215" spans="1:8" s="9" customFormat="1" ht="14.25">
      <c r="A215" s="11">
        <v>15</v>
      </c>
      <c r="B215" s="44" t="s">
        <v>769</v>
      </c>
      <c r="C215" s="11">
        <v>2023</v>
      </c>
      <c r="D215" s="75">
        <v>7992.8</v>
      </c>
      <c r="H215" s="66"/>
    </row>
    <row r="216" spans="1:8" s="50" customFormat="1" ht="12.75" customHeight="1">
      <c r="A216" s="37" t="s">
        <v>426</v>
      </c>
      <c r="B216" s="37"/>
      <c r="C216" s="37"/>
      <c r="D216" s="78">
        <f>SUM(D201:D215)</f>
        <v>50843.88</v>
      </c>
      <c r="H216" s="71"/>
    </row>
    <row r="217" spans="1:4" ht="15" customHeight="1">
      <c r="A217" s="24" t="s">
        <v>598</v>
      </c>
      <c r="B217" s="24"/>
      <c r="C217" s="24"/>
      <c r="D217" s="24"/>
    </row>
    <row r="218" spans="1:8" s="9" customFormat="1" ht="14.25">
      <c r="A218" s="11">
        <v>1</v>
      </c>
      <c r="B218" s="44" t="s">
        <v>770</v>
      </c>
      <c r="C218" s="11">
        <v>2019</v>
      </c>
      <c r="D218" s="75">
        <v>550</v>
      </c>
      <c r="H218" s="66"/>
    </row>
    <row r="219" spans="1:8" s="9" customFormat="1" ht="14.25">
      <c r="A219" s="11">
        <v>2</v>
      </c>
      <c r="B219" s="44" t="s">
        <v>771</v>
      </c>
      <c r="C219" s="11">
        <v>2019</v>
      </c>
      <c r="D219" s="75">
        <v>750</v>
      </c>
      <c r="H219" s="66"/>
    </row>
    <row r="220" spans="1:8" s="9" customFormat="1" ht="14.25">
      <c r="A220" s="11">
        <v>3</v>
      </c>
      <c r="B220" s="44" t="s">
        <v>772</v>
      </c>
      <c r="C220" s="11">
        <v>2019</v>
      </c>
      <c r="D220" s="75">
        <v>4330</v>
      </c>
      <c r="H220" s="66"/>
    </row>
    <row r="221" spans="1:8" s="9" customFormat="1" ht="15" customHeight="1">
      <c r="A221" s="37" t="s">
        <v>426</v>
      </c>
      <c r="B221" s="37"/>
      <c r="C221" s="37"/>
      <c r="D221" s="78">
        <f>SUM(D218:D220)</f>
        <v>5630</v>
      </c>
      <c r="H221" s="66"/>
    </row>
    <row r="222" spans="1:8" s="9" customFormat="1" ht="15">
      <c r="A222" s="87"/>
      <c r="B222" s="88"/>
      <c r="C222" s="89"/>
      <c r="D222" s="90"/>
      <c r="H222" s="66"/>
    </row>
    <row r="223" spans="1:8" s="9" customFormat="1" ht="15">
      <c r="A223" s="91"/>
      <c r="B223" s="92"/>
      <c r="C223" s="93"/>
      <c r="D223" s="94"/>
      <c r="H223" s="66"/>
    </row>
    <row r="224" spans="1:8" s="9" customFormat="1" ht="14.25" customHeight="1">
      <c r="A224" s="69" t="s">
        <v>773</v>
      </c>
      <c r="B224" s="69"/>
      <c r="C224" s="69"/>
      <c r="D224" s="69"/>
      <c r="H224" s="66"/>
    </row>
    <row r="225" spans="1:8" s="9" customFormat="1" ht="30">
      <c r="A225" s="20" t="s">
        <v>602</v>
      </c>
      <c r="B225" s="20" t="s">
        <v>603</v>
      </c>
      <c r="C225" s="20" t="s">
        <v>604</v>
      </c>
      <c r="D225" s="21" t="s">
        <v>605</v>
      </c>
      <c r="H225" s="66"/>
    </row>
    <row r="226" spans="1:4" ht="15" customHeight="1">
      <c r="A226" s="24" t="s">
        <v>87</v>
      </c>
      <c r="B226" s="24"/>
      <c r="C226" s="24"/>
      <c r="D226" s="24"/>
    </row>
    <row r="227" spans="1:8" s="50" customFormat="1" ht="14.25">
      <c r="A227" s="11">
        <v>1</v>
      </c>
      <c r="B227" s="44" t="s">
        <v>774</v>
      </c>
      <c r="C227" s="11">
        <v>2019</v>
      </c>
      <c r="D227" s="75">
        <v>2310</v>
      </c>
      <c r="H227" s="71"/>
    </row>
    <row r="228" spans="1:8" s="50" customFormat="1" ht="14.25">
      <c r="A228" s="11">
        <v>2</v>
      </c>
      <c r="B228" s="44" t="s">
        <v>775</v>
      </c>
      <c r="C228" s="11">
        <v>2020</v>
      </c>
      <c r="D228" s="75">
        <f>2*2974.74</f>
        <v>5949.48</v>
      </c>
      <c r="H228" s="71"/>
    </row>
    <row r="229" spans="1:8" s="50" customFormat="1" ht="14.25">
      <c r="A229" s="11">
        <v>3</v>
      </c>
      <c r="B229" s="44" t="s">
        <v>776</v>
      </c>
      <c r="C229" s="11">
        <v>2019</v>
      </c>
      <c r="D229" s="75">
        <v>2420</v>
      </c>
      <c r="H229" s="71"/>
    </row>
    <row r="230" spans="1:8" s="50" customFormat="1" ht="14.25">
      <c r="A230" s="11">
        <v>4</v>
      </c>
      <c r="B230" s="44" t="s">
        <v>777</v>
      </c>
      <c r="C230" s="11">
        <v>2019</v>
      </c>
      <c r="D230" s="75">
        <v>3069</v>
      </c>
      <c r="H230" s="71"/>
    </row>
    <row r="231" spans="1:8" s="50" customFormat="1" ht="14.25">
      <c r="A231" s="11">
        <v>5</v>
      </c>
      <c r="B231" s="44" t="s">
        <v>778</v>
      </c>
      <c r="C231" s="11">
        <v>2019</v>
      </c>
      <c r="D231" s="75">
        <f>7*850</f>
        <v>5950</v>
      </c>
      <c r="H231" s="71"/>
    </row>
    <row r="232" spans="1:8" s="50" customFormat="1" ht="14.25">
      <c r="A232" s="11">
        <v>6</v>
      </c>
      <c r="B232" s="44" t="s">
        <v>779</v>
      </c>
      <c r="C232" s="11">
        <v>2019</v>
      </c>
      <c r="D232" s="75">
        <v>1890</v>
      </c>
      <c r="H232" s="71"/>
    </row>
    <row r="233" spans="1:8" s="50" customFormat="1" ht="14.25">
      <c r="A233" s="11">
        <v>7</v>
      </c>
      <c r="B233" s="44" t="s">
        <v>780</v>
      </c>
      <c r="C233" s="11">
        <v>2020</v>
      </c>
      <c r="D233" s="75">
        <f>2*600</f>
        <v>1200</v>
      </c>
      <c r="H233" s="71"/>
    </row>
    <row r="234" spans="1:8" s="50" customFormat="1" ht="14.25">
      <c r="A234" s="11">
        <v>8</v>
      </c>
      <c r="B234" s="44" t="s">
        <v>781</v>
      </c>
      <c r="C234" s="11">
        <v>2020</v>
      </c>
      <c r="D234" s="75">
        <v>1660</v>
      </c>
      <c r="H234" s="71"/>
    </row>
    <row r="235" spans="1:8" s="50" customFormat="1" ht="14.25">
      <c r="A235" s="11">
        <v>9</v>
      </c>
      <c r="B235" s="44" t="s">
        <v>782</v>
      </c>
      <c r="C235" s="11">
        <v>2020</v>
      </c>
      <c r="D235" s="75">
        <f>2*2099</f>
        <v>4198</v>
      </c>
      <c r="H235" s="71"/>
    </row>
    <row r="236" spans="1:8" s="50" customFormat="1" ht="14.25">
      <c r="A236" s="11">
        <v>10</v>
      </c>
      <c r="B236" s="44" t="s">
        <v>783</v>
      </c>
      <c r="C236" s="11">
        <v>2020</v>
      </c>
      <c r="D236" s="75">
        <f>2*2299</f>
        <v>4598</v>
      </c>
      <c r="H236" s="71"/>
    </row>
    <row r="237" spans="1:8" s="50" customFormat="1" ht="14.25">
      <c r="A237" s="11">
        <v>11</v>
      </c>
      <c r="B237" s="44" t="s">
        <v>784</v>
      </c>
      <c r="C237" s="11">
        <v>2020</v>
      </c>
      <c r="D237" s="75">
        <f>2*2683.9</f>
        <v>5367.8</v>
      </c>
      <c r="H237" s="71"/>
    </row>
    <row r="238" spans="1:8" s="50" customFormat="1" ht="14.25">
      <c r="A238" s="11">
        <v>12</v>
      </c>
      <c r="B238" s="44" t="s">
        <v>785</v>
      </c>
      <c r="C238" s="11">
        <v>2020</v>
      </c>
      <c r="D238" s="75">
        <f>5*2050</f>
        <v>10250</v>
      </c>
      <c r="H238" s="71"/>
    </row>
    <row r="239" spans="1:8" s="50" customFormat="1" ht="14.25">
      <c r="A239" s="11">
        <v>13</v>
      </c>
      <c r="B239" s="44" t="s">
        <v>786</v>
      </c>
      <c r="C239" s="11">
        <v>2020</v>
      </c>
      <c r="D239" s="75">
        <v>1890</v>
      </c>
      <c r="H239" s="71"/>
    </row>
    <row r="240" spans="1:8" s="50" customFormat="1" ht="14.25">
      <c r="A240" s="11">
        <v>14</v>
      </c>
      <c r="B240" s="44" t="s">
        <v>787</v>
      </c>
      <c r="C240" s="11">
        <v>2020</v>
      </c>
      <c r="D240" s="75">
        <v>2422</v>
      </c>
      <c r="H240" s="71"/>
    </row>
    <row r="241" spans="1:8" s="50" customFormat="1" ht="14.25">
      <c r="A241" s="11">
        <v>15</v>
      </c>
      <c r="B241" s="44" t="s">
        <v>788</v>
      </c>
      <c r="C241" s="11">
        <v>2020</v>
      </c>
      <c r="D241" s="75">
        <v>2310</v>
      </c>
      <c r="H241" s="71"/>
    </row>
    <row r="242" spans="1:8" s="50" customFormat="1" ht="14.25">
      <c r="A242" s="11">
        <v>16</v>
      </c>
      <c r="B242" s="44" t="s">
        <v>789</v>
      </c>
      <c r="C242" s="11">
        <v>2020</v>
      </c>
      <c r="D242" s="75">
        <v>1413.27</v>
      </c>
      <c r="H242" s="71"/>
    </row>
    <row r="243" spans="1:8" s="50" customFormat="1" ht="14.25">
      <c r="A243" s="11">
        <v>17</v>
      </c>
      <c r="B243" s="44" t="s">
        <v>790</v>
      </c>
      <c r="C243" s="11">
        <v>2021</v>
      </c>
      <c r="D243" s="75">
        <f>6*889</f>
        <v>5334</v>
      </c>
      <c r="H243" s="71"/>
    </row>
    <row r="244" spans="1:8" s="50" customFormat="1" ht="14.25">
      <c r="A244" s="11">
        <v>18</v>
      </c>
      <c r="B244" s="44" t="s">
        <v>791</v>
      </c>
      <c r="C244" s="11">
        <v>2021</v>
      </c>
      <c r="D244" s="75">
        <v>2350</v>
      </c>
      <c r="H244" s="71"/>
    </row>
    <row r="245" spans="1:8" s="50" customFormat="1" ht="14.25">
      <c r="A245" s="11">
        <v>19</v>
      </c>
      <c r="B245" s="44" t="s">
        <v>792</v>
      </c>
      <c r="C245" s="11">
        <v>2021</v>
      </c>
      <c r="D245" s="75">
        <v>2050</v>
      </c>
      <c r="H245" s="71"/>
    </row>
    <row r="246" spans="1:8" s="50" customFormat="1" ht="14.25">
      <c r="A246" s="11">
        <v>20</v>
      </c>
      <c r="B246" s="44" t="s">
        <v>786</v>
      </c>
      <c r="C246" s="11">
        <v>2021</v>
      </c>
      <c r="D246" s="75">
        <v>2685</v>
      </c>
      <c r="H246" s="71"/>
    </row>
    <row r="247" spans="1:8" s="50" customFormat="1" ht="14.25">
      <c r="A247" s="11">
        <v>21</v>
      </c>
      <c r="B247" s="44" t="s">
        <v>793</v>
      </c>
      <c r="C247" s="11">
        <v>2021</v>
      </c>
      <c r="D247" s="75">
        <v>2450</v>
      </c>
      <c r="H247" s="71"/>
    </row>
    <row r="248" spans="1:8" s="50" customFormat="1" ht="14.25">
      <c r="A248" s="11">
        <v>22</v>
      </c>
      <c r="B248" s="44" t="s">
        <v>794</v>
      </c>
      <c r="C248" s="11">
        <v>2021</v>
      </c>
      <c r="D248" s="75">
        <v>2450</v>
      </c>
      <c r="H248" s="71"/>
    </row>
    <row r="249" spans="1:8" s="50" customFormat="1" ht="14.25">
      <c r="A249" s="11">
        <v>23</v>
      </c>
      <c r="B249" s="44" t="s">
        <v>795</v>
      </c>
      <c r="C249" s="11">
        <v>2022</v>
      </c>
      <c r="D249" s="75">
        <v>2700</v>
      </c>
      <c r="H249" s="71"/>
    </row>
    <row r="250" spans="1:8" s="50" customFormat="1" ht="14.25">
      <c r="A250" s="11">
        <v>24</v>
      </c>
      <c r="B250" s="44" t="s">
        <v>796</v>
      </c>
      <c r="C250" s="11">
        <v>2022</v>
      </c>
      <c r="D250" s="75">
        <v>2439</v>
      </c>
      <c r="H250" s="71"/>
    </row>
    <row r="251" spans="1:8" s="50" customFormat="1" ht="14.25">
      <c r="A251" s="11">
        <v>25</v>
      </c>
      <c r="B251" s="44" t="s">
        <v>797</v>
      </c>
      <c r="C251" s="11">
        <v>2019</v>
      </c>
      <c r="D251" s="75">
        <v>1978.02</v>
      </c>
      <c r="H251" s="71"/>
    </row>
    <row r="252" spans="1:8" s="50" customFormat="1" ht="14.25">
      <c r="A252" s="11">
        <v>26</v>
      </c>
      <c r="B252" s="44" t="s">
        <v>798</v>
      </c>
      <c r="C252" s="11">
        <v>2019</v>
      </c>
      <c r="D252" s="75">
        <v>989</v>
      </c>
      <c r="H252" s="71"/>
    </row>
    <row r="253" spans="1:8" s="50" customFormat="1" ht="14.25">
      <c r="A253" s="11">
        <v>27</v>
      </c>
      <c r="B253" s="44" t="s">
        <v>799</v>
      </c>
      <c r="C253" s="11">
        <v>2019</v>
      </c>
      <c r="D253" s="75">
        <v>1578</v>
      </c>
      <c r="H253" s="71"/>
    </row>
    <row r="254" spans="1:8" s="50" customFormat="1" ht="14.25">
      <c r="A254" s="11">
        <v>28</v>
      </c>
      <c r="B254" s="44" t="s">
        <v>800</v>
      </c>
      <c r="C254" s="11">
        <v>2020</v>
      </c>
      <c r="D254" s="75">
        <v>2967.03</v>
      </c>
      <c r="H254" s="71"/>
    </row>
    <row r="255" spans="1:8" s="50" customFormat="1" ht="14.25">
      <c r="A255" s="11">
        <v>29</v>
      </c>
      <c r="B255" s="44" t="s">
        <v>801</v>
      </c>
      <c r="C255" s="11">
        <v>2020</v>
      </c>
      <c r="D255" s="75">
        <v>1978</v>
      </c>
      <c r="H255" s="71"/>
    </row>
    <row r="256" spans="1:8" s="50" customFormat="1" ht="14.25">
      <c r="A256" s="11">
        <v>30</v>
      </c>
      <c r="B256" s="44" t="s">
        <v>802</v>
      </c>
      <c r="C256" s="11">
        <v>2021</v>
      </c>
      <c r="D256" s="75">
        <v>3163.56</v>
      </c>
      <c r="H256" s="71"/>
    </row>
    <row r="257" spans="1:8" s="50" customFormat="1" ht="14.25">
      <c r="A257" s="11">
        <v>31</v>
      </c>
      <c r="B257" s="44" t="s">
        <v>803</v>
      </c>
      <c r="C257" s="11">
        <v>2021</v>
      </c>
      <c r="D257" s="75">
        <v>3163.56</v>
      </c>
      <c r="H257" s="71"/>
    </row>
    <row r="258" spans="1:8" s="50" customFormat="1" ht="14.25">
      <c r="A258" s="11">
        <v>32</v>
      </c>
      <c r="B258" s="44" t="s">
        <v>804</v>
      </c>
      <c r="C258" s="11">
        <v>2021</v>
      </c>
      <c r="D258" s="75">
        <v>3163.56</v>
      </c>
      <c r="H258" s="71"/>
    </row>
    <row r="259" spans="1:8" s="50" customFormat="1" ht="14.25">
      <c r="A259" s="11">
        <v>33</v>
      </c>
      <c r="B259" s="44" t="s">
        <v>805</v>
      </c>
      <c r="C259" s="11">
        <v>2021</v>
      </c>
      <c r="D259" s="75">
        <v>3163.56</v>
      </c>
      <c r="H259" s="71"/>
    </row>
    <row r="260" spans="1:8" s="50" customFormat="1" ht="14.25">
      <c r="A260" s="11">
        <v>34</v>
      </c>
      <c r="B260" s="44" t="s">
        <v>806</v>
      </c>
      <c r="C260" s="11">
        <v>2021</v>
      </c>
      <c r="D260" s="75">
        <v>6327.12</v>
      </c>
      <c r="H260" s="71"/>
    </row>
    <row r="261" spans="1:8" s="50" customFormat="1" ht="14.25">
      <c r="A261" s="11">
        <v>35</v>
      </c>
      <c r="B261" s="44" t="s">
        <v>807</v>
      </c>
      <c r="C261" s="11">
        <v>2022</v>
      </c>
      <c r="D261" s="75">
        <v>2115.6</v>
      </c>
      <c r="H261" s="71"/>
    </row>
    <row r="262" spans="1:8" s="50" customFormat="1" ht="14.25">
      <c r="A262" s="11">
        <v>36</v>
      </c>
      <c r="B262" s="44" t="s">
        <v>808</v>
      </c>
      <c r="C262" s="11">
        <v>2023</v>
      </c>
      <c r="D262" s="75">
        <v>2436.63</v>
      </c>
      <c r="H262" s="71"/>
    </row>
    <row r="263" spans="1:8" s="50" customFormat="1" ht="14.25">
      <c r="A263" s="11">
        <v>37</v>
      </c>
      <c r="B263" s="44" t="s">
        <v>809</v>
      </c>
      <c r="C263" s="11">
        <v>2023</v>
      </c>
      <c r="D263" s="75">
        <v>2436.63</v>
      </c>
      <c r="H263" s="71"/>
    </row>
    <row r="264" spans="1:8" s="50" customFormat="1" ht="14.25">
      <c r="A264" s="11">
        <v>38</v>
      </c>
      <c r="B264" s="44" t="s">
        <v>810</v>
      </c>
      <c r="C264" s="11">
        <v>2023</v>
      </c>
      <c r="D264" s="75">
        <v>2436.63</v>
      </c>
      <c r="H264" s="71"/>
    </row>
    <row r="265" spans="1:8" s="50" customFormat="1" ht="14.25">
      <c r="A265" s="11">
        <v>39</v>
      </c>
      <c r="B265" s="44" t="s">
        <v>811</v>
      </c>
      <c r="C265" s="11">
        <v>2023</v>
      </c>
      <c r="D265" s="75">
        <v>12183.15</v>
      </c>
      <c r="H265" s="71"/>
    </row>
    <row r="266" spans="1:25" s="95" customFormat="1" ht="15" customHeight="1">
      <c r="A266" s="37" t="s">
        <v>426</v>
      </c>
      <c r="B266" s="37"/>
      <c r="C266" s="37"/>
      <c r="D266" s="77">
        <f>SUM(D227:D265)</f>
        <v>129435.6</v>
      </c>
      <c r="E266" s="9"/>
      <c r="H266" s="96"/>
      <c r="J266" s="50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4" ht="15" customHeight="1">
      <c r="A267" s="24" t="s">
        <v>427</v>
      </c>
      <c r="B267" s="24"/>
      <c r="C267" s="24"/>
      <c r="D267" s="24"/>
    </row>
    <row r="268" spans="1:8" s="50" customFormat="1" ht="14.25">
      <c r="A268" s="11">
        <v>1</v>
      </c>
      <c r="B268" s="44" t="s">
        <v>812</v>
      </c>
      <c r="C268" s="11">
        <v>2021</v>
      </c>
      <c r="D268" s="75">
        <v>3799</v>
      </c>
      <c r="H268" s="71"/>
    </row>
    <row r="269" spans="1:8" s="50" customFormat="1" ht="14.25">
      <c r="A269" s="11">
        <v>2</v>
      </c>
      <c r="B269" s="44" t="s">
        <v>813</v>
      </c>
      <c r="C269" s="11">
        <v>2022</v>
      </c>
      <c r="D269" s="75">
        <v>999</v>
      </c>
      <c r="H269" s="71"/>
    </row>
    <row r="270" spans="1:8" s="50" customFormat="1" ht="14.25">
      <c r="A270" s="11">
        <v>3</v>
      </c>
      <c r="B270" s="44" t="s">
        <v>814</v>
      </c>
      <c r="C270" s="11">
        <v>2022</v>
      </c>
      <c r="D270" s="75">
        <v>749</v>
      </c>
      <c r="F270" s="76"/>
      <c r="G270" s="76"/>
      <c r="H270" s="66"/>
    </row>
    <row r="271" spans="1:8" s="50" customFormat="1" ht="14.25">
      <c r="A271" s="11">
        <v>4</v>
      </c>
      <c r="B271" s="44" t="s">
        <v>814</v>
      </c>
      <c r="C271" s="11">
        <v>2022</v>
      </c>
      <c r="D271" s="75">
        <v>749</v>
      </c>
      <c r="F271" s="76"/>
      <c r="G271" s="76"/>
      <c r="H271" s="66"/>
    </row>
    <row r="272" spans="1:9" s="50" customFormat="1" ht="14.25">
      <c r="A272" s="11">
        <v>5</v>
      </c>
      <c r="B272" s="44" t="s">
        <v>815</v>
      </c>
      <c r="C272" s="11">
        <v>2022</v>
      </c>
      <c r="D272" s="75">
        <v>1379</v>
      </c>
      <c r="F272" s="72"/>
      <c r="G272" s="73"/>
      <c r="H272" s="74"/>
      <c r="I272" s="70"/>
    </row>
    <row r="273" spans="1:9" s="50" customFormat="1" ht="14.25">
      <c r="A273" s="11">
        <v>6</v>
      </c>
      <c r="B273" s="44" t="s">
        <v>815</v>
      </c>
      <c r="C273" s="11">
        <v>2022</v>
      </c>
      <c r="D273" s="75">
        <v>1379</v>
      </c>
      <c r="F273" s="97"/>
      <c r="G273" s="97"/>
      <c r="H273" s="84"/>
      <c r="I273" s="70"/>
    </row>
    <row r="274" spans="1:9" s="50" customFormat="1" ht="14.25">
      <c r="A274" s="11">
        <v>7</v>
      </c>
      <c r="B274" s="44" t="s">
        <v>814</v>
      </c>
      <c r="C274" s="11">
        <v>2022</v>
      </c>
      <c r="D274" s="75">
        <v>749</v>
      </c>
      <c r="F274" s="83"/>
      <c r="G274" s="83"/>
      <c r="H274" s="84"/>
      <c r="I274" s="70"/>
    </row>
    <row r="275" spans="1:25" s="99" customFormat="1" ht="15" customHeight="1">
      <c r="A275" s="37" t="s">
        <v>426</v>
      </c>
      <c r="B275" s="37"/>
      <c r="C275" s="37"/>
      <c r="D275" s="78">
        <f>SUM(D268:D274)</f>
        <v>9803</v>
      </c>
      <c r="E275" s="50"/>
      <c r="F275" s="86"/>
      <c r="G275" s="86"/>
      <c r="H275" s="84"/>
      <c r="I275" s="98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</row>
    <row r="276" spans="1:9" ht="15" customHeight="1">
      <c r="A276" s="24" t="s">
        <v>442</v>
      </c>
      <c r="B276" s="24"/>
      <c r="C276" s="24"/>
      <c r="D276" s="24"/>
      <c r="F276" s="86"/>
      <c r="G276" s="86"/>
      <c r="H276" s="84"/>
      <c r="I276" s="65"/>
    </row>
    <row r="277" spans="1:9" s="50" customFormat="1" ht="14.25">
      <c r="A277" s="11">
        <v>1</v>
      </c>
      <c r="B277" s="44" t="s">
        <v>816</v>
      </c>
      <c r="C277" s="11">
        <v>2019</v>
      </c>
      <c r="D277" s="75">
        <v>1751.46</v>
      </c>
      <c r="F277" s="83"/>
      <c r="G277" s="83"/>
      <c r="H277" s="84"/>
      <c r="I277" s="70"/>
    </row>
    <row r="278" spans="1:9" s="50" customFormat="1" ht="14.25">
      <c r="A278" s="11">
        <v>2</v>
      </c>
      <c r="B278" s="44" t="s">
        <v>816</v>
      </c>
      <c r="C278" s="11">
        <v>2019</v>
      </c>
      <c r="D278" s="75">
        <v>1751.46</v>
      </c>
      <c r="F278" s="83"/>
      <c r="G278" s="83"/>
      <c r="H278" s="84"/>
      <c r="I278" s="70"/>
    </row>
    <row r="279" spans="1:9" s="50" customFormat="1" ht="14.25">
      <c r="A279" s="11">
        <v>3</v>
      </c>
      <c r="B279" s="44" t="s">
        <v>816</v>
      </c>
      <c r="C279" s="11">
        <v>2019</v>
      </c>
      <c r="D279" s="75">
        <v>1751.46</v>
      </c>
      <c r="F279" s="83"/>
      <c r="G279" s="83"/>
      <c r="H279" s="84"/>
      <c r="I279" s="70"/>
    </row>
    <row r="280" spans="1:9" s="50" customFormat="1" ht="14.25">
      <c r="A280" s="11">
        <v>4</v>
      </c>
      <c r="B280" s="44" t="s">
        <v>817</v>
      </c>
      <c r="C280" s="11">
        <v>2020</v>
      </c>
      <c r="D280" s="75">
        <v>4269</v>
      </c>
      <c r="F280" s="83"/>
      <c r="G280" s="83"/>
      <c r="H280" s="84"/>
      <c r="I280" s="70"/>
    </row>
    <row r="281" spans="1:8" s="50" customFormat="1" ht="14.25">
      <c r="A281" s="11">
        <v>5</v>
      </c>
      <c r="B281" s="44" t="s">
        <v>818</v>
      </c>
      <c r="C281" s="11">
        <v>2020</v>
      </c>
      <c r="D281" s="75">
        <v>3793.32</v>
      </c>
      <c r="F281" s="83"/>
      <c r="G281" s="83"/>
      <c r="H281" s="100"/>
    </row>
    <row r="282" spans="1:8" s="50" customFormat="1" ht="14.25">
      <c r="A282" s="11">
        <v>6</v>
      </c>
      <c r="B282" s="44" t="s">
        <v>815</v>
      </c>
      <c r="C282" s="11">
        <v>2021</v>
      </c>
      <c r="D282" s="75">
        <v>3840</v>
      </c>
      <c r="F282" s="83"/>
      <c r="G282" s="83"/>
      <c r="H282" s="100"/>
    </row>
    <row r="283" spans="1:8" s="50" customFormat="1" ht="14.25">
      <c r="A283" s="11">
        <v>7</v>
      </c>
      <c r="B283" s="44" t="s">
        <v>819</v>
      </c>
      <c r="C283" s="11">
        <v>2021</v>
      </c>
      <c r="D283" s="75">
        <v>2198</v>
      </c>
      <c r="F283" s="83"/>
      <c r="G283" s="83"/>
      <c r="H283" s="100"/>
    </row>
    <row r="284" spans="1:8" s="50" customFormat="1" ht="15" customHeight="1">
      <c r="A284" s="37" t="s">
        <v>426</v>
      </c>
      <c r="B284" s="37"/>
      <c r="C284" s="37"/>
      <c r="D284" s="78">
        <f>SUM(D277:D283)</f>
        <v>19354.7</v>
      </c>
      <c r="F284" s="86"/>
      <c r="G284" s="86"/>
      <c r="H284" s="100"/>
    </row>
    <row r="285" spans="1:8" ht="15" customHeight="1">
      <c r="A285" s="24" t="s">
        <v>443</v>
      </c>
      <c r="B285" s="24"/>
      <c r="C285" s="24"/>
      <c r="D285" s="24"/>
      <c r="F285" s="101"/>
      <c r="G285" s="101"/>
      <c r="H285" s="102"/>
    </row>
    <row r="286" spans="1:8" s="50" customFormat="1" ht="14.25">
      <c r="A286" s="11">
        <v>1</v>
      </c>
      <c r="B286" s="44" t="s">
        <v>755</v>
      </c>
      <c r="C286" s="11">
        <v>2019</v>
      </c>
      <c r="D286" s="75">
        <v>3444</v>
      </c>
      <c r="F286" s="70"/>
      <c r="G286" s="70"/>
      <c r="H286" s="71"/>
    </row>
    <row r="287" spans="1:8" s="50" customFormat="1" ht="14.25">
      <c r="A287" s="11">
        <v>2</v>
      </c>
      <c r="B287" s="44" t="s">
        <v>755</v>
      </c>
      <c r="C287" s="11">
        <v>2019</v>
      </c>
      <c r="D287" s="75">
        <v>3444</v>
      </c>
      <c r="F287" s="76"/>
      <c r="G287" s="76"/>
      <c r="H287" s="66"/>
    </row>
    <row r="288" spans="1:8" s="50" customFormat="1" ht="14.25">
      <c r="A288" s="11">
        <v>3</v>
      </c>
      <c r="B288" s="44" t="s">
        <v>820</v>
      </c>
      <c r="C288" s="11">
        <v>2020</v>
      </c>
      <c r="D288" s="75">
        <v>1590</v>
      </c>
      <c r="F288" s="83"/>
      <c r="G288" s="73"/>
      <c r="H288" s="100"/>
    </row>
    <row r="289" spans="1:9" s="50" customFormat="1" ht="14.25">
      <c r="A289" s="11">
        <v>4</v>
      </c>
      <c r="B289" s="44" t="s">
        <v>821</v>
      </c>
      <c r="C289" s="11">
        <v>2020</v>
      </c>
      <c r="D289" s="75">
        <v>12568.14</v>
      </c>
      <c r="F289" s="83"/>
      <c r="G289" s="83"/>
      <c r="H289" s="84"/>
      <c r="I289" s="70"/>
    </row>
    <row r="290" spans="1:9" s="50" customFormat="1" ht="14.25">
      <c r="A290" s="11">
        <v>5</v>
      </c>
      <c r="B290" s="44" t="s">
        <v>822</v>
      </c>
      <c r="C290" s="11">
        <v>2020</v>
      </c>
      <c r="D290" s="75">
        <v>34649.1</v>
      </c>
      <c r="F290" s="83"/>
      <c r="G290" s="83"/>
      <c r="H290" s="84"/>
      <c r="I290" s="70"/>
    </row>
    <row r="291" spans="1:9" s="50" customFormat="1" ht="14.25">
      <c r="A291" s="11">
        <v>6</v>
      </c>
      <c r="B291" s="44" t="s">
        <v>823</v>
      </c>
      <c r="C291" s="11">
        <v>2021</v>
      </c>
      <c r="D291" s="75">
        <v>4296</v>
      </c>
      <c r="F291" s="83"/>
      <c r="G291" s="83"/>
      <c r="H291" s="84"/>
      <c r="I291" s="70"/>
    </row>
    <row r="292" spans="1:9" s="50" customFormat="1" ht="14.25">
      <c r="A292" s="11">
        <v>7</v>
      </c>
      <c r="B292" s="44" t="s">
        <v>823</v>
      </c>
      <c r="C292" s="11">
        <v>2021</v>
      </c>
      <c r="D292" s="75">
        <v>2789</v>
      </c>
      <c r="F292" s="83"/>
      <c r="G292" s="83"/>
      <c r="H292" s="84"/>
      <c r="I292" s="70"/>
    </row>
    <row r="293" spans="1:9" s="50" customFormat="1" ht="14.25">
      <c r="A293" s="11">
        <v>8</v>
      </c>
      <c r="B293" s="44" t="s">
        <v>824</v>
      </c>
      <c r="C293" s="11">
        <v>2022</v>
      </c>
      <c r="D293" s="75">
        <v>9564.48</v>
      </c>
      <c r="F293" s="83"/>
      <c r="G293" s="83"/>
      <c r="H293" s="84"/>
      <c r="I293" s="70"/>
    </row>
    <row r="294" spans="1:9" s="50" customFormat="1" ht="14.25">
      <c r="A294" s="11">
        <v>9</v>
      </c>
      <c r="B294" s="44" t="s">
        <v>825</v>
      </c>
      <c r="C294" s="11">
        <v>2022</v>
      </c>
      <c r="D294" s="75">
        <v>1650</v>
      </c>
      <c r="F294" s="83"/>
      <c r="G294" s="83"/>
      <c r="H294" s="84"/>
      <c r="I294" s="70"/>
    </row>
    <row r="295" spans="1:9" s="50" customFormat="1" ht="14.25">
      <c r="A295" s="11">
        <v>10</v>
      </c>
      <c r="B295" s="44" t="s">
        <v>665</v>
      </c>
      <c r="C295" s="11">
        <v>2022</v>
      </c>
      <c r="D295" s="75">
        <v>1820</v>
      </c>
      <c r="F295" s="83"/>
      <c r="G295" s="83"/>
      <c r="H295" s="84"/>
      <c r="I295" s="70"/>
    </row>
    <row r="296" spans="1:9" s="50" customFormat="1" ht="14.25">
      <c r="A296" s="11">
        <v>11</v>
      </c>
      <c r="B296" s="44" t="s">
        <v>826</v>
      </c>
      <c r="C296" s="11">
        <v>2022</v>
      </c>
      <c r="D296" s="75">
        <v>3813</v>
      </c>
      <c r="F296" s="83"/>
      <c r="G296" s="83"/>
      <c r="H296" s="84"/>
      <c r="I296" s="70"/>
    </row>
    <row r="297" spans="1:9" s="50" customFormat="1" ht="14.25">
      <c r="A297" s="11">
        <v>12</v>
      </c>
      <c r="B297" s="44" t="s">
        <v>826</v>
      </c>
      <c r="C297" s="11">
        <v>2022</v>
      </c>
      <c r="D297" s="75">
        <v>3813</v>
      </c>
      <c r="F297" s="83"/>
      <c r="G297" s="83"/>
      <c r="H297" s="84"/>
      <c r="I297" s="70"/>
    </row>
    <row r="298" spans="1:9" s="50" customFormat="1" ht="14.25">
      <c r="A298" s="11">
        <v>13</v>
      </c>
      <c r="B298" s="44" t="s">
        <v>826</v>
      </c>
      <c r="C298" s="11">
        <v>2022</v>
      </c>
      <c r="D298" s="75">
        <v>3813</v>
      </c>
      <c r="F298" s="83"/>
      <c r="G298" s="83"/>
      <c r="H298" s="84"/>
      <c r="I298" s="70"/>
    </row>
    <row r="299" spans="1:9" s="50" customFormat="1" ht="14.25">
      <c r="A299" s="11">
        <v>14</v>
      </c>
      <c r="B299" s="44" t="s">
        <v>827</v>
      </c>
      <c r="C299" s="11">
        <v>2022</v>
      </c>
      <c r="D299" s="75">
        <v>3338</v>
      </c>
      <c r="F299" s="83"/>
      <c r="G299" s="83"/>
      <c r="H299" s="84"/>
      <c r="I299" s="70"/>
    </row>
    <row r="300" spans="1:9" s="50" customFormat="1" ht="14.25">
      <c r="A300" s="11">
        <v>15</v>
      </c>
      <c r="B300" s="44" t="s">
        <v>827</v>
      </c>
      <c r="C300" s="11">
        <v>2022</v>
      </c>
      <c r="D300" s="75">
        <v>3338</v>
      </c>
      <c r="F300" s="83"/>
      <c r="G300" s="83"/>
      <c r="H300" s="84"/>
      <c r="I300" s="70"/>
    </row>
    <row r="301" spans="1:9" s="50" customFormat="1" ht="14.25">
      <c r="A301" s="11">
        <v>16</v>
      </c>
      <c r="B301" s="44" t="s">
        <v>828</v>
      </c>
      <c r="C301" s="11">
        <v>2022</v>
      </c>
      <c r="D301" s="75">
        <v>1199.9</v>
      </c>
      <c r="F301" s="83"/>
      <c r="G301" s="83"/>
      <c r="H301" s="84"/>
      <c r="I301" s="70"/>
    </row>
    <row r="302" spans="1:9" s="50" customFormat="1" ht="14.25">
      <c r="A302" s="11">
        <v>17</v>
      </c>
      <c r="B302" s="44" t="s">
        <v>828</v>
      </c>
      <c r="C302" s="11">
        <v>2022</v>
      </c>
      <c r="D302" s="75">
        <v>1199</v>
      </c>
      <c r="F302" s="83"/>
      <c r="G302" s="83"/>
      <c r="H302" s="84"/>
      <c r="I302" s="70"/>
    </row>
    <row r="303" spans="1:9" s="50" customFormat="1" ht="14.25">
      <c r="A303" s="11">
        <v>18</v>
      </c>
      <c r="B303" s="44" t="s">
        <v>829</v>
      </c>
      <c r="C303" s="11">
        <v>2022</v>
      </c>
      <c r="D303" s="75">
        <v>13145</v>
      </c>
      <c r="F303" s="83"/>
      <c r="G303" s="83"/>
      <c r="H303" s="84"/>
      <c r="I303" s="70"/>
    </row>
    <row r="304" spans="1:9" s="50" customFormat="1" ht="14.25">
      <c r="A304" s="11">
        <v>19</v>
      </c>
      <c r="B304" s="44" t="s">
        <v>830</v>
      </c>
      <c r="C304" s="11">
        <v>2022</v>
      </c>
      <c r="D304" s="75">
        <v>14999.5</v>
      </c>
      <c r="F304" s="83"/>
      <c r="G304" s="83"/>
      <c r="H304" s="84"/>
      <c r="I304" s="70"/>
    </row>
    <row r="305" spans="1:9" s="50" customFormat="1" ht="14.25">
      <c r="A305" s="11">
        <v>20</v>
      </c>
      <c r="B305" s="44" t="s">
        <v>755</v>
      </c>
      <c r="C305" s="11">
        <v>2022</v>
      </c>
      <c r="D305" s="75">
        <v>1819.99</v>
      </c>
      <c r="F305" s="83"/>
      <c r="G305" s="83"/>
      <c r="H305" s="84"/>
      <c r="I305" s="70"/>
    </row>
    <row r="306" spans="1:9" s="50" customFormat="1" ht="14.25">
      <c r="A306" s="11">
        <v>21</v>
      </c>
      <c r="B306" s="44" t="s">
        <v>755</v>
      </c>
      <c r="C306" s="11">
        <v>2022</v>
      </c>
      <c r="D306" s="75">
        <v>1819.99</v>
      </c>
      <c r="F306" s="83"/>
      <c r="G306" s="83"/>
      <c r="H306" s="84"/>
      <c r="I306" s="70"/>
    </row>
    <row r="307" spans="1:9" s="50" customFormat="1" ht="14.25">
      <c r="A307" s="11">
        <v>22</v>
      </c>
      <c r="B307" s="44" t="s">
        <v>755</v>
      </c>
      <c r="C307" s="11">
        <v>2022</v>
      </c>
      <c r="D307" s="75">
        <v>1819.99</v>
      </c>
      <c r="F307" s="83"/>
      <c r="G307" s="83"/>
      <c r="H307" s="84"/>
      <c r="I307" s="70"/>
    </row>
    <row r="308" spans="1:9" s="50" customFormat="1" ht="14.25">
      <c r="A308" s="11">
        <v>23</v>
      </c>
      <c r="B308" s="44" t="s">
        <v>755</v>
      </c>
      <c r="C308" s="11">
        <v>2022</v>
      </c>
      <c r="D308" s="75">
        <v>1819.99</v>
      </c>
      <c r="F308" s="83"/>
      <c r="G308" s="83"/>
      <c r="H308" s="84"/>
      <c r="I308" s="70"/>
    </row>
    <row r="309" spans="1:9" s="50" customFormat="1" ht="14.25">
      <c r="A309" s="11">
        <v>24</v>
      </c>
      <c r="B309" s="44" t="s">
        <v>755</v>
      </c>
      <c r="C309" s="11">
        <v>2022</v>
      </c>
      <c r="D309" s="75">
        <v>1819.99</v>
      </c>
      <c r="F309" s="83"/>
      <c r="G309" s="83"/>
      <c r="H309" s="84"/>
      <c r="I309" s="70"/>
    </row>
    <row r="310" spans="1:9" s="50" customFormat="1" ht="15" customHeight="1">
      <c r="A310" s="37" t="s">
        <v>426</v>
      </c>
      <c r="B310" s="37"/>
      <c r="C310" s="37"/>
      <c r="D310" s="77">
        <f>SUM(D286:D309)</f>
        <v>133573.07</v>
      </c>
      <c r="F310" s="70"/>
      <c r="G310" s="70"/>
      <c r="H310" s="71"/>
      <c r="I310" s="70"/>
    </row>
    <row r="311" spans="1:4" ht="15" customHeight="1">
      <c r="A311" s="24" t="s">
        <v>472</v>
      </c>
      <c r="B311" s="24"/>
      <c r="C311" s="24"/>
      <c r="D311" s="24"/>
    </row>
    <row r="312" spans="1:10" s="76" customFormat="1" ht="14.25">
      <c r="A312" s="11">
        <v>1</v>
      </c>
      <c r="B312" s="44" t="s">
        <v>831</v>
      </c>
      <c r="C312" s="11">
        <v>2020</v>
      </c>
      <c r="D312" s="75">
        <v>6200</v>
      </c>
      <c r="H312" s="66"/>
      <c r="I312" s="79"/>
      <c r="J312" s="79"/>
    </row>
    <row r="313" spans="1:10" s="76" customFormat="1" ht="14.25">
      <c r="A313" s="11">
        <v>2</v>
      </c>
      <c r="B313" s="44" t="s">
        <v>832</v>
      </c>
      <c r="C313" s="11">
        <v>2020</v>
      </c>
      <c r="D313" s="75">
        <v>3100</v>
      </c>
      <c r="F313" s="83"/>
      <c r="G313" s="83"/>
      <c r="H313" s="84"/>
      <c r="I313" s="79"/>
      <c r="J313" s="79"/>
    </row>
    <row r="314" spans="1:25" s="99" customFormat="1" ht="15" customHeight="1">
      <c r="A314" s="37" t="s">
        <v>426</v>
      </c>
      <c r="B314" s="37"/>
      <c r="C314" s="37"/>
      <c r="D314" s="78">
        <f>SUM(D312:D313)</f>
        <v>9300</v>
      </c>
      <c r="E314" s="50"/>
      <c r="H314" s="103"/>
      <c r="I314" s="70"/>
      <c r="J314" s="7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</row>
    <row r="315" spans="1:8" ht="15" customHeight="1">
      <c r="A315" s="24" t="s">
        <v>483</v>
      </c>
      <c r="B315" s="24"/>
      <c r="C315" s="24"/>
      <c r="D315" s="24"/>
      <c r="F315" s="72"/>
      <c r="G315" s="73"/>
      <c r="H315" s="74"/>
    </row>
    <row r="316" spans="1:10" s="50" customFormat="1" ht="14.25">
      <c r="A316" s="11">
        <v>1</v>
      </c>
      <c r="B316" s="44" t="s">
        <v>833</v>
      </c>
      <c r="C316" s="11">
        <v>2019</v>
      </c>
      <c r="D316" s="75">
        <v>1956.89</v>
      </c>
      <c r="F316" s="83"/>
      <c r="G316" s="104"/>
      <c r="H316" s="105"/>
      <c r="I316" s="70"/>
      <c r="J316" s="70"/>
    </row>
    <row r="317" spans="1:9" s="9" customFormat="1" ht="14.25">
      <c r="A317" s="11">
        <v>2</v>
      </c>
      <c r="B317" s="44" t="s">
        <v>834</v>
      </c>
      <c r="C317" s="11">
        <v>2019</v>
      </c>
      <c r="D317" s="75">
        <v>1578</v>
      </c>
      <c r="F317" s="83"/>
      <c r="G317" s="104"/>
      <c r="H317" s="105"/>
      <c r="I317" s="65"/>
    </row>
    <row r="318" spans="1:9" s="9" customFormat="1" ht="14.25">
      <c r="A318" s="11">
        <v>3</v>
      </c>
      <c r="B318" s="44" t="s">
        <v>835</v>
      </c>
      <c r="C318" s="11">
        <v>2019</v>
      </c>
      <c r="D318" s="75">
        <v>319.98</v>
      </c>
      <c r="F318" s="83"/>
      <c r="G318" s="104"/>
      <c r="H318" s="105"/>
      <c r="I318" s="65"/>
    </row>
    <row r="319" spans="1:9" s="9" customFormat="1" ht="14.25">
      <c r="A319" s="11">
        <v>4</v>
      </c>
      <c r="B319" s="44" t="s">
        <v>836</v>
      </c>
      <c r="C319" s="11">
        <v>2019</v>
      </c>
      <c r="D319" s="75">
        <v>1039.96</v>
      </c>
      <c r="F319" s="83"/>
      <c r="G319" s="104"/>
      <c r="H319" s="105"/>
      <c r="I319" s="65"/>
    </row>
    <row r="320" spans="1:9" s="9" customFormat="1" ht="14.25">
      <c r="A320" s="11">
        <v>5</v>
      </c>
      <c r="B320" s="44" t="s">
        <v>837</v>
      </c>
      <c r="C320" s="11">
        <v>2020</v>
      </c>
      <c r="D320" s="75">
        <v>9300</v>
      </c>
      <c r="F320" s="83"/>
      <c r="G320" s="104"/>
      <c r="H320" s="105"/>
      <c r="I320" s="65"/>
    </row>
    <row r="321" spans="1:9" s="9" customFormat="1" ht="14.25">
      <c r="A321" s="11">
        <v>6</v>
      </c>
      <c r="B321" s="44" t="s">
        <v>838</v>
      </c>
      <c r="C321" s="11">
        <v>2023</v>
      </c>
      <c r="D321" s="75">
        <v>2887.95</v>
      </c>
      <c r="F321" s="83"/>
      <c r="G321" s="104"/>
      <c r="H321" s="105"/>
      <c r="I321" s="65"/>
    </row>
    <row r="322" spans="1:9" s="9" customFormat="1" ht="13.5" customHeight="1">
      <c r="A322" s="37" t="s">
        <v>426</v>
      </c>
      <c r="B322" s="37"/>
      <c r="C322" s="37"/>
      <c r="D322" s="85">
        <f>SUM(D316:D321)</f>
        <v>17082.78</v>
      </c>
      <c r="H322" s="66"/>
      <c r="I322" s="65"/>
    </row>
    <row r="323" spans="1:8" ht="15" customHeight="1">
      <c r="A323" s="24" t="s">
        <v>493</v>
      </c>
      <c r="B323" s="24"/>
      <c r="C323" s="24"/>
      <c r="D323" s="24"/>
      <c r="F323" s="72"/>
      <c r="G323" s="73"/>
      <c r="H323" s="74"/>
    </row>
    <row r="324" spans="1:8" s="9" customFormat="1" ht="14.25">
      <c r="A324" s="11">
        <v>1</v>
      </c>
      <c r="B324" s="44" t="s">
        <v>839</v>
      </c>
      <c r="C324" s="11">
        <v>2019</v>
      </c>
      <c r="D324" s="75">
        <v>1445.25</v>
      </c>
      <c r="F324" s="76"/>
      <c r="G324" s="76"/>
      <c r="H324" s="66"/>
    </row>
    <row r="325" spans="1:8" s="9" customFormat="1" ht="14.25">
      <c r="A325" s="11">
        <v>2</v>
      </c>
      <c r="B325" s="44" t="s">
        <v>840</v>
      </c>
      <c r="C325" s="11">
        <v>2020</v>
      </c>
      <c r="D325" s="75">
        <f>3*573.18</f>
        <v>1719.54</v>
      </c>
      <c r="F325" s="76"/>
      <c r="G325" s="76"/>
      <c r="H325" s="66"/>
    </row>
    <row r="326" spans="1:8" s="9" customFormat="1" ht="14.25">
      <c r="A326" s="11">
        <v>3</v>
      </c>
      <c r="B326" s="44" t="s">
        <v>841</v>
      </c>
      <c r="C326" s="11">
        <v>2020</v>
      </c>
      <c r="D326" s="75">
        <v>537</v>
      </c>
      <c r="F326" s="76"/>
      <c r="G326" s="76"/>
      <c r="H326" s="66"/>
    </row>
    <row r="327" spans="1:8" s="9" customFormat="1" ht="14.25">
      <c r="A327" s="11">
        <v>4</v>
      </c>
      <c r="B327" s="44" t="s">
        <v>842</v>
      </c>
      <c r="C327" s="11">
        <v>2020</v>
      </c>
      <c r="D327" s="75">
        <f>8*2094.69</f>
        <v>16757.52</v>
      </c>
      <c r="F327" s="76"/>
      <c r="G327" s="76"/>
      <c r="H327" s="66"/>
    </row>
    <row r="328" spans="1:8" s="9" customFormat="1" ht="14.25">
      <c r="A328" s="11">
        <v>5</v>
      </c>
      <c r="B328" s="44" t="s">
        <v>823</v>
      </c>
      <c r="C328" s="11">
        <v>2021</v>
      </c>
      <c r="D328" s="75">
        <v>4296</v>
      </c>
      <c r="F328" s="83"/>
      <c r="G328" s="83"/>
      <c r="H328" s="84"/>
    </row>
    <row r="329" spans="1:8" s="9" customFormat="1" ht="14.25">
      <c r="A329" s="11">
        <v>6</v>
      </c>
      <c r="B329" s="44" t="s">
        <v>843</v>
      </c>
      <c r="C329" s="11">
        <v>2021</v>
      </c>
      <c r="D329" s="75">
        <v>3899</v>
      </c>
      <c r="F329" s="83"/>
      <c r="G329" s="83"/>
      <c r="H329" s="84"/>
    </row>
    <row r="330" spans="1:8" s="9" customFormat="1" ht="14.25">
      <c r="A330" s="11">
        <v>7</v>
      </c>
      <c r="B330" s="44" t="s">
        <v>844</v>
      </c>
      <c r="C330" s="11">
        <v>2021</v>
      </c>
      <c r="D330" s="75">
        <v>9226</v>
      </c>
      <c r="F330" s="83"/>
      <c r="G330" s="83"/>
      <c r="H330" s="84"/>
    </row>
    <row r="331" spans="1:8" s="9" customFormat="1" ht="13.5" customHeight="1">
      <c r="A331" s="37" t="s">
        <v>426</v>
      </c>
      <c r="B331" s="37"/>
      <c r="C331" s="37"/>
      <c r="D331" s="78">
        <f>SUM(D324:D330)</f>
        <v>37880.31</v>
      </c>
      <c r="H331" s="66"/>
    </row>
    <row r="332" spans="1:4" ht="15" customHeight="1">
      <c r="A332" s="24" t="s">
        <v>518</v>
      </c>
      <c r="B332" s="24"/>
      <c r="C332" s="24"/>
      <c r="D332" s="24"/>
    </row>
    <row r="333" spans="1:9" s="9" customFormat="1" ht="13.5" customHeight="1">
      <c r="A333" s="11">
        <v>1</v>
      </c>
      <c r="B333" s="44" t="s">
        <v>845</v>
      </c>
      <c r="C333" s="11">
        <v>2020</v>
      </c>
      <c r="D333" s="75">
        <v>16757.52</v>
      </c>
      <c r="H333" s="66"/>
      <c r="I333" s="65"/>
    </row>
    <row r="334" spans="1:9" s="9" customFormat="1" ht="13.5" customHeight="1">
      <c r="A334" s="11">
        <v>2</v>
      </c>
      <c r="B334" s="44" t="s">
        <v>846</v>
      </c>
      <c r="C334" s="11">
        <v>2021</v>
      </c>
      <c r="D334" s="75">
        <v>4296</v>
      </c>
      <c r="F334" s="83"/>
      <c r="G334" s="83"/>
      <c r="H334" s="84"/>
      <c r="I334" s="65"/>
    </row>
    <row r="335" spans="1:9" s="9" customFormat="1" ht="13.5" customHeight="1">
      <c r="A335" s="11">
        <v>3</v>
      </c>
      <c r="B335" s="44" t="s">
        <v>847</v>
      </c>
      <c r="C335" s="11">
        <v>2022</v>
      </c>
      <c r="D335" s="75">
        <v>9564.48</v>
      </c>
      <c r="F335" s="83"/>
      <c r="G335" s="83"/>
      <c r="H335" s="84"/>
      <c r="I335" s="65"/>
    </row>
    <row r="336" spans="1:9" s="9" customFormat="1" ht="13.5" customHeight="1">
      <c r="A336" s="11">
        <v>4</v>
      </c>
      <c r="B336" s="44" t="s">
        <v>848</v>
      </c>
      <c r="C336" s="11">
        <v>2022</v>
      </c>
      <c r="D336" s="75">
        <v>3300</v>
      </c>
      <c r="F336" s="83"/>
      <c r="G336" s="83"/>
      <c r="H336" s="84"/>
      <c r="I336" s="65"/>
    </row>
    <row r="337" spans="1:9" s="9" customFormat="1" ht="13.5" customHeight="1">
      <c r="A337" s="11">
        <v>5</v>
      </c>
      <c r="B337" s="44" t="s">
        <v>849</v>
      </c>
      <c r="C337" s="11">
        <v>2022</v>
      </c>
      <c r="D337" s="75">
        <v>3899</v>
      </c>
      <c r="F337" s="83"/>
      <c r="G337" s="83"/>
      <c r="H337" s="84"/>
      <c r="I337" s="65"/>
    </row>
    <row r="338" spans="1:9" s="9" customFormat="1" ht="13.5" customHeight="1">
      <c r="A338" s="11">
        <v>6</v>
      </c>
      <c r="B338" s="44" t="s">
        <v>850</v>
      </c>
      <c r="C338" s="11">
        <v>2022</v>
      </c>
      <c r="D338" s="75">
        <v>1099</v>
      </c>
      <c r="F338" s="83"/>
      <c r="G338" s="83"/>
      <c r="H338" s="84"/>
      <c r="I338" s="65"/>
    </row>
    <row r="339" spans="1:9" s="9" customFormat="1" ht="15" customHeight="1">
      <c r="A339" s="37" t="s">
        <v>426</v>
      </c>
      <c r="B339" s="37"/>
      <c r="C339" s="37"/>
      <c r="D339" s="78">
        <f>SUM(D333:D338)</f>
        <v>38916</v>
      </c>
      <c r="F339" s="86"/>
      <c r="G339" s="86"/>
      <c r="H339" s="84"/>
      <c r="I339" s="65"/>
    </row>
    <row r="340" spans="1:8" ht="15" customHeight="1">
      <c r="A340" s="24" t="s">
        <v>527</v>
      </c>
      <c r="B340" s="24"/>
      <c r="C340" s="24"/>
      <c r="D340" s="24"/>
      <c r="F340" s="86"/>
      <c r="G340" s="86"/>
      <c r="H340" s="84"/>
    </row>
    <row r="341" spans="1:9" s="50" customFormat="1" ht="12.75" customHeight="1">
      <c r="A341" s="11">
        <v>1</v>
      </c>
      <c r="B341" s="44" t="s">
        <v>851</v>
      </c>
      <c r="C341" s="11">
        <v>2019</v>
      </c>
      <c r="D341" s="75">
        <f>4*1500</f>
        <v>6000</v>
      </c>
      <c r="F341" s="83"/>
      <c r="G341" s="83"/>
      <c r="H341" s="84"/>
      <c r="I341" s="70"/>
    </row>
    <row r="342" spans="1:9" s="50" customFormat="1" ht="12.75" customHeight="1">
      <c r="A342" s="11">
        <v>2</v>
      </c>
      <c r="B342" s="44" t="s">
        <v>852</v>
      </c>
      <c r="C342" s="11">
        <v>2019</v>
      </c>
      <c r="D342" s="75">
        <f>2*2200</f>
        <v>4400</v>
      </c>
      <c r="F342" s="83"/>
      <c r="G342" s="83"/>
      <c r="H342" s="84"/>
      <c r="I342" s="70"/>
    </row>
    <row r="343" spans="1:8" s="50" customFormat="1" ht="12.75" customHeight="1">
      <c r="A343" s="11">
        <v>3</v>
      </c>
      <c r="B343" s="44" t="s">
        <v>853</v>
      </c>
      <c r="C343" s="11">
        <v>2019</v>
      </c>
      <c r="D343" s="75">
        <v>1578</v>
      </c>
      <c r="F343" s="83"/>
      <c r="G343" s="83"/>
      <c r="H343" s="84"/>
    </row>
    <row r="344" spans="1:8" s="50" customFormat="1" ht="12.75" customHeight="1">
      <c r="A344" s="11">
        <v>4</v>
      </c>
      <c r="B344" s="44" t="s">
        <v>854</v>
      </c>
      <c r="C344" s="11">
        <v>2020</v>
      </c>
      <c r="D344" s="75">
        <f>2*2254.69</f>
        <v>4509.38</v>
      </c>
      <c r="F344" s="83"/>
      <c r="G344" s="83"/>
      <c r="H344" s="84"/>
    </row>
    <row r="345" spans="1:8" s="50" customFormat="1" ht="12.75" customHeight="1">
      <c r="A345" s="11">
        <v>5</v>
      </c>
      <c r="B345" s="44" t="s">
        <v>855</v>
      </c>
      <c r="C345" s="11">
        <v>2020</v>
      </c>
      <c r="D345" s="75">
        <f>3*2094.69</f>
        <v>6284.07</v>
      </c>
      <c r="F345" s="83"/>
      <c r="G345" s="83"/>
      <c r="H345" s="84"/>
    </row>
    <row r="346" spans="1:8" s="50" customFormat="1" ht="12.75" customHeight="1">
      <c r="A346" s="11">
        <v>6</v>
      </c>
      <c r="B346" s="44" t="s">
        <v>856</v>
      </c>
      <c r="C346" s="11">
        <v>2021</v>
      </c>
      <c r="D346" s="75">
        <v>2571.47</v>
      </c>
      <c r="F346" s="83"/>
      <c r="G346" s="83"/>
      <c r="H346" s="84"/>
    </row>
    <row r="347" spans="1:8" s="50" customFormat="1" ht="12.75" customHeight="1">
      <c r="A347" s="11">
        <v>7</v>
      </c>
      <c r="B347" s="44" t="s">
        <v>857</v>
      </c>
      <c r="C347" s="11">
        <v>2022</v>
      </c>
      <c r="D347" s="75">
        <v>2999</v>
      </c>
      <c r="F347" s="83"/>
      <c r="G347" s="83"/>
      <c r="H347" s="84"/>
    </row>
    <row r="348" spans="1:8" s="50" customFormat="1" ht="12.75" customHeight="1">
      <c r="A348" s="11">
        <v>8</v>
      </c>
      <c r="B348" s="44" t="s">
        <v>858</v>
      </c>
      <c r="C348" s="11">
        <v>2022</v>
      </c>
      <c r="D348" s="75">
        <v>1320</v>
      </c>
      <c r="F348" s="83"/>
      <c r="G348" s="83"/>
      <c r="H348" s="84"/>
    </row>
    <row r="349" spans="1:8" s="50" customFormat="1" ht="12.75" customHeight="1">
      <c r="A349" s="11">
        <v>9</v>
      </c>
      <c r="B349" s="44" t="s">
        <v>859</v>
      </c>
      <c r="C349" s="11">
        <v>2022</v>
      </c>
      <c r="D349" s="75">
        <f>2*2150</f>
        <v>4300</v>
      </c>
      <c r="F349" s="83"/>
      <c r="G349" s="83"/>
      <c r="H349" s="84"/>
    </row>
    <row r="350" spans="1:8" s="50" customFormat="1" ht="12.75" customHeight="1">
      <c r="A350" s="11">
        <v>10</v>
      </c>
      <c r="B350" s="44" t="s">
        <v>860</v>
      </c>
      <c r="C350" s="11">
        <v>2022</v>
      </c>
      <c r="D350" s="75">
        <v>3850</v>
      </c>
      <c r="F350" s="83"/>
      <c r="G350" s="83"/>
      <c r="H350" s="84"/>
    </row>
    <row r="351" spans="1:8" s="50" customFormat="1" ht="12.75" customHeight="1">
      <c r="A351" s="11">
        <v>11</v>
      </c>
      <c r="B351" s="44" t="s">
        <v>861</v>
      </c>
      <c r="C351" s="11">
        <v>2022</v>
      </c>
      <c r="D351" s="75">
        <v>985.23</v>
      </c>
      <c r="F351" s="83"/>
      <c r="G351" s="83"/>
      <c r="H351" s="84"/>
    </row>
    <row r="352" spans="1:8" s="50" customFormat="1" ht="12.75" customHeight="1">
      <c r="A352" s="11">
        <v>12</v>
      </c>
      <c r="B352" s="44" t="s">
        <v>862</v>
      </c>
      <c r="C352" s="11">
        <v>2022</v>
      </c>
      <c r="D352" s="75">
        <v>380</v>
      </c>
      <c r="F352" s="83"/>
      <c r="G352" s="83"/>
      <c r="H352" s="84"/>
    </row>
    <row r="353" spans="1:8" s="50" customFormat="1" ht="12.75" customHeight="1">
      <c r="A353" s="11">
        <v>13</v>
      </c>
      <c r="B353" s="44" t="s">
        <v>863</v>
      </c>
      <c r="C353" s="11">
        <v>2022</v>
      </c>
      <c r="D353" s="75">
        <v>350</v>
      </c>
      <c r="F353" s="83"/>
      <c r="G353" s="83"/>
      <c r="H353" s="84"/>
    </row>
    <row r="354" spans="1:8" s="50" customFormat="1" ht="12.75" customHeight="1">
      <c r="A354" s="11">
        <v>14</v>
      </c>
      <c r="B354" s="44" t="s">
        <v>864</v>
      </c>
      <c r="C354" s="11">
        <v>2022</v>
      </c>
      <c r="D354" s="75">
        <f>2*155</f>
        <v>310</v>
      </c>
      <c r="F354" s="83"/>
      <c r="G354" s="83"/>
      <c r="H354" s="84"/>
    </row>
    <row r="355" spans="1:8" s="50" customFormat="1" ht="12.75" customHeight="1">
      <c r="A355" s="11">
        <v>15</v>
      </c>
      <c r="B355" s="44" t="s">
        <v>865</v>
      </c>
      <c r="C355" s="11">
        <v>2022</v>
      </c>
      <c r="D355" s="75">
        <f>2*290</f>
        <v>580</v>
      </c>
      <c r="F355" s="83"/>
      <c r="G355" s="83"/>
      <c r="H355" s="84"/>
    </row>
    <row r="356" spans="1:8" s="50" customFormat="1" ht="12.75" customHeight="1">
      <c r="A356" s="11">
        <v>16</v>
      </c>
      <c r="B356" s="44" t="s">
        <v>866</v>
      </c>
      <c r="C356" s="11">
        <v>2022</v>
      </c>
      <c r="D356" s="75">
        <f>2*399</f>
        <v>798</v>
      </c>
      <c r="F356" s="83"/>
      <c r="G356" s="83"/>
      <c r="H356" s="84"/>
    </row>
    <row r="357" spans="1:8" s="50" customFormat="1" ht="12.75" customHeight="1">
      <c r="A357" s="11">
        <v>17</v>
      </c>
      <c r="B357" s="44" t="s">
        <v>867</v>
      </c>
      <c r="C357" s="11">
        <v>2022</v>
      </c>
      <c r="D357" s="75">
        <f>2*279</f>
        <v>558</v>
      </c>
      <c r="F357" s="83"/>
      <c r="G357" s="83"/>
      <c r="H357" s="84"/>
    </row>
    <row r="358" spans="1:8" s="50" customFormat="1" ht="12.75" customHeight="1">
      <c r="A358" s="11">
        <v>18</v>
      </c>
      <c r="B358" s="44" t="s">
        <v>868</v>
      </c>
      <c r="C358" s="11">
        <v>2022</v>
      </c>
      <c r="D358" s="75">
        <v>299</v>
      </c>
      <c r="F358" s="83"/>
      <c r="G358" s="83"/>
      <c r="H358" s="84"/>
    </row>
    <row r="359" spans="1:8" s="50" customFormat="1" ht="12.75" customHeight="1">
      <c r="A359" s="11">
        <v>19</v>
      </c>
      <c r="B359" s="44" t="s">
        <v>869</v>
      </c>
      <c r="C359" s="11">
        <v>2022</v>
      </c>
      <c r="D359" s="75">
        <f>2*380</f>
        <v>760</v>
      </c>
      <c r="H359" s="71"/>
    </row>
    <row r="360" spans="1:8" s="50" customFormat="1" ht="12" customHeight="1">
      <c r="A360" s="11">
        <v>20</v>
      </c>
      <c r="B360" s="44" t="s">
        <v>870</v>
      </c>
      <c r="C360" s="11">
        <v>2022</v>
      </c>
      <c r="D360" s="75">
        <v>599</v>
      </c>
      <c r="H360" s="71"/>
    </row>
    <row r="361" spans="1:8" s="50" customFormat="1" ht="12.75" customHeight="1">
      <c r="A361" s="11">
        <v>21</v>
      </c>
      <c r="B361" s="44" t="s">
        <v>871</v>
      </c>
      <c r="C361" s="11">
        <v>2023</v>
      </c>
      <c r="D361" s="75">
        <v>3000</v>
      </c>
      <c r="H361" s="71"/>
    </row>
    <row r="362" spans="1:8" s="50" customFormat="1" ht="12.75" customHeight="1">
      <c r="A362" s="11">
        <v>22</v>
      </c>
      <c r="B362" s="44" t="s">
        <v>872</v>
      </c>
      <c r="C362" s="11">
        <v>2023</v>
      </c>
      <c r="D362" s="75">
        <v>807</v>
      </c>
      <c r="H362" s="71"/>
    </row>
    <row r="363" spans="1:8" s="50" customFormat="1" ht="12.75" customHeight="1">
      <c r="A363" s="11">
        <v>23</v>
      </c>
      <c r="B363" s="44" t="s">
        <v>873</v>
      </c>
      <c r="C363" s="11">
        <v>2023</v>
      </c>
      <c r="D363" s="75">
        <v>807</v>
      </c>
      <c r="H363" s="71"/>
    </row>
    <row r="364" spans="1:8" s="50" customFormat="1" ht="12.75" customHeight="1">
      <c r="A364" s="11">
        <v>24</v>
      </c>
      <c r="B364" s="44" t="s">
        <v>874</v>
      </c>
      <c r="C364" s="11">
        <v>2023</v>
      </c>
      <c r="D364" s="75">
        <v>700</v>
      </c>
      <c r="H364" s="71"/>
    </row>
    <row r="365" spans="1:8" s="50" customFormat="1" ht="12.75" customHeight="1">
      <c r="A365" s="11">
        <v>25</v>
      </c>
      <c r="B365" s="44" t="s">
        <v>875</v>
      </c>
      <c r="C365" s="11">
        <v>2023</v>
      </c>
      <c r="D365" s="75">
        <v>8750</v>
      </c>
      <c r="H365" s="71"/>
    </row>
    <row r="366" spans="1:8" s="9" customFormat="1" ht="15" customHeight="1">
      <c r="A366" s="37" t="s">
        <v>426</v>
      </c>
      <c r="B366" s="37"/>
      <c r="C366" s="37"/>
      <c r="D366" s="85">
        <f>SUM(D341:D365)</f>
        <v>57495.15</v>
      </c>
      <c r="H366" s="66"/>
    </row>
    <row r="367" spans="1:4" ht="15" customHeight="1">
      <c r="A367" s="24" t="s">
        <v>555</v>
      </c>
      <c r="B367" s="24"/>
      <c r="C367" s="24"/>
      <c r="D367" s="24"/>
    </row>
    <row r="368" spans="1:8" s="9" customFormat="1" ht="14.25">
      <c r="A368" s="11">
        <v>1</v>
      </c>
      <c r="B368" s="44" t="s">
        <v>876</v>
      </c>
      <c r="C368" s="11">
        <v>2019</v>
      </c>
      <c r="D368" s="75">
        <v>1578</v>
      </c>
      <c r="F368" s="76"/>
      <c r="G368" s="76"/>
      <c r="H368" s="66"/>
    </row>
    <row r="369" spans="1:8" s="9" customFormat="1" ht="14.25">
      <c r="A369" s="11">
        <v>2</v>
      </c>
      <c r="B369" s="44" t="s">
        <v>877</v>
      </c>
      <c r="C369" s="11">
        <v>2020</v>
      </c>
      <c r="D369" s="75">
        <v>3521.01</v>
      </c>
      <c r="F369" s="76"/>
      <c r="G369" s="76"/>
      <c r="H369" s="66"/>
    </row>
    <row r="370" spans="1:8" s="9" customFormat="1" ht="14.25">
      <c r="A370" s="11">
        <v>3</v>
      </c>
      <c r="B370" s="44" t="s">
        <v>878</v>
      </c>
      <c r="C370" s="11">
        <v>2020</v>
      </c>
      <c r="D370" s="75">
        <v>1899</v>
      </c>
      <c r="F370" s="76"/>
      <c r="G370" s="76"/>
      <c r="H370" s="66"/>
    </row>
    <row r="371" spans="1:8" s="9" customFormat="1" ht="14.25">
      <c r="A371" s="11">
        <v>4</v>
      </c>
      <c r="B371" s="44" t="s">
        <v>879</v>
      </c>
      <c r="C371" s="11">
        <v>2020</v>
      </c>
      <c r="D371" s="75">
        <v>14662.83</v>
      </c>
      <c r="E371" s="50"/>
      <c r="F371" s="65"/>
      <c r="G371" s="65"/>
      <c r="H371" s="66"/>
    </row>
    <row r="372" spans="1:8" s="9" customFormat="1" ht="13.5" customHeight="1">
      <c r="A372" s="11">
        <v>5</v>
      </c>
      <c r="B372" s="44" t="s">
        <v>880</v>
      </c>
      <c r="C372" s="11">
        <v>2020</v>
      </c>
      <c r="D372" s="75">
        <v>32724.15</v>
      </c>
      <c r="E372" s="50"/>
      <c r="F372" s="83"/>
      <c r="G372" s="83"/>
      <c r="H372" s="84"/>
    </row>
    <row r="373" spans="1:8" s="9" customFormat="1" ht="13.5" customHeight="1">
      <c r="A373" s="11">
        <v>6</v>
      </c>
      <c r="B373" s="44" t="s">
        <v>881</v>
      </c>
      <c r="C373" s="11">
        <v>2021</v>
      </c>
      <c r="D373" s="75">
        <v>71680</v>
      </c>
      <c r="E373" s="50"/>
      <c r="H373" s="66"/>
    </row>
    <row r="374" spans="1:8" s="9" customFormat="1" ht="13.5" customHeight="1">
      <c r="A374" s="11">
        <v>7</v>
      </c>
      <c r="B374" s="44" t="s">
        <v>882</v>
      </c>
      <c r="C374" s="11">
        <v>2022</v>
      </c>
      <c r="D374" s="75">
        <v>9564.48</v>
      </c>
      <c r="E374" s="50"/>
      <c r="F374" s="83"/>
      <c r="G374" s="83"/>
      <c r="H374" s="84"/>
    </row>
    <row r="375" spans="1:8" s="9" customFormat="1" ht="13.5" customHeight="1">
      <c r="A375" s="11">
        <v>8</v>
      </c>
      <c r="B375" s="44" t="s">
        <v>825</v>
      </c>
      <c r="C375" s="11">
        <v>2022</v>
      </c>
      <c r="D375" s="75">
        <v>1650</v>
      </c>
      <c r="E375" s="50"/>
      <c r="F375" s="83"/>
      <c r="G375" s="83"/>
      <c r="H375" s="84"/>
    </row>
    <row r="376" spans="1:8" s="9" customFormat="1" ht="13.5" customHeight="1">
      <c r="A376" s="11">
        <v>9</v>
      </c>
      <c r="B376" s="44" t="s">
        <v>883</v>
      </c>
      <c r="C376" s="11">
        <v>2022</v>
      </c>
      <c r="D376" s="75">
        <v>1979</v>
      </c>
      <c r="E376" s="50"/>
      <c r="F376" s="83"/>
      <c r="G376" s="83"/>
      <c r="H376" s="84"/>
    </row>
    <row r="377" spans="1:8" s="9" customFormat="1" ht="13.5" customHeight="1">
      <c r="A377" s="11">
        <v>10</v>
      </c>
      <c r="B377" s="44" t="s">
        <v>884</v>
      </c>
      <c r="C377" s="11">
        <v>2022</v>
      </c>
      <c r="D377" s="75">
        <v>2299</v>
      </c>
      <c r="E377" s="50"/>
      <c r="F377" s="83"/>
      <c r="G377" s="83"/>
      <c r="H377" s="84"/>
    </row>
    <row r="378" spans="1:8" s="9" customFormat="1" ht="13.5" customHeight="1">
      <c r="A378" s="11">
        <v>11</v>
      </c>
      <c r="B378" s="44" t="s">
        <v>885</v>
      </c>
      <c r="C378" s="11">
        <v>2022</v>
      </c>
      <c r="D378" s="75">
        <v>1600</v>
      </c>
      <c r="E378" s="50"/>
      <c r="F378" s="83"/>
      <c r="G378" s="83"/>
      <c r="H378" s="84"/>
    </row>
    <row r="379" spans="1:8" s="9" customFormat="1" ht="13.5" customHeight="1">
      <c r="A379" s="11">
        <v>12</v>
      </c>
      <c r="B379" s="44" t="s">
        <v>886</v>
      </c>
      <c r="C379" s="11">
        <v>2022</v>
      </c>
      <c r="D379" s="75">
        <v>13482</v>
      </c>
      <c r="E379" s="50"/>
      <c r="F379" s="83"/>
      <c r="G379" s="83"/>
      <c r="H379" s="84"/>
    </row>
    <row r="380" spans="1:8" s="9" customFormat="1" ht="13.5" customHeight="1">
      <c r="A380" s="11">
        <v>13</v>
      </c>
      <c r="B380" s="44" t="s">
        <v>887</v>
      </c>
      <c r="C380" s="11">
        <v>2022</v>
      </c>
      <c r="D380" s="75">
        <v>9408</v>
      </c>
      <c r="E380" s="50"/>
      <c r="F380" s="83"/>
      <c r="G380" s="83"/>
      <c r="H380" s="84"/>
    </row>
    <row r="381" spans="1:8" s="9" customFormat="1" ht="13.5" customHeight="1">
      <c r="A381" s="11">
        <v>14</v>
      </c>
      <c r="B381" s="44" t="s">
        <v>888</v>
      </c>
      <c r="C381" s="11">
        <v>2022</v>
      </c>
      <c r="D381" s="75">
        <v>3099</v>
      </c>
      <c r="E381" s="50"/>
      <c r="F381" s="83"/>
      <c r="G381" s="83"/>
      <c r="H381" s="84"/>
    </row>
    <row r="382" spans="1:8" s="9" customFormat="1" ht="13.5" customHeight="1">
      <c r="A382" s="11">
        <v>15</v>
      </c>
      <c r="B382" s="44" t="s">
        <v>889</v>
      </c>
      <c r="C382" s="11">
        <v>2022</v>
      </c>
      <c r="D382" s="75">
        <v>1190</v>
      </c>
      <c r="E382" s="50"/>
      <c r="F382" s="83"/>
      <c r="G382" s="83"/>
      <c r="H382" s="84"/>
    </row>
    <row r="383" spans="1:8" s="9" customFormat="1" ht="13.5" customHeight="1">
      <c r="A383" s="11">
        <v>16</v>
      </c>
      <c r="B383" s="44" t="s">
        <v>890</v>
      </c>
      <c r="C383" s="11">
        <v>2022</v>
      </c>
      <c r="D383" s="75">
        <v>1778</v>
      </c>
      <c r="E383" s="50"/>
      <c r="F383" s="83"/>
      <c r="G383" s="83"/>
      <c r="H383" s="84"/>
    </row>
    <row r="384" spans="1:8" s="9" customFormat="1" ht="13.5" customHeight="1">
      <c r="A384" s="11">
        <v>17</v>
      </c>
      <c r="B384" s="44" t="s">
        <v>891</v>
      </c>
      <c r="C384" s="11">
        <v>2023</v>
      </c>
      <c r="D384" s="75">
        <v>6000</v>
      </c>
      <c r="E384" s="50"/>
      <c r="F384" s="83"/>
      <c r="G384" s="83"/>
      <c r="H384" s="84"/>
    </row>
    <row r="385" spans="1:10" s="9" customFormat="1" ht="13.5" customHeight="1">
      <c r="A385" s="37" t="s">
        <v>426</v>
      </c>
      <c r="B385" s="37"/>
      <c r="C385" s="37"/>
      <c r="D385" s="78">
        <f>SUM(D368:D384)</f>
        <v>178114.47</v>
      </c>
      <c r="F385" s="65"/>
      <c r="G385" s="65"/>
      <c r="H385" s="66"/>
      <c r="J385" s="65"/>
    </row>
    <row r="386" spans="1:8" ht="15" customHeight="1">
      <c r="A386" s="24" t="s">
        <v>572</v>
      </c>
      <c r="B386" s="24"/>
      <c r="C386" s="24"/>
      <c r="D386" s="24"/>
      <c r="F386" s="86"/>
      <c r="G386" s="86"/>
      <c r="H386" s="84"/>
    </row>
    <row r="387" spans="1:8" s="50" customFormat="1" ht="12.75" customHeight="1">
      <c r="A387" s="11">
        <v>1</v>
      </c>
      <c r="B387" s="44" t="s">
        <v>892</v>
      </c>
      <c r="C387" s="11">
        <v>2019</v>
      </c>
      <c r="D387" s="75">
        <v>2000</v>
      </c>
      <c r="F387" s="83"/>
      <c r="G387" s="83"/>
      <c r="H387" s="84"/>
    </row>
    <row r="388" spans="1:10" s="9" customFormat="1" ht="14.25">
      <c r="A388" s="11">
        <v>2</v>
      </c>
      <c r="B388" s="44" t="s">
        <v>893</v>
      </c>
      <c r="C388" s="11">
        <v>2020</v>
      </c>
      <c r="D388" s="75">
        <f>12*2230</f>
        <v>26760</v>
      </c>
      <c r="E388" s="50"/>
      <c r="F388" s="83"/>
      <c r="G388" s="83"/>
      <c r="H388" s="84"/>
      <c r="J388" s="65"/>
    </row>
    <row r="389" spans="1:10" s="9" customFormat="1" ht="14.25">
      <c r="A389" s="11">
        <v>3</v>
      </c>
      <c r="B389" s="44" t="s">
        <v>894</v>
      </c>
      <c r="C389" s="11">
        <v>2020</v>
      </c>
      <c r="D389" s="75">
        <f>10*2299</f>
        <v>22990</v>
      </c>
      <c r="E389" s="50"/>
      <c r="F389" s="83"/>
      <c r="G389" s="83"/>
      <c r="H389" s="84"/>
      <c r="J389" s="65"/>
    </row>
    <row r="390" spans="1:10" s="9" customFormat="1" ht="14.25">
      <c r="A390" s="11">
        <v>4</v>
      </c>
      <c r="B390" s="44" t="s">
        <v>895</v>
      </c>
      <c r="C390" s="11">
        <v>2020</v>
      </c>
      <c r="D390" s="75">
        <f>8*2094.69</f>
        <v>16757.52</v>
      </c>
      <c r="E390" s="50"/>
      <c r="F390" s="83"/>
      <c r="G390" s="83"/>
      <c r="H390" s="84"/>
      <c r="I390" s="65"/>
      <c r="J390" s="65"/>
    </row>
    <row r="391" spans="1:10" s="9" customFormat="1" ht="14.25">
      <c r="A391" s="11">
        <v>5</v>
      </c>
      <c r="B391" s="44" t="s">
        <v>896</v>
      </c>
      <c r="C391" s="11">
        <v>2020</v>
      </c>
      <c r="D391" s="75">
        <f>25*1924.95</f>
        <v>48123.75</v>
      </c>
      <c r="E391" s="50"/>
      <c r="F391" s="83"/>
      <c r="G391" s="83"/>
      <c r="H391" s="84"/>
      <c r="I391" s="65"/>
      <c r="J391" s="65"/>
    </row>
    <row r="392" spans="1:10" s="9" customFormat="1" ht="14.25">
      <c r="A392" s="11">
        <v>6</v>
      </c>
      <c r="B392" s="44" t="s">
        <v>897</v>
      </c>
      <c r="C392" s="11">
        <v>2021</v>
      </c>
      <c r="D392" s="75">
        <v>4296</v>
      </c>
      <c r="E392" s="50"/>
      <c r="F392" s="83"/>
      <c r="G392" s="83"/>
      <c r="H392" s="84"/>
      <c r="I392" s="65"/>
      <c r="J392" s="65"/>
    </row>
    <row r="393" spans="1:10" s="9" customFormat="1" ht="14.25">
      <c r="A393" s="11">
        <v>7</v>
      </c>
      <c r="B393" s="44" t="s">
        <v>898</v>
      </c>
      <c r="C393" s="11">
        <v>2022</v>
      </c>
      <c r="D393" s="75">
        <v>9564.48</v>
      </c>
      <c r="E393" s="50"/>
      <c r="F393" s="83"/>
      <c r="G393" s="83"/>
      <c r="H393" s="84"/>
      <c r="I393" s="65"/>
      <c r="J393" s="65"/>
    </row>
    <row r="394" spans="1:10" s="9" customFormat="1" ht="14.25">
      <c r="A394" s="11">
        <v>8</v>
      </c>
      <c r="B394" s="44" t="s">
        <v>899</v>
      </c>
      <c r="C394" s="11">
        <v>2022</v>
      </c>
      <c r="D394" s="75">
        <f>2*3821.9</f>
        <v>7643.8</v>
      </c>
      <c r="E394" s="50"/>
      <c r="F394" s="83"/>
      <c r="G394" s="83"/>
      <c r="H394" s="84"/>
      <c r="I394" s="65"/>
      <c r="J394" s="65"/>
    </row>
    <row r="395" spans="1:10" s="9" customFormat="1" ht="14.25">
      <c r="A395" s="11">
        <v>9</v>
      </c>
      <c r="B395" s="44" t="s">
        <v>900</v>
      </c>
      <c r="C395" s="11">
        <v>2022</v>
      </c>
      <c r="D395" s="75">
        <v>1499</v>
      </c>
      <c r="E395" s="50"/>
      <c r="F395" s="83"/>
      <c r="G395" s="83"/>
      <c r="H395" s="84"/>
      <c r="I395" s="65"/>
      <c r="J395" s="65"/>
    </row>
    <row r="396" spans="1:10" s="9" customFormat="1" ht="14.25">
      <c r="A396" s="11">
        <v>10</v>
      </c>
      <c r="B396" s="44" t="s">
        <v>901</v>
      </c>
      <c r="C396" s="11">
        <v>2022</v>
      </c>
      <c r="D396" s="75">
        <v>1199</v>
      </c>
      <c r="E396" s="50"/>
      <c r="F396" s="83"/>
      <c r="G396" s="83"/>
      <c r="H396" s="84"/>
      <c r="I396" s="65"/>
      <c r="J396" s="65"/>
    </row>
    <row r="397" spans="1:10" s="9" customFormat="1" ht="14.25">
      <c r="A397" s="11">
        <v>11</v>
      </c>
      <c r="B397" s="44" t="s">
        <v>902</v>
      </c>
      <c r="C397" s="11">
        <v>2022</v>
      </c>
      <c r="D397" s="75">
        <v>3429.9</v>
      </c>
      <c r="E397" s="50"/>
      <c r="F397" s="83"/>
      <c r="G397" s="83"/>
      <c r="H397" s="84"/>
      <c r="I397" s="65"/>
      <c r="J397" s="65"/>
    </row>
    <row r="398" spans="1:10" s="9" customFormat="1" ht="13.5" customHeight="1">
      <c r="A398" s="37" t="s">
        <v>426</v>
      </c>
      <c r="B398" s="37"/>
      <c r="C398" s="37"/>
      <c r="D398" s="78">
        <f>SUM(D387:D397)</f>
        <v>144263.45</v>
      </c>
      <c r="F398" s="83"/>
      <c r="G398" s="83"/>
      <c r="H398" s="84"/>
      <c r="I398" s="65"/>
      <c r="J398" s="65"/>
    </row>
    <row r="399" spans="1:8" ht="15" customHeight="1">
      <c r="A399" s="24" t="s">
        <v>580</v>
      </c>
      <c r="B399" s="24"/>
      <c r="C399" s="24"/>
      <c r="D399" s="24"/>
      <c r="F399" s="86"/>
      <c r="G399" s="86"/>
      <c r="H399" s="84"/>
    </row>
    <row r="400" spans="1:10" s="9" customFormat="1" ht="14.25">
      <c r="A400" s="11">
        <v>1</v>
      </c>
      <c r="B400" s="44" t="s">
        <v>903</v>
      </c>
      <c r="C400" s="11">
        <v>2019</v>
      </c>
      <c r="D400" s="75">
        <v>1578</v>
      </c>
      <c r="E400" s="50"/>
      <c r="F400" s="83"/>
      <c r="G400" s="83"/>
      <c r="H400" s="84"/>
      <c r="I400" s="65"/>
      <c r="J400" s="65"/>
    </row>
    <row r="401" spans="1:10" s="9" customFormat="1" ht="14.25">
      <c r="A401" s="11">
        <v>2</v>
      </c>
      <c r="B401" s="44" t="s">
        <v>904</v>
      </c>
      <c r="C401" s="11">
        <v>2020</v>
      </c>
      <c r="D401" s="75">
        <v>1200</v>
      </c>
      <c r="E401" s="50"/>
      <c r="F401" s="83"/>
      <c r="G401" s="83"/>
      <c r="H401" s="84"/>
      <c r="I401" s="65"/>
      <c r="J401" s="65"/>
    </row>
    <row r="402" spans="1:10" s="9" customFormat="1" ht="14.25">
      <c r="A402" s="11">
        <v>3</v>
      </c>
      <c r="B402" s="44" t="s">
        <v>892</v>
      </c>
      <c r="C402" s="11">
        <v>2020</v>
      </c>
      <c r="D402" s="75">
        <v>1190</v>
      </c>
      <c r="E402" s="50"/>
      <c r="F402" s="83"/>
      <c r="G402" s="83"/>
      <c r="H402" s="84"/>
      <c r="I402" s="65"/>
      <c r="J402" s="65"/>
    </row>
    <row r="403" spans="1:10" s="9" customFormat="1" ht="14.25">
      <c r="A403" s="11">
        <v>4</v>
      </c>
      <c r="B403" s="44" t="s">
        <v>905</v>
      </c>
      <c r="C403" s="11">
        <v>2020</v>
      </c>
      <c r="D403" s="75">
        <v>1115</v>
      </c>
      <c r="E403" s="50"/>
      <c r="F403" s="83"/>
      <c r="G403" s="83"/>
      <c r="H403" s="84"/>
      <c r="I403" s="65"/>
      <c r="J403" s="65"/>
    </row>
    <row r="404" spans="1:10" s="9" customFormat="1" ht="14.25">
      <c r="A404" s="11">
        <v>5</v>
      </c>
      <c r="B404" s="44" t="s">
        <v>906</v>
      </c>
      <c r="C404" s="11">
        <v>2020</v>
      </c>
      <c r="D404" s="75">
        <v>12568.14</v>
      </c>
      <c r="E404" s="50"/>
      <c r="F404" s="83"/>
      <c r="G404" s="83"/>
      <c r="H404" s="84"/>
      <c r="I404" s="70"/>
      <c r="J404" s="65"/>
    </row>
    <row r="405" spans="1:10" s="9" customFormat="1" ht="14.25">
      <c r="A405" s="11">
        <v>6</v>
      </c>
      <c r="B405" s="44" t="s">
        <v>907</v>
      </c>
      <c r="C405" s="11">
        <v>2021</v>
      </c>
      <c r="D405" s="75">
        <v>9400</v>
      </c>
      <c r="E405" s="50"/>
      <c r="F405" s="83"/>
      <c r="G405" s="83"/>
      <c r="H405" s="84"/>
      <c r="I405" s="70"/>
      <c r="J405" s="65"/>
    </row>
    <row r="406" spans="1:10" s="9" customFormat="1" ht="14.25">
      <c r="A406" s="11">
        <v>7</v>
      </c>
      <c r="B406" s="44" t="s">
        <v>908</v>
      </c>
      <c r="C406" s="11">
        <v>2022</v>
      </c>
      <c r="D406" s="75">
        <v>3099</v>
      </c>
      <c r="E406" s="50"/>
      <c r="F406" s="83"/>
      <c r="G406" s="83"/>
      <c r="H406" s="84"/>
      <c r="I406" s="70"/>
      <c r="J406" s="65"/>
    </row>
    <row r="407" spans="1:10" s="9" customFormat="1" ht="15" customHeight="1">
      <c r="A407" s="37" t="s">
        <v>426</v>
      </c>
      <c r="B407" s="37"/>
      <c r="C407" s="37"/>
      <c r="D407" s="78">
        <f>SUM(D400:D406)</f>
        <v>30150.14</v>
      </c>
      <c r="F407" s="86"/>
      <c r="G407" s="86"/>
      <c r="H407" s="84"/>
      <c r="I407" s="70"/>
      <c r="J407" s="65"/>
    </row>
    <row r="408" spans="1:8" ht="15" customHeight="1">
      <c r="A408" s="24" t="s">
        <v>598</v>
      </c>
      <c r="B408" s="24"/>
      <c r="C408" s="24"/>
      <c r="D408" s="24"/>
      <c r="F408" s="86"/>
      <c r="G408" s="86"/>
      <c r="H408" s="84"/>
    </row>
    <row r="409" spans="1:10" s="9" customFormat="1" ht="14.25">
      <c r="A409" s="11">
        <v>1</v>
      </c>
      <c r="B409" s="44" t="s">
        <v>909</v>
      </c>
      <c r="C409" s="11">
        <v>2019</v>
      </c>
      <c r="D409" s="75">
        <v>1350</v>
      </c>
      <c r="E409" s="50"/>
      <c r="F409" s="83"/>
      <c r="G409" s="83"/>
      <c r="H409" s="84"/>
      <c r="I409" s="70"/>
      <c r="J409" s="65"/>
    </row>
    <row r="410" spans="1:10" s="9" customFormat="1" ht="15" customHeight="1">
      <c r="A410" s="37" t="s">
        <v>426</v>
      </c>
      <c r="B410" s="37"/>
      <c r="C410" s="37"/>
      <c r="D410" s="78">
        <f>SUM(D409:D409)</f>
        <v>1350</v>
      </c>
      <c r="E410" s="50"/>
      <c r="F410" s="86"/>
      <c r="G410" s="86"/>
      <c r="H410" s="84"/>
      <c r="I410" s="70"/>
      <c r="J410" s="65"/>
    </row>
    <row r="411" spans="1:9" s="9" customFormat="1" ht="14.25">
      <c r="A411" s="63"/>
      <c r="B411" s="63"/>
      <c r="C411" s="106"/>
      <c r="D411" s="107"/>
      <c r="F411" s="86"/>
      <c r="G411" s="86"/>
      <c r="H411" s="84"/>
      <c r="I411" s="70"/>
    </row>
    <row r="412" spans="1:9" ht="14.25">
      <c r="A412" s="63"/>
      <c r="C412" s="106"/>
      <c r="D412" s="107"/>
      <c r="I412" s="70"/>
    </row>
    <row r="413" spans="1:9" s="9" customFormat="1" ht="14.25" customHeight="1">
      <c r="A413" s="69" t="s">
        <v>910</v>
      </c>
      <c r="B413" s="69"/>
      <c r="C413" s="69"/>
      <c r="D413" s="69"/>
      <c r="F413" s="65"/>
      <c r="G413" s="65"/>
      <c r="H413" s="66"/>
      <c r="I413" s="70"/>
    </row>
    <row r="414" spans="1:9" s="9" customFormat="1" ht="30">
      <c r="A414" s="20" t="s">
        <v>602</v>
      </c>
      <c r="B414" s="20" t="s">
        <v>603</v>
      </c>
      <c r="C414" s="20" t="s">
        <v>604</v>
      </c>
      <c r="D414" s="21" t="s">
        <v>605</v>
      </c>
      <c r="F414" s="65"/>
      <c r="G414" s="65"/>
      <c r="H414" s="66"/>
      <c r="I414" s="70"/>
    </row>
    <row r="415" spans="1:8" ht="15" customHeight="1">
      <c r="A415" s="24" t="s">
        <v>87</v>
      </c>
      <c r="B415" s="24"/>
      <c r="C415" s="24"/>
      <c r="D415" s="24"/>
      <c r="F415" s="86"/>
      <c r="G415" s="86"/>
      <c r="H415" s="84"/>
    </row>
    <row r="416" spans="1:10" s="9" customFormat="1" ht="14.25">
      <c r="A416" s="11">
        <v>1</v>
      </c>
      <c r="B416" s="44" t="s">
        <v>911</v>
      </c>
      <c r="C416" s="11">
        <v>2019</v>
      </c>
      <c r="D416" s="75">
        <v>3200</v>
      </c>
      <c r="E416" s="50"/>
      <c r="F416" s="83"/>
      <c r="G416" s="83"/>
      <c r="H416" s="84"/>
      <c r="I416" s="70"/>
      <c r="J416" s="65"/>
    </row>
    <row r="417" spans="1:10" s="9" customFormat="1" ht="14.25">
      <c r="A417" s="11">
        <v>2</v>
      </c>
      <c r="B417" s="44" t="s">
        <v>912</v>
      </c>
      <c r="C417" s="11">
        <v>2019</v>
      </c>
      <c r="D417" s="75">
        <v>110946.51</v>
      </c>
      <c r="E417" s="50"/>
      <c r="F417" s="83"/>
      <c r="G417" s="83"/>
      <c r="H417" s="84"/>
      <c r="I417" s="70"/>
      <c r="J417" s="65"/>
    </row>
    <row r="418" spans="1:10" s="9" customFormat="1" ht="14.25">
      <c r="A418" s="11">
        <v>3</v>
      </c>
      <c r="B418" s="44" t="s">
        <v>913</v>
      </c>
      <c r="C418" s="11">
        <v>2020</v>
      </c>
      <c r="D418" s="75">
        <v>6523.01</v>
      </c>
      <c r="E418" s="50"/>
      <c r="F418" s="83"/>
      <c r="G418" s="83"/>
      <c r="H418" s="84"/>
      <c r="I418" s="70"/>
      <c r="J418" s="65"/>
    </row>
    <row r="419" spans="1:10" s="9" customFormat="1" ht="14.25">
      <c r="A419" s="11">
        <v>4</v>
      </c>
      <c r="B419" s="44" t="s">
        <v>914</v>
      </c>
      <c r="C419" s="11">
        <v>2022</v>
      </c>
      <c r="D419" s="75">
        <v>25194.99</v>
      </c>
      <c r="E419" s="50"/>
      <c r="F419" s="83"/>
      <c r="G419" s="83"/>
      <c r="H419" s="84"/>
      <c r="I419" s="70"/>
      <c r="J419" s="65"/>
    </row>
    <row r="420" spans="1:10" s="9" customFormat="1" ht="14.25">
      <c r="A420" s="11">
        <v>5</v>
      </c>
      <c r="B420" s="44" t="s">
        <v>915</v>
      </c>
      <c r="C420" s="11">
        <v>2020</v>
      </c>
      <c r="D420" s="75">
        <v>1715</v>
      </c>
      <c r="E420" s="50"/>
      <c r="F420" s="83"/>
      <c r="G420" s="83"/>
      <c r="H420" s="84"/>
      <c r="I420" s="70"/>
      <c r="J420" s="65"/>
    </row>
    <row r="421" spans="1:10" s="9" customFormat="1" ht="14.25">
      <c r="A421" s="11">
        <v>6</v>
      </c>
      <c r="B421" s="44" t="s">
        <v>916</v>
      </c>
      <c r="C421" s="11">
        <v>2021</v>
      </c>
      <c r="D421" s="75">
        <v>20000</v>
      </c>
      <c r="E421" s="50"/>
      <c r="F421" s="83"/>
      <c r="G421" s="83"/>
      <c r="H421" s="84"/>
      <c r="I421" s="70"/>
      <c r="J421" s="65"/>
    </row>
    <row r="422" spans="1:10" s="9" customFormat="1" ht="14.25">
      <c r="A422" s="11">
        <v>7</v>
      </c>
      <c r="B422" s="44" t="s">
        <v>917</v>
      </c>
      <c r="C422" s="11">
        <v>2021</v>
      </c>
      <c r="D422" s="75">
        <v>3106.36</v>
      </c>
      <c r="E422" s="50"/>
      <c r="F422" s="83"/>
      <c r="G422" s="83"/>
      <c r="H422" s="84"/>
      <c r="I422" s="70"/>
      <c r="J422" s="65"/>
    </row>
    <row r="423" spans="1:10" s="9" customFormat="1" ht="14.25">
      <c r="A423" s="11">
        <v>8</v>
      </c>
      <c r="B423" s="44" t="s">
        <v>918</v>
      </c>
      <c r="C423" s="11">
        <v>2022</v>
      </c>
      <c r="D423" s="75">
        <v>116000</v>
      </c>
      <c r="E423" s="50"/>
      <c r="F423" s="83"/>
      <c r="G423" s="83"/>
      <c r="H423" s="84"/>
      <c r="I423" s="70"/>
      <c r="J423" s="65"/>
    </row>
    <row r="424" spans="1:10" s="9" customFormat="1" ht="14.25">
      <c r="A424" s="11">
        <v>9</v>
      </c>
      <c r="B424" s="44" t="s">
        <v>919</v>
      </c>
      <c r="C424" s="11">
        <v>2022</v>
      </c>
      <c r="D424" s="75">
        <v>2656.8</v>
      </c>
      <c r="E424" s="50"/>
      <c r="F424" s="83"/>
      <c r="G424" s="83"/>
      <c r="H424" s="84"/>
      <c r="I424" s="70"/>
      <c r="J424" s="65"/>
    </row>
    <row r="425" spans="1:9" s="9" customFormat="1" ht="15" customHeight="1">
      <c r="A425" s="37" t="s">
        <v>426</v>
      </c>
      <c r="B425" s="37"/>
      <c r="C425" s="37"/>
      <c r="D425" s="78">
        <f>SUM(D416:D424)</f>
        <v>289342.67</v>
      </c>
      <c r="H425" s="66"/>
      <c r="I425" s="50"/>
    </row>
    <row r="426" spans="1:4" ht="15" customHeight="1">
      <c r="A426" s="24" t="s">
        <v>427</v>
      </c>
      <c r="B426" s="24"/>
      <c r="C426" s="24"/>
      <c r="D426" s="24"/>
    </row>
    <row r="427" spans="1:9" s="9" customFormat="1" ht="14.25">
      <c r="A427" s="11">
        <v>1</v>
      </c>
      <c r="B427" s="44" t="s">
        <v>920</v>
      </c>
      <c r="C427" s="11">
        <v>2020</v>
      </c>
      <c r="D427" s="75">
        <v>9054</v>
      </c>
      <c r="H427" s="66"/>
      <c r="I427" s="50"/>
    </row>
    <row r="428" spans="1:9" s="9" customFormat="1" ht="14.25">
      <c r="A428" s="11">
        <v>2</v>
      </c>
      <c r="B428" s="44" t="s">
        <v>921</v>
      </c>
      <c r="C428" s="11">
        <v>2023</v>
      </c>
      <c r="D428" s="75">
        <v>910.2</v>
      </c>
      <c r="H428" s="66"/>
      <c r="I428" s="50"/>
    </row>
    <row r="429" spans="1:9" s="9" customFormat="1" ht="14.25">
      <c r="A429" s="11">
        <v>3</v>
      </c>
      <c r="B429" s="44" t="s">
        <v>922</v>
      </c>
      <c r="C429" s="11">
        <v>2023</v>
      </c>
      <c r="D429" s="75">
        <v>713.4</v>
      </c>
      <c r="H429" s="66"/>
      <c r="I429" s="50"/>
    </row>
    <row r="430" spans="1:9" s="9" customFormat="1" ht="15" customHeight="1">
      <c r="A430" s="37" t="s">
        <v>426</v>
      </c>
      <c r="B430" s="37"/>
      <c r="C430" s="37"/>
      <c r="D430" s="78">
        <f>SUM(D427:D429)</f>
        <v>10677.6</v>
      </c>
      <c r="H430" s="66"/>
      <c r="I430" s="50"/>
    </row>
    <row r="431" spans="1:4" ht="15" customHeight="1">
      <c r="A431" s="24" t="s">
        <v>923</v>
      </c>
      <c r="B431" s="24"/>
      <c r="C431" s="24"/>
      <c r="D431" s="24"/>
    </row>
    <row r="432" spans="1:9" s="9" customFormat="1" ht="14.25">
      <c r="A432" s="11">
        <v>1</v>
      </c>
      <c r="B432" s="44" t="s">
        <v>924</v>
      </c>
      <c r="C432" s="11">
        <v>2020</v>
      </c>
      <c r="D432" s="75">
        <v>1245.52</v>
      </c>
      <c r="H432" s="66"/>
      <c r="I432" s="50"/>
    </row>
    <row r="433" spans="1:9" s="9" customFormat="1" ht="15" customHeight="1">
      <c r="A433" s="37" t="s">
        <v>426</v>
      </c>
      <c r="B433" s="37"/>
      <c r="C433" s="37"/>
      <c r="D433" s="78">
        <f>SUM(D432:D432)</f>
        <v>1245.52</v>
      </c>
      <c r="H433" s="66"/>
      <c r="I433" s="50"/>
    </row>
    <row r="434" spans="1:4" ht="15" customHeight="1">
      <c r="A434" s="24" t="s">
        <v>925</v>
      </c>
      <c r="B434" s="24"/>
      <c r="C434" s="24"/>
      <c r="D434" s="24"/>
    </row>
    <row r="435" spans="1:9" s="9" customFormat="1" ht="14.25">
      <c r="A435" s="11">
        <v>1</v>
      </c>
      <c r="B435" s="44" t="s">
        <v>926</v>
      </c>
      <c r="C435" s="11">
        <v>2019</v>
      </c>
      <c r="D435" s="75">
        <v>2234.12</v>
      </c>
      <c r="H435" s="66"/>
      <c r="I435" s="50"/>
    </row>
    <row r="436" spans="1:9" ht="15" customHeight="1">
      <c r="A436" s="37" t="s">
        <v>426</v>
      </c>
      <c r="B436" s="37"/>
      <c r="C436" s="37"/>
      <c r="D436" s="78">
        <f>SUM(D435)</f>
        <v>2234.12</v>
      </c>
      <c r="I436" s="50"/>
    </row>
    <row r="437" spans="1:4" ht="15" customHeight="1">
      <c r="A437" s="24" t="s">
        <v>927</v>
      </c>
      <c r="B437" s="24"/>
      <c r="C437" s="24"/>
      <c r="D437" s="24"/>
    </row>
    <row r="438" spans="1:9" s="9" customFormat="1" ht="14.25">
      <c r="A438" s="11">
        <v>1</v>
      </c>
      <c r="B438" s="44" t="s">
        <v>928</v>
      </c>
      <c r="C438" s="11">
        <v>2019</v>
      </c>
      <c r="D438" s="75">
        <v>1250</v>
      </c>
      <c r="F438" s="70"/>
      <c r="G438" s="70"/>
      <c r="H438" s="71"/>
      <c r="I438" s="50"/>
    </row>
    <row r="439" spans="1:9" s="9" customFormat="1" ht="14.25">
      <c r="A439" s="11">
        <v>2</v>
      </c>
      <c r="B439" s="44" t="s">
        <v>929</v>
      </c>
      <c r="C439" s="11">
        <v>2019</v>
      </c>
      <c r="D439" s="75">
        <v>480</v>
      </c>
      <c r="F439" s="83"/>
      <c r="G439" s="83"/>
      <c r="H439" s="84"/>
      <c r="I439" s="50"/>
    </row>
    <row r="440" spans="1:9" s="9" customFormat="1" ht="14.25">
      <c r="A440" s="11">
        <v>3</v>
      </c>
      <c r="B440" s="44" t="s">
        <v>930</v>
      </c>
      <c r="C440" s="11">
        <v>2021</v>
      </c>
      <c r="D440" s="75">
        <v>2349.98</v>
      </c>
      <c r="F440" s="70"/>
      <c r="G440" s="70"/>
      <c r="H440" s="71"/>
      <c r="I440" s="50"/>
    </row>
    <row r="441" spans="1:9" s="9" customFormat="1" ht="14.25">
      <c r="A441" s="11">
        <v>4</v>
      </c>
      <c r="B441" s="44" t="s">
        <v>931</v>
      </c>
      <c r="C441" s="11">
        <v>2021</v>
      </c>
      <c r="D441" s="75">
        <v>1550</v>
      </c>
      <c r="F441" s="70"/>
      <c r="G441" s="70"/>
      <c r="H441" s="71"/>
      <c r="I441" s="50"/>
    </row>
    <row r="442" spans="1:9" ht="15" customHeight="1">
      <c r="A442" s="37" t="s">
        <v>426</v>
      </c>
      <c r="B442" s="37"/>
      <c r="C442" s="37"/>
      <c r="D442" s="78">
        <f>SUM(D438:D441)</f>
        <v>5629.98</v>
      </c>
      <c r="I442" s="50"/>
    </row>
    <row r="443" spans="1:4" ht="15" customHeight="1">
      <c r="A443" s="24" t="s">
        <v>932</v>
      </c>
      <c r="B443" s="24"/>
      <c r="C443" s="24"/>
      <c r="D443" s="24"/>
    </row>
    <row r="444" spans="1:10" s="9" customFormat="1" ht="14.25">
      <c r="A444" s="11">
        <v>1</v>
      </c>
      <c r="B444" s="44" t="s">
        <v>933</v>
      </c>
      <c r="C444" s="11">
        <v>2020</v>
      </c>
      <c r="D444" s="75">
        <v>10900</v>
      </c>
      <c r="H444" s="66"/>
      <c r="I444" s="50"/>
      <c r="J444" s="50"/>
    </row>
    <row r="445" spans="1:25" s="95" customFormat="1" ht="15" customHeight="1">
      <c r="A445" s="37" t="s">
        <v>426</v>
      </c>
      <c r="B445" s="37"/>
      <c r="C445" s="37"/>
      <c r="D445" s="78">
        <f>SUM(D444)</f>
        <v>10900</v>
      </c>
      <c r="E445" s="9"/>
      <c r="H445" s="96"/>
      <c r="I445" s="50"/>
      <c r="J445" s="50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4" ht="15" customHeight="1">
      <c r="A446" s="24" t="s">
        <v>934</v>
      </c>
      <c r="B446" s="24"/>
      <c r="C446" s="24"/>
      <c r="D446" s="24"/>
    </row>
    <row r="447" spans="1:8" s="9" customFormat="1" ht="14.25">
      <c r="A447" s="11">
        <v>1</v>
      </c>
      <c r="B447" s="44" t="s">
        <v>935</v>
      </c>
      <c r="C447" s="11">
        <v>2020</v>
      </c>
      <c r="D447" s="75">
        <v>1563.7</v>
      </c>
      <c r="F447" s="83"/>
      <c r="G447" s="83"/>
      <c r="H447" s="84"/>
    </row>
    <row r="448" spans="1:8" s="9" customFormat="1" ht="14.25">
      <c r="A448" s="11">
        <v>2</v>
      </c>
      <c r="B448" s="44" t="s">
        <v>936</v>
      </c>
      <c r="C448" s="11">
        <v>2020</v>
      </c>
      <c r="D448" s="75">
        <v>999.99</v>
      </c>
      <c r="F448" s="83"/>
      <c r="G448" s="83"/>
      <c r="H448" s="84"/>
    </row>
    <row r="449" spans="1:8" s="9" customFormat="1" ht="14.25">
      <c r="A449" s="11">
        <v>3</v>
      </c>
      <c r="B449" s="44" t="s">
        <v>937</v>
      </c>
      <c r="C449" s="11">
        <v>2020</v>
      </c>
      <c r="D449" s="75">
        <v>4000</v>
      </c>
      <c r="F449" s="83"/>
      <c r="G449" s="83"/>
      <c r="H449" s="84"/>
    </row>
    <row r="450" spans="1:8" s="9" customFormat="1" ht="14.25">
      <c r="A450" s="11">
        <v>4</v>
      </c>
      <c r="B450" s="44" t="s">
        <v>938</v>
      </c>
      <c r="C450" s="11">
        <v>2020</v>
      </c>
      <c r="D450" s="75">
        <v>1499.99</v>
      </c>
      <c r="F450" s="83"/>
      <c r="G450" s="83"/>
      <c r="H450" s="84"/>
    </row>
    <row r="451" spans="1:4" ht="15" customHeight="1">
      <c r="A451" s="37" t="s">
        <v>426</v>
      </c>
      <c r="B451" s="37"/>
      <c r="C451" s="37"/>
      <c r="D451" s="78">
        <f>SUM(D447:D450)</f>
        <v>8063.68</v>
      </c>
    </row>
    <row r="452" spans="1:8" ht="15" customHeight="1">
      <c r="A452" s="24" t="s">
        <v>939</v>
      </c>
      <c r="B452" s="24"/>
      <c r="C452" s="24"/>
      <c r="D452" s="24"/>
      <c r="F452" s="72"/>
      <c r="G452" s="73"/>
      <c r="H452" s="74"/>
    </row>
    <row r="453" spans="1:8" s="9" customFormat="1" ht="14.25">
      <c r="A453" s="11">
        <v>1</v>
      </c>
      <c r="B453" s="44" t="s">
        <v>940</v>
      </c>
      <c r="C453" s="11">
        <v>2019</v>
      </c>
      <c r="D453" s="75">
        <v>900</v>
      </c>
      <c r="F453" s="83"/>
      <c r="G453" s="83"/>
      <c r="H453" s="84"/>
    </row>
    <row r="454" spans="1:8" s="9" customFormat="1" ht="14.25">
      <c r="A454" s="11">
        <v>2</v>
      </c>
      <c r="B454" s="44" t="s">
        <v>941</v>
      </c>
      <c r="C454" s="11">
        <v>2019</v>
      </c>
      <c r="D454" s="75">
        <v>1500</v>
      </c>
      <c r="F454" s="83"/>
      <c r="G454" s="83"/>
      <c r="H454" s="84"/>
    </row>
    <row r="455" spans="1:8" s="9" customFormat="1" ht="14.25">
      <c r="A455" s="11">
        <v>3</v>
      </c>
      <c r="B455" s="44" t="s">
        <v>942</v>
      </c>
      <c r="C455" s="11">
        <v>2022</v>
      </c>
      <c r="D455" s="75">
        <v>5900</v>
      </c>
      <c r="F455" s="83"/>
      <c r="G455" s="83"/>
      <c r="H455" s="84"/>
    </row>
    <row r="456" spans="1:4" ht="15" customHeight="1">
      <c r="A456" s="37" t="s">
        <v>426</v>
      </c>
      <c r="B456" s="37"/>
      <c r="C456" s="37"/>
      <c r="D456" s="78">
        <f>SUM(D453:D455)</f>
        <v>8300</v>
      </c>
    </row>
    <row r="457" spans="1:8" ht="15" customHeight="1">
      <c r="A457" s="24" t="s">
        <v>943</v>
      </c>
      <c r="B457" s="24"/>
      <c r="C457" s="24"/>
      <c r="D457" s="24"/>
      <c r="F457" s="72"/>
      <c r="G457" s="73"/>
      <c r="H457" s="74"/>
    </row>
    <row r="458" spans="1:8" s="9" customFormat="1" ht="14.25">
      <c r="A458" s="11">
        <v>1</v>
      </c>
      <c r="B458" s="44" t="s">
        <v>944</v>
      </c>
      <c r="C458" s="11">
        <v>2019</v>
      </c>
      <c r="D458" s="75">
        <v>2800</v>
      </c>
      <c r="F458" s="83"/>
      <c r="G458" s="83"/>
      <c r="H458" s="84"/>
    </row>
    <row r="459" spans="1:4" ht="15" customHeight="1">
      <c r="A459" s="37" t="s">
        <v>426</v>
      </c>
      <c r="B459" s="37"/>
      <c r="C459" s="37"/>
      <c r="D459" s="78">
        <f>SUM(D458)</f>
        <v>2800</v>
      </c>
    </row>
    <row r="460" spans="1:4" ht="14.25">
      <c r="A460" s="63"/>
      <c r="C460" s="106"/>
      <c r="D460" s="107"/>
    </row>
    <row r="461" spans="1:4" ht="14.25">
      <c r="A461" s="63"/>
      <c r="C461" s="106"/>
      <c r="D461" s="107"/>
    </row>
    <row r="462" spans="1:4" ht="15" customHeight="1">
      <c r="A462" s="63"/>
      <c r="B462" s="108" t="s">
        <v>945</v>
      </c>
      <c r="C462" s="108"/>
      <c r="D462" s="109">
        <f>SUM(D221,D216,D199,D169,D152,D137,D126,D111,D100,D89,D72,D67,D108)</f>
        <v>1592382.21</v>
      </c>
    </row>
    <row r="463" spans="1:4" ht="15" customHeight="1">
      <c r="A463" s="63"/>
      <c r="B463" s="108" t="s">
        <v>946</v>
      </c>
      <c r="C463" s="108"/>
      <c r="D463" s="109">
        <f>SUM(D410,D407,D398,D385,D366,D339,D331,D322,D314,D310,D284,D275,D266)</f>
        <v>806718.67</v>
      </c>
    </row>
    <row r="464" spans="1:4" ht="15" customHeight="1">
      <c r="A464" s="63"/>
      <c r="B464" s="108" t="s">
        <v>947</v>
      </c>
      <c r="C464" s="108"/>
      <c r="D464" s="109">
        <f>SUM(D459,D456,D451,D445,D442,D436,D433,D430,D425)</f>
        <v>339193.57</v>
      </c>
    </row>
    <row r="465" spans="1:4" ht="14.25">
      <c r="A465" s="63"/>
      <c r="C465" s="106"/>
      <c r="D465" s="107"/>
    </row>
    <row r="466" spans="1:4" ht="14.25">
      <c r="A466" s="63"/>
      <c r="C466" s="106"/>
      <c r="D466" s="107"/>
    </row>
    <row r="467" spans="1:4" ht="14.25">
      <c r="A467" s="63"/>
      <c r="C467" s="106"/>
      <c r="D467" s="107"/>
    </row>
    <row r="468" spans="1:4" ht="14.25">
      <c r="A468" s="63"/>
      <c r="C468" s="106"/>
      <c r="D468" s="107"/>
    </row>
    <row r="469" spans="1:4" ht="14.25">
      <c r="A469" s="63"/>
      <c r="C469" s="106"/>
      <c r="D469" s="107"/>
    </row>
    <row r="470" spans="1:4" ht="14.25">
      <c r="A470" s="63"/>
      <c r="C470" s="106"/>
      <c r="D470" s="107"/>
    </row>
    <row r="471" spans="1:4" ht="14.25">
      <c r="A471" s="63"/>
      <c r="C471" s="106"/>
      <c r="D471" s="107"/>
    </row>
    <row r="472" spans="1:4" ht="14.25">
      <c r="A472" s="63"/>
      <c r="C472" s="106"/>
      <c r="D472" s="107"/>
    </row>
    <row r="473" spans="1:4" ht="14.25">
      <c r="A473" s="63"/>
      <c r="C473" s="106"/>
      <c r="D473" s="107"/>
    </row>
    <row r="474" spans="1:4" ht="14.25">
      <c r="A474" s="63"/>
      <c r="C474" s="106"/>
      <c r="D474" s="107"/>
    </row>
    <row r="475" spans="1:4" ht="14.25">
      <c r="A475" s="63"/>
      <c r="C475" s="106"/>
      <c r="D475" s="107"/>
    </row>
    <row r="476" spans="1:4" ht="14.25">
      <c r="A476" s="63"/>
      <c r="C476" s="106"/>
      <c r="D476" s="107"/>
    </row>
    <row r="477" spans="1:4" ht="14.25">
      <c r="A477" s="63"/>
      <c r="C477" s="106"/>
      <c r="D477" s="107"/>
    </row>
    <row r="478" spans="1:4" ht="14.25">
      <c r="A478" s="63"/>
      <c r="C478" s="106"/>
      <c r="D478" s="107"/>
    </row>
    <row r="479" spans="1:4" ht="14.25">
      <c r="A479" s="63"/>
      <c r="C479" s="106"/>
      <c r="D479" s="107"/>
    </row>
    <row r="480" spans="1:4" ht="14.25">
      <c r="A480" s="63"/>
      <c r="C480" s="106"/>
      <c r="D480" s="107"/>
    </row>
    <row r="481" spans="1:4" ht="14.25">
      <c r="A481" s="63"/>
      <c r="C481" s="106"/>
      <c r="D481" s="107"/>
    </row>
    <row r="482" spans="1:4" ht="14.25">
      <c r="A482" s="63"/>
      <c r="C482" s="106"/>
      <c r="D482" s="107"/>
    </row>
    <row r="483" spans="1:4" ht="14.25">
      <c r="A483" s="63"/>
      <c r="C483" s="106"/>
      <c r="D483" s="107"/>
    </row>
    <row r="484" spans="1:4" ht="14.25">
      <c r="A484" s="63"/>
      <c r="C484" s="106"/>
      <c r="D484" s="107"/>
    </row>
    <row r="485" spans="1:4" ht="14.25">
      <c r="A485" s="63"/>
      <c r="C485" s="106"/>
      <c r="D485" s="107"/>
    </row>
    <row r="486" spans="1:4" ht="14.25">
      <c r="A486" s="63"/>
      <c r="C486" s="106"/>
      <c r="D486" s="107"/>
    </row>
    <row r="487" spans="1:4" ht="14.25">
      <c r="A487" s="63"/>
      <c r="C487" s="106"/>
      <c r="D487" s="107"/>
    </row>
    <row r="488" spans="1:4" ht="14.25">
      <c r="A488" s="63"/>
      <c r="C488" s="106"/>
      <c r="D488" s="107"/>
    </row>
    <row r="489" spans="1:4" ht="14.25">
      <c r="A489" s="63"/>
      <c r="C489" s="106"/>
      <c r="D489" s="107"/>
    </row>
    <row r="490" spans="1:4" ht="14.25">
      <c r="A490" s="63"/>
      <c r="C490" s="106"/>
      <c r="D490" s="107"/>
    </row>
    <row r="491" spans="1:4" ht="14.25">
      <c r="A491" s="63"/>
      <c r="C491" s="106"/>
      <c r="D491" s="107"/>
    </row>
    <row r="492" spans="1:4" ht="14.25">
      <c r="A492" s="63"/>
      <c r="C492" s="106"/>
      <c r="D492" s="107"/>
    </row>
    <row r="493" spans="1:4" ht="14.25">
      <c r="A493" s="63"/>
      <c r="C493" s="106"/>
      <c r="D493" s="107"/>
    </row>
    <row r="494" spans="1:4" ht="14.25">
      <c r="A494" s="63"/>
      <c r="C494" s="106"/>
      <c r="D494" s="107"/>
    </row>
    <row r="495" spans="1:4" ht="14.25">
      <c r="A495" s="63"/>
      <c r="C495" s="106"/>
      <c r="D495" s="107"/>
    </row>
    <row r="496" spans="1:4" ht="14.25">
      <c r="A496" s="63"/>
      <c r="C496" s="106"/>
      <c r="D496" s="107"/>
    </row>
    <row r="497" spans="1:4" ht="14.25">
      <c r="A497" s="63"/>
      <c r="C497" s="106"/>
      <c r="D497" s="107"/>
    </row>
    <row r="498" spans="1:4" ht="14.25">
      <c r="A498" s="63"/>
      <c r="C498" s="106"/>
      <c r="D498" s="107"/>
    </row>
    <row r="499" spans="1:4" ht="14.25">
      <c r="A499" s="63"/>
      <c r="C499" s="106"/>
      <c r="D499" s="107"/>
    </row>
    <row r="500" spans="1:4" ht="14.25">
      <c r="A500" s="63"/>
      <c r="C500" s="106"/>
      <c r="D500" s="107"/>
    </row>
    <row r="501" spans="1:4" ht="14.25">
      <c r="A501" s="63"/>
      <c r="C501" s="106"/>
      <c r="D501" s="107"/>
    </row>
    <row r="502" spans="1:4" ht="14.25">
      <c r="A502" s="63"/>
      <c r="C502" s="106"/>
      <c r="D502" s="107"/>
    </row>
    <row r="503" spans="1:4" ht="14.25">
      <c r="A503" s="63"/>
      <c r="C503" s="106"/>
      <c r="D503" s="107"/>
    </row>
    <row r="504" spans="1:4" ht="14.25">
      <c r="A504" s="63"/>
      <c r="C504" s="106"/>
      <c r="D504" s="107"/>
    </row>
    <row r="505" spans="1:4" ht="14.25">
      <c r="A505" s="63"/>
      <c r="C505" s="106"/>
      <c r="D505" s="107"/>
    </row>
    <row r="506" spans="1:4" ht="14.25">
      <c r="A506" s="63"/>
      <c r="C506" s="106"/>
      <c r="D506" s="107"/>
    </row>
    <row r="507" spans="1:4" ht="14.25">
      <c r="A507" s="63"/>
      <c r="C507" s="106"/>
      <c r="D507" s="107"/>
    </row>
    <row r="508" spans="1:4" ht="14.25">
      <c r="A508" s="63"/>
      <c r="C508" s="106"/>
      <c r="D508" s="107"/>
    </row>
    <row r="509" spans="1:4" ht="14.25">
      <c r="A509" s="63"/>
      <c r="C509" s="106"/>
      <c r="D509" s="107"/>
    </row>
    <row r="510" spans="1:4" ht="14.25">
      <c r="A510" s="63"/>
      <c r="C510" s="106"/>
      <c r="D510" s="107"/>
    </row>
    <row r="511" spans="1:4" ht="14.25">
      <c r="A511" s="63"/>
      <c r="C511" s="106"/>
      <c r="D511" s="107"/>
    </row>
    <row r="512" spans="1:4" ht="14.25">
      <c r="A512" s="63"/>
      <c r="C512" s="106"/>
      <c r="D512" s="107"/>
    </row>
    <row r="513" spans="1:4" ht="14.25">
      <c r="A513" s="63"/>
      <c r="C513" s="106"/>
      <c r="D513" s="107"/>
    </row>
    <row r="514" spans="1:4" ht="14.25">
      <c r="A514" s="63"/>
      <c r="C514" s="106"/>
      <c r="D514" s="107"/>
    </row>
    <row r="515" spans="1:4" ht="14.25">
      <c r="A515" s="63"/>
      <c r="C515" s="106"/>
      <c r="D515" s="107"/>
    </row>
    <row r="516" spans="1:4" ht="14.25">
      <c r="A516" s="63"/>
      <c r="C516" s="106"/>
      <c r="D516" s="107"/>
    </row>
    <row r="517" spans="1:4" ht="14.25">
      <c r="A517" s="63"/>
      <c r="C517" s="106"/>
      <c r="D517" s="107"/>
    </row>
    <row r="518" spans="1:4" ht="14.25">
      <c r="A518" s="63"/>
      <c r="C518" s="106"/>
      <c r="D518" s="107"/>
    </row>
    <row r="519" spans="1:4" ht="14.25">
      <c r="A519" s="63"/>
      <c r="C519" s="106"/>
      <c r="D519" s="107"/>
    </row>
    <row r="520" spans="1:4" ht="14.25">
      <c r="A520" s="63"/>
      <c r="C520" s="106"/>
      <c r="D520" s="107"/>
    </row>
    <row r="521" spans="1:4" ht="14.25">
      <c r="A521" s="63"/>
      <c r="C521" s="106"/>
      <c r="D521" s="107"/>
    </row>
    <row r="522" spans="1:4" ht="14.25">
      <c r="A522" s="63"/>
      <c r="C522" s="106"/>
      <c r="D522" s="107"/>
    </row>
    <row r="523" spans="1:4" ht="14.25">
      <c r="A523" s="63"/>
      <c r="C523" s="106"/>
      <c r="D523" s="107"/>
    </row>
    <row r="524" spans="1:4" ht="14.25">
      <c r="A524" s="63"/>
      <c r="C524" s="106"/>
      <c r="D524" s="107"/>
    </row>
    <row r="525" spans="1:4" ht="14.25">
      <c r="A525" s="63"/>
      <c r="C525" s="106"/>
      <c r="D525" s="107"/>
    </row>
    <row r="526" spans="1:4" ht="14.25">
      <c r="A526" s="63"/>
      <c r="C526" s="106"/>
      <c r="D526" s="107"/>
    </row>
    <row r="527" spans="1:4" ht="14.25">
      <c r="A527" s="63"/>
      <c r="C527" s="106"/>
      <c r="D527" s="107"/>
    </row>
    <row r="528" spans="1:4" ht="14.25">
      <c r="A528" s="63"/>
      <c r="C528" s="106"/>
      <c r="D528" s="107"/>
    </row>
    <row r="529" spans="1:4" ht="14.25">
      <c r="A529" s="63"/>
      <c r="C529" s="106"/>
      <c r="D529" s="107"/>
    </row>
    <row r="530" spans="1:4" ht="14.25">
      <c r="A530" s="63"/>
      <c r="C530" s="106"/>
      <c r="D530" s="107"/>
    </row>
    <row r="531" spans="1:4" ht="14.25">
      <c r="A531" s="63"/>
      <c r="C531" s="106"/>
      <c r="D531" s="107"/>
    </row>
    <row r="532" spans="1:4" ht="14.25">
      <c r="A532" s="63"/>
      <c r="C532" s="106"/>
      <c r="D532" s="107"/>
    </row>
    <row r="533" spans="1:4" ht="14.25">
      <c r="A533" s="63"/>
      <c r="C533" s="106"/>
      <c r="D533" s="107"/>
    </row>
    <row r="534" spans="1:4" ht="14.25">
      <c r="A534" s="63"/>
      <c r="C534" s="106"/>
      <c r="D534" s="107"/>
    </row>
    <row r="535" spans="1:4" ht="14.25">
      <c r="A535" s="63"/>
      <c r="C535" s="106"/>
      <c r="D535" s="107"/>
    </row>
    <row r="536" spans="1:4" ht="14.25">
      <c r="A536" s="63"/>
      <c r="C536" s="106"/>
      <c r="D536" s="107"/>
    </row>
    <row r="537" spans="1:4" ht="14.25">
      <c r="A537" s="63"/>
      <c r="C537" s="106"/>
      <c r="D537" s="107"/>
    </row>
    <row r="538" spans="1:4" ht="14.25">
      <c r="A538" s="63"/>
      <c r="C538" s="106"/>
      <c r="D538" s="107"/>
    </row>
    <row r="539" spans="1:4" ht="14.25">
      <c r="A539" s="63"/>
      <c r="C539" s="106"/>
      <c r="D539" s="107"/>
    </row>
    <row r="540" spans="1:4" ht="14.25">
      <c r="A540" s="63"/>
      <c r="C540" s="106"/>
      <c r="D540" s="107"/>
    </row>
    <row r="541" spans="1:4" ht="14.25">
      <c r="A541" s="63"/>
      <c r="C541" s="106"/>
      <c r="D541" s="107"/>
    </row>
    <row r="542" spans="1:4" ht="14.25">
      <c r="A542" s="63"/>
      <c r="C542" s="106"/>
      <c r="D542" s="107"/>
    </row>
    <row r="543" spans="1:4" ht="14.25">
      <c r="A543" s="63"/>
      <c r="C543" s="106"/>
      <c r="D543" s="107"/>
    </row>
    <row r="544" spans="1:4" ht="14.25">
      <c r="A544" s="63"/>
      <c r="C544" s="106"/>
      <c r="D544" s="107"/>
    </row>
    <row r="545" spans="1:4" ht="14.25">
      <c r="A545" s="63"/>
      <c r="C545" s="106"/>
      <c r="D545" s="107"/>
    </row>
    <row r="546" spans="1:4" ht="14.25">
      <c r="A546" s="63"/>
      <c r="C546" s="106"/>
      <c r="D546" s="107"/>
    </row>
    <row r="547" spans="1:4" ht="14.25">
      <c r="A547" s="63"/>
      <c r="C547" s="106"/>
      <c r="D547" s="107"/>
    </row>
    <row r="548" spans="1:4" ht="14.25">
      <c r="A548" s="63"/>
      <c r="C548" s="106"/>
      <c r="D548" s="107"/>
    </row>
    <row r="549" spans="1:4" ht="14.25">
      <c r="A549" s="63"/>
      <c r="C549" s="106"/>
      <c r="D549" s="107"/>
    </row>
    <row r="550" spans="1:4" ht="14.25">
      <c r="A550" s="63"/>
      <c r="C550" s="106"/>
      <c r="D550" s="107"/>
    </row>
    <row r="551" spans="1:4" ht="14.25">
      <c r="A551" s="63"/>
      <c r="C551" s="106"/>
      <c r="D551" s="107"/>
    </row>
    <row r="552" spans="1:4" ht="14.25">
      <c r="A552" s="63"/>
      <c r="C552" s="106"/>
      <c r="D552" s="107"/>
    </row>
    <row r="553" spans="1:4" ht="14.25">
      <c r="A553" s="63"/>
      <c r="C553" s="106"/>
      <c r="D553" s="107"/>
    </row>
    <row r="554" spans="1:4" ht="14.25">
      <c r="A554" s="63"/>
      <c r="C554" s="106"/>
      <c r="D554" s="107"/>
    </row>
    <row r="555" spans="1:4" ht="14.25">
      <c r="A555" s="63"/>
      <c r="C555" s="106"/>
      <c r="D555" s="107"/>
    </row>
    <row r="556" spans="1:4" ht="14.25">
      <c r="A556" s="63"/>
      <c r="C556" s="106"/>
      <c r="D556" s="107"/>
    </row>
    <row r="557" spans="1:4" ht="14.25">
      <c r="A557" s="63"/>
      <c r="C557" s="106"/>
      <c r="D557" s="107"/>
    </row>
    <row r="558" spans="1:4" ht="14.25">
      <c r="A558" s="63"/>
      <c r="C558" s="106"/>
      <c r="D558" s="107"/>
    </row>
    <row r="559" spans="1:4" ht="14.25">
      <c r="A559" s="63"/>
      <c r="C559" s="106"/>
      <c r="D559" s="107"/>
    </row>
    <row r="560" spans="1:4" ht="14.25">
      <c r="A560" s="63"/>
      <c r="C560" s="106"/>
      <c r="D560" s="107"/>
    </row>
    <row r="561" spans="1:4" ht="14.25">
      <c r="A561" s="63"/>
      <c r="C561" s="106"/>
      <c r="D561" s="107"/>
    </row>
    <row r="562" spans="1:4" ht="14.25">
      <c r="A562" s="63"/>
      <c r="C562" s="106"/>
      <c r="D562" s="107"/>
    </row>
    <row r="563" spans="1:4" ht="14.25">
      <c r="A563" s="63"/>
      <c r="C563" s="106"/>
      <c r="D563" s="107"/>
    </row>
    <row r="564" spans="1:4" ht="14.25">
      <c r="A564" s="63"/>
      <c r="C564" s="106"/>
      <c r="D564" s="107"/>
    </row>
    <row r="565" spans="1:4" ht="14.25">
      <c r="A565" s="63"/>
      <c r="C565" s="106"/>
      <c r="D565" s="107"/>
    </row>
    <row r="566" spans="1:4" ht="14.25">
      <c r="A566" s="63"/>
      <c r="C566" s="106"/>
      <c r="D566" s="107"/>
    </row>
    <row r="567" spans="1:4" ht="14.25">
      <c r="A567" s="63"/>
      <c r="C567" s="106"/>
      <c r="D567" s="107"/>
    </row>
    <row r="568" spans="1:4" ht="14.25">
      <c r="A568" s="63"/>
      <c r="C568" s="106"/>
      <c r="D568" s="107"/>
    </row>
    <row r="569" spans="1:4" ht="14.25">
      <c r="A569" s="63"/>
      <c r="C569" s="106"/>
      <c r="D569" s="107"/>
    </row>
    <row r="570" spans="1:4" ht="14.25">
      <c r="A570" s="63"/>
      <c r="C570" s="106"/>
      <c r="D570" s="107"/>
    </row>
    <row r="571" spans="1:4" ht="14.25">
      <c r="A571" s="63"/>
      <c r="C571" s="106"/>
      <c r="D571" s="107"/>
    </row>
    <row r="572" spans="1:4" ht="14.25">
      <c r="A572" s="63"/>
      <c r="C572" s="106"/>
      <c r="D572" s="107"/>
    </row>
    <row r="573" spans="1:4" ht="14.25">
      <c r="A573" s="63"/>
      <c r="C573" s="106"/>
      <c r="D573" s="107"/>
    </row>
    <row r="574" spans="1:4" ht="14.25">
      <c r="A574" s="63"/>
      <c r="C574" s="106"/>
      <c r="D574" s="107"/>
    </row>
    <row r="575" spans="1:4" ht="14.25">
      <c r="A575" s="63"/>
      <c r="C575" s="106"/>
      <c r="D575" s="107"/>
    </row>
    <row r="576" spans="1:4" ht="14.25">
      <c r="A576" s="63"/>
      <c r="C576" s="106"/>
      <c r="D576" s="107"/>
    </row>
    <row r="577" spans="1:4" ht="14.25">
      <c r="A577" s="63"/>
      <c r="C577" s="106"/>
      <c r="D577" s="107"/>
    </row>
    <row r="578" spans="1:4" ht="14.25">
      <c r="A578" s="63"/>
      <c r="C578" s="106"/>
      <c r="D578" s="107"/>
    </row>
    <row r="579" spans="1:4" ht="14.25">
      <c r="A579" s="63"/>
      <c r="C579" s="106"/>
      <c r="D579" s="107"/>
    </row>
    <row r="580" spans="1:4" ht="14.25">
      <c r="A580" s="63"/>
      <c r="C580" s="106"/>
      <c r="D580" s="107"/>
    </row>
    <row r="581" spans="1:4" ht="14.25">
      <c r="A581" s="63"/>
      <c r="C581" s="106"/>
      <c r="D581" s="107"/>
    </row>
    <row r="582" spans="1:4" ht="14.25">
      <c r="A582" s="63"/>
      <c r="C582" s="106"/>
      <c r="D582" s="107"/>
    </row>
    <row r="583" spans="1:4" ht="14.25">
      <c r="A583" s="63"/>
      <c r="C583" s="106"/>
      <c r="D583" s="107"/>
    </row>
    <row r="584" spans="1:4" ht="14.25">
      <c r="A584" s="63"/>
      <c r="C584" s="106"/>
      <c r="D584" s="107"/>
    </row>
    <row r="585" spans="1:4" ht="14.25">
      <c r="A585" s="63"/>
      <c r="C585" s="106"/>
      <c r="D585" s="107"/>
    </row>
    <row r="586" spans="1:4" ht="14.25">
      <c r="A586" s="63"/>
      <c r="C586" s="106"/>
      <c r="D586" s="107"/>
    </row>
    <row r="587" spans="1:4" ht="14.25">
      <c r="A587" s="63"/>
      <c r="C587" s="106"/>
      <c r="D587" s="107"/>
    </row>
    <row r="588" spans="1:4" ht="14.25">
      <c r="A588" s="63"/>
      <c r="C588" s="106"/>
      <c r="D588" s="107"/>
    </row>
    <row r="589" spans="1:4" ht="14.25">
      <c r="A589" s="63"/>
      <c r="C589" s="106"/>
      <c r="D589" s="107"/>
    </row>
    <row r="590" spans="1:4" ht="14.25">
      <c r="A590" s="63"/>
      <c r="C590" s="106"/>
      <c r="D590" s="107"/>
    </row>
    <row r="591" spans="1:4" ht="14.25">
      <c r="A591" s="63"/>
      <c r="C591" s="106"/>
      <c r="D591" s="107"/>
    </row>
    <row r="592" spans="1:4" ht="14.25">
      <c r="A592" s="63"/>
      <c r="C592" s="106"/>
      <c r="D592" s="107"/>
    </row>
    <row r="593" spans="1:4" ht="14.25">
      <c r="A593" s="63"/>
      <c r="C593" s="106"/>
      <c r="D593" s="107"/>
    </row>
    <row r="594" spans="1:4" ht="14.25">
      <c r="A594" s="63"/>
      <c r="C594" s="106"/>
      <c r="D594" s="107"/>
    </row>
    <row r="595" spans="1:4" ht="14.25">
      <c r="A595" s="63"/>
      <c r="C595" s="106"/>
      <c r="D595" s="107"/>
    </row>
    <row r="596" spans="1:4" ht="14.25">
      <c r="A596" s="63"/>
      <c r="C596" s="106"/>
      <c r="D596" s="107"/>
    </row>
    <row r="597" spans="1:4" ht="14.25">
      <c r="A597" s="63"/>
      <c r="C597" s="106"/>
      <c r="D597" s="107"/>
    </row>
    <row r="598" spans="1:4" ht="14.25">
      <c r="A598" s="63"/>
      <c r="C598" s="106"/>
      <c r="D598" s="107"/>
    </row>
    <row r="599" spans="1:4" ht="14.25">
      <c r="A599" s="63"/>
      <c r="C599" s="106"/>
      <c r="D599" s="107"/>
    </row>
    <row r="600" spans="1:4" ht="14.25">
      <c r="A600" s="63"/>
      <c r="C600" s="106"/>
      <c r="D600" s="107"/>
    </row>
    <row r="601" spans="1:4" ht="14.25">
      <c r="A601" s="63"/>
      <c r="C601" s="106"/>
      <c r="D601" s="107"/>
    </row>
    <row r="602" spans="1:4" ht="14.25">
      <c r="A602" s="63"/>
      <c r="C602" s="106"/>
      <c r="D602" s="107"/>
    </row>
    <row r="603" spans="1:4" ht="14.25">
      <c r="A603" s="63"/>
      <c r="C603" s="106"/>
      <c r="D603" s="107"/>
    </row>
    <row r="604" spans="1:4" ht="14.25">
      <c r="A604" s="63"/>
      <c r="C604" s="106"/>
      <c r="D604" s="107"/>
    </row>
    <row r="605" spans="1:4" ht="14.25">
      <c r="A605" s="63"/>
      <c r="C605" s="106"/>
      <c r="D605" s="107"/>
    </row>
    <row r="606" spans="1:4" ht="14.25">
      <c r="A606" s="63"/>
      <c r="C606" s="106"/>
      <c r="D606" s="107"/>
    </row>
    <row r="607" spans="1:4" ht="14.25">
      <c r="A607" s="63"/>
      <c r="C607" s="106"/>
      <c r="D607" s="107"/>
    </row>
    <row r="608" spans="1:4" ht="14.25">
      <c r="A608" s="63"/>
      <c r="C608" s="106"/>
      <c r="D608" s="107"/>
    </row>
    <row r="609" spans="1:4" ht="14.25">
      <c r="A609" s="63"/>
      <c r="C609" s="106"/>
      <c r="D609" s="107"/>
    </row>
    <row r="610" spans="1:4" ht="14.25">
      <c r="A610" s="63"/>
      <c r="C610" s="106"/>
      <c r="D610" s="107"/>
    </row>
    <row r="611" spans="1:4" ht="14.25">
      <c r="A611" s="63"/>
      <c r="C611" s="106"/>
      <c r="D611" s="107"/>
    </row>
    <row r="612" spans="1:4" ht="14.25">
      <c r="A612" s="63"/>
      <c r="C612" s="106"/>
      <c r="D612" s="107"/>
    </row>
    <row r="613" spans="1:4" ht="14.25">
      <c r="A613" s="63"/>
      <c r="C613" s="106"/>
      <c r="D613" s="107"/>
    </row>
    <row r="614" spans="1:4" ht="14.25">
      <c r="A614" s="63"/>
      <c r="C614" s="106"/>
      <c r="D614" s="107"/>
    </row>
    <row r="615" spans="1:4" ht="14.25">
      <c r="A615" s="63"/>
      <c r="C615" s="106"/>
      <c r="D615" s="107"/>
    </row>
    <row r="616" spans="1:4" ht="14.25">
      <c r="A616" s="63"/>
      <c r="C616" s="106"/>
      <c r="D616" s="107"/>
    </row>
    <row r="617" spans="1:4" ht="14.25">
      <c r="A617" s="63"/>
      <c r="C617" s="106"/>
      <c r="D617" s="107"/>
    </row>
    <row r="618" spans="1:4" ht="14.25">
      <c r="A618" s="63"/>
      <c r="C618" s="106"/>
      <c r="D618" s="107"/>
    </row>
    <row r="619" spans="1:4" ht="14.25">
      <c r="A619" s="63"/>
      <c r="C619" s="106"/>
      <c r="D619" s="107"/>
    </row>
    <row r="620" spans="1:4" ht="14.25">
      <c r="A620" s="63"/>
      <c r="C620" s="106"/>
      <c r="D620" s="107"/>
    </row>
    <row r="621" spans="1:4" ht="14.25">
      <c r="A621" s="63"/>
      <c r="C621" s="106"/>
      <c r="D621" s="107"/>
    </row>
    <row r="622" spans="1:4" ht="14.25">
      <c r="A622" s="63"/>
      <c r="C622" s="106"/>
      <c r="D622" s="107"/>
    </row>
    <row r="623" spans="1:4" ht="14.25">
      <c r="A623" s="63"/>
      <c r="C623" s="106"/>
      <c r="D623" s="107"/>
    </row>
    <row r="624" spans="1:4" ht="14.25">
      <c r="A624" s="63"/>
      <c r="C624" s="106"/>
      <c r="D624" s="107"/>
    </row>
    <row r="625" spans="1:4" ht="14.25">
      <c r="A625" s="63"/>
      <c r="C625" s="106"/>
      <c r="D625" s="107"/>
    </row>
    <row r="626" spans="1:4" ht="14.25">
      <c r="A626" s="63"/>
      <c r="C626" s="106"/>
      <c r="D626" s="107"/>
    </row>
    <row r="627" spans="1:4" ht="14.25">
      <c r="A627" s="63"/>
      <c r="C627" s="106"/>
      <c r="D627" s="107"/>
    </row>
    <row r="628" spans="1:4" ht="14.25">
      <c r="A628" s="63"/>
      <c r="C628" s="106"/>
      <c r="D628" s="107"/>
    </row>
    <row r="629" spans="1:4" ht="14.25">
      <c r="A629" s="63"/>
      <c r="C629" s="106"/>
      <c r="D629" s="107"/>
    </row>
    <row r="630" spans="1:4" ht="14.25">
      <c r="A630" s="63"/>
      <c r="C630" s="106"/>
      <c r="D630" s="107"/>
    </row>
    <row r="631" spans="1:4" ht="14.25">
      <c r="A631" s="63"/>
      <c r="C631" s="106"/>
      <c r="D631" s="107"/>
    </row>
    <row r="632" spans="1:4" ht="14.25">
      <c r="A632" s="63"/>
      <c r="C632" s="106"/>
      <c r="D632" s="107"/>
    </row>
    <row r="633" spans="1:4" ht="14.25">
      <c r="A633" s="63"/>
      <c r="C633" s="106"/>
      <c r="D633" s="107"/>
    </row>
    <row r="634" spans="1:4" ht="14.25">
      <c r="A634" s="63"/>
      <c r="C634" s="106"/>
      <c r="D634" s="107"/>
    </row>
    <row r="635" spans="1:4" ht="14.25">
      <c r="A635" s="63"/>
      <c r="C635" s="106"/>
      <c r="D635" s="107"/>
    </row>
    <row r="636" spans="1:4" ht="14.25">
      <c r="A636" s="63"/>
      <c r="C636" s="106"/>
      <c r="D636" s="107"/>
    </row>
    <row r="637" spans="1:4" ht="14.25">
      <c r="A637" s="63"/>
      <c r="C637" s="106"/>
      <c r="D637" s="107"/>
    </row>
    <row r="638" spans="1:4" ht="14.25">
      <c r="A638" s="63"/>
      <c r="C638" s="106"/>
      <c r="D638" s="107"/>
    </row>
    <row r="639" spans="1:4" ht="14.25">
      <c r="A639" s="63"/>
      <c r="C639" s="106"/>
      <c r="D639" s="107"/>
    </row>
    <row r="640" spans="1:4" ht="14.25">
      <c r="A640" s="63"/>
      <c r="C640" s="106"/>
      <c r="D640" s="107"/>
    </row>
    <row r="641" spans="1:4" ht="14.25">
      <c r="A641" s="63"/>
      <c r="C641" s="106"/>
      <c r="D641" s="107"/>
    </row>
    <row r="642" spans="1:4" ht="14.25">
      <c r="A642" s="63"/>
      <c r="C642" s="106"/>
      <c r="D642" s="107"/>
    </row>
    <row r="643" spans="1:4" ht="14.25">
      <c r="A643" s="63"/>
      <c r="C643" s="106"/>
      <c r="D643" s="107"/>
    </row>
    <row r="644" spans="1:4" ht="14.25">
      <c r="A644" s="63"/>
      <c r="C644" s="106"/>
      <c r="D644" s="107"/>
    </row>
    <row r="645" spans="1:4" ht="14.25">
      <c r="A645" s="63"/>
      <c r="C645" s="106"/>
      <c r="D645" s="107"/>
    </row>
    <row r="646" spans="1:4" ht="14.25">
      <c r="A646" s="63"/>
      <c r="C646" s="106"/>
      <c r="D646" s="107"/>
    </row>
    <row r="647" spans="1:4" ht="14.25">
      <c r="A647" s="63"/>
      <c r="C647" s="106"/>
      <c r="D647" s="107"/>
    </row>
    <row r="648" spans="1:4" ht="14.25">
      <c r="A648" s="63"/>
      <c r="C648" s="106"/>
      <c r="D648" s="107"/>
    </row>
    <row r="649" spans="1:4" ht="14.25">
      <c r="A649" s="63"/>
      <c r="C649" s="106"/>
      <c r="D649" s="107"/>
    </row>
    <row r="650" spans="1:4" ht="14.25">
      <c r="A650" s="63"/>
      <c r="C650" s="106"/>
      <c r="D650" s="107"/>
    </row>
    <row r="651" spans="1:4" ht="14.25">
      <c r="A651" s="63"/>
      <c r="C651" s="106"/>
      <c r="D651" s="107"/>
    </row>
    <row r="652" spans="1:4" ht="14.25">
      <c r="A652" s="63"/>
      <c r="C652" s="106"/>
      <c r="D652" s="107"/>
    </row>
    <row r="653" spans="1:4" ht="14.25">
      <c r="A653" s="63"/>
      <c r="C653" s="106"/>
      <c r="D653" s="107"/>
    </row>
    <row r="654" spans="1:4" ht="14.25">
      <c r="A654" s="63"/>
      <c r="C654" s="106"/>
      <c r="D654" s="107"/>
    </row>
    <row r="655" spans="1:4" ht="14.25">
      <c r="A655" s="63"/>
      <c r="C655" s="106"/>
      <c r="D655" s="107"/>
    </row>
    <row r="656" spans="1:4" ht="14.25">
      <c r="A656" s="63"/>
      <c r="C656" s="106"/>
      <c r="D656" s="107"/>
    </row>
    <row r="657" spans="1:4" ht="14.25">
      <c r="A657" s="63"/>
      <c r="C657" s="106"/>
      <c r="D657" s="107"/>
    </row>
    <row r="658" spans="1:4" ht="14.25">
      <c r="A658" s="63"/>
      <c r="C658" s="106"/>
      <c r="D658" s="107"/>
    </row>
    <row r="659" spans="1:4" ht="14.25">
      <c r="A659" s="63"/>
      <c r="C659" s="106"/>
      <c r="D659" s="107"/>
    </row>
    <row r="660" spans="1:4" ht="14.25">
      <c r="A660" s="63"/>
      <c r="C660" s="106"/>
      <c r="D660" s="107"/>
    </row>
    <row r="661" spans="1:4" ht="14.25">
      <c r="A661" s="63"/>
      <c r="C661" s="106"/>
      <c r="D661" s="107"/>
    </row>
    <row r="662" spans="1:4" ht="14.25">
      <c r="A662" s="63"/>
      <c r="C662" s="106"/>
      <c r="D662" s="107"/>
    </row>
    <row r="663" spans="1:4" ht="14.25">
      <c r="A663" s="63"/>
      <c r="C663" s="106"/>
      <c r="D663" s="107"/>
    </row>
    <row r="664" spans="1:4" ht="14.25">
      <c r="A664" s="63"/>
      <c r="C664" s="106"/>
      <c r="D664" s="107"/>
    </row>
    <row r="665" spans="1:4" ht="14.25">
      <c r="A665" s="63"/>
      <c r="C665" s="106"/>
      <c r="D665" s="107"/>
    </row>
    <row r="666" spans="1:4" ht="14.25">
      <c r="A666" s="63"/>
      <c r="C666" s="106"/>
      <c r="D666" s="107"/>
    </row>
    <row r="667" spans="1:4" ht="14.25">
      <c r="A667" s="63"/>
      <c r="C667" s="106"/>
      <c r="D667" s="107"/>
    </row>
    <row r="668" spans="1:4" ht="14.25">
      <c r="A668" s="63"/>
      <c r="C668" s="106"/>
      <c r="D668" s="107"/>
    </row>
    <row r="669" spans="1:4" ht="14.25">
      <c r="A669" s="63"/>
      <c r="C669" s="106"/>
      <c r="D669" s="107"/>
    </row>
    <row r="670" spans="1:4" ht="14.25">
      <c r="A670" s="63"/>
      <c r="C670" s="106"/>
      <c r="D670" s="107"/>
    </row>
    <row r="671" spans="1:4" ht="14.25">
      <c r="A671" s="63"/>
      <c r="C671" s="106"/>
      <c r="D671" s="107"/>
    </row>
    <row r="672" spans="1:4" ht="14.25">
      <c r="A672" s="63"/>
      <c r="C672" s="106"/>
      <c r="D672" s="107"/>
    </row>
    <row r="673" spans="1:4" ht="14.25">
      <c r="A673" s="63"/>
      <c r="C673" s="106"/>
      <c r="D673" s="107"/>
    </row>
    <row r="674" spans="1:4" ht="14.25">
      <c r="A674" s="63"/>
      <c r="C674" s="106"/>
      <c r="D674" s="107"/>
    </row>
    <row r="675" spans="1:4" ht="14.25">
      <c r="A675" s="63"/>
      <c r="C675" s="106"/>
      <c r="D675" s="107"/>
    </row>
    <row r="676" spans="1:4" ht="14.25">
      <c r="A676" s="63"/>
      <c r="C676" s="106"/>
      <c r="D676" s="107"/>
    </row>
    <row r="677" spans="1:4" ht="14.25">
      <c r="A677" s="63"/>
      <c r="C677" s="106"/>
      <c r="D677" s="107"/>
    </row>
    <row r="678" spans="1:4" ht="14.25">
      <c r="A678" s="63"/>
      <c r="C678" s="106"/>
      <c r="D678" s="107"/>
    </row>
    <row r="679" spans="1:4" ht="14.25">
      <c r="A679" s="63"/>
      <c r="C679" s="106"/>
      <c r="D679" s="107"/>
    </row>
    <row r="680" spans="1:4" ht="14.25">
      <c r="A680" s="63"/>
      <c r="C680" s="106"/>
      <c r="D680" s="107"/>
    </row>
    <row r="681" spans="1:4" ht="14.25">
      <c r="A681" s="63"/>
      <c r="C681" s="106"/>
      <c r="D681" s="107"/>
    </row>
    <row r="682" spans="1:4" ht="14.25">
      <c r="A682" s="63"/>
      <c r="C682" s="106"/>
      <c r="D682" s="107"/>
    </row>
    <row r="683" spans="1:4" ht="14.25">
      <c r="A683" s="63"/>
      <c r="C683" s="106"/>
      <c r="D683" s="107"/>
    </row>
    <row r="684" spans="1:4" ht="14.25">
      <c r="A684" s="63"/>
      <c r="C684" s="106"/>
      <c r="D684" s="107"/>
    </row>
    <row r="685" spans="1:4" ht="14.25">
      <c r="A685" s="63"/>
      <c r="C685" s="106"/>
      <c r="D685" s="107"/>
    </row>
    <row r="686" spans="1:4" ht="14.25">
      <c r="A686" s="63"/>
      <c r="C686" s="106"/>
      <c r="D686" s="107"/>
    </row>
    <row r="687" spans="1:4" ht="14.25">
      <c r="A687" s="63"/>
      <c r="C687" s="106"/>
      <c r="D687" s="107"/>
    </row>
    <row r="688" spans="1:4" ht="14.25">
      <c r="A688" s="63"/>
      <c r="C688" s="106"/>
      <c r="D688" s="107"/>
    </row>
    <row r="689" spans="1:4" ht="14.25">
      <c r="A689" s="63"/>
      <c r="C689" s="106"/>
      <c r="D689" s="107"/>
    </row>
    <row r="690" spans="1:4" ht="14.25">
      <c r="A690" s="63"/>
      <c r="C690" s="106"/>
      <c r="D690" s="107"/>
    </row>
    <row r="691" spans="1:4" ht="14.25">
      <c r="A691" s="63"/>
      <c r="C691" s="106"/>
      <c r="D691" s="107"/>
    </row>
    <row r="692" spans="1:4" ht="14.25">
      <c r="A692" s="63"/>
      <c r="C692" s="106"/>
      <c r="D692" s="107"/>
    </row>
    <row r="693" spans="1:4" ht="14.25">
      <c r="A693" s="63"/>
      <c r="C693" s="106"/>
      <c r="D693" s="107"/>
    </row>
    <row r="694" spans="1:4" ht="14.25">
      <c r="A694" s="63"/>
      <c r="C694" s="106"/>
      <c r="D694" s="107"/>
    </row>
    <row r="695" spans="1:4" ht="14.25">
      <c r="A695" s="63"/>
      <c r="C695" s="106"/>
      <c r="D695" s="107"/>
    </row>
    <row r="696" spans="1:4" ht="14.25">
      <c r="A696" s="63"/>
      <c r="C696" s="106"/>
      <c r="D696" s="107"/>
    </row>
    <row r="697" spans="1:4" ht="14.25">
      <c r="A697" s="63"/>
      <c r="C697" s="106"/>
      <c r="D697" s="107"/>
    </row>
    <row r="698" spans="1:4" ht="14.25">
      <c r="A698" s="63"/>
      <c r="C698" s="106"/>
      <c r="D698" s="107"/>
    </row>
    <row r="699" spans="1:4" ht="14.25">
      <c r="A699" s="63"/>
      <c r="C699" s="106"/>
      <c r="D699" s="107"/>
    </row>
    <row r="700" spans="1:4" ht="14.25">
      <c r="A700" s="63"/>
      <c r="C700" s="106"/>
      <c r="D700" s="107"/>
    </row>
    <row r="701" spans="1:4" ht="14.25">
      <c r="A701" s="63"/>
      <c r="C701" s="106"/>
      <c r="D701" s="107"/>
    </row>
    <row r="702" spans="1:4" ht="14.25">
      <c r="A702" s="63"/>
      <c r="C702" s="106"/>
      <c r="D702" s="107"/>
    </row>
    <row r="703" spans="1:4" ht="14.25">
      <c r="A703" s="63"/>
      <c r="C703" s="106"/>
      <c r="D703" s="107"/>
    </row>
    <row r="704" spans="1:4" ht="14.25">
      <c r="A704" s="63"/>
      <c r="C704" s="106"/>
      <c r="D704" s="107"/>
    </row>
    <row r="705" spans="1:4" ht="14.25">
      <c r="A705" s="63"/>
      <c r="C705" s="106"/>
      <c r="D705" s="107"/>
    </row>
    <row r="706" spans="1:4" ht="14.25">
      <c r="A706" s="63"/>
      <c r="C706" s="106"/>
      <c r="D706" s="107"/>
    </row>
    <row r="707" spans="1:4" ht="14.25">
      <c r="A707" s="63"/>
      <c r="C707" s="106"/>
      <c r="D707" s="107"/>
    </row>
    <row r="708" spans="1:4" ht="14.25">
      <c r="A708" s="63"/>
      <c r="C708" s="106"/>
      <c r="D708" s="107"/>
    </row>
    <row r="709" spans="1:4" ht="14.25">
      <c r="A709" s="63"/>
      <c r="C709" s="106"/>
      <c r="D709" s="107"/>
    </row>
    <row r="710" spans="1:4" ht="14.25">
      <c r="A710" s="63"/>
      <c r="C710" s="106"/>
      <c r="D710" s="107"/>
    </row>
    <row r="711" spans="1:4" ht="14.25">
      <c r="A711" s="63"/>
      <c r="C711" s="106"/>
      <c r="D711" s="107"/>
    </row>
    <row r="712" spans="1:4" ht="14.25">
      <c r="A712" s="63"/>
      <c r="C712" s="106"/>
      <c r="D712" s="107"/>
    </row>
    <row r="713" spans="1:4" ht="14.25">
      <c r="A713" s="63"/>
      <c r="C713" s="106"/>
      <c r="D713" s="107"/>
    </row>
    <row r="714" spans="1:4" ht="14.25">
      <c r="A714" s="63"/>
      <c r="C714" s="106"/>
      <c r="D714" s="107"/>
    </row>
    <row r="715" spans="1:4" ht="14.25">
      <c r="A715" s="63"/>
      <c r="C715" s="106"/>
      <c r="D715" s="107"/>
    </row>
    <row r="716" spans="1:4" ht="14.25">
      <c r="A716" s="63"/>
      <c r="C716" s="106"/>
      <c r="D716" s="107"/>
    </row>
    <row r="717" spans="1:4" ht="14.25">
      <c r="A717" s="63"/>
      <c r="C717" s="106"/>
      <c r="D717" s="107"/>
    </row>
    <row r="718" spans="1:4" ht="14.25">
      <c r="A718" s="63"/>
      <c r="C718" s="106"/>
      <c r="D718" s="107"/>
    </row>
    <row r="719" spans="1:4" ht="14.25">
      <c r="A719" s="63"/>
      <c r="C719" s="106"/>
      <c r="D719" s="107"/>
    </row>
    <row r="720" spans="1:4" ht="14.25">
      <c r="A720" s="63"/>
      <c r="C720" s="106"/>
      <c r="D720" s="107"/>
    </row>
    <row r="721" spans="1:4" ht="14.25">
      <c r="A721" s="63"/>
      <c r="C721" s="106"/>
      <c r="D721" s="107"/>
    </row>
    <row r="722" spans="1:4" ht="14.25">
      <c r="A722" s="63"/>
      <c r="C722" s="106"/>
      <c r="D722" s="107"/>
    </row>
    <row r="723" spans="1:4" ht="14.25">
      <c r="A723" s="63"/>
      <c r="C723" s="106"/>
      <c r="D723" s="107"/>
    </row>
    <row r="724" spans="1:4" ht="14.25">
      <c r="A724" s="63"/>
      <c r="C724" s="106"/>
      <c r="D724" s="107"/>
    </row>
    <row r="725" spans="1:4" ht="14.25">
      <c r="A725" s="63"/>
      <c r="C725" s="106"/>
      <c r="D725" s="107"/>
    </row>
    <row r="726" spans="1:4" ht="14.25">
      <c r="A726" s="63"/>
      <c r="C726" s="106"/>
      <c r="D726" s="107"/>
    </row>
    <row r="727" spans="1:4" ht="14.25">
      <c r="A727" s="63"/>
      <c r="C727" s="106"/>
      <c r="D727" s="107"/>
    </row>
    <row r="728" spans="1:4" ht="14.25">
      <c r="A728" s="63"/>
      <c r="C728" s="106"/>
      <c r="D728" s="107"/>
    </row>
    <row r="729" spans="1:4" ht="14.25">
      <c r="A729" s="63"/>
      <c r="C729" s="106"/>
      <c r="D729" s="107"/>
    </row>
    <row r="730" spans="1:4" ht="14.25">
      <c r="A730" s="63"/>
      <c r="C730" s="106"/>
      <c r="D730" s="107"/>
    </row>
    <row r="731" spans="1:4" ht="14.25">
      <c r="A731" s="63"/>
      <c r="C731" s="106"/>
      <c r="D731" s="107"/>
    </row>
    <row r="732" spans="1:4" ht="14.25">
      <c r="A732" s="63"/>
      <c r="C732" s="106"/>
      <c r="D732" s="107"/>
    </row>
    <row r="733" spans="1:4" ht="14.25">
      <c r="A733" s="63"/>
      <c r="C733" s="106"/>
      <c r="D733" s="107"/>
    </row>
    <row r="734" spans="1:4" ht="14.25">
      <c r="A734" s="63"/>
      <c r="C734" s="106"/>
      <c r="D734" s="107"/>
    </row>
    <row r="735" spans="1:4" ht="14.25">
      <c r="A735" s="63"/>
      <c r="C735" s="106"/>
      <c r="D735" s="107"/>
    </row>
    <row r="736" spans="1:4" ht="14.25">
      <c r="A736" s="63"/>
      <c r="C736" s="106"/>
      <c r="D736" s="107"/>
    </row>
    <row r="737" spans="1:4" ht="14.25">
      <c r="A737" s="63"/>
      <c r="C737" s="106"/>
      <c r="D737" s="107"/>
    </row>
    <row r="738" spans="1:4" ht="14.25">
      <c r="A738" s="63"/>
      <c r="C738" s="106"/>
      <c r="D738" s="107"/>
    </row>
    <row r="739" spans="1:4" ht="14.25">
      <c r="A739" s="63"/>
      <c r="C739" s="106"/>
      <c r="D739" s="107"/>
    </row>
    <row r="740" spans="1:4" ht="14.25">
      <c r="A740" s="63"/>
      <c r="C740" s="106"/>
      <c r="D740" s="107"/>
    </row>
    <row r="741" spans="1:4" ht="14.25">
      <c r="A741" s="63"/>
      <c r="C741" s="106"/>
      <c r="D741" s="107"/>
    </row>
    <row r="742" spans="1:4" ht="14.25">
      <c r="A742" s="63"/>
      <c r="C742" s="106"/>
      <c r="D742" s="107"/>
    </row>
    <row r="743" spans="1:4" ht="14.25">
      <c r="A743" s="63"/>
      <c r="C743" s="106"/>
      <c r="D743" s="107"/>
    </row>
    <row r="744" spans="1:4" ht="14.25">
      <c r="A744" s="63"/>
      <c r="C744" s="106"/>
      <c r="D744" s="107"/>
    </row>
    <row r="745" spans="1:4" ht="14.25">
      <c r="A745" s="63"/>
      <c r="C745" s="106"/>
      <c r="D745" s="107"/>
    </row>
    <row r="746" spans="1:4" ht="14.25">
      <c r="A746" s="63"/>
      <c r="C746" s="106"/>
      <c r="D746" s="107"/>
    </row>
    <row r="747" spans="1:4" ht="14.25">
      <c r="A747" s="63"/>
      <c r="C747" s="106"/>
      <c r="D747" s="107"/>
    </row>
    <row r="748" spans="1:4" ht="14.25">
      <c r="A748" s="63"/>
      <c r="C748" s="106"/>
      <c r="D748" s="107"/>
    </row>
    <row r="749" spans="1:4" ht="14.25">
      <c r="A749" s="63"/>
      <c r="C749" s="106"/>
      <c r="D749" s="107"/>
    </row>
    <row r="750" spans="1:4" ht="14.25">
      <c r="A750" s="63"/>
      <c r="C750" s="106"/>
      <c r="D750" s="107"/>
    </row>
    <row r="751" spans="1:4" ht="14.25">
      <c r="A751" s="63"/>
      <c r="C751" s="106"/>
      <c r="D751" s="107"/>
    </row>
    <row r="752" spans="1:4" ht="14.25">
      <c r="A752" s="63"/>
      <c r="C752" s="106"/>
      <c r="D752" s="107"/>
    </row>
    <row r="753" spans="1:4" ht="14.25">
      <c r="A753" s="63"/>
      <c r="C753" s="106"/>
      <c r="D753" s="107"/>
    </row>
    <row r="754" spans="1:4" ht="14.25">
      <c r="A754" s="63"/>
      <c r="C754" s="106"/>
      <c r="D754" s="107"/>
    </row>
    <row r="755" spans="1:4" ht="14.25">
      <c r="A755" s="63"/>
      <c r="C755" s="106"/>
      <c r="D755" s="107"/>
    </row>
    <row r="756" spans="1:4" ht="14.25">
      <c r="A756" s="63"/>
      <c r="C756" s="106"/>
      <c r="D756" s="107"/>
    </row>
    <row r="757" spans="1:4" ht="14.25">
      <c r="A757" s="63"/>
      <c r="C757" s="106"/>
      <c r="D757" s="107"/>
    </row>
    <row r="758" spans="1:4" ht="14.25">
      <c r="A758" s="63"/>
      <c r="C758" s="106"/>
      <c r="D758" s="107"/>
    </row>
    <row r="759" spans="1:4" ht="14.25">
      <c r="A759" s="63"/>
      <c r="C759" s="106"/>
      <c r="D759" s="107"/>
    </row>
    <row r="760" spans="1:4" ht="14.25">
      <c r="A760" s="63"/>
      <c r="C760" s="106"/>
      <c r="D760" s="107"/>
    </row>
    <row r="761" spans="1:4" ht="14.25">
      <c r="A761" s="63"/>
      <c r="C761" s="106"/>
      <c r="D761" s="107"/>
    </row>
    <row r="762" spans="1:4" ht="14.25">
      <c r="A762" s="63"/>
      <c r="C762" s="106"/>
      <c r="D762" s="107"/>
    </row>
    <row r="763" spans="1:4" ht="14.25">
      <c r="A763" s="63"/>
      <c r="C763" s="106"/>
      <c r="D763" s="107"/>
    </row>
    <row r="764" spans="1:4" ht="14.25">
      <c r="A764" s="63"/>
      <c r="C764" s="106"/>
      <c r="D764" s="107"/>
    </row>
    <row r="765" spans="1:4" ht="14.25">
      <c r="A765" s="63"/>
      <c r="C765" s="106"/>
      <c r="D765" s="107"/>
    </row>
    <row r="766" spans="1:4" ht="14.25">
      <c r="A766" s="63"/>
      <c r="C766" s="106"/>
      <c r="D766" s="107"/>
    </row>
    <row r="767" spans="1:4" ht="14.25">
      <c r="A767" s="63"/>
      <c r="C767" s="106"/>
      <c r="D767" s="107"/>
    </row>
    <row r="768" spans="1:4" ht="14.25">
      <c r="A768" s="63"/>
      <c r="C768" s="106"/>
      <c r="D768" s="107"/>
    </row>
    <row r="769" spans="1:4" ht="14.25">
      <c r="A769" s="63"/>
      <c r="C769" s="106"/>
      <c r="D769" s="107"/>
    </row>
    <row r="770" spans="1:4" ht="14.25">
      <c r="A770" s="63"/>
      <c r="C770" s="106"/>
      <c r="D770" s="107"/>
    </row>
    <row r="771" spans="1:4" ht="14.25">
      <c r="A771" s="63"/>
      <c r="C771" s="106"/>
      <c r="D771" s="107"/>
    </row>
    <row r="772" spans="1:4" ht="14.25">
      <c r="A772" s="63"/>
      <c r="C772" s="106"/>
      <c r="D772" s="107"/>
    </row>
    <row r="773" spans="1:4" ht="14.25">
      <c r="A773" s="63"/>
      <c r="C773" s="106"/>
      <c r="D773" s="107"/>
    </row>
    <row r="774" spans="1:4" ht="14.25">
      <c r="A774" s="63"/>
      <c r="C774" s="106"/>
      <c r="D774" s="107"/>
    </row>
    <row r="775" spans="1:4" ht="14.25">
      <c r="A775" s="63"/>
      <c r="C775" s="106"/>
      <c r="D775" s="107"/>
    </row>
    <row r="776" spans="1:4" ht="14.25">
      <c r="A776" s="63"/>
      <c r="C776" s="106"/>
      <c r="D776" s="107"/>
    </row>
    <row r="777" spans="1:4" ht="14.25">
      <c r="A777" s="63"/>
      <c r="C777" s="106"/>
      <c r="D777" s="107"/>
    </row>
    <row r="778" spans="1:4" ht="14.25">
      <c r="A778" s="63"/>
      <c r="C778" s="106"/>
      <c r="D778" s="107"/>
    </row>
    <row r="779" spans="1:4" ht="14.25">
      <c r="A779" s="63"/>
      <c r="C779" s="106"/>
      <c r="D779" s="107"/>
    </row>
    <row r="780" spans="1:4" ht="14.25">
      <c r="A780" s="63"/>
      <c r="C780" s="106"/>
      <c r="D780" s="107"/>
    </row>
    <row r="781" spans="1:4" ht="14.25">
      <c r="A781" s="63"/>
      <c r="C781" s="106"/>
      <c r="D781" s="107"/>
    </row>
    <row r="782" spans="1:4" ht="14.25">
      <c r="A782" s="63"/>
      <c r="C782" s="106"/>
      <c r="D782" s="107"/>
    </row>
    <row r="783" spans="1:4" ht="14.25">
      <c r="A783" s="63"/>
      <c r="C783" s="106"/>
      <c r="D783" s="107"/>
    </row>
    <row r="784" spans="1:4" ht="14.25">
      <c r="A784" s="63"/>
      <c r="C784" s="106"/>
      <c r="D784" s="107"/>
    </row>
    <row r="785" spans="1:4" ht="14.25">
      <c r="A785" s="63"/>
      <c r="C785" s="106"/>
      <c r="D785" s="107"/>
    </row>
    <row r="786" spans="1:4" ht="14.25">
      <c r="A786" s="63"/>
      <c r="C786" s="106"/>
      <c r="D786" s="107"/>
    </row>
    <row r="787" spans="1:4" ht="14.25">
      <c r="A787" s="63"/>
      <c r="C787" s="106"/>
      <c r="D787" s="107"/>
    </row>
    <row r="788" spans="1:4" ht="14.25">
      <c r="A788" s="63"/>
      <c r="C788" s="106"/>
      <c r="D788" s="107"/>
    </row>
    <row r="789" spans="1:4" ht="14.25">
      <c r="A789" s="63"/>
      <c r="C789" s="106"/>
      <c r="D789" s="107"/>
    </row>
    <row r="790" spans="1:4" ht="14.25">
      <c r="A790" s="63"/>
      <c r="C790" s="106"/>
      <c r="D790" s="107"/>
    </row>
    <row r="791" spans="1:4" ht="14.25">
      <c r="A791" s="63"/>
      <c r="C791" s="106"/>
      <c r="D791" s="107"/>
    </row>
    <row r="792" spans="1:4" ht="14.25">
      <c r="A792" s="63"/>
      <c r="C792" s="106"/>
      <c r="D792" s="107"/>
    </row>
    <row r="793" spans="1:4" ht="14.25">
      <c r="A793" s="63"/>
      <c r="C793" s="106"/>
      <c r="D793" s="107"/>
    </row>
    <row r="794" spans="1:4" ht="14.25">
      <c r="A794" s="63"/>
      <c r="C794" s="106"/>
      <c r="D794" s="107"/>
    </row>
    <row r="795" spans="1:4" ht="14.25">
      <c r="A795" s="63"/>
      <c r="C795" s="106"/>
      <c r="D795" s="107"/>
    </row>
    <row r="796" spans="1:4" ht="14.25">
      <c r="A796" s="63"/>
      <c r="C796" s="106"/>
      <c r="D796" s="107"/>
    </row>
    <row r="797" spans="1:4" ht="14.25">
      <c r="A797" s="63"/>
      <c r="C797" s="106"/>
      <c r="D797" s="107"/>
    </row>
    <row r="798" spans="1:4" ht="14.25">
      <c r="A798" s="63"/>
      <c r="C798" s="106"/>
      <c r="D798" s="107"/>
    </row>
    <row r="799" spans="1:4" ht="14.25">
      <c r="A799" s="63"/>
      <c r="C799" s="106"/>
      <c r="D799" s="107"/>
    </row>
    <row r="800" spans="1:4" ht="14.25">
      <c r="A800" s="63"/>
      <c r="C800" s="106"/>
      <c r="D800" s="107"/>
    </row>
    <row r="801" spans="1:4" ht="14.25">
      <c r="A801" s="63"/>
      <c r="C801" s="106"/>
      <c r="D801" s="107"/>
    </row>
    <row r="802" spans="1:4" ht="14.25">
      <c r="A802" s="63"/>
      <c r="C802" s="106"/>
      <c r="D802" s="107"/>
    </row>
    <row r="803" spans="1:4" ht="14.25">
      <c r="A803" s="63"/>
      <c r="C803" s="106"/>
      <c r="D803" s="107"/>
    </row>
    <row r="804" spans="1:4" ht="14.25">
      <c r="A804" s="63"/>
      <c r="C804" s="106"/>
      <c r="D804" s="107"/>
    </row>
    <row r="805" spans="1:4" ht="14.25">
      <c r="A805" s="63"/>
      <c r="C805" s="106"/>
      <c r="D805" s="107"/>
    </row>
    <row r="806" spans="1:4" ht="14.25">
      <c r="A806" s="63"/>
      <c r="C806" s="106"/>
      <c r="D806" s="107"/>
    </row>
    <row r="807" spans="1:4" ht="14.25">
      <c r="A807" s="63"/>
      <c r="C807" s="106"/>
      <c r="D807" s="107"/>
    </row>
    <row r="808" spans="1:4" ht="14.25">
      <c r="A808" s="63"/>
      <c r="C808" s="106"/>
      <c r="D808" s="107"/>
    </row>
    <row r="809" spans="1:4" ht="14.25">
      <c r="A809" s="63"/>
      <c r="C809" s="106"/>
      <c r="D809" s="107"/>
    </row>
    <row r="810" spans="1:4" ht="14.25">
      <c r="A810" s="63"/>
      <c r="C810" s="106"/>
      <c r="D810" s="107"/>
    </row>
    <row r="811" spans="1:4" ht="14.25">
      <c r="A811" s="63"/>
      <c r="C811" s="106"/>
      <c r="D811" s="107"/>
    </row>
    <row r="812" spans="1:4" ht="14.25">
      <c r="A812" s="63"/>
      <c r="C812" s="106"/>
      <c r="D812" s="107"/>
    </row>
    <row r="813" spans="1:4" ht="14.25">
      <c r="A813" s="63"/>
      <c r="C813" s="106"/>
      <c r="D813" s="107"/>
    </row>
    <row r="814" spans="1:4" ht="14.25">
      <c r="A814" s="63"/>
      <c r="C814" s="106"/>
      <c r="D814" s="107"/>
    </row>
    <row r="815" spans="1:4" ht="14.25">
      <c r="A815" s="63"/>
      <c r="C815" s="106"/>
      <c r="D815" s="107"/>
    </row>
    <row r="816" spans="1:4" ht="14.25">
      <c r="A816" s="63"/>
      <c r="C816" s="106"/>
      <c r="D816" s="107"/>
    </row>
    <row r="817" spans="1:4" ht="14.25">
      <c r="A817" s="63"/>
      <c r="C817" s="106"/>
      <c r="D817" s="107"/>
    </row>
    <row r="818" spans="1:4" ht="14.25">
      <c r="A818" s="63"/>
      <c r="C818" s="106"/>
      <c r="D818" s="107"/>
    </row>
    <row r="819" spans="1:4" ht="14.25">
      <c r="A819" s="63"/>
      <c r="C819" s="106"/>
      <c r="D819" s="107"/>
    </row>
    <row r="820" spans="1:4" ht="14.25">
      <c r="A820" s="63"/>
      <c r="C820" s="106"/>
      <c r="D820" s="107"/>
    </row>
    <row r="821" spans="1:4" ht="14.25">
      <c r="A821" s="63"/>
      <c r="C821" s="106"/>
      <c r="D821" s="107"/>
    </row>
    <row r="822" spans="1:4" ht="14.25">
      <c r="A822" s="63"/>
      <c r="C822" s="106"/>
      <c r="D822" s="107"/>
    </row>
    <row r="823" spans="1:4" ht="14.25">
      <c r="A823" s="63"/>
      <c r="C823" s="106"/>
      <c r="D823" s="107"/>
    </row>
    <row r="824" spans="1:4" ht="14.25">
      <c r="A824" s="63"/>
      <c r="C824" s="106"/>
      <c r="D824" s="107"/>
    </row>
    <row r="825" spans="1:4" ht="14.25">
      <c r="A825" s="63"/>
      <c r="C825" s="106"/>
      <c r="D825" s="107"/>
    </row>
    <row r="826" spans="1:4" ht="14.25">
      <c r="A826" s="63"/>
      <c r="C826" s="106"/>
      <c r="D826" s="107"/>
    </row>
    <row r="827" spans="1:4" ht="14.25">
      <c r="A827" s="63"/>
      <c r="C827" s="106"/>
      <c r="D827" s="107"/>
    </row>
    <row r="828" spans="1:4" ht="14.25">
      <c r="A828" s="63"/>
      <c r="C828" s="106"/>
      <c r="D828" s="107"/>
    </row>
    <row r="829" spans="1:4" ht="14.25">
      <c r="A829" s="63"/>
      <c r="C829" s="106"/>
      <c r="D829" s="107"/>
    </row>
    <row r="830" spans="1:4" ht="14.25">
      <c r="A830" s="63"/>
      <c r="C830" s="106"/>
      <c r="D830" s="107"/>
    </row>
    <row r="831" spans="1:4" ht="14.25">
      <c r="A831" s="63"/>
      <c r="C831" s="106"/>
      <c r="D831" s="107"/>
    </row>
    <row r="832" spans="1:4" ht="14.25">
      <c r="A832" s="63"/>
      <c r="C832" s="106"/>
      <c r="D832" s="107"/>
    </row>
    <row r="833" spans="1:4" ht="14.25">
      <c r="A833" s="63"/>
      <c r="C833" s="106"/>
      <c r="D833" s="107"/>
    </row>
    <row r="834" spans="1:4" ht="14.25">
      <c r="A834" s="63"/>
      <c r="C834" s="106"/>
      <c r="D834" s="107"/>
    </row>
    <row r="835" spans="1:4" ht="14.25">
      <c r="A835" s="63"/>
      <c r="C835" s="106"/>
      <c r="D835" s="107"/>
    </row>
    <row r="836" spans="1:4" ht="14.25">
      <c r="A836" s="63"/>
      <c r="C836" s="106"/>
      <c r="D836" s="107"/>
    </row>
    <row r="837" spans="1:4" ht="14.25">
      <c r="A837" s="63"/>
      <c r="C837" s="106"/>
      <c r="D837" s="107"/>
    </row>
    <row r="838" spans="1:4" ht="14.25">
      <c r="A838" s="63"/>
      <c r="C838" s="106"/>
      <c r="D838" s="107"/>
    </row>
    <row r="839" spans="1:4" ht="14.25">
      <c r="A839" s="63"/>
      <c r="C839" s="106"/>
      <c r="D839" s="107"/>
    </row>
    <row r="840" spans="1:4" ht="14.25">
      <c r="A840" s="63"/>
      <c r="C840" s="106"/>
      <c r="D840" s="107"/>
    </row>
    <row r="841" spans="1:4" ht="14.25">
      <c r="A841" s="63"/>
      <c r="C841" s="106"/>
      <c r="D841" s="107"/>
    </row>
    <row r="842" spans="1:4" ht="14.25">
      <c r="A842" s="63"/>
      <c r="C842" s="106"/>
      <c r="D842" s="107"/>
    </row>
    <row r="843" spans="1:4" ht="14.25">
      <c r="A843" s="63"/>
      <c r="C843" s="106"/>
      <c r="D843" s="107"/>
    </row>
    <row r="844" spans="1:4" ht="14.25">
      <c r="A844" s="63"/>
      <c r="C844" s="106"/>
      <c r="D844" s="107"/>
    </row>
    <row r="845" spans="1:4" ht="14.25">
      <c r="A845" s="63"/>
      <c r="C845" s="106"/>
      <c r="D845" s="107"/>
    </row>
    <row r="846" spans="1:4" ht="14.25">
      <c r="A846" s="63"/>
      <c r="C846" s="106"/>
      <c r="D846" s="107"/>
    </row>
    <row r="847" spans="1:4" ht="14.25">
      <c r="A847" s="63"/>
      <c r="C847" s="106"/>
      <c r="D847" s="107"/>
    </row>
    <row r="848" spans="1:4" ht="14.25">
      <c r="A848" s="63"/>
      <c r="C848" s="106"/>
      <c r="D848" s="107"/>
    </row>
    <row r="849" spans="1:4" ht="14.25">
      <c r="A849" s="63"/>
      <c r="C849" s="106"/>
      <c r="D849" s="107"/>
    </row>
    <row r="850" spans="1:4" ht="14.25">
      <c r="A850" s="63"/>
      <c r="C850" s="106"/>
      <c r="D850" s="107"/>
    </row>
    <row r="851" spans="1:4" ht="14.25">
      <c r="A851" s="63"/>
      <c r="C851" s="106"/>
      <c r="D851" s="107"/>
    </row>
    <row r="852" spans="1:4" ht="14.25">
      <c r="A852" s="63"/>
      <c r="C852" s="106"/>
      <c r="D852" s="107"/>
    </row>
    <row r="853" spans="1:4" ht="14.25">
      <c r="A853" s="63"/>
      <c r="C853" s="106"/>
      <c r="D853" s="107"/>
    </row>
    <row r="854" spans="1:4" ht="14.25">
      <c r="A854" s="63"/>
      <c r="C854" s="106"/>
      <c r="D854" s="107"/>
    </row>
    <row r="855" spans="1:4" ht="14.25">
      <c r="A855" s="63"/>
      <c r="C855" s="106"/>
      <c r="D855" s="107"/>
    </row>
    <row r="856" spans="1:4" ht="14.25">
      <c r="A856" s="63"/>
      <c r="C856" s="106"/>
      <c r="D856" s="107"/>
    </row>
    <row r="857" spans="1:4" ht="14.25">
      <c r="A857" s="63"/>
      <c r="C857" s="106"/>
      <c r="D857" s="107"/>
    </row>
    <row r="858" spans="1:4" ht="14.25">
      <c r="A858" s="63"/>
      <c r="C858" s="106"/>
      <c r="D858" s="107"/>
    </row>
    <row r="859" spans="1:4" ht="14.25">
      <c r="A859" s="63"/>
      <c r="C859" s="106"/>
      <c r="D859" s="107"/>
    </row>
    <row r="860" spans="1:4" ht="14.25">
      <c r="A860" s="63"/>
      <c r="C860" s="106"/>
      <c r="D860" s="107"/>
    </row>
    <row r="861" spans="1:4" ht="14.25">
      <c r="A861" s="63"/>
      <c r="C861" s="106"/>
      <c r="D861" s="107"/>
    </row>
    <row r="862" spans="1:4" ht="14.25">
      <c r="A862" s="63"/>
      <c r="C862" s="106"/>
      <c r="D862" s="107"/>
    </row>
    <row r="863" spans="1:4" ht="14.25">
      <c r="A863" s="63"/>
      <c r="C863" s="106"/>
      <c r="D863" s="107"/>
    </row>
    <row r="864" spans="1:4" ht="14.25">
      <c r="A864" s="63"/>
      <c r="C864" s="106"/>
      <c r="D864" s="107"/>
    </row>
    <row r="865" spans="1:4" ht="14.25">
      <c r="A865" s="63"/>
      <c r="C865" s="106"/>
      <c r="D865" s="107"/>
    </row>
    <row r="866" spans="1:4" ht="14.25">
      <c r="A866" s="63"/>
      <c r="C866" s="106"/>
      <c r="D866" s="107"/>
    </row>
    <row r="867" spans="1:4" ht="14.25">
      <c r="A867" s="63"/>
      <c r="C867" s="106"/>
      <c r="D867" s="107"/>
    </row>
    <row r="868" spans="1:4" ht="14.25">
      <c r="A868" s="63"/>
      <c r="C868" s="106"/>
      <c r="D868" s="107"/>
    </row>
    <row r="869" spans="1:4" ht="14.25">
      <c r="A869" s="63"/>
      <c r="C869" s="106"/>
      <c r="D869" s="107"/>
    </row>
    <row r="870" spans="1:4" ht="14.25">
      <c r="A870" s="63"/>
      <c r="C870" s="106"/>
      <c r="D870" s="107"/>
    </row>
    <row r="871" spans="1:4" ht="14.25">
      <c r="A871" s="63"/>
      <c r="C871" s="106"/>
      <c r="D871" s="107"/>
    </row>
    <row r="872" spans="1:4" ht="14.25">
      <c r="A872" s="63"/>
      <c r="C872" s="106"/>
      <c r="D872" s="107"/>
    </row>
    <row r="873" spans="1:4" ht="14.25">
      <c r="A873" s="63"/>
      <c r="C873" s="106"/>
      <c r="D873" s="107"/>
    </row>
    <row r="874" spans="1:4" ht="14.25">
      <c r="A874" s="63"/>
      <c r="C874" s="106"/>
      <c r="D874" s="107"/>
    </row>
    <row r="875" spans="1:4" ht="14.25">
      <c r="A875" s="63"/>
      <c r="C875" s="106"/>
      <c r="D875" s="107"/>
    </row>
    <row r="876" spans="1:4" ht="14.25">
      <c r="A876" s="63"/>
      <c r="C876" s="106"/>
      <c r="D876" s="107"/>
    </row>
    <row r="877" spans="1:4" ht="14.25">
      <c r="A877" s="63"/>
      <c r="C877" s="106"/>
      <c r="D877" s="107"/>
    </row>
    <row r="878" spans="1:4" ht="14.25">
      <c r="A878" s="63"/>
      <c r="C878" s="106"/>
      <c r="D878" s="107"/>
    </row>
    <row r="879" spans="1:4" ht="14.25">
      <c r="A879" s="63"/>
      <c r="C879" s="106"/>
      <c r="D879" s="107"/>
    </row>
    <row r="880" spans="1:4" ht="14.25">
      <c r="A880" s="63"/>
      <c r="C880" s="106"/>
      <c r="D880" s="107"/>
    </row>
    <row r="881" spans="1:4" ht="14.25">
      <c r="A881" s="63"/>
      <c r="C881" s="106"/>
      <c r="D881" s="107"/>
    </row>
    <row r="882" spans="1:4" ht="14.25">
      <c r="A882" s="63"/>
      <c r="C882" s="106"/>
      <c r="D882" s="107"/>
    </row>
    <row r="883" spans="1:4" ht="14.25">
      <c r="A883" s="63"/>
      <c r="C883" s="106"/>
      <c r="D883" s="107"/>
    </row>
    <row r="884" spans="1:4" ht="14.25">
      <c r="A884" s="63"/>
      <c r="C884" s="106"/>
      <c r="D884" s="107"/>
    </row>
    <row r="885" spans="1:4" ht="14.25">
      <c r="A885" s="63"/>
      <c r="C885" s="106"/>
      <c r="D885" s="107"/>
    </row>
    <row r="886" spans="1:4" ht="14.25">
      <c r="A886" s="63"/>
      <c r="C886" s="106"/>
      <c r="D886" s="107"/>
    </row>
    <row r="887" spans="1:4" ht="14.25">
      <c r="A887" s="63"/>
      <c r="C887" s="106"/>
      <c r="D887" s="107"/>
    </row>
    <row r="888" spans="1:4" ht="14.25">
      <c r="A888" s="63"/>
      <c r="C888" s="106"/>
      <c r="D888" s="107"/>
    </row>
    <row r="889" spans="1:4" ht="14.25">
      <c r="A889" s="63"/>
      <c r="C889" s="106"/>
      <c r="D889" s="107"/>
    </row>
    <row r="890" spans="1:4" ht="14.25">
      <c r="A890" s="63"/>
      <c r="C890" s="106"/>
      <c r="D890" s="107"/>
    </row>
    <row r="891" spans="1:4" ht="14.25">
      <c r="A891" s="63"/>
      <c r="C891" s="106"/>
      <c r="D891" s="107"/>
    </row>
    <row r="892" spans="1:4" ht="14.25">
      <c r="A892" s="63"/>
      <c r="C892" s="106"/>
      <c r="D892" s="107"/>
    </row>
    <row r="893" spans="1:4" ht="14.25">
      <c r="A893" s="63"/>
      <c r="C893" s="106"/>
      <c r="D893" s="107"/>
    </row>
    <row r="894" spans="1:4" ht="14.25">
      <c r="A894" s="63"/>
      <c r="C894" s="106"/>
      <c r="D894" s="107"/>
    </row>
    <row r="895" spans="1:4" ht="14.25">
      <c r="A895" s="63"/>
      <c r="C895" s="106"/>
      <c r="D895" s="107"/>
    </row>
    <row r="896" spans="1:4" ht="14.25">
      <c r="A896" s="63"/>
      <c r="C896" s="106"/>
      <c r="D896" s="107"/>
    </row>
    <row r="897" spans="1:4" ht="14.25">
      <c r="A897" s="63"/>
      <c r="C897" s="106"/>
      <c r="D897" s="107"/>
    </row>
    <row r="898" spans="1:4" ht="14.25">
      <c r="A898" s="63"/>
      <c r="C898" s="106"/>
      <c r="D898" s="107"/>
    </row>
    <row r="899" spans="1:4" ht="14.25">
      <c r="A899" s="63"/>
      <c r="C899" s="106"/>
      <c r="D899" s="107"/>
    </row>
    <row r="900" spans="1:4" ht="14.25">
      <c r="A900" s="63"/>
      <c r="C900" s="106"/>
      <c r="D900" s="107"/>
    </row>
    <row r="901" spans="1:4" ht="14.25">
      <c r="A901" s="63"/>
      <c r="C901" s="106"/>
      <c r="D901" s="107"/>
    </row>
    <row r="902" spans="1:4" ht="14.25">
      <c r="A902" s="63"/>
      <c r="C902" s="106"/>
      <c r="D902" s="107"/>
    </row>
    <row r="903" spans="1:4" ht="14.25">
      <c r="A903" s="63"/>
      <c r="C903" s="106"/>
      <c r="D903" s="107"/>
    </row>
    <row r="904" spans="1:4" ht="14.25">
      <c r="A904" s="63"/>
      <c r="C904" s="106"/>
      <c r="D904" s="107"/>
    </row>
    <row r="905" spans="1:4" ht="14.25">
      <c r="A905" s="63"/>
      <c r="C905" s="106"/>
      <c r="D905" s="107"/>
    </row>
    <row r="906" spans="1:4" ht="14.25">
      <c r="A906" s="63"/>
      <c r="C906" s="106"/>
      <c r="D906" s="107"/>
    </row>
    <row r="907" spans="1:4" ht="14.25">
      <c r="A907" s="63"/>
      <c r="C907" s="106"/>
      <c r="D907" s="107"/>
    </row>
    <row r="908" spans="1:4" ht="14.25">
      <c r="A908" s="63"/>
      <c r="C908" s="106"/>
      <c r="D908" s="107"/>
    </row>
    <row r="909" spans="1:4" ht="14.25">
      <c r="A909" s="63"/>
      <c r="C909" s="106"/>
      <c r="D909" s="107"/>
    </row>
    <row r="910" spans="1:4" ht="14.25">
      <c r="A910" s="63"/>
      <c r="C910" s="106"/>
      <c r="D910" s="107"/>
    </row>
    <row r="911" spans="1:4" ht="14.25">
      <c r="A911" s="63"/>
      <c r="C911" s="106"/>
      <c r="D911" s="107"/>
    </row>
    <row r="912" spans="1:4" ht="14.25">
      <c r="A912" s="63"/>
      <c r="C912" s="106"/>
      <c r="D912" s="107"/>
    </row>
    <row r="913" spans="1:4" ht="14.25">
      <c r="A913" s="63"/>
      <c r="C913" s="106"/>
      <c r="D913" s="107"/>
    </row>
    <row r="914" spans="1:4" ht="14.25">
      <c r="A914" s="63"/>
      <c r="C914" s="106"/>
      <c r="D914" s="107"/>
    </row>
    <row r="915" spans="1:4" ht="14.25">
      <c r="A915" s="63"/>
      <c r="C915" s="106"/>
      <c r="D915" s="107"/>
    </row>
    <row r="916" spans="1:4" ht="14.25">
      <c r="A916" s="63"/>
      <c r="C916" s="106"/>
      <c r="D916" s="107"/>
    </row>
    <row r="917" spans="1:4" ht="14.25">
      <c r="A917" s="63"/>
      <c r="C917" s="106"/>
      <c r="D917" s="107"/>
    </row>
    <row r="918" spans="1:4" ht="14.25">
      <c r="A918" s="63"/>
      <c r="C918" s="106"/>
      <c r="D918" s="107"/>
    </row>
    <row r="919" spans="1:4" ht="14.25">
      <c r="A919" s="63"/>
      <c r="C919" s="106"/>
      <c r="D919" s="107"/>
    </row>
    <row r="920" spans="1:4" ht="14.25">
      <c r="A920" s="63"/>
      <c r="C920" s="106"/>
      <c r="D920" s="107"/>
    </row>
    <row r="921" spans="1:4" ht="14.25">
      <c r="A921" s="63"/>
      <c r="C921" s="106"/>
      <c r="D921" s="107"/>
    </row>
    <row r="922" spans="1:4" ht="14.25">
      <c r="A922" s="63"/>
      <c r="C922" s="106"/>
      <c r="D922" s="107"/>
    </row>
    <row r="923" spans="1:4" ht="14.25">
      <c r="A923" s="63"/>
      <c r="C923" s="106"/>
      <c r="D923" s="107"/>
    </row>
    <row r="924" spans="1:4" ht="14.25">
      <c r="A924" s="63"/>
      <c r="C924" s="106"/>
      <c r="D924" s="107"/>
    </row>
    <row r="925" spans="1:4" ht="14.25">
      <c r="A925" s="63"/>
      <c r="C925" s="106"/>
      <c r="D925" s="107"/>
    </row>
    <row r="926" spans="1:4" ht="14.25">
      <c r="A926" s="63"/>
      <c r="C926" s="106"/>
      <c r="D926" s="107"/>
    </row>
    <row r="927" spans="1:4" ht="14.25">
      <c r="A927" s="63"/>
      <c r="C927" s="106"/>
      <c r="D927" s="107"/>
    </row>
    <row r="928" spans="1:4" ht="14.25">
      <c r="A928" s="63"/>
      <c r="C928" s="106"/>
      <c r="D928" s="107"/>
    </row>
    <row r="929" spans="1:4" ht="14.25">
      <c r="A929" s="63"/>
      <c r="C929" s="106"/>
      <c r="D929" s="107"/>
    </row>
    <row r="930" spans="1:4" ht="14.25">
      <c r="A930" s="63"/>
      <c r="C930" s="106"/>
      <c r="D930" s="107"/>
    </row>
    <row r="931" spans="1:4" ht="14.25">
      <c r="A931" s="63"/>
      <c r="C931" s="106"/>
      <c r="D931" s="107"/>
    </row>
    <row r="932" spans="1:4" ht="14.25">
      <c r="A932" s="63"/>
      <c r="C932" s="106"/>
      <c r="D932" s="107"/>
    </row>
    <row r="933" spans="1:4" ht="14.25">
      <c r="A933" s="63"/>
      <c r="C933" s="106"/>
      <c r="D933" s="107"/>
    </row>
    <row r="934" spans="1:4" ht="14.25">
      <c r="A934" s="63"/>
      <c r="C934" s="106"/>
      <c r="D934" s="107"/>
    </row>
    <row r="935" spans="1:4" ht="14.25">
      <c r="A935" s="63"/>
      <c r="C935" s="106"/>
      <c r="D935" s="107"/>
    </row>
    <row r="936" spans="1:4" ht="14.25">
      <c r="A936" s="63"/>
      <c r="C936" s="106"/>
      <c r="D936" s="107"/>
    </row>
    <row r="937" spans="1:4" ht="14.25">
      <c r="A937" s="63"/>
      <c r="C937" s="106"/>
      <c r="D937" s="107"/>
    </row>
    <row r="938" spans="1:4" ht="14.25">
      <c r="A938" s="63"/>
      <c r="C938" s="106"/>
      <c r="D938" s="107"/>
    </row>
    <row r="939" spans="1:4" ht="14.25">
      <c r="A939" s="63"/>
      <c r="C939" s="106"/>
      <c r="D939" s="107"/>
    </row>
    <row r="940" spans="1:4" ht="14.25">
      <c r="A940" s="63"/>
      <c r="C940" s="106"/>
      <c r="D940" s="107"/>
    </row>
    <row r="941" spans="1:4" ht="14.25">
      <c r="A941" s="63"/>
      <c r="C941" s="106"/>
      <c r="D941" s="107"/>
    </row>
    <row r="942" spans="1:4" ht="14.25">
      <c r="A942" s="63"/>
      <c r="C942" s="106"/>
      <c r="D942" s="107"/>
    </row>
    <row r="943" spans="1:4" ht="14.25">
      <c r="A943" s="63"/>
      <c r="C943" s="106"/>
      <c r="D943" s="107"/>
    </row>
    <row r="944" spans="1:4" ht="14.25">
      <c r="A944" s="63"/>
      <c r="C944" s="106"/>
      <c r="D944" s="107"/>
    </row>
    <row r="945" spans="1:4" ht="14.25">
      <c r="A945" s="63"/>
      <c r="C945" s="106"/>
      <c r="D945" s="107"/>
    </row>
    <row r="946" spans="1:4" ht="14.25">
      <c r="A946" s="63"/>
      <c r="C946" s="106"/>
      <c r="D946" s="107"/>
    </row>
    <row r="947" spans="1:4" ht="14.25">
      <c r="A947" s="63"/>
      <c r="C947" s="106"/>
      <c r="D947" s="107"/>
    </row>
    <row r="948" spans="1:4" ht="14.25">
      <c r="A948" s="63"/>
      <c r="C948" s="106"/>
      <c r="D948" s="107"/>
    </row>
    <row r="949" spans="1:4" ht="14.25">
      <c r="A949" s="63"/>
      <c r="C949" s="106"/>
      <c r="D949" s="107"/>
    </row>
    <row r="950" spans="1:4" ht="14.25">
      <c r="A950" s="63"/>
      <c r="C950" s="106"/>
      <c r="D950" s="107"/>
    </row>
    <row r="951" spans="1:4" ht="14.25">
      <c r="A951" s="63"/>
      <c r="C951" s="106"/>
      <c r="D951" s="107"/>
    </row>
    <row r="952" spans="1:4" ht="14.25">
      <c r="A952" s="63"/>
      <c r="C952" s="106"/>
      <c r="D952" s="107"/>
    </row>
    <row r="953" spans="1:4" ht="14.25">
      <c r="A953" s="63"/>
      <c r="C953" s="106"/>
      <c r="D953" s="107"/>
    </row>
    <row r="954" spans="1:4" ht="14.25">
      <c r="A954" s="63"/>
      <c r="C954" s="106"/>
      <c r="D954" s="107"/>
    </row>
    <row r="955" spans="1:4" ht="14.25">
      <c r="A955" s="63"/>
      <c r="C955" s="106"/>
      <c r="D955" s="107"/>
    </row>
    <row r="956" spans="1:4" ht="14.25">
      <c r="A956" s="63"/>
      <c r="C956" s="106"/>
      <c r="D956" s="107"/>
    </row>
    <row r="957" spans="1:4" ht="14.25">
      <c r="A957" s="63"/>
      <c r="C957" s="106"/>
      <c r="D957" s="107"/>
    </row>
    <row r="958" spans="1:4" ht="14.25">
      <c r="A958" s="63"/>
      <c r="C958" s="106"/>
      <c r="D958" s="107"/>
    </row>
    <row r="959" spans="1:4" ht="14.25">
      <c r="A959" s="63"/>
      <c r="C959" s="106"/>
      <c r="D959" s="107"/>
    </row>
    <row r="960" spans="1:4" ht="14.25">
      <c r="A960" s="63"/>
      <c r="C960" s="106"/>
      <c r="D960" s="107"/>
    </row>
    <row r="961" spans="1:4" ht="14.25">
      <c r="A961" s="63"/>
      <c r="C961" s="106"/>
      <c r="D961" s="107"/>
    </row>
    <row r="962" spans="1:4" ht="14.25">
      <c r="A962" s="63"/>
      <c r="C962" s="106"/>
      <c r="D962" s="107"/>
    </row>
    <row r="963" spans="1:4" ht="14.25">
      <c r="A963" s="63"/>
      <c r="C963" s="106"/>
      <c r="D963" s="107"/>
    </row>
    <row r="964" spans="1:4" ht="14.25">
      <c r="A964" s="63"/>
      <c r="C964" s="106"/>
      <c r="D964" s="107"/>
    </row>
    <row r="965" spans="1:4" ht="14.25">
      <c r="A965" s="63"/>
      <c r="C965" s="106"/>
      <c r="D965" s="107"/>
    </row>
    <row r="966" spans="1:4" ht="14.25">
      <c r="A966" s="63"/>
      <c r="C966" s="106"/>
      <c r="D966" s="107"/>
    </row>
    <row r="967" spans="1:4" ht="14.25">
      <c r="A967" s="63"/>
      <c r="C967" s="106"/>
      <c r="D967" s="107"/>
    </row>
    <row r="968" spans="1:4" ht="14.25">
      <c r="A968" s="63"/>
      <c r="C968" s="106"/>
      <c r="D968" s="107"/>
    </row>
    <row r="969" spans="1:4" ht="14.25">
      <c r="A969" s="63"/>
      <c r="C969" s="106"/>
      <c r="D969" s="107"/>
    </row>
    <row r="970" spans="1:4" ht="14.25">
      <c r="A970" s="63"/>
      <c r="C970" s="106"/>
      <c r="D970" s="107"/>
    </row>
    <row r="971" spans="1:4" ht="14.25">
      <c r="A971" s="63"/>
      <c r="C971" s="106"/>
      <c r="D971" s="107"/>
    </row>
    <row r="972" spans="1:4" ht="14.25">
      <c r="A972" s="63"/>
      <c r="C972" s="106"/>
      <c r="D972" s="107"/>
    </row>
    <row r="973" spans="1:4" ht="14.25">
      <c r="A973" s="63"/>
      <c r="C973" s="106"/>
      <c r="D973" s="107"/>
    </row>
    <row r="974" spans="1:4" ht="14.25">
      <c r="A974" s="63"/>
      <c r="C974" s="106"/>
      <c r="D974" s="107"/>
    </row>
    <row r="975" spans="1:4" ht="14.25">
      <c r="A975" s="63"/>
      <c r="C975" s="106"/>
      <c r="D975" s="107"/>
    </row>
    <row r="976" spans="1:4" ht="14.25">
      <c r="A976" s="63"/>
      <c r="C976" s="106"/>
      <c r="D976" s="107"/>
    </row>
    <row r="977" spans="1:4" ht="14.25">
      <c r="A977" s="63"/>
      <c r="C977" s="106"/>
      <c r="D977" s="107"/>
    </row>
    <row r="978" spans="1:4" ht="14.25">
      <c r="A978" s="63"/>
      <c r="C978" s="106"/>
      <c r="D978" s="107"/>
    </row>
    <row r="979" spans="1:4" ht="14.25">
      <c r="A979" s="63"/>
      <c r="C979" s="106"/>
      <c r="D979" s="107"/>
    </row>
    <row r="980" spans="1:4" ht="14.25">
      <c r="A980" s="63"/>
      <c r="C980" s="106"/>
      <c r="D980" s="107"/>
    </row>
    <row r="981" spans="1:4" ht="14.25">
      <c r="A981" s="63"/>
      <c r="C981" s="106"/>
      <c r="D981" s="107"/>
    </row>
    <row r="982" spans="1:4" ht="14.25">
      <c r="A982" s="63"/>
      <c r="C982" s="106"/>
      <c r="D982" s="107"/>
    </row>
    <row r="983" spans="1:4" ht="14.25">
      <c r="A983" s="63"/>
      <c r="C983" s="106"/>
      <c r="D983" s="107"/>
    </row>
  </sheetData>
  <sheetProtection selectLockedCells="1" selectUnlockedCells="1"/>
  <mergeCells count="76">
    <mergeCell ref="A3:D3"/>
    <mergeCell ref="A5:D5"/>
    <mergeCell ref="A67:C67"/>
    <mergeCell ref="A68:D68"/>
    <mergeCell ref="A72:C72"/>
    <mergeCell ref="A73:D73"/>
    <mergeCell ref="A89:C89"/>
    <mergeCell ref="A90:D90"/>
    <mergeCell ref="A100:C100"/>
    <mergeCell ref="A101:D101"/>
    <mergeCell ref="A108:C108"/>
    <mergeCell ref="A109:D109"/>
    <mergeCell ref="A111:C111"/>
    <mergeCell ref="A112:D112"/>
    <mergeCell ref="A126:C126"/>
    <mergeCell ref="A127:D127"/>
    <mergeCell ref="A137:C137"/>
    <mergeCell ref="A138:D138"/>
    <mergeCell ref="A152:C152"/>
    <mergeCell ref="A153:D153"/>
    <mergeCell ref="A169:C169"/>
    <mergeCell ref="A170:D170"/>
    <mergeCell ref="A199:C199"/>
    <mergeCell ref="A200:D200"/>
    <mergeCell ref="A216:C216"/>
    <mergeCell ref="A217:D217"/>
    <mergeCell ref="A221:C221"/>
    <mergeCell ref="A224:D224"/>
    <mergeCell ref="A226:D226"/>
    <mergeCell ref="A266:C266"/>
    <mergeCell ref="A267:D267"/>
    <mergeCell ref="A275:C275"/>
    <mergeCell ref="A276:D276"/>
    <mergeCell ref="A284:C284"/>
    <mergeCell ref="A285:D285"/>
    <mergeCell ref="A310:C310"/>
    <mergeCell ref="A311:D311"/>
    <mergeCell ref="A314:C314"/>
    <mergeCell ref="A315:D315"/>
    <mergeCell ref="A322:C322"/>
    <mergeCell ref="A323:D323"/>
    <mergeCell ref="A331:C331"/>
    <mergeCell ref="A332:D332"/>
    <mergeCell ref="A339:C339"/>
    <mergeCell ref="A340:D340"/>
    <mergeCell ref="A366:C366"/>
    <mergeCell ref="A367:D367"/>
    <mergeCell ref="A385:C385"/>
    <mergeCell ref="A386:D386"/>
    <mergeCell ref="A398:C398"/>
    <mergeCell ref="A399:D399"/>
    <mergeCell ref="A407:C407"/>
    <mergeCell ref="A408:D408"/>
    <mergeCell ref="A410:C410"/>
    <mergeCell ref="A413:D413"/>
    <mergeCell ref="A415:D415"/>
    <mergeCell ref="A425:C425"/>
    <mergeCell ref="A426:D426"/>
    <mergeCell ref="A430:C430"/>
    <mergeCell ref="A431:D431"/>
    <mergeCell ref="A433:C433"/>
    <mergeCell ref="A434:D434"/>
    <mergeCell ref="A436:C436"/>
    <mergeCell ref="A437:D437"/>
    <mergeCell ref="A442:C442"/>
    <mergeCell ref="A443:D443"/>
    <mergeCell ref="A445:C445"/>
    <mergeCell ref="A446:D446"/>
    <mergeCell ref="A451:C451"/>
    <mergeCell ref="A452:D452"/>
    <mergeCell ref="A456:C456"/>
    <mergeCell ref="A457:D457"/>
    <mergeCell ref="A459:C459"/>
    <mergeCell ref="B462:C462"/>
    <mergeCell ref="B463:C463"/>
    <mergeCell ref="B464:C464"/>
  </mergeCells>
  <printOptions horizontalCentered="1"/>
  <pageMargins left="0.39375" right="0" top="0.39375" bottom="0.5118055555555556" header="0.5118110236220472" footer="0.5118055555555556"/>
  <pageSetup horizontalDpi="300" verticalDpi="300" orientation="portrait" paperSize="9" scale="70"/>
  <headerFooter alignWithMargins="0">
    <oddFooter>&amp;CStrona &amp;P z &amp;N</oddFooter>
  </headerFooter>
  <rowBreaks count="6" manualBreakCount="6">
    <brk id="72" max="255" man="1"/>
    <brk id="145" max="255" man="1"/>
    <brk id="222" max="255" man="1"/>
    <brk id="298" max="255" man="1"/>
    <brk id="377" max="255" man="1"/>
    <brk id="4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view="pageBreakPreview" zoomScale="80" zoomScaleSheetLayoutView="80" workbookViewId="0" topLeftCell="A1">
      <selection activeCell="Q11" sqref="Q11"/>
    </sheetView>
  </sheetViews>
  <sheetFormatPr defaultColWidth="9.140625" defaultRowHeight="12.75"/>
  <cols>
    <col min="1" max="1" width="5.7109375" style="110" customWidth="1"/>
    <col min="2" max="2" width="18.8515625" style="110" customWidth="1"/>
    <col min="3" max="3" width="21.421875" style="110" customWidth="1"/>
    <col min="4" max="4" width="32.00390625" style="111" customWidth="1"/>
    <col min="5" max="5" width="16.57421875" style="110" customWidth="1"/>
    <col min="6" max="6" width="28.421875" style="110" customWidth="1"/>
    <col min="7" max="7" width="16.57421875" style="110" customWidth="1"/>
    <col min="8" max="8" width="14.7109375" style="112" customWidth="1"/>
    <col min="9" max="9" width="17.421875" style="57" customWidth="1"/>
    <col min="10" max="10" width="10.8515625" style="57" customWidth="1"/>
    <col min="11" max="13" width="15.140625" style="110" customWidth="1"/>
    <col min="14" max="14" width="13.140625" style="110" customWidth="1"/>
    <col min="15" max="15" width="15.140625" style="110" customWidth="1"/>
    <col min="16" max="16" width="22.28125" style="113" customWidth="1"/>
    <col min="17" max="20" width="17.57421875" style="114" customWidth="1"/>
    <col min="21" max="22" width="8.8515625" style="114" customWidth="1"/>
    <col min="23" max="23" width="10.421875" style="114" customWidth="1"/>
    <col min="24" max="24" width="8.8515625" style="114" customWidth="1"/>
    <col min="25" max="16384" width="9.140625" style="46" customWidth="1"/>
  </cols>
  <sheetData>
    <row r="1" spans="1:9" ht="22.5" customHeight="1">
      <c r="A1" s="115" t="s">
        <v>948</v>
      </c>
      <c r="I1" s="116"/>
    </row>
    <row r="2" spans="1:24" ht="23.25" customHeight="1">
      <c r="A2" s="117" t="s">
        <v>949</v>
      </c>
      <c r="B2" s="117"/>
      <c r="C2" s="117"/>
      <c r="D2" s="117"/>
      <c r="E2" s="117"/>
      <c r="F2" s="117"/>
      <c r="G2" s="117"/>
      <c r="H2" s="117"/>
      <c r="I2" s="11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10" customFormat="1" ht="18" customHeight="1">
      <c r="A3" s="20" t="s">
        <v>602</v>
      </c>
      <c r="B3" s="20" t="s">
        <v>950</v>
      </c>
      <c r="C3" s="20" t="s">
        <v>951</v>
      </c>
      <c r="D3" s="20" t="s">
        <v>952</v>
      </c>
      <c r="E3" s="20" t="s">
        <v>953</v>
      </c>
      <c r="F3" s="20" t="s">
        <v>954</v>
      </c>
      <c r="G3" s="20" t="s">
        <v>955</v>
      </c>
      <c r="H3" s="118" t="s">
        <v>956</v>
      </c>
      <c r="I3" s="20" t="s">
        <v>957</v>
      </c>
      <c r="J3" s="20" t="s">
        <v>958</v>
      </c>
      <c r="K3" s="20" t="s">
        <v>959</v>
      </c>
      <c r="L3" s="20" t="s">
        <v>960</v>
      </c>
      <c r="M3" s="20" t="s">
        <v>961</v>
      </c>
      <c r="N3" s="20" t="s">
        <v>962</v>
      </c>
      <c r="O3" s="20" t="s">
        <v>963</v>
      </c>
      <c r="P3" s="119" t="s">
        <v>964</v>
      </c>
      <c r="Q3" s="20" t="s">
        <v>965</v>
      </c>
      <c r="R3" s="20"/>
      <c r="S3" s="20" t="s">
        <v>966</v>
      </c>
      <c r="T3" s="20"/>
      <c r="U3" s="20" t="s">
        <v>967</v>
      </c>
      <c r="V3" s="20"/>
      <c r="W3" s="20"/>
      <c r="X3" s="20"/>
    </row>
    <row r="4" spans="1:24" s="10" customFormat="1" ht="39" customHeight="1">
      <c r="A4" s="20"/>
      <c r="B4" s="20"/>
      <c r="C4" s="20"/>
      <c r="D4" s="20"/>
      <c r="E4" s="20"/>
      <c r="F4" s="20"/>
      <c r="G4" s="20"/>
      <c r="H4" s="118"/>
      <c r="I4" s="20"/>
      <c r="J4" s="20"/>
      <c r="K4" s="20"/>
      <c r="L4" s="20"/>
      <c r="M4" s="20"/>
      <c r="N4" s="20"/>
      <c r="O4" s="20"/>
      <c r="P4" s="119"/>
      <c r="Q4" s="20"/>
      <c r="R4" s="20"/>
      <c r="S4" s="20"/>
      <c r="T4" s="20"/>
      <c r="U4" s="20"/>
      <c r="V4" s="20"/>
      <c r="W4" s="20"/>
      <c r="X4" s="20"/>
    </row>
    <row r="5" spans="1:24" s="10" customFormat="1" ht="42" customHeight="1">
      <c r="A5" s="20"/>
      <c r="B5" s="20"/>
      <c r="C5" s="20"/>
      <c r="D5" s="20"/>
      <c r="E5" s="20"/>
      <c r="F5" s="20"/>
      <c r="G5" s="20"/>
      <c r="H5" s="118"/>
      <c r="I5" s="20"/>
      <c r="J5" s="20"/>
      <c r="K5" s="20"/>
      <c r="L5" s="20"/>
      <c r="M5" s="20"/>
      <c r="N5" s="20"/>
      <c r="O5" s="20"/>
      <c r="P5" s="119"/>
      <c r="Q5" s="20" t="s">
        <v>968</v>
      </c>
      <c r="R5" s="20" t="s">
        <v>969</v>
      </c>
      <c r="S5" s="20" t="s">
        <v>968</v>
      </c>
      <c r="T5" s="20" t="s">
        <v>969</v>
      </c>
      <c r="U5" s="20" t="s">
        <v>970</v>
      </c>
      <c r="V5" s="20" t="s">
        <v>971</v>
      </c>
      <c r="W5" s="20" t="s">
        <v>972</v>
      </c>
      <c r="X5" s="20" t="s">
        <v>973</v>
      </c>
    </row>
    <row r="6" spans="1:24" ht="18.75" customHeight="1">
      <c r="A6" s="24" t="s">
        <v>974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120"/>
      <c r="Q6" s="121"/>
      <c r="R6" s="121"/>
      <c r="S6" s="121"/>
      <c r="T6" s="121"/>
      <c r="U6" s="121"/>
      <c r="V6" s="121"/>
      <c r="W6" s="121"/>
      <c r="X6" s="121"/>
    </row>
    <row r="7" spans="1:24" ht="49.5" customHeight="1">
      <c r="A7" s="11">
        <v>1</v>
      </c>
      <c r="B7" s="11" t="s">
        <v>975</v>
      </c>
      <c r="C7" s="11" t="s">
        <v>976</v>
      </c>
      <c r="D7" s="11" t="s">
        <v>977</v>
      </c>
      <c r="E7" s="11" t="s">
        <v>978</v>
      </c>
      <c r="F7" s="11" t="s">
        <v>979</v>
      </c>
      <c r="G7" s="11" t="s">
        <v>980</v>
      </c>
      <c r="H7" s="11">
        <v>2007</v>
      </c>
      <c r="I7" s="11" t="s">
        <v>981</v>
      </c>
      <c r="J7" s="11">
        <v>6</v>
      </c>
      <c r="K7" s="11" t="s">
        <v>12</v>
      </c>
      <c r="L7" s="11" t="s">
        <v>982</v>
      </c>
      <c r="M7" s="11" t="s">
        <v>983</v>
      </c>
      <c r="N7" s="11" t="s">
        <v>984</v>
      </c>
      <c r="O7" s="11"/>
      <c r="P7" s="119"/>
      <c r="Q7" s="20" t="s">
        <v>985</v>
      </c>
      <c r="R7" s="20" t="s">
        <v>986</v>
      </c>
      <c r="S7" s="20" t="s">
        <v>12</v>
      </c>
      <c r="T7" s="20" t="s">
        <v>12</v>
      </c>
      <c r="U7" s="20" t="s">
        <v>987</v>
      </c>
      <c r="V7" s="20" t="s">
        <v>987</v>
      </c>
      <c r="W7" s="20"/>
      <c r="X7" s="20"/>
    </row>
    <row r="8" spans="1:24" ht="49.5" customHeight="1">
      <c r="A8" s="11">
        <v>2</v>
      </c>
      <c r="B8" s="11" t="s">
        <v>988</v>
      </c>
      <c r="C8" s="11" t="s">
        <v>989</v>
      </c>
      <c r="D8" s="11" t="s">
        <v>990</v>
      </c>
      <c r="E8" s="11" t="s">
        <v>991</v>
      </c>
      <c r="F8" s="11" t="s">
        <v>979</v>
      </c>
      <c r="G8" s="11" t="s">
        <v>992</v>
      </c>
      <c r="H8" s="11">
        <v>1997</v>
      </c>
      <c r="I8" s="11" t="s">
        <v>993</v>
      </c>
      <c r="J8" s="11">
        <v>6</v>
      </c>
      <c r="K8" s="11" t="s">
        <v>12</v>
      </c>
      <c r="L8" s="11" t="s">
        <v>994</v>
      </c>
      <c r="M8" s="11"/>
      <c r="N8" s="11" t="s">
        <v>984</v>
      </c>
      <c r="O8" s="11"/>
      <c r="P8" s="119"/>
      <c r="Q8" s="20" t="s">
        <v>995</v>
      </c>
      <c r="R8" s="20" t="s">
        <v>996</v>
      </c>
      <c r="S8" s="20" t="s">
        <v>12</v>
      </c>
      <c r="T8" s="20" t="s">
        <v>12</v>
      </c>
      <c r="U8" s="20" t="s">
        <v>987</v>
      </c>
      <c r="V8" s="20" t="s">
        <v>987</v>
      </c>
      <c r="W8" s="20"/>
      <c r="X8" s="20"/>
    </row>
    <row r="9" spans="1:24" ht="49.5" customHeight="1">
      <c r="A9" s="11">
        <v>3</v>
      </c>
      <c r="B9" s="11" t="s">
        <v>997</v>
      </c>
      <c r="C9" s="11" t="s">
        <v>12</v>
      </c>
      <c r="D9" s="11" t="s">
        <v>998</v>
      </c>
      <c r="E9" s="11" t="s">
        <v>999</v>
      </c>
      <c r="F9" s="11" t="s">
        <v>1000</v>
      </c>
      <c r="G9" s="11" t="s">
        <v>12</v>
      </c>
      <c r="H9" s="11">
        <v>1998</v>
      </c>
      <c r="I9" s="11" t="s">
        <v>1001</v>
      </c>
      <c r="J9" s="11" t="s">
        <v>12</v>
      </c>
      <c r="K9" s="11" t="s">
        <v>1002</v>
      </c>
      <c r="L9" s="11" t="s">
        <v>1003</v>
      </c>
      <c r="M9" s="11" t="s">
        <v>12</v>
      </c>
      <c r="N9" s="11" t="s">
        <v>12</v>
      </c>
      <c r="O9" s="11"/>
      <c r="P9" s="119"/>
      <c r="Q9" s="20" t="s">
        <v>1004</v>
      </c>
      <c r="R9" s="20" t="s">
        <v>1005</v>
      </c>
      <c r="S9" s="20" t="s">
        <v>12</v>
      </c>
      <c r="T9" s="20" t="s">
        <v>12</v>
      </c>
      <c r="U9" s="20" t="s">
        <v>987</v>
      </c>
      <c r="V9" s="20"/>
      <c r="W9" s="20"/>
      <c r="X9" s="20"/>
    </row>
    <row r="10" spans="1:24" ht="49.5" customHeight="1">
      <c r="A10" s="11">
        <v>4</v>
      </c>
      <c r="B10" s="11" t="s">
        <v>1006</v>
      </c>
      <c r="C10" s="11" t="s">
        <v>1007</v>
      </c>
      <c r="D10" s="11" t="s">
        <v>1008</v>
      </c>
      <c r="E10" s="11" t="s">
        <v>1009</v>
      </c>
      <c r="F10" s="11" t="s">
        <v>979</v>
      </c>
      <c r="G10" s="11" t="s">
        <v>1010</v>
      </c>
      <c r="H10" s="11">
        <v>2003</v>
      </c>
      <c r="I10" s="11" t="s">
        <v>1011</v>
      </c>
      <c r="J10" s="11">
        <v>6</v>
      </c>
      <c r="K10" s="11" t="s">
        <v>12</v>
      </c>
      <c r="L10" s="11" t="s">
        <v>1012</v>
      </c>
      <c r="M10" s="11" t="s">
        <v>1013</v>
      </c>
      <c r="N10" s="11" t="s">
        <v>984</v>
      </c>
      <c r="O10" s="11"/>
      <c r="P10" s="119"/>
      <c r="Q10" s="20" t="s">
        <v>1014</v>
      </c>
      <c r="R10" s="20" t="s">
        <v>1015</v>
      </c>
      <c r="S10" s="20" t="s">
        <v>12</v>
      </c>
      <c r="T10" s="20" t="s">
        <v>12</v>
      </c>
      <c r="U10" s="20" t="s">
        <v>987</v>
      </c>
      <c r="V10" s="20" t="s">
        <v>987</v>
      </c>
      <c r="W10" s="20"/>
      <c r="X10" s="20"/>
    </row>
    <row r="11" spans="1:24" ht="49.5" customHeight="1">
      <c r="A11" s="11">
        <v>5</v>
      </c>
      <c r="B11" s="11" t="s">
        <v>1006</v>
      </c>
      <c r="C11" s="11" t="s">
        <v>1007</v>
      </c>
      <c r="D11" s="11" t="s">
        <v>1016</v>
      </c>
      <c r="E11" s="11" t="s">
        <v>1017</v>
      </c>
      <c r="F11" s="11" t="s">
        <v>979</v>
      </c>
      <c r="G11" s="11" t="s">
        <v>1010</v>
      </c>
      <c r="H11" s="11">
        <v>2003</v>
      </c>
      <c r="I11" s="11" t="s">
        <v>1011</v>
      </c>
      <c r="J11" s="11">
        <v>6</v>
      </c>
      <c r="K11" s="11" t="s">
        <v>1018</v>
      </c>
      <c r="L11" s="11" t="s">
        <v>1012</v>
      </c>
      <c r="M11" s="11" t="s">
        <v>1019</v>
      </c>
      <c r="N11" s="11" t="s">
        <v>984</v>
      </c>
      <c r="O11" s="11"/>
      <c r="P11" s="119"/>
      <c r="Q11" s="20" t="s">
        <v>1014</v>
      </c>
      <c r="R11" s="20" t="s">
        <v>1015</v>
      </c>
      <c r="S11" s="20" t="s">
        <v>12</v>
      </c>
      <c r="T11" s="20" t="s">
        <v>12</v>
      </c>
      <c r="U11" s="20" t="s">
        <v>987</v>
      </c>
      <c r="V11" s="20" t="s">
        <v>987</v>
      </c>
      <c r="W11" s="20"/>
      <c r="X11" s="20"/>
    </row>
    <row r="12" spans="1:24" ht="49.5" customHeight="1">
      <c r="A12" s="11">
        <v>6</v>
      </c>
      <c r="B12" s="11" t="s">
        <v>1020</v>
      </c>
      <c r="C12" s="11" t="s">
        <v>1021</v>
      </c>
      <c r="D12" s="11" t="s">
        <v>1022</v>
      </c>
      <c r="E12" s="11" t="s">
        <v>1023</v>
      </c>
      <c r="F12" s="11" t="s">
        <v>979</v>
      </c>
      <c r="G12" s="11" t="s">
        <v>980</v>
      </c>
      <c r="H12" s="11">
        <v>2005</v>
      </c>
      <c r="I12" s="11" t="s">
        <v>1024</v>
      </c>
      <c r="J12" s="11">
        <v>6</v>
      </c>
      <c r="K12" s="11" t="s">
        <v>12</v>
      </c>
      <c r="L12" s="11" t="s">
        <v>982</v>
      </c>
      <c r="M12" s="11" t="s">
        <v>1025</v>
      </c>
      <c r="N12" s="11" t="s">
        <v>984</v>
      </c>
      <c r="O12" s="11"/>
      <c r="P12" s="119"/>
      <c r="Q12" s="20" t="s">
        <v>1026</v>
      </c>
      <c r="R12" s="20" t="s">
        <v>1027</v>
      </c>
      <c r="S12" s="20" t="s">
        <v>12</v>
      </c>
      <c r="T12" s="20" t="s">
        <v>12</v>
      </c>
      <c r="U12" s="20" t="s">
        <v>987</v>
      </c>
      <c r="V12" s="20" t="s">
        <v>987</v>
      </c>
      <c r="W12" s="20"/>
      <c r="X12" s="20"/>
    </row>
    <row r="13" spans="1:24" ht="49.5" customHeight="1">
      <c r="A13" s="11">
        <v>7</v>
      </c>
      <c r="B13" s="11" t="s">
        <v>1028</v>
      </c>
      <c r="C13" s="11" t="s">
        <v>1029</v>
      </c>
      <c r="D13" s="11" t="s">
        <v>1030</v>
      </c>
      <c r="E13" s="11" t="s">
        <v>1031</v>
      </c>
      <c r="F13" s="11" t="s">
        <v>979</v>
      </c>
      <c r="G13" s="11" t="s">
        <v>1032</v>
      </c>
      <c r="H13" s="11">
        <v>1997</v>
      </c>
      <c r="I13" s="11" t="s">
        <v>1033</v>
      </c>
      <c r="J13" s="11">
        <v>5</v>
      </c>
      <c r="K13" s="11" t="s">
        <v>12</v>
      </c>
      <c r="L13" s="11" t="s">
        <v>1034</v>
      </c>
      <c r="M13" s="11"/>
      <c r="N13" s="11" t="s">
        <v>1035</v>
      </c>
      <c r="O13" s="11"/>
      <c r="P13" s="119"/>
      <c r="Q13" s="20" t="s">
        <v>1036</v>
      </c>
      <c r="R13" s="20" t="s">
        <v>1037</v>
      </c>
      <c r="S13" s="20" t="s">
        <v>12</v>
      </c>
      <c r="T13" s="20" t="s">
        <v>12</v>
      </c>
      <c r="U13" s="20" t="s">
        <v>987</v>
      </c>
      <c r="V13" s="20" t="s">
        <v>987</v>
      </c>
      <c r="W13" s="20"/>
      <c r="X13" s="20"/>
    </row>
    <row r="14" spans="1:24" ht="49.5" customHeight="1">
      <c r="A14" s="11">
        <v>8</v>
      </c>
      <c r="B14" s="11" t="s">
        <v>1038</v>
      </c>
      <c r="C14" s="11" t="s">
        <v>1039</v>
      </c>
      <c r="D14" s="11" t="s">
        <v>1040</v>
      </c>
      <c r="E14" s="11" t="s">
        <v>1041</v>
      </c>
      <c r="F14" s="11" t="s">
        <v>979</v>
      </c>
      <c r="G14" s="11" t="s">
        <v>1042</v>
      </c>
      <c r="H14" s="11">
        <v>1999</v>
      </c>
      <c r="I14" s="11" t="s">
        <v>1043</v>
      </c>
      <c r="J14" s="11">
        <v>6</v>
      </c>
      <c r="K14" s="11" t="s">
        <v>12</v>
      </c>
      <c r="L14" s="11" t="s">
        <v>1044</v>
      </c>
      <c r="M14" s="11" t="s">
        <v>1045</v>
      </c>
      <c r="N14" s="11" t="s">
        <v>984</v>
      </c>
      <c r="O14" s="11"/>
      <c r="P14" s="119"/>
      <c r="Q14" s="20" t="s">
        <v>1046</v>
      </c>
      <c r="R14" s="20" t="s">
        <v>1047</v>
      </c>
      <c r="S14" s="20" t="s">
        <v>12</v>
      </c>
      <c r="T14" s="20" t="s">
        <v>12</v>
      </c>
      <c r="U14" s="20" t="s">
        <v>987</v>
      </c>
      <c r="V14" s="20" t="s">
        <v>987</v>
      </c>
      <c r="W14" s="20"/>
      <c r="X14" s="20"/>
    </row>
    <row r="15" spans="1:24" ht="49.5" customHeight="1">
      <c r="A15" s="11">
        <v>9</v>
      </c>
      <c r="B15" s="11" t="s">
        <v>1048</v>
      </c>
      <c r="C15" s="11" t="s">
        <v>1049</v>
      </c>
      <c r="D15" s="11">
        <v>386114</v>
      </c>
      <c r="E15" s="11" t="s">
        <v>1050</v>
      </c>
      <c r="F15" s="11" t="s">
        <v>1051</v>
      </c>
      <c r="G15" s="11" t="s">
        <v>1052</v>
      </c>
      <c r="H15" s="11">
        <v>1986</v>
      </c>
      <c r="I15" s="11" t="s">
        <v>1053</v>
      </c>
      <c r="J15" s="11">
        <v>1</v>
      </c>
      <c r="K15" s="11" t="s">
        <v>12</v>
      </c>
      <c r="L15" s="11" t="s">
        <v>1054</v>
      </c>
      <c r="M15" s="11"/>
      <c r="N15" s="11" t="s">
        <v>984</v>
      </c>
      <c r="O15" s="11"/>
      <c r="P15" s="119"/>
      <c r="Q15" s="20" t="s">
        <v>1055</v>
      </c>
      <c r="R15" s="20" t="s">
        <v>1056</v>
      </c>
      <c r="S15" s="20" t="s">
        <v>12</v>
      </c>
      <c r="T15" s="20" t="s">
        <v>12</v>
      </c>
      <c r="U15" s="20" t="s">
        <v>987</v>
      </c>
      <c r="V15" s="20" t="s">
        <v>987</v>
      </c>
      <c r="W15" s="20"/>
      <c r="X15" s="20"/>
    </row>
    <row r="16" spans="1:24" ht="49.5" customHeight="1">
      <c r="A16" s="11">
        <v>10</v>
      </c>
      <c r="B16" s="11" t="s">
        <v>1057</v>
      </c>
      <c r="C16" s="11" t="s">
        <v>1058</v>
      </c>
      <c r="D16" s="11" t="s">
        <v>1059</v>
      </c>
      <c r="E16" s="11" t="s">
        <v>1060</v>
      </c>
      <c r="F16" s="11" t="s">
        <v>1000</v>
      </c>
      <c r="G16" s="11" t="s">
        <v>12</v>
      </c>
      <c r="H16" s="11">
        <v>2019</v>
      </c>
      <c r="I16" s="11" t="s">
        <v>1061</v>
      </c>
      <c r="J16" s="11" t="s">
        <v>12</v>
      </c>
      <c r="K16" s="11" t="s">
        <v>1062</v>
      </c>
      <c r="L16" s="11" t="s">
        <v>1063</v>
      </c>
      <c r="M16" s="11" t="s">
        <v>12</v>
      </c>
      <c r="N16" s="11" t="s">
        <v>12</v>
      </c>
      <c r="O16" s="11"/>
      <c r="P16" s="119"/>
      <c r="Q16" s="20" t="s">
        <v>1064</v>
      </c>
      <c r="R16" s="20" t="s">
        <v>1065</v>
      </c>
      <c r="S16" s="20" t="s">
        <v>12</v>
      </c>
      <c r="T16" s="20" t="s">
        <v>12</v>
      </c>
      <c r="U16" s="20" t="s">
        <v>987</v>
      </c>
      <c r="V16" s="20"/>
      <c r="W16" s="20"/>
      <c r="X16" s="20"/>
    </row>
    <row r="17" spans="1:24" ht="49.5" customHeight="1">
      <c r="A17" s="11">
        <v>11</v>
      </c>
      <c r="B17" s="11" t="s">
        <v>1057</v>
      </c>
      <c r="C17" s="11" t="s">
        <v>1066</v>
      </c>
      <c r="D17" s="11" t="s">
        <v>1067</v>
      </c>
      <c r="E17" s="11" t="s">
        <v>1068</v>
      </c>
      <c r="F17" s="11" t="s">
        <v>1000</v>
      </c>
      <c r="G17" s="11" t="s">
        <v>12</v>
      </c>
      <c r="H17" s="11">
        <v>2019</v>
      </c>
      <c r="I17" s="11" t="s">
        <v>1069</v>
      </c>
      <c r="J17" s="11" t="s">
        <v>12</v>
      </c>
      <c r="K17" s="11" t="s">
        <v>1070</v>
      </c>
      <c r="L17" s="11" t="s">
        <v>1063</v>
      </c>
      <c r="M17" s="11" t="s">
        <v>12</v>
      </c>
      <c r="N17" s="11" t="s">
        <v>12</v>
      </c>
      <c r="O17" s="11"/>
      <c r="P17" s="119"/>
      <c r="Q17" s="20" t="s">
        <v>1071</v>
      </c>
      <c r="R17" s="20" t="s">
        <v>1072</v>
      </c>
      <c r="S17" s="20" t="s">
        <v>12</v>
      </c>
      <c r="T17" s="20" t="s">
        <v>12</v>
      </c>
      <c r="U17" s="20" t="s">
        <v>987</v>
      </c>
      <c r="V17" s="20"/>
      <c r="W17" s="20"/>
      <c r="X17" s="20"/>
    </row>
    <row r="18" spans="1:24" ht="49.5" customHeight="1">
      <c r="A18" s="11">
        <v>12</v>
      </c>
      <c r="B18" s="11" t="s">
        <v>1073</v>
      </c>
      <c r="C18" s="11" t="s">
        <v>1074</v>
      </c>
      <c r="D18" s="11" t="s">
        <v>1075</v>
      </c>
      <c r="E18" s="11" t="s">
        <v>1076</v>
      </c>
      <c r="F18" s="11" t="s">
        <v>1077</v>
      </c>
      <c r="G18" s="11" t="s">
        <v>12</v>
      </c>
      <c r="H18" s="11">
        <v>2020</v>
      </c>
      <c r="I18" s="11" t="s">
        <v>1078</v>
      </c>
      <c r="J18" s="11" t="s">
        <v>12</v>
      </c>
      <c r="K18" s="11" t="s">
        <v>1079</v>
      </c>
      <c r="L18" s="11" t="s">
        <v>1063</v>
      </c>
      <c r="M18" s="11" t="s">
        <v>12</v>
      </c>
      <c r="N18" s="11" t="s">
        <v>12</v>
      </c>
      <c r="O18" s="11"/>
      <c r="P18" s="119"/>
      <c r="Q18" s="20" t="s">
        <v>1080</v>
      </c>
      <c r="R18" s="20" t="s">
        <v>1081</v>
      </c>
      <c r="S18" s="20" t="s">
        <v>12</v>
      </c>
      <c r="T18" s="20" t="s">
        <v>12</v>
      </c>
      <c r="U18" s="20" t="s">
        <v>987</v>
      </c>
      <c r="V18" s="20"/>
      <c r="W18" s="20"/>
      <c r="X18" s="20"/>
    </row>
    <row r="19" spans="1:24" ht="49.5" customHeight="1">
      <c r="A19" s="11">
        <v>13</v>
      </c>
      <c r="B19" s="11" t="s">
        <v>1082</v>
      </c>
      <c r="C19" s="11" t="s">
        <v>1083</v>
      </c>
      <c r="D19" s="11" t="s">
        <v>1084</v>
      </c>
      <c r="E19" s="11" t="s">
        <v>1085</v>
      </c>
      <c r="F19" s="11" t="s">
        <v>1086</v>
      </c>
      <c r="G19" s="11" t="s">
        <v>1087</v>
      </c>
      <c r="H19" s="11">
        <v>2023</v>
      </c>
      <c r="I19" s="11" t="s">
        <v>1088</v>
      </c>
      <c r="J19" s="11">
        <v>20</v>
      </c>
      <c r="K19" s="11" t="s">
        <v>12</v>
      </c>
      <c r="L19" s="11" t="s">
        <v>1089</v>
      </c>
      <c r="M19" s="11" t="s">
        <v>1090</v>
      </c>
      <c r="N19" s="11" t="s">
        <v>984</v>
      </c>
      <c r="O19" s="11" t="s">
        <v>1091</v>
      </c>
      <c r="P19" s="119">
        <v>403440</v>
      </c>
      <c r="Q19" s="20" t="s">
        <v>1092</v>
      </c>
      <c r="R19" s="20" t="s">
        <v>1093</v>
      </c>
      <c r="S19" s="20" t="s">
        <v>1092</v>
      </c>
      <c r="T19" s="20" t="s">
        <v>1093</v>
      </c>
      <c r="U19" s="20" t="s">
        <v>987</v>
      </c>
      <c r="V19" s="20" t="s">
        <v>987</v>
      </c>
      <c r="W19" s="20" t="s">
        <v>987</v>
      </c>
      <c r="X19" s="20"/>
    </row>
    <row r="20" spans="1:24" ht="18.75" customHeight="1">
      <c r="A20" s="24" t="s">
        <v>1094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122"/>
      <c r="N20" s="122"/>
      <c r="O20" s="122"/>
      <c r="P20" s="123"/>
      <c r="Q20" s="124"/>
      <c r="R20" s="124"/>
      <c r="S20" s="124"/>
      <c r="T20" s="124"/>
      <c r="U20" s="121"/>
      <c r="V20" s="121"/>
      <c r="W20" s="121"/>
      <c r="X20" s="121"/>
    </row>
    <row r="21" spans="1:24" ht="49.5" customHeight="1">
      <c r="A21" s="11">
        <v>14</v>
      </c>
      <c r="B21" s="11" t="s">
        <v>1095</v>
      </c>
      <c r="C21" s="11" t="s">
        <v>1096</v>
      </c>
      <c r="D21" s="11" t="s">
        <v>1097</v>
      </c>
      <c r="E21" s="11" t="s">
        <v>1098</v>
      </c>
      <c r="F21" s="11" t="s">
        <v>979</v>
      </c>
      <c r="G21" s="11" t="s">
        <v>1099</v>
      </c>
      <c r="H21" s="11">
        <v>2017</v>
      </c>
      <c r="I21" s="11" t="s">
        <v>1100</v>
      </c>
      <c r="J21" s="11">
        <v>6</v>
      </c>
      <c r="K21" s="11" t="s">
        <v>12</v>
      </c>
      <c r="L21" s="11" t="s">
        <v>1101</v>
      </c>
      <c r="M21" s="11" t="s">
        <v>1102</v>
      </c>
      <c r="N21" s="11" t="s">
        <v>984</v>
      </c>
      <c r="O21" s="11" t="s">
        <v>1103</v>
      </c>
      <c r="P21" s="119">
        <v>391900</v>
      </c>
      <c r="Q21" s="20" t="s">
        <v>1104</v>
      </c>
      <c r="R21" s="20" t="s">
        <v>1105</v>
      </c>
      <c r="S21" s="20" t="s">
        <v>1104</v>
      </c>
      <c r="T21" s="20" t="s">
        <v>1105</v>
      </c>
      <c r="U21" s="20" t="s">
        <v>987</v>
      </c>
      <c r="V21" s="20" t="s">
        <v>987</v>
      </c>
      <c r="W21" s="20" t="s">
        <v>987</v>
      </c>
      <c r="X21" s="20"/>
    </row>
    <row r="22" spans="1:24" ht="18.75" customHeight="1">
      <c r="A22" s="24" t="s">
        <v>1106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22"/>
      <c r="N22" s="122"/>
      <c r="O22" s="122"/>
      <c r="P22" s="120"/>
      <c r="Q22" s="124"/>
      <c r="R22" s="124"/>
      <c r="S22" s="124"/>
      <c r="T22" s="124"/>
      <c r="U22" s="121"/>
      <c r="V22" s="121"/>
      <c r="W22" s="121"/>
      <c r="X22" s="121"/>
    </row>
    <row r="23" spans="1:24" ht="49.5" customHeight="1">
      <c r="A23" s="11">
        <v>15</v>
      </c>
      <c r="B23" s="11" t="s">
        <v>1107</v>
      </c>
      <c r="C23" s="11" t="s">
        <v>1108</v>
      </c>
      <c r="D23" s="11" t="s">
        <v>1109</v>
      </c>
      <c r="E23" s="11" t="s">
        <v>1110</v>
      </c>
      <c r="F23" s="11" t="s">
        <v>979</v>
      </c>
      <c r="G23" s="11" t="s">
        <v>1111</v>
      </c>
      <c r="H23" s="11">
        <v>2018</v>
      </c>
      <c r="I23" s="11" t="s">
        <v>1112</v>
      </c>
      <c r="J23" s="11">
        <v>6</v>
      </c>
      <c r="K23" s="11" t="s">
        <v>1113</v>
      </c>
      <c r="L23" s="11" t="s">
        <v>1114</v>
      </c>
      <c r="M23" s="11" t="s">
        <v>1115</v>
      </c>
      <c r="N23" s="11" t="s">
        <v>984</v>
      </c>
      <c r="O23" s="11" t="s">
        <v>1116</v>
      </c>
      <c r="P23" s="119">
        <v>470100</v>
      </c>
      <c r="Q23" s="20" t="s">
        <v>1117</v>
      </c>
      <c r="R23" s="20" t="s">
        <v>1118</v>
      </c>
      <c r="S23" s="20" t="s">
        <v>1117</v>
      </c>
      <c r="T23" s="20" t="s">
        <v>1118</v>
      </c>
      <c r="U23" s="20" t="s">
        <v>987</v>
      </c>
      <c r="V23" s="20" t="s">
        <v>987</v>
      </c>
      <c r="W23" s="20" t="s">
        <v>987</v>
      </c>
      <c r="X23" s="20"/>
    </row>
    <row r="24" spans="1:24" ht="18.75" customHeight="1">
      <c r="A24" s="24" t="s">
        <v>1119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22"/>
      <c r="N24" s="122"/>
      <c r="O24" s="122"/>
      <c r="P24" s="120"/>
      <c r="Q24" s="124"/>
      <c r="R24" s="124"/>
      <c r="S24" s="124"/>
      <c r="T24" s="124"/>
      <c r="U24" s="121"/>
      <c r="V24" s="121"/>
      <c r="W24" s="121"/>
      <c r="X24" s="121"/>
    </row>
    <row r="25" spans="1:24" ht="49.5" customHeight="1">
      <c r="A25" s="11">
        <v>16</v>
      </c>
      <c r="B25" s="11" t="s">
        <v>1120</v>
      </c>
      <c r="C25" s="11" t="s">
        <v>1121</v>
      </c>
      <c r="D25" s="11" t="s">
        <v>1122</v>
      </c>
      <c r="E25" s="11" t="s">
        <v>1123</v>
      </c>
      <c r="F25" s="11" t="s">
        <v>979</v>
      </c>
      <c r="G25" s="11" t="s">
        <v>1124</v>
      </c>
      <c r="H25" s="11">
        <v>2019</v>
      </c>
      <c r="I25" s="11" t="s">
        <v>1125</v>
      </c>
      <c r="J25" s="11">
        <v>6</v>
      </c>
      <c r="K25" s="11" t="s">
        <v>12</v>
      </c>
      <c r="L25" s="11" t="s">
        <v>1126</v>
      </c>
      <c r="M25" s="11" t="s">
        <v>1127</v>
      </c>
      <c r="N25" s="11" t="s">
        <v>984</v>
      </c>
      <c r="O25" s="11" t="s">
        <v>1128</v>
      </c>
      <c r="P25" s="119">
        <v>206400</v>
      </c>
      <c r="Q25" s="20" t="s">
        <v>1129</v>
      </c>
      <c r="R25" s="20" t="s">
        <v>1130</v>
      </c>
      <c r="S25" s="20" t="s">
        <v>1129</v>
      </c>
      <c r="T25" s="20" t="s">
        <v>1130</v>
      </c>
      <c r="U25" s="20" t="s">
        <v>987</v>
      </c>
      <c r="V25" s="20" t="s">
        <v>987</v>
      </c>
      <c r="W25" s="20" t="s">
        <v>987</v>
      </c>
      <c r="X25" s="20"/>
    </row>
    <row r="26" spans="1:24" ht="18.75" customHeight="1">
      <c r="A26" s="24" t="s">
        <v>1131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122"/>
      <c r="N26" s="122"/>
      <c r="O26" s="122"/>
      <c r="P26" s="120"/>
      <c r="Q26" s="123"/>
      <c r="R26" s="123"/>
      <c r="S26" s="123"/>
      <c r="T26" s="123"/>
      <c r="U26" s="120"/>
      <c r="V26" s="120"/>
      <c r="W26" s="120"/>
      <c r="X26" s="121"/>
    </row>
    <row r="27" spans="1:24" ht="49.5" customHeight="1">
      <c r="A27" s="11">
        <v>17</v>
      </c>
      <c r="B27" s="11" t="s">
        <v>1132</v>
      </c>
      <c r="C27" s="11" t="s">
        <v>1133</v>
      </c>
      <c r="D27" s="11" t="s">
        <v>1134</v>
      </c>
      <c r="E27" s="11" t="s">
        <v>1135</v>
      </c>
      <c r="F27" s="11" t="s">
        <v>979</v>
      </c>
      <c r="G27" s="11" t="s">
        <v>1111</v>
      </c>
      <c r="H27" s="11">
        <v>2020</v>
      </c>
      <c r="I27" s="11" t="s">
        <v>1136</v>
      </c>
      <c r="J27" s="11">
        <v>6</v>
      </c>
      <c r="K27" s="11" t="s">
        <v>12</v>
      </c>
      <c r="L27" s="11" t="s">
        <v>1114</v>
      </c>
      <c r="M27" s="11" t="s">
        <v>1115</v>
      </c>
      <c r="N27" s="11" t="s">
        <v>984</v>
      </c>
      <c r="O27" s="11" t="s">
        <v>1137</v>
      </c>
      <c r="P27" s="119">
        <v>595200</v>
      </c>
      <c r="Q27" s="20" t="s">
        <v>1138</v>
      </c>
      <c r="R27" s="20" t="s">
        <v>1139</v>
      </c>
      <c r="S27" s="20" t="s">
        <v>1138</v>
      </c>
      <c r="T27" s="20" t="s">
        <v>1139</v>
      </c>
      <c r="U27" s="20" t="s">
        <v>987</v>
      </c>
      <c r="V27" s="20" t="s">
        <v>987</v>
      </c>
      <c r="W27" s="20" t="s">
        <v>987</v>
      </c>
      <c r="X27" s="20"/>
    </row>
    <row r="28" spans="1:24" ht="18.75" customHeight="1">
      <c r="A28" s="24" t="s">
        <v>1140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122"/>
      <c r="N28" s="122"/>
      <c r="O28" s="122"/>
      <c r="P28" s="120"/>
      <c r="Q28" s="123"/>
      <c r="R28" s="123"/>
      <c r="S28" s="123"/>
      <c r="T28" s="123"/>
      <c r="U28" s="120"/>
      <c r="V28" s="120"/>
      <c r="W28" s="120"/>
      <c r="X28" s="121"/>
    </row>
    <row r="29" spans="1:24" ht="49.5" customHeight="1">
      <c r="A29" s="11">
        <v>18</v>
      </c>
      <c r="B29" s="11" t="s">
        <v>1141</v>
      </c>
      <c r="C29" s="11" t="s">
        <v>1142</v>
      </c>
      <c r="D29" s="11" t="s">
        <v>1143</v>
      </c>
      <c r="E29" s="11" t="s">
        <v>1144</v>
      </c>
      <c r="F29" s="11" t="s">
        <v>979</v>
      </c>
      <c r="G29" s="11" t="s">
        <v>1145</v>
      </c>
      <c r="H29" s="11">
        <v>2023</v>
      </c>
      <c r="I29" s="11" t="s">
        <v>1146</v>
      </c>
      <c r="J29" s="11">
        <v>6</v>
      </c>
      <c r="K29" s="11" t="s">
        <v>12</v>
      </c>
      <c r="L29" s="11" t="s">
        <v>1147</v>
      </c>
      <c r="M29" s="11" t="s">
        <v>1148</v>
      </c>
      <c r="N29" s="11" t="s">
        <v>984</v>
      </c>
      <c r="O29" s="11" t="s">
        <v>1149</v>
      </c>
      <c r="P29" s="119">
        <v>532000</v>
      </c>
      <c r="Q29" s="20" t="s">
        <v>1150</v>
      </c>
      <c r="R29" s="20" t="s">
        <v>1151</v>
      </c>
      <c r="S29" s="20" t="s">
        <v>1150</v>
      </c>
      <c r="T29" s="20" t="s">
        <v>1151</v>
      </c>
      <c r="U29" s="20" t="s">
        <v>987</v>
      </c>
      <c r="V29" s="20" t="s">
        <v>987</v>
      </c>
      <c r="W29" s="20" t="s">
        <v>987</v>
      </c>
      <c r="X29" s="20"/>
    </row>
    <row r="30" spans="1:24" ht="18.75" customHeight="1">
      <c r="A30" s="24" t="s">
        <v>1152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122"/>
      <c r="N30" s="122"/>
      <c r="O30" s="122"/>
      <c r="P30" s="123"/>
      <c r="Q30" s="124"/>
      <c r="R30" s="124"/>
      <c r="S30" s="124"/>
      <c r="T30" s="124"/>
      <c r="U30" s="121"/>
      <c r="V30" s="121"/>
      <c r="W30" s="121"/>
      <c r="X30" s="121"/>
    </row>
    <row r="31" spans="1:24" ht="49.5" customHeight="1">
      <c r="A31" s="11">
        <v>19</v>
      </c>
      <c r="B31" s="11" t="s">
        <v>1006</v>
      </c>
      <c r="C31" s="11" t="s">
        <v>1153</v>
      </c>
      <c r="D31" s="11" t="s">
        <v>1154</v>
      </c>
      <c r="E31" s="11" t="s">
        <v>1155</v>
      </c>
      <c r="F31" s="11" t="s">
        <v>1156</v>
      </c>
      <c r="G31" s="11" t="s">
        <v>1157</v>
      </c>
      <c r="H31" s="11">
        <v>2018</v>
      </c>
      <c r="I31" s="11" t="s">
        <v>1158</v>
      </c>
      <c r="J31" s="11">
        <v>9</v>
      </c>
      <c r="K31" s="11" t="s">
        <v>12</v>
      </c>
      <c r="L31" s="11" t="s">
        <v>1159</v>
      </c>
      <c r="M31" s="11" t="s">
        <v>1160</v>
      </c>
      <c r="N31" s="11" t="s">
        <v>984</v>
      </c>
      <c r="O31" s="11" t="s">
        <v>1161</v>
      </c>
      <c r="P31" s="119">
        <v>118500</v>
      </c>
      <c r="Q31" s="20" t="s">
        <v>1162</v>
      </c>
      <c r="R31" s="20" t="s">
        <v>1163</v>
      </c>
      <c r="S31" s="20" t="s">
        <v>1162</v>
      </c>
      <c r="T31" s="20" t="s">
        <v>1163</v>
      </c>
      <c r="U31" s="20" t="s">
        <v>987</v>
      </c>
      <c r="V31" s="20" t="s">
        <v>987</v>
      </c>
      <c r="W31" s="20" t="s">
        <v>987</v>
      </c>
      <c r="X31" s="20"/>
    </row>
  </sheetData>
  <sheetProtection selectLockedCells="1" selectUnlockedCells="1"/>
  <mergeCells count="28">
    <mergeCell ref="A2:I2"/>
    <mergeCell ref="J2:X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R4"/>
    <mergeCell ref="S3:T4"/>
    <mergeCell ref="U3:X4"/>
    <mergeCell ref="A6:K6"/>
    <mergeCell ref="A20:K20"/>
    <mergeCell ref="A22:K22"/>
    <mergeCell ref="A24:K24"/>
    <mergeCell ref="A26:K26"/>
    <mergeCell ref="A28:K28"/>
    <mergeCell ref="A30:K30"/>
  </mergeCells>
  <printOptions horizontalCentered="1"/>
  <pageMargins left="0" right="0" top="0.5513888888888889" bottom="0" header="0.5118110236220472" footer="0.5118110236220472"/>
  <pageSetup horizontalDpi="300" verticalDpi="300" orientation="landscape" paperSize="9" scale="38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90" zoomScaleSheetLayoutView="90" workbookViewId="0" topLeftCell="A13">
      <selection activeCell="B22" sqref="B22"/>
    </sheetView>
  </sheetViews>
  <sheetFormatPr defaultColWidth="9.140625" defaultRowHeight="12.75"/>
  <cols>
    <col min="1" max="1" width="16.140625" style="2" customWidth="1"/>
    <col min="2" max="2" width="25.140625" style="2" customWidth="1"/>
    <col min="3" max="3" width="30.140625" style="2" customWidth="1"/>
    <col min="4" max="4" width="61.7109375" style="2" customWidth="1"/>
    <col min="5" max="5" width="14.7109375" style="125" customWidth="1"/>
    <col min="6" max="6" width="9.140625" style="2" customWidth="1"/>
  </cols>
  <sheetData>
    <row r="1" spans="1:4" ht="15">
      <c r="A1" s="126" t="s">
        <v>1164</v>
      </c>
      <c r="B1" s="127"/>
      <c r="C1" s="128"/>
      <c r="D1" s="129"/>
    </row>
    <row r="2" spans="1:4" ht="14.25">
      <c r="A2" s="130"/>
      <c r="B2" s="131"/>
      <c r="C2" s="132"/>
      <c r="D2" s="133"/>
    </row>
    <row r="3" spans="1:4" ht="36" customHeight="1">
      <c r="A3" s="121" t="s">
        <v>1165</v>
      </c>
      <c r="B3" s="134" t="s">
        <v>1166</v>
      </c>
      <c r="C3" s="134" t="s">
        <v>1167</v>
      </c>
      <c r="D3" s="134" t="s">
        <v>1168</v>
      </c>
    </row>
    <row r="4" spans="1:5" ht="15" customHeight="1">
      <c r="A4" s="108" t="s">
        <v>1169</v>
      </c>
      <c r="B4" s="108"/>
      <c r="C4" s="108"/>
      <c r="D4" s="108"/>
      <c r="E4" s="1"/>
    </row>
    <row r="5" spans="1:6" s="138" customFormat="1" ht="99.75" customHeight="1">
      <c r="A5" s="135">
        <v>6</v>
      </c>
      <c r="B5" s="136">
        <f>4575.6+3280+1943.4+150+150+1906.5</f>
        <v>12005.5</v>
      </c>
      <c r="C5" s="136" t="s">
        <v>1170</v>
      </c>
      <c r="D5" s="137" t="s">
        <v>1171</v>
      </c>
      <c r="E5" s="1"/>
      <c r="F5" s="2"/>
    </row>
    <row r="6" spans="1:5" ht="55.5" customHeight="1">
      <c r="A6" s="135">
        <v>2</v>
      </c>
      <c r="B6" s="139">
        <f>272.05+7402.17</f>
        <v>7674.22</v>
      </c>
      <c r="C6" s="136" t="s">
        <v>1172</v>
      </c>
      <c r="D6" s="140" t="s">
        <v>1173</v>
      </c>
      <c r="E6" s="1"/>
    </row>
    <row r="7" spans="1:5" ht="29.25" customHeight="1">
      <c r="A7" s="135">
        <v>1</v>
      </c>
      <c r="B7" s="139">
        <v>2120.34</v>
      </c>
      <c r="C7" s="139" t="s">
        <v>1174</v>
      </c>
      <c r="D7" s="140" t="s">
        <v>1175</v>
      </c>
      <c r="E7" s="1"/>
    </row>
    <row r="8" spans="1:5" ht="89.25" customHeight="1">
      <c r="A8" s="135">
        <v>8</v>
      </c>
      <c r="B8" s="139">
        <f>455.3+2553.62+2150+250+1817.62+680.33+5187.66+5109.99</f>
        <v>18204.519999999997</v>
      </c>
      <c r="C8" s="136" t="s">
        <v>1172</v>
      </c>
      <c r="D8" s="141" t="s">
        <v>1176</v>
      </c>
      <c r="E8" s="1"/>
    </row>
    <row r="9" spans="1:5" ht="83.25" customHeight="1">
      <c r="A9" s="135">
        <v>4</v>
      </c>
      <c r="B9" s="139">
        <f>1492.06+1056+809.25+6482.1</f>
        <v>9839.41</v>
      </c>
      <c r="C9" s="136" t="s">
        <v>1170</v>
      </c>
      <c r="D9" s="141" t="s">
        <v>1177</v>
      </c>
      <c r="E9" s="1"/>
    </row>
    <row r="10" spans="1:5" ht="29.25" customHeight="1">
      <c r="A10" s="135">
        <v>1</v>
      </c>
      <c r="B10" s="139">
        <v>2644.5</v>
      </c>
      <c r="C10" s="136" t="s">
        <v>1178</v>
      </c>
      <c r="D10" s="140" t="s">
        <v>1179</v>
      </c>
      <c r="E10" s="1"/>
    </row>
    <row r="11" spans="1:5" ht="15" customHeight="1">
      <c r="A11" s="108" t="s">
        <v>1180</v>
      </c>
      <c r="B11" s="108"/>
      <c r="C11" s="108"/>
      <c r="D11" s="108"/>
      <c r="E11" s="1"/>
    </row>
    <row r="12" spans="1:5" ht="111" customHeight="1">
      <c r="A12" s="135">
        <v>10</v>
      </c>
      <c r="B12" s="139">
        <f>1000+850+1100+505.72+600+2600+500+600+700+534.92</f>
        <v>8990.640000000001</v>
      </c>
      <c r="C12" s="136" t="s">
        <v>1172</v>
      </c>
      <c r="D12" s="141" t="s">
        <v>1181</v>
      </c>
      <c r="E12" s="1"/>
    </row>
    <row r="13" spans="1:5" ht="282.75" customHeight="1">
      <c r="A13" s="135">
        <v>18</v>
      </c>
      <c r="B13" s="139">
        <f>2488.67+135239.95+2513+15867+4231.2+7134+2945+2644.5+1945.86+738+219.43+1254+10000+2450+984+351.14+10593.35+436.65</f>
        <v>202035.75000000003</v>
      </c>
      <c r="C13" s="136" t="s">
        <v>1170</v>
      </c>
      <c r="D13" s="141" t="s">
        <v>1182</v>
      </c>
      <c r="E13" s="1"/>
    </row>
    <row r="14" spans="1:5" ht="28.5" customHeight="1">
      <c r="A14" s="135">
        <v>1</v>
      </c>
      <c r="B14" s="139">
        <v>541.99</v>
      </c>
      <c r="C14" s="139" t="s">
        <v>1174</v>
      </c>
      <c r="D14" s="140" t="s">
        <v>1175</v>
      </c>
      <c r="E14" s="1"/>
    </row>
    <row r="15" spans="1:5" ht="15" customHeight="1">
      <c r="A15" s="108" t="s">
        <v>1183</v>
      </c>
      <c r="B15" s="108"/>
      <c r="C15" s="108"/>
      <c r="D15" s="108"/>
      <c r="E15" s="1"/>
    </row>
    <row r="16" spans="1:5" ht="92.25" customHeight="1">
      <c r="A16" s="135">
        <v>7</v>
      </c>
      <c r="B16" s="139">
        <f>5649.65+4500+800+300+100+243.89+10000</f>
        <v>21593.54</v>
      </c>
      <c r="C16" s="136" t="s">
        <v>1172</v>
      </c>
      <c r="D16" s="141" t="s">
        <v>1184</v>
      </c>
      <c r="E16" s="1"/>
    </row>
    <row r="17" spans="1:5" ht="144" customHeight="1">
      <c r="A17" s="135">
        <v>9</v>
      </c>
      <c r="B17" s="139">
        <f>1500+4407.94+2166.24+4392.37+8170.66+1188.32+5325.9+3977.27+2213.53</f>
        <v>33342.23</v>
      </c>
      <c r="C17" s="136" t="s">
        <v>1170</v>
      </c>
      <c r="D17" s="141" t="s">
        <v>1185</v>
      </c>
      <c r="E17" s="1"/>
    </row>
    <row r="18" spans="1:5" ht="26.25" customHeight="1">
      <c r="A18" s="135">
        <v>1</v>
      </c>
      <c r="B18" s="139">
        <v>277.39</v>
      </c>
      <c r="C18" s="139" t="s">
        <v>1186</v>
      </c>
      <c r="D18" s="140" t="s">
        <v>1187</v>
      </c>
      <c r="E18" s="1"/>
    </row>
    <row r="19" spans="1:4" ht="15" customHeight="1">
      <c r="A19" s="108" t="s">
        <v>1188</v>
      </c>
      <c r="B19" s="108"/>
      <c r="C19" s="108"/>
      <c r="D19" s="108"/>
    </row>
    <row r="20" spans="1:5" ht="27" customHeight="1">
      <c r="A20" s="135">
        <v>1</v>
      </c>
      <c r="B20" s="139">
        <v>1000</v>
      </c>
      <c r="C20" s="136" t="s">
        <v>1172</v>
      </c>
      <c r="D20" s="141" t="s">
        <v>1189</v>
      </c>
      <c r="E20" s="1"/>
    </row>
    <row r="21" spans="1:4" ht="22.5" customHeight="1">
      <c r="A21" s="142" t="s">
        <v>426</v>
      </c>
      <c r="B21" s="143">
        <f>SUM(B20,B16:B18,B12:B14,B5:B10)</f>
        <v>320270.03</v>
      </c>
      <c r="C21" s="144"/>
      <c r="D21" s="145"/>
    </row>
    <row r="22" spans="1:4" ht="14.25">
      <c r="A22" s="125"/>
      <c r="B22" s="146"/>
      <c r="C22" s="147"/>
      <c r="D22" s="16"/>
    </row>
    <row r="23" spans="1:4" ht="14.25">
      <c r="A23" s="106"/>
      <c r="B23" s="148"/>
      <c r="C23" s="148"/>
      <c r="D23" s="149"/>
    </row>
    <row r="24" spans="1:4" ht="14.25">
      <c r="A24" s="150" t="s">
        <v>1190</v>
      </c>
      <c r="B24" s="146"/>
      <c r="C24" s="147"/>
      <c r="D24" s="16"/>
    </row>
    <row r="25" spans="1:4" ht="14.25">
      <c r="A25" s="130"/>
      <c r="B25" s="130"/>
      <c r="C25" s="132"/>
      <c r="D25" s="133"/>
    </row>
  </sheetData>
  <sheetProtection selectLockedCells="1" selectUnlockedCells="1"/>
  <mergeCells count="4">
    <mergeCell ref="A4:D4"/>
    <mergeCell ref="A11:D11"/>
    <mergeCell ref="A15:D15"/>
    <mergeCell ref="A19:D19"/>
  </mergeCells>
  <printOptions horizontalCentered="1"/>
  <pageMargins left="0.5118055555555556" right="0" top="0.3541666666666667" bottom="0.3541666666666667" header="0.5118110236220472" footer="0.5118110236220472"/>
  <pageSetup horizontalDpi="300" verticalDpi="3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80" zoomScaleSheetLayoutView="80" workbookViewId="0" topLeftCell="A13">
      <selection activeCell="C20" sqref="C20"/>
    </sheetView>
  </sheetViews>
  <sheetFormatPr defaultColWidth="9.140625" defaultRowHeight="12.75"/>
  <cols>
    <col min="1" max="1" width="5.8515625" style="1" customWidth="1"/>
    <col min="2" max="2" width="42.421875" style="62" customWidth="1"/>
    <col min="3" max="3" width="25.00390625" style="151" customWidth="1"/>
    <col min="4" max="4" width="24.57421875" style="151" customWidth="1"/>
    <col min="5" max="5" width="23.7109375" style="151" customWidth="1"/>
    <col min="6" max="6" width="29.421875" style="151" customWidth="1"/>
    <col min="7" max="7" width="24.8515625" style="0" customWidth="1"/>
    <col min="8" max="11" width="16.8515625" style="0" customWidth="1"/>
  </cols>
  <sheetData>
    <row r="1" spans="2:6" ht="15">
      <c r="B1" s="67" t="s">
        <v>1191</v>
      </c>
      <c r="D1" s="68"/>
      <c r="E1" s="68"/>
      <c r="F1" s="68"/>
    </row>
    <row r="2" spans="1:2" ht="15">
      <c r="A2" s="152"/>
      <c r="B2" s="153"/>
    </row>
    <row r="3" spans="1:6" ht="21" customHeight="1">
      <c r="A3" s="154" t="s">
        <v>1192</v>
      </c>
      <c r="B3" s="154"/>
      <c r="C3" s="154"/>
      <c r="D3" s="154"/>
      <c r="E3" s="154"/>
      <c r="F3" s="154"/>
    </row>
    <row r="4" spans="1:6" ht="12.75" customHeight="1">
      <c r="A4" s="155"/>
      <c r="B4" s="155"/>
      <c r="C4" s="155"/>
      <c r="D4" s="155"/>
      <c r="E4" s="155"/>
      <c r="F4" s="155"/>
    </row>
    <row r="5" spans="1:6" ht="120.75" customHeight="1">
      <c r="A5" s="4" t="s">
        <v>602</v>
      </c>
      <c r="B5" s="4" t="s">
        <v>1193</v>
      </c>
      <c r="C5" s="21" t="s">
        <v>1194</v>
      </c>
      <c r="D5" s="21" t="s">
        <v>1195</v>
      </c>
      <c r="E5" s="21" t="s">
        <v>1196</v>
      </c>
      <c r="F5" s="21" t="s">
        <v>1197</v>
      </c>
    </row>
    <row r="6" spans="1:11" s="50" customFormat="1" ht="46.5" customHeight="1">
      <c r="A6" s="6">
        <v>1</v>
      </c>
      <c r="B6" s="45" t="s">
        <v>8</v>
      </c>
      <c r="C6" s="75">
        <f>3078608.9+87659.81</f>
        <v>3166268.71</v>
      </c>
      <c r="D6" s="75">
        <v>0</v>
      </c>
      <c r="E6" s="75">
        <v>76512.5</v>
      </c>
      <c r="F6" s="75">
        <v>16500</v>
      </c>
      <c r="G6" s="100"/>
      <c r="H6" s="100"/>
      <c r="I6" s="100"/>
      <c r="J6" s="100"/>
      <c r="K6" s="100"/>
    </row>
    <row r="7" spans="1:11" s="50" customFormat="1" ht="46.5" customHeight="1">
      <c r="A7" s="6">
        <v>2</v>
      </c>
      <c r="B7" s="44" t="s">
        <v>13</v>
      </c>
      <c r="C7" s="75">
        <f>329088.63+1230.13</f>
        <v>330318.76</v>
      </c>
      <c r="D7" s="75">
        <v>231906.92</v>
      </c>
      <c r="E7" s="75">
        <v>1243</v>
      </c>
      <c r="F7" s="75">
        <v>0</v>
      </c>
      <c r="G7" s="100"/>
      <c r="H7" s="100"/>
      <c r="I7" s="100"/>
      <c r="J7" s="100"/>
      <c r="K7" s="100"/>
    </row>
    <row r="8" spans="1:11" s="50" customFormat="1" ht="46.5" customHeight="1">
      <c r="A8" s="6">
        <v>3</v>
      </c>
      <c r="B8" s="44" t="s">
        <v>17</v>
      </c>
      <c r="C8" s="75">
        <v>429873.25</v>
      </c>
      <c r="D8" s="75">
        <v>0</v>
      </c>
      <c r="E8" s="75">
        <v>0</v>
      </c>
      <c r="F8" s="75">
        <v>0</v>
      </c>
      <c r="G8" s="100"/>
      <c r="H8" s="100"/>
      <c r="I8" s="100"/>
      <c r="J8" s="100"/>
      <c r="K8" s="100"/>
    </row>
    <row r="9" spans="1:11" s="50" customFormat="1" ht="46.5" customHeight="1">
      <c r="A9" s="6">
        <v>4</v>
      </c>
      <c r="B9" s="44" t="s">
        <v>21</v>
      </c>
      <c r="C9" s="75">
        <f>1140237.41+22592.64</f>
        <v>1162830.0499999998</v>
      </c>
      <c r="D9" s="75">
        <v>207474.27</v>
      </c>
      <c r="E9" s="75">
        <v>0</v>
      </c>
      <c r="F9" s="75">
        <v>0</v>
      </c>
      <c r="G9" s="100"/>
      <c r="H9" s="100"/>
      <c r="I9" s="100"/>
      <c r="J9" s="100"/>
      <c r="K9" s="100"/>
    </row>
    <row r="10" spans="1:11" s="50" customFormat="1" ht="46.5" customHeight="1">
      <c r="A10" s="6">
        <v>5</v>
      </c>
      <c r="B10" s="44" t="s">
        <v>25</v>
      </c>
      <c r="C10" s="75">
        <v>275253.53</v>
      </c>
      <c r="D10" s="75">
        <v>4758.59</v>
      </c>
      <c r="E10" s="75">
        <v>0</v>
      </c>
      <c r="F10" s="75">
        <v>0</v>
      </c>
      <c r="G10" s="100"/>
      <c r="H10" s="100"/>
      <c r="I10" s="100"/>
      <c r="J10" s="100"/>
      <c r="K10" s="100"/>
    </row>
    <row r="11" spans="1:11" s="50" customFormat="1" ht="46.5" customHeight="1">
      <c r="A11" s="6">
        <v>6</v>
      </c>
      <c r="B11" s="44" t="s">
        <v>29</v>
      </c>
      <c r="C11" s="75">
        <v>331556.45</v>
      </c>
      <c r="D11" s="75">
        <v>11243.33</v>
      </c>
      <c r="E11" s="75">
        <v>0</v>
      </c>
      <c r="F11" s="75">
        <v>0</v>
      </c>
      <c r="G11" s="100"/>
      <c r="H11" s="100"/>
      <c r="I11" s="100"/>
      <c r="J11" s="100"/>
      <c r="K11" s="100"/>
    </row>
    <row r="12" spans="1:11" s="50" customFormat="1" ht="46.5" customHeight="1">
      <c r="A12" s="6">
        <v>7</v>
      </c>
      <c r="B12" s="45" t="s">
        <v>33</v>
      </c>
      <c r="C12" s="75">
        <v>1659277.46</v>
      </c>
      <c r="D12" s="75">
        <v>314909.12</v>
      </c>
      <c r="E12" s="75">
        <v>1324</v>
      </c>
      <c r="F12" s="75">
        <v>0</v>
      </c>
      <c r="G12" s="100"/>
      <c r="H12" s="100"/>
      <c r="I12" s="100"/>
      <c r="J12" s="100"/>
      <c r="K12" s="100"/>
    </row>
    <row r="13" spans="1:11" s="50" customFormat="1" ht="46.5" customHeight="1">
      <c r="A13" s="6">
        <v>8</v>
      </c>
      <c r="B13" s="44" t="s">
        <v>37</v>
      </c>
      <c r="C13" s="75">
        <v>751649.12</v>
      </c>
      <c r="D13" s="75">
        <v>144931.95</v>
      </c>
      <c r="E13" s="75">
        <v>0</v>
      </c>
      <c r="F13" s="75">
        <v>0</v>
      </c>
      <c r="G13" s="100"/>
      <c r="H13" s="100"/>
      <c r="I13" s="100"/>
      <c r="J13" s="100"/>
      <c r="K13" s="100"/>
    </row>
    <row r="14" spans="1:11" s="50" customFormat="1" ht="46.5" customHeight="1">
      <c r="A14" s="6">
        <v>9</v>
      </c>
      <c r="B14" s="156" t="s">
        <v>41</v>
      </c>
      <c r="C14" s="75">
        <v>365610.25</v>
      </c>
      <c r="D14" s="75">
        <v>107682.9</v>
      </c>
      <c r="E14" s="75">
        <v>0</v>
      </c>
      <c r="F14" s="75">
        <v>0</v>
      </c>
      <c r="G14" s="100"/>
      <c r="H14" s="100"/>
      <c r="I14" s="100"/>
      <c r="J14" s="100"/>
      <c r="K14" s="100"/>
    </row>
    <row r="15" spans="1:11" s="50" customFormat="1" ht="46.5" customHeight="1">
      <c r="A15" s="6">
        <v>10</v>
      </c>
      <c r="B15" s="45" t="s">
        <v>45</v>
      </c>
      <c r="C15" s="75">
        <f>527509.68+1350+9901.5</f>
        <v>538761.18</v>
      </c>
      <c r="D15" s="75">
        <v>72466</v>
      </c>
      <c r="E15" s="75">
        <v>0</v>
      </c>
      <c r="F15" s="75">
        <v>0</v>
      </c>
      <c r="G15" s="100"/>
      <c r="H15" s="100"/>
      <c r="I15" s="100"/>
      <c r="J15" s="100"/>
      <c r="K15" s="100"/>
    </row>
    <row r="16" spans="1:11" s="50" customFormat="1" ht="46.5" customHeight="1">
      <c r="A16" s="6">
        <v>11</v>
      </c>
      <c r="B16" s="45" t="s">
        <v>49</v>
      </c>
      <c r="C16" s="75">
        <v>2401954.44</v>
      </c>
      <c r="D16" s="75">
        <v>336004.37</v>
      </c>
      <c r="E16" s="75">
        <v>0</v>
      </c>
      <c r="F16" s="75">
        <v>0</v>
      </c>
      <c r="G16" s="100"/>
      <c r="H16" s="100"/>
      <c r="I16" s="100"/>
      <c r="J16" s="100"/>
      <c r="K16" s="100"/>
    </row>
    <row r="17" spans="1:11" s="50" customFormat="1" ht="46.5" customHeight="1">
      <c r="A17" s="6">
        <v>12</v>
      </c>
      <c r="B17" s="44" t="s">
        <v>53</v>
      </c>
      <c r="C17" s="75">
        <v>543078.39</v>
      </c>
      <c r="D17" s="75">
        <v>99840.17</v>
      </c>
      <c r="E17" s="75">
        <v>0</v>
      </c>
      <c r="F17" s="75">
        <v>0</v>
      </c>
      <c r="G17" s="100"/>
      <c r="H17" s="100"/>
      <c r="I17" s="100"/>
      <c r="J17" s="100"/>
      <c r="K17" s="100"/>
    </row>
    <row r="18" spans="1:11" s="50" customFormat="1" ht="46.5" customHeight="1">
      <c r="A18" s="6">
        <v>13</v>
      </c>
      <c r="B18" s="44" t="s">
        <v>57</v>
      </c>
      <c r="C18" s="75">
        <v>22565.02</v>
      </c>
      <c r="D18" s="75">
        <v>0</v>
      </c>
      <c r="E18" s="75">
        <v>0</v>
      </c>
      <c r="F18" s="75">
        <v>0</v>
      </c>
      <c r="G18" s="100"/>
      <c r="H18" s="100"/>
      <c r="I18" s="100"/>
      <c r="J18" s="100"/>
      <c r="K18" s="100"/>
    </row>
    <row r="19" spans="1:6" ht="31.5" customHeight="1">
      <c r="A19" s="157"/>
      <c r="B19" s="158" t="s">
        <v>1198</v>
      </c>
      <c r="C19" s="159">
        <f>SUM(C6:C18)</f>
        <v>11978996.61</v>
      </c>
      <c r="D19" s="159"/>
      <c r="E19" s="159"/>
      <c r="F19" s="159"/>
    </row>
    <row r="20" ht="14.25">
      <c r="B20" s="110"/>
    </row>
    <row r="21" ht="14.25">
      <c r="B21" s="110"/>
    </row>
  </sheetData>
  <sheetProtection selectLockedCells="1" selectUnlockedCells="1"/>
  <mergeCells count="1">
    <mergeCell ref="A3:F3"/>
  </mergeCells>
  <printOptions horizontalCentered="1"/>
  <pageMargins left="0.5902777777777778" right="0" top="0.7875" bottom="0.7875" header="0.5118110236220472" footer="0.5118110236220472"/>
  <pageSetup horizontalDpi="300" verticalDpi="300" orientation="portrait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="90" zoomScaleSheetLayoutView="90" workbookViewId="0" topLeftCell="A1">
      <selection activeCell="C12" sqref="C12"/>
    </sheetView>
  </sheetViews>
  <sheetFormatPr defaultColWidth="9.140625" defaultRowHeight="12.75"/>
  <cols>
    <col min="1" max="1" width="4.140625" style="125" customWidth="1"/>
    <col min="2" max="2" width="53.28125" style="16" customWidth="1"/>
    <col min="3" max="3" width="43.8515625" style="16" customWidth="1"/>
    <col min="4" max="4" width="33.140625" style="0" customWidth="1"/>
    <col min="5" max="5" width="26.28125" style="0" customWidth="1"/>
    <col min="6" max="6" width="42.8515625" style="0" customWidth="1"/>
    <col min="7" max="7" width="20.140625" style="0" customWidth="1"/>
  </cols>
  <sheetData>
    <row r="1" spans="2:3" ht="15" customHeight="1">
      <c r="B1" s="160" t="s">
        <v>1199</v>
      </c>
      <c r="C1" s="161"/>
    </row>
    <row r="2" ht="15">
      <c r="B2" s="160"/>
    </row>
    <row r="3" spans="1:4" s="164" customFormat="1" ht="69" customHeight="1">
      <c r="A3" s="162" t="s">
        <v>1200</v>
      </c>
      <c r="B3" s="162"/>
      <c r="C3" s="162"/>
      <c r="D3" s="163"/>
    </row>
    <row r="4" spans="1:4" ht="9" customHeight="1">
      <c r="A4" s="165"/>
      <c r="B4" s="165"/>
      <c r="C4" s="165"/>
      <c r="D4" s="166"/>
    </row>
    <row r="6" spans="1:3" ht="40.5" customHeight="1">
      <c r="A6" s="4" t="s">
        <v>602</v>
      </c>
      <c r="B6" s="5" t="s">
        <v>1201</v>
      </c>
      <c r="C6" s="5" t="s">
        <v>1202</v>
      </c>
    </row>
    <row r="7" spans="1:3" ht="23.25" customHeight="1">
      <c r="A7" s="167" t="s">
        <v>87</v>
      </c>
      <c r="B7" s="167"/>
      <c r="C7" s="167"/>
    </row>
    <row r="8" spans="1:6" s="10" customFormat="1" ht="32.25" customHeight="1">
      <c r="A8" s="6">
        <v>1</v>
      </c>
      <c r="B8" s="44" t="s">
        <v>1203</v>
      </c>
      <c r="C8" s="11" t="s">
        <v>1204</v>
      </c>
      <c r="E8" s="70"/>
      <c r="F8" s="168"/>
    </row>
    <row r="9" spans="1:6" s="10" customFormat="1" ht="32.25" customHeight="1">
      <c r="A9" s="6">
        <v>2</v>
      </c>
      <c r="B9" s="44" t="s">
        <v>1205</v>
      </c>
      <c r="C9" s="11" t="s">
        <v>1204</v>
      </c>
      <c r="E9" s="70"/>
      <c r="F9" s="168"/>
    </row>
    <row r="13" spans="2:3" ht="14.25">
      <c r="B13" s="169"/>
      <c r="C13" s="170"/>
    </row>
    <row r="14" spans="2:3" ht="14.25">
      <c r="B14" s="171"/>
      <c r="C14" s="170"/>
    </row>
  </sheetData>
  <sheetProtection selectLockedCells="1" selectUnlockedCells="1"/>
  <mergeCells count="2">
    <mergeCell ref="A3:C3"/>
    <mergeCell ref="A7:C7"/>
  </mergeCells>
  <printOptions horizontalCentered="1"/>
  <pageMargins left="0.3541666666666667" right="0" top="0.9840277777777778" bottom="0.9840277777777778" header="0.5118110236220472" footer="0.5118110236220472"/>
  <pageSetup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/>
  <cp:lastPrinted>2024-03-12T13:36:29Z</cp:lastPrinted>
  <dcterms:created xsi:type="dcterms:W3CDTF">2004-04-21T13:58:08Z</dcterms:created>
  <dcterms:modified xsi:type="dcterms:W3CDTF">2024-03-13T06:58:50Z</dcterms:modified>
  <cp:category/>
  <cp:version/>
  <cp:contentType/>
  <cp:contentStatus/>
  <cp:revision>4</cp:revision>
</cp:coreProperties>
</file>