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A:\2022\60_2022_TBS dzieżawa-ZARZĄDZANIE+zastępstwo inwestycyjne WR\ZAPROSZENIE DO NEGOCJACJI\"/>
    </mc:Choice>
  </mc:AlternateContent>
  <xr:revisionPtr revIDLastSave="0" documentId="8_{1F0221FE-2F43-48D2-9BD5-0DC6EC7BC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opad 2022 zał. 2" sheetId="1" r:id="rId1"/>
  </sheets>
  <definedNames>
    <definedName name="_xlnm.Print_Area" localSheetId="0">'listopad 2022 zał. 2'!$A$1:$O$119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53" i="1"/>
  <c r="G58" i="1" l="1"/>
  <c r="G85" i="1"/>
  <c r="G45" i="1"/>
  <c r="G17" i="1"/>
  <c r="G30" i="1" l="1"/>
  <c r="G43" i="1"/>
  <c r="G60" i="1"/>
  <c r="G34" i="1"/>
  <c r="G95" i="1" l="1"/>
  <c r="G14" i="1"/>
  <c r="G89" i="1"/>
  <c r="G31" i="1"/>
  <c r="G39" i="1"/>
  <c r="G106" i="1" l="1"/>
  <c r="G65" i="1"/>
  <c r="G28" i="1"/>
  <c r="G13" i="1"/>
  <c r="G76" i="1"/>
  <c r="G35" i="1"/>
  <c r="G84" i="1"/>
  <c r="G71" i="1" l="1"/>
  <c r="G82" i="1" l="1"/>
  <c r="G44" i="1"/>
  <c r="G18" i="1"/>
  <c r="G63" i="1" l="1"/>
  <c r="G59" i="1"/>
  <c r="G25" i="1"/>
  <c r="G26" i="1" l="1"/>
  <c r="G38" i="1"/>
  <c r="G110" i="1"/>
  <c r="G70" i="1"/>
  <c r="G64" i="1"/>
  <c r="G9" i="1"/>
  <c r="G56" i="1"/>
  <c r="G41" i="1" l="1"/>
  <c r="G111" i="1"/>
  <c r="G40" i="1" l="1"/>
  <c r="G12" i="1"/>
  <c r="G11" i="1" l="1"/>
  <c r="G15" i="1"/>
  <c r="G16" i="1"/>
  <c r="G10" i="1" l="1"/>
  <c r="G51" i="1" l="1"/>
  <c r="G8" i="1"/>
  <c r="G47" i="1"/>
  <c r="G78" i="1"/>
  <c r="G54" i="1"/>
  <c r="G104" i="1" l="1"/>
  <c r="G112" i="1" s="1"/>
  <c r="G66" i="1"/>
  <c r="G86" i="1"/>
  <c r="G113" i="1" l="1"/>
  <c r="H86" i="1" l="1"/>
  <c r="J49" i="1" l="1"/>
  <c r="C116" i="1" l="1"/>
  <c r="M112" i="1"/>
  <c r="J112" i="1"/>
  <c r="F112" i="1"/>
  <c r="D112" i="1"/>
  <c r="H113" i="1"/>
  <c r="D116" i="1" s="1"/>
  <c r="D86" i="1"/>
  <c r="J72" i="1"/>
  <c r="M49" i="1"/>
  <c r="M86" i="1" s="1"/>
  <c r="F41" i="1"/>
  <c r="F86" i="1" s="1"/>
  <c r="J39" i="1"/>
  <c r="J22" i="1"/>
  <c r="M113" i="1" l="1"/>
  <c r="F113" i="1"/>
  <c r="J86" i="1"/>
  <c r="J113" i="1" s="1"/>
  <c r="D113" i="1"/>
  <c r="F119" i="1" s="1"/>
  <c r="F118" i="1"/>
  <c r="C115" i="1" l="1"/>
  <c r="C117" i="1" s="1"/>
  <c r="D115" i="1"/>
  <c r="D117" i="1" s="1"/>
</calcChain>
</file>

<file path=xl/sharedStrings.xml><?xml version="1.0" encoding="utf-8"?>
<sst xmlns="http://schemas.openxmlformats.org/spreadsheetml/2006/main" count="440" uniqueCount="437">
  <si>
    <t xml:space="preserve"> </t>
  </si>
  <si>
    <t>Lokale stanowiące własność Miasta Piotrków Trybunalski we wspólnotach mieszkaniowych</t>
  </si>
  <si>
    <t>LP.</t>
  </si>
  <si>
    <t>Adres nieruchomości</t>
  </si>
  <si>
    <t>Nr Wspólnoty</t>
  </si>
  <si>
    <t>Nr inwentarzowy</t>
  </si>
  <si>
    <t>Pow. oczynsz. lok. użytk.</t>
  </si>
  <si>
    <t>Pow. budynku wg aktu notar.</t>
  </si>
  <si>
    <t>Numer działki</t>
  </si>
  <si>
    <t>Pow. działki</t>
  </si>
  <si>
    <t>Stan prawny</t>
  </si>
  <si>
    <t>1-742/166</t>
  </si>
  <si>
    <t>316/2</t>
  </si>
  <si>
    <t>PT1P/00037753/7</t>
  </si>
  <si>
    <t>1-746                1-745</t>
  </si>
  <si>
    <t xml:space="preserve">  1-1011 k</t>
  </si>
  <si>
    <t>PT1P/00038071/9</t>
  </si>
  <si>
    <t>1-290/285</t>
  </si>
  <si>
    <t>143/116,132</t>
  </si>
  <si>
    <t>PT1P/00051064/4</t>
  </si>
  <si>
    <t>1-291/286</t>
  </si>
  <si>
    <t>143/118</t>
  </si>
  <si>
    <t>PT1P/00050358/5</t>
  </si>
  <si>
    <t>1-110/177</t>
  </si>
  <si>
    <t>261/20</t>
  </si>
  <si>
    <t>PT1P/00052943/7</t>
  </si>
  <si>
    <t>1-602/002         1-607/001       1-603/003</t>
  </si>
  <si>
    <t>8-402</t>
  </si>
  <si>
    <t>PT1P/00049431/1</t>
  </si>
  <si>
    <t>1-116/225</t>
  </si>
  <si>
    <t>PT1P/00046812/5</t>
  </si>
  <si>
    <t>1-216/287</t>
  </si>
  <si>
    <t>162/21</t>
  </si>
  <si>
    <t>PT1P/00056071/1</t>
  </si>
  <si>
    <t>1-217/288</t>
  </si>
  <si>
    <t>162/25</t>
  </si>
  <si>
    <t>PT1P/00057459/2</t>
  </si>
  <si>
    <t>1-218/289</t>
  </si>
  <si>
    <t>143/128</t>
  </si>
  <si>
    <t>PT1P/00050360/2</t>
  </si>
  <si>
    <t>1-215/290</t>
  </si>
  <si>
    <t>143/127</t>
  </si>
  <si>
    <t>PT1P/00050355/4</t>
  </si>
  <si>
    <t>1-515</t>
  </si>
  <si>
    <t>296/18</t>
  </si>
  <si>
    <t>PT1P/00055967/2</t>
  </si>
  <si>
    <t>1-406/292</t>
  </si>
  <si>
    <t>162/16</t>
  </si>
  <si>
    <t>PT1P/00047373/2</t>
  </si>
  <si>
    <t>1-235/291</t>
  </si>
  <si>
    <t>143/142</t>
  </si>
  <si>
    <t>PT1P/00050366/4</t>
  </si>
  <si>
    <t>1-419/478</t>
  </si>
  <si>
    <t>105/2</t>
  </si>
  <si>
    <t>PT1P/00059530/8</t>
  </si>
  <si>
    <t>1-111/180</t>
  </si>
  <si>
    <t>260,261/26</t>
  </si>
  <si>
    <t>PT1P/00028280/4                         PT1P/00052939/6</t>
  </si>
  <si>
    <t>1-112/181</t>
  </si>
  <si>
    <t>261/24</t>
  </si>
  <si>
    <t>PT1P/00052941/3</t>
  </si>
  <si>
    <t>1-459/1006</t>
  </si>
  <si>
    <t>232/11</t>
  </si>
  <si>
    <t>PT1P/00060260/4</t>
  </si>
  <si>
    <t>1-219/289</t>
  </si>
  <si>
    <t>143/115</t>
  </si>
  <si>
    <t>PT1P/00050370/5</t>
  </si>
  <si>
    <t>1-222/229</t>
  </si>
  <si>
    <t>143/114,131</t>
  </si>
  <si>
    <t>PT1P/00050375/0</t>
  </si>
  <si>
    <t>1-224/300</t>
  </si>
  <si>
    <t>1-1120 hu</t>
  </si>
  <si>
    <t>143/122</t>
  </si>
  <si>
    <t>PT1P/00050369/5</t>
  </si>
  <si>
    <t>1-221/301</t>
  </si>
  <si>
    <t>143/132,138</t>
  </si>
  <si>
    <t>PT1P/00018872/8                        PT1P/00051061/3</t>
  </si>
  <si>
    <t>1-342/302</t>
  </si>
  <si>
    <t>143/139</t>
  </si>
  <si>
    <t>PT1P/00050368/8</t>
  </si>
  <si>
    <t>1-220/303</t>
  </si>
  <si>
    <t>143/137</t>
  </si>
  <si>
    <t>PT1P/00050372/9</t>
  </si>
  <si>
    <t>1-343/305</t>
  </si>
  <si>
    <t>143/159 143/160</t>
  </si>
  <si>
    <t>PT1P/00050371/2</t>
  </si>
  <si>
    <t>1-239/347</t>
  </si>
  <si>
    <t>143/124</t>
  </si>
  <si>
    <t>PT1P/00050359/2</t>
  </si>
  <si>
    <t>1-238/348</t>
  </si>
  <si>
    <t>PT1P/00024666/6</t>
  </si>
  <si>
    <t>Ks.P.Ściegiennego 10</t>
  </si>
  <si>
    <t>1-258/352</t>
  </si>
  <si>
    <t>143/8</t>
  </si>
  <si>
    <t>PT1P/00046035/4</t>
  </si>
  <si>
    <t>Ks.P.Ściegiennego 11</t>
  </si>
  <si>
    <t>1-237/353</t>
  </si>
  <si>
    <t>143/145</t>
  </si>
  <si>
    <t>PT1P/00050364/0</t>
  </si>
  <si>
    <t>Ks.P.Ściegiennego 13</t>
  </si>
  <si>
    <t>1-259/354</t>
  </si>
  <si>
    <t>143/133</t>
  </si>
  <si>
    <t>PT1P/00050365/7</t>
  </si>
  <si>
    <t>1-264/327</t>
  </si>
  <si>
    <t>143/129,135</t>
  </si>
  <si>
    <t>PT1P/00051065/1                          PT1P/00024857/2</t>
  </si>
  <si>
    <t>1-263/328</t>
  </si>
  <si>
    <t>143/130,136</t>
  </si>
  <si>
    <t>PT1P/00050350/9</t>
  </si>
  <si>
    <t>1-262/329</t>
  </si>
  <si>
    <t>143/131</t>
  </si>
  <si>
    <t>PT1P/00050373/6</t>
  </si>
  <si>
    <t>1-265/330</t>
  </si>
  <si>
    <t>143/125,137</t>
  </si>
  <si>
    <t>PT1P/00054192/1</t>
  </si>
  <si>
    <t>1-260/332</t>
  </si>
  <si>
    <t>143/135</t>
  </si>
  <si>
    <t>PT1P/00050363/3</t>
  </si>
  <si>
    <t>1-617/008</t>
  </si>
  <si>
    <t>1-1059 g   1-733/058</t>
  </si>
  <si>
    <t>PT1P/00050053/7</t>
  </si>
  <si>
    <t>1-618/009</t>
  </si>
  <si>
    <t>1-1061 g     1-1060 g    1-734/059</t>
  </si>
  <si>
    <t>217/1,217/2,218/3,218/4,218/5</t>
  </si>
  <si>
    <t>PT1P/00018498/2                       PT1P/00050121/5</t>
  </si>
  <si>
    <t>1-133/233</t>
  </si>
  <si>
    <t>471/1</t>
  </si>
  <si>
    <t>PT1P/00046182/9</t>
  </si>
  <si>
    <t>1-568</t>
  </si>
  <si>
    <t>463/1</t>
  </si>
  <si>
    <t>PT1P/00021915/6</t>
  </si>
  <si>
    <t>1-567</t>
  </si>
  <si>
    <t>PT1P/00054746/0</t>
  </si>
  <si>
    <t>1-566</t>
  </si>
  <si>
    <t>PT1P/00021916/3</t>
  </si>
  <si>
    <t>1-409/234</t>
  </si>
  <si>
    <t>PT1P/00044356/6</t>
  </si>
  <si>
    <t>1-133/240</t>
  </si>
  <si>
    <t>PT1P/00036402/5</t>
  </si>
  <si>
    <t>1-737/014</t>
  </si>
  <si>
    <t>1-736/061</t>
  </si>
  <si>
    <t>173/9 174/1</t>
  </si>
  <si>
    <t>PT1P/00056012/0</t>
  </si>
  <si>
    <t>1-105/183</t>
  </si>
  <si>
    <t>257,261/17</t>
  </si>
  <si>
    <t xml:space="preserve">PT1P/00052938/9 </t>
  </si>
  <si>
    <t>1-106/184</t>
  </si>
  <si>
    <t>258,261/16</t>
  </si>
  <si>
    <t>PT1P/00021989/5                PT1P/00052937/2</t>
  </si>
  <si>
    <t>1-107/185</t>
  </si>
  <si>
    <t>254/1</t>
  </si>
  <si>
    <t>PT1P/00050175/8</t>
  </si>
  <si>
    <t>1-108/186</t>
  </si>
  <si>
    <t>259,261/15</t>
  </si>
  <si>
    <t>PT1P/00025013/1                       PT1P/00052936/7</t>
  </si>
  <si>
    <t>1-109/188</t>
  </si>
  <si>
    <t>PT1P/00024906/1</t>
  </si>
  <si>
    <t>1-225/315</t>
  </si>
  <si>
    <t>143/113</t>
  </si>
  <si>
    <t>PT1P/00050376/7</t>
  </si>
  <si>
    <t>1-226/316</t>
  </si>
  <si>
    <t>143/119,134</t>
  </si>
  <si>
    <t>PT1P/00053548/5                          PT1P/00017608/0</t>
  </si>
  <si>
    <t>1-227/317</t>
  </si>
  <si>
    <t>143/120</t>
  </si>
  <si>
    <t>PT1P/00050374/3</t>
  </si>
  <si>
    <t>1-228/318</t>
  </si>
  <si>
    <t>143/117</t>
  </si>
  <si>
    <t>PT1P/00050357/8</t>
  </si>
  <si>
    <t>1-229/319</t>
  </si>
  <si>
    <t>133,143/123</t>
  </si>
  <si>
    <t>PT1P/00018627/6                          PT1P/00051059/6</t>
  </si>
  <si>
    <t>1-230/320</t>
  </si>
  <si>
    <t>143/126</t>
  </si>
  <si>
    <t>PT1P/00050356/1</t>
  </si>
  <si>
    <t>1-102/189</t>
  </si>
  <si>
    <t>PT1P/00021156/7</t>
  </si>
  <si>
    <t>1-103/190</t>
  </si>
  <si>
    <t>283/42</t>
  </si>
  <si>
    <t>PT1P/00056216/0</t>
  </si>
  <si>
    <t>1-104/191</t>
  </si>
  <si>
    <t>PT1P/00044885/3</t>
  </si>
  <si>
    <t>1-723/192</t>
  </si>
  <si>
    <t>PT1P/00014898/8</t>
  </si>
  <si>
    <t>1-87/265</t>
  </si>
  <si>
    <t>1-1069 g</t>
  </si>
  <si>
    <t>25/31</t>
  </si>
  <si>
    <t>PT1P/00067342/2</t>
  </si>
  <si>
    <t>1-506/529</t>
  </si>
  <si>
    <t>PT1P/00010540/6</t>
  </si>
  <si>
    <t>1-683/029</t>
  </si>
  <si>
    <t>1-684/066    8-403</t>
  </si>
  <si>
    <t>93/9</t>
  </si>
  <si>
    <t>PT1P/00047889/2</t>
  </si>
  <si>
    <t>1-115/254</t>
  </si>
  <si>
    <t>PT1P/00051520/9</t>
  </si>
  <si>
    <t>1-194/333</t>
  </si>
  <si>
    <t>PT1P/00037567/6</t>
  </si>
  <si>
    <t>1-195/334</t>
  </si>
  <si>
    <t>PT1P/00047991/0</t>
  </si>
  <si>
    <t>1-196/335</t>
  </si>
  <si>
    <t>PT1P/00018336/9</t>
  </si>
  <si>
    <t>1-199/338</t>
  </si>
  <si>
    <t>1-184/399</t>
  </si>
  <si>
    <t>180/24</t>
  </si>
  <si>
    <t>PT1P/00062736/6</t>
  </si>
  <si>
    <t>1-200/339</t>
  </si>
  <si>
    <t>1-182/400</t>
  </si>
  <si>
    <t>180/3</t>
  </si>
  <si>
    <t>PT1P/00038383/9</t>
  </si>
  <si>
    <t>1-209/355</t>
  </si>
  <si>
    <t xml:space="preserve">PT1P/00058186/4                   </t>
  </si>
  <si>
    <t>1-210/356</t>
  </si>
  <si>
    <t>162/30,162/31</t>
  </si>
  <si>
    <t>PT1P/00048953/9</t>
  </si>
  <si>
    <t>1-565</t>
  </si>
  <si>
    <t>443/12,443,13</t>
  </si>
  <si>
    <t>PT1P/00017519/9</t>
  </si>
  <si>
    <t>1-569</t>
  </si>
  <si>
    <t>443/14, 443/15</t>
  </si>
  <si>
    <t>PT1P/00018348/6</t>
  </si>
  <si>
    <t>1-652/037</t>
  </si>
  <si>
    <t>1-1058 k</t>
  </si>
  <si>
    <t>PT1P/00018821/6</t>
  </si>
  <si>
    <t>1-655/040</t>
  </si>
  <si>
    <t>1-1057</t>
  </si>
  <si>
    <t>102/1</t>
  </si>
  <si>
    <t>PT1P/00047455/1</t>
  </si>
  <si>
    <t>1-292/384</t>
  </si>
  <si>
    <t>411/17</t>
  </si>
  <si>
    <t>PT1P/00061572/1</t>
  </si>
  <si>
    <t>1-78/54</t>
  </si>
  <si>
    <t>2/39</t>
  </si>
  <si>
    <t>PT1P/00056020/9</t>
  </si>
  <si>
    <t>1-79/522</t>
  </si>
  <si>
    <t>2/38</t>
  </si>
  <si>
    <t>PT1P/00056019/9</t>
  </si>
  <si>
    <t>1-147/267</t>
  </si>
  <si>
    <t>458/1,458/2, 458/3, 457/8, 457/9, 457/10, 457/11</t>
  </si>
  <si>
    <t>PT1P/00027729/7                         PT1P/00055757/7</t>
  </si>
  <si>
    <t>1-148/268</t>
  </si>
  <si>
    <t>457/3, 457/4, 457/5, 457/6, 457/7</t>
  </si>
  <si>
    <t>PT1P/00047137/6</t>
  </si>
  <si>
    <t>1-433/881</t>
  </si>
  <si>
    <t>1-434/540</t>
  </si>
  <si>
    <t>457/1</t>
  </si>
  <si>
    <t>PT1P/00007735/6</t>
  </si>
  <si>
    <t>1-513</t>
  </si>
  <si>
    <t>15/1, 15/2</t>
  </si>
  <si>
    <t>PT1P/00049938/5</t>
  </si>
  <si>
    <t>1-514</t>
  </si>
  <si>
    <t>12/8, 12/9</t>
  </si>
  <si>
    <t>PT1P/00049941/9</t>
  </si>
  <si>
    <t>1-941</t>
  </si>
  <si>
    <t>261/18</t>
  </si>
  <si>
    <t>PT1P/00052944/4</t>
  </si>
  <si>
    <t>Dzielna 7A</t>
  </si>
  <si>
    <t>1-22005</t>
  </si>
  <si>
    <t>296/60,296/62,296/66</t>
  </si>
  <si>
    <t>PT1P/00074590/7</t>
  </si>
  <si>
    <t>1-455/542</t>
  </si>
  <si>
    <t>1-1068             1-457/544 kotłownia</t>
  </si>
  <si>
    <t>190/41</t>
  </si>
  <si>
    <t>PT1P/00060789/8</t>
  </si>
  <si>
    <t>Górna 24</t>
  </si>
  <si>
    <t>1-22006</t>
  </si>
  <si>
    <t>340/4</t>
  </si>
  <si>
    <t>PT1P/00068056/7</t>
  </si>
  <si>
    <t>K.Wielkiego 9</t>
  </si>
  <si>
    <t>1-940</t>
  </si>
  <si>
    <t>261/23</t>
  </si>
  <si>
    <t>PT1P/00052942/0</t>
  </si>
  <si>
    <t>1-223/479</t>
  </si>
  <si>
    <t>143/141</t>
  </si>
  <si>
    <t>PT1P/00050367/1</t>
  </si>
  <si>
    <t>1-261/331</t>
  </si>
  <si>
    <t>143/134</t>
  </si>
  <si>
    <t>PT1P/00050362/6</t>
  </si>
  <si>
    <t>1-236/349</t>
  </si>
  <si>
    <t>141,143/140</t>
  </si>
  <si>
    <t>PT1P/00027035/5                         PT1P/00051063/7</t>
  </si>
  <si>
    <t>1-422/350</t>
  </si>
  <si>
    <t>143/143</t>
  </si>
  <si>
    <t>PT1P/00050361/9</t>
  </si>
  <si>
    <t>1-272/351</t>
  </si>
  <si>
    <t>140,143/144</t>
  </si>
  <si>
    <t>PT1P/00050351/6</t>
  </si>
  <si>
    <t>Łódzka 35A</t>
  </si>
  <si>
    <t>1-22007</t>
  </si>
  <si>
    <t>PT1P/00063874/2</t>
  </si>
  <si>
    <t>Okrzei 3</t>
  </si>
  <si>
    <t>1-921</t>
  </si>
  <si>
    <t>8-247                  8-250</t>
  </si>
  <si>
    <t>PT1P/00050001/8</t>
  </si>
  <si>
    <t>Okrzei 5</t>
  </si>
  <si>
    <t>1-922</t>
  </si>
  <si>
    <t>Okrzei 7</t>
  </si>
  <si>
    <t>1-923</t>
  </si>
  <si>
    <t>8-251</t>
  </si>
  <si>
    <t>Okrzei 9</t>
  </si>
  <si>
    <t>1-924</t>
  </si>
  <si>
    <t>Piastowska 13</t>
  </si>
  <si>
    <t>1-920</t>
  </si>
  <si>
    <t>PT1P/00048818/1</t>
  </si>
  <si>
    <t>1-449/973</t>
  </si>
  <si>
    <t>14/6,14/7,14/8</t>
  </si>
  <si>
    <t>PT1P/00051395/3</t>
  </si>
  <si>
    <t>1-89/246</t>
  </si>
  <si>
    <t>13/2</t>
  </si>
  <si>
    <t>PT1P/00050500/6</t>
  </si>
  <si>
    <t>1-608/028</t>
  </si>
  <si>
    <t>1-1062           1-1063              1-1064               1-1065</t>
  </si>
  <si>
    <t>PT1P/00000668/6</t>
  </si>
  <si>
    <t xml:space="preserve">Wojska Polskiego 122c </t>
  </si>
  <si>
    <t>1-918</t>
  </si>
  <si>
    <t>149/2,149/10, 149/11</t>
  </si>
  <si>
    <t>PT1P/00069081/8</t>
  </si>
  <si>
    <t>Wysoka 11</t>
  </si>
  <si>
    <t>1-919</t>
  </si>
  <si>
    <t>482/26</t>
  </si>
  <si>
    <t>PT1P/00052613/5</t>
  </si>
  <si>
    <t>1-140/266</t>
  </si>
  <si>
    <t>471/2</t>
  </si>
  <si>
    <t>PT1P/00038072/6</t>
  </si>
  <si>
    <t>Ogółem</t>
  </si>
  <si>
    <t>Stan pow.lokali mieszkalnych</t>
  </si>
  <si>
    <t>Stan pow.lokali użytkowych</t>
  </si>
  <si>
    <t>liczba lokali mieszkalnych</t>
  </si>
  <si>
    <t>liczba budynków</t>
  </si>
  <si>
    <t>218/7, 218/8</t>
  </si>
  <si>
    <t>435/1/2</t>
  </si>
  <si>
    <t>397/1/2</t>
  </si>
  <si>
    <t>247/1/2</t>
  </si>
  <si>
    <t xml:space="preserve">8-248       8-249 </t>
  </si>
  <si>
    <t>1-1066      1-1067      8-252          8-253</t>
  </si>
  <si>
    <t>Obręb</t>
  </si>
  <si>
    <t>Al. 3-go Maja 5</t>
  </si>
  <si>
    <t>Al. 3-go Maja 9</t>
  </si>
  <si>
    <t>Broniewskiego 10</t>
  </si>
  <si>
    <t>Broniewskiego 12</t>
  </si>
  <si>
    <t>B. Chrobrego 1</t>
  </si>
  <si>
    <t>Dąbrowskiego 18</t>
  </si>
  <si>
    <t>Doroszewskiego 5</t>
  </si>
  <si>
    <t>Działkowa 6</t>
  </si>
  <si>
    <t>Działkowa 8</t>
  </si>
  <si>
    <t>Działkowa 12</t>
  </si>
  <si>
    <t>Działkowa 20</t>
  </si>
  <si>
    <t>Dzielna 11</t>
  </si>
  <si>
    <t>Garbarska 31</t>
  </si>
  <si>
    <t>Garbarska 36</t>
  </si>
  <si>
    <t>Jerozolimska 25</t>
  </si>
  <si>
    <t>K. Wielkiego 3</t>
  </si>
  <si>
    <t>K. Wielkiego 7</t>
  </si>
  <si>
    <t>Krakowskie Przedm. 65</t>
  </si>
  <si>
    <t>Krasickiego 1</t>
  </si>
  <si>
    <t>Krasickiego 2</t>
  </si>
  <si>
    <t>Krasickiego 3</t>
  </si>
  <si>
    <t>Krasickiego 5</t>
  </si>
  <si>
    <t>Krasickiego 7</t>
  </si>
  <si>
    <t>Krasickiego 8</t>
  </si>
  <si>
    <t>Krasickiego 10</t>
  </si>
  <si>
    <t>Ks.P.Ściegiennego 3</t>
  </si>
  <si>
    <t>Ks.P.Ściegiennego 4</t>
  </si>
  <si>
    <t>Ks.P.Skargi 2</t>
  </si>
  <si>
    <t>Ks.P.Skargi 4</t>
  </si>
  <si>
    <t>Ks.P.Skargi 6</t>
  </si>
  <si>
    <t>Ks.P.Skargi 9</t>
  </si>
  <si>
    <t>Ks.P.Skargi 10a</t>
  </si>
  <si>
    <t>Kwiatowa 25</t>
  </si>
  <si>
    <t>Kwiatowa 27</t>
  </si>
  <si>
    <t>Łódzka 29</t>
  </si>
  <si>
    <t>Łódzka 31</t>
  </si>
  <si>
    <t>Łódzka 35</t>
  </si>
  <si>
    <t>Łódzka 41</t>
  </si>
  <si>
    <t>Łódzka 43</t>
  </si>
  <si>
    <t>Matejki 1</t>
  </si>
  <si>
    <t>Mickiewicza 25</t>
  </si>
  <si>
    <t>Mieszka I-go 1</t>
  </si>
  <si>
    <t>Mieszka I-go 3</t>
  </si>
  <si>
    <t>Mieszka I-go 4</t>
  </si>
  <si>
    <t>Mieszka I-go 5</t>
  </si>
  <si>
    <t>Mieszka I-go 8</t>
  </si>
  <si>
    <t>Pawlikowskiego 1</t>
  </si>
  <si>
    <t>Pawlikowskiego 2</t>
  </si>
  <si>
    <t>Pawlikowskiego 4</t>
  </si>
  <si>
    <t>Pawlikowskiego 9</t>
  </si>
  <si>
    <t>Pawlikowskiego 12</t>
  </si>
  <si>
    <t>Pawlikowskiego 14</t>
  </si>
  <si>
    <t>Piastowska 9</t>
  </si>
  <si>
    <t>Piastowska 10</t>
  </si>
  <si>
    <t>Piastowska 11</t>
  </si>
  <si>
    <t>Próchnika 3/5</t>
  </si>
  <si>
    <t>Rembeka 7</t>
  </si>
  <si>
    <t>Rysia 3</t>
  </si>
  <si>
    <t>Sienkiewicza 9</t>
  </si>
  <si>
    <t>Słowackiego 131</t>
  </si>
  <si>
    <t>Sulejowska 25</t>
  </si>
  <si>
    <t>Sulejowska 29</t>
  </si>
  <si>
    <t>Sulejowska 29a</t>
  </si>
  <si>
    <t>Sulejowska 39</t>
  </si>
  <si>
    <t>Sulejowska 41</t>
  </si>
  <si>
    <t>Szmidta 11</t>
  </si>
  <si>
    <t>Szmidta 15</t>
  </si>
  <si>
    <t>Topolowa 16/20</t>
  </si>
  <si>
    <t>Topolowa 16/20A</t>
  </si>
  <si>
    <t>Wojska Polskiego 42</t>
  </si>
  <si>
    <t>Wojska Polskiego 46</t>
  </si>
  <si>
    <t>Wolborska 4</t>
  </si>
  <si>
    <t>Wronia 43</t>
  </si>
  <si>
    <t>Wronia 47</t>
  </si>
  <si>
    <t>Wysoka 40/42</t>
  </si>
  <si>
    <t>Wysoka 44/46</t>
  </si>
  <si>
    <t>Żeromskiego 7</t>
  </si>
  <si>
    <r>
      <t xml:space="preserve">RAZEM: </t>
    </r>
    <r>
      <rPr>
        <sz val="8"/>
        <rFont val="Arial CE"/>
        <charset val="238"/>
      </rPr>
      <t>(Zarządca TBS)</t>
    </r>
  </si>
  <si>
    <t>OGÓŁEM</t>
  </si>
  <si>
    <r>
      <t xml:space="preserve">RAZEM: </t>
    </r>
    <r>
      <rPr>
        <sz val="8"/>
        <rFont val="Arial CE"/>
        <charset val="238"/>
      </rPr>
      <t>(pozostali Zarządcy)</t>
    </r>
  </si>
  <si>
    <t>Belzacka 100</t>
  </si>
  <si>
    <t>Belzacka 102</t>
  </si>
  <si>
    <t>Energetyków 10</t>
  </si>
  <si>
    <t>B. Chrobrego 5</t>
  </si>
  <si>
    <t>Krasickiego 9</t>
  </si>
  <si>
    <t>Ks.P.Skargi 10</t>
  </si>
  <si>
    <t>Ks.P.Ściegiennego 6a</t>
  </si>
  <si>
    <t>Ks.P.Ściegiennego 7</t>
  </si>
  <si>
    <t>Ks.P.Ściegiennego 9</t>
  </si>
  <si>
    <t>Prusa 2 (kl.I-II)</t>
  </si>
  <si>
    <t>Prusa 2 (kl.III-IV)</t>
  </si>
  <si>
    <t>Sienkiewicza 3</t>
  </si>
  <si>
    <t>Wysoka 14</t>
  </si>
  <si>
    <t>162/27,162/28,162/29,164/1, 164/2</t>
  </si>
  <si>
    <t>Budynki gospod. i garaże</t>
  </si>
  <si>
    <t>Ilość bud.</t>
  </si>
  <si>
    <t>Ilość lok. mieszk. wchodzących w skład nieruchomości</t>
  </si>
  <si>
    <t>296/26/27/28/71</t>
  </si>
  <si>
    <t>Ilość lok. mieszk. własność Gminy - 30.11.2022</t>
  </si>
  <si>
    <t>Stan pow. oczyn. lokali mieszk.          Gminy na 30.11.2022</t>
  </si>
  <si>
    <r>
      <rPr>
        <b/>
        <sz val="9"/>
        <rFont val="Arial CE"/>
        <charset val="238"/>
      </rPr>
      <t>Załącznik nr 2</t>
    </r>
    <r>
      <rPr>
        <sz val="9"/>
        <rFont val="Arial CE"/>
        <charset val="238"/>
      </rPr>
      <t xml:space="preserve"> do umowy dzierżawy,  stan na 30.11.2022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</si>
</sst>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color indexed="8"/>
      <name val="Arial CE"/>
      <charset val="238"/>
    </font>
    <font>
      <b/>
      <sz val="8"/>
      <color indexed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6"/>
      <name val="Arial CE"/>
      <charset val="238"/>
    </font>
    <font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/>
    <xf numFmtId="0" fontId="8" fillId="0" borderId="0" xfId="0" applyFont="1" applyAlignment="1">
      <alignment horizontal="right"/>
    </xf>
    <xf numFmtId="4" fontId="0" fillId="0" borderId="0" xfId="0" applyNumberFormat="1"/>
    <xf numFmtId="0" fontId="11" fillId="0" borderId="2" xfId="0" applyFont="1" applyBorder="1" applyAlignment="1">
      <alignment wrapText="1"/>
    </xf>
    <xf numFmtId="4" fontId="12" fillId="0" borderId="2" xfId="0" applyNumberFormat="1" applyFont="1" applyBorder="1"/>
    <xf numFmtId="4" fontId="11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wrapText="1"/>
    </xf>
    <xf numFmtId="0" fontId="11" fillId="2" borderId="2" xfId="0" applyFont="1" applyFill="1" applyBorder="1" applyAlignment="1">
      <alignment wrapText="1"/>
    </xf>
    <xf numFmtId="4" fontId="12" fillId="2" borderId="2" xfId="0" applyNumberFormat="1" applyFont="1" applyFill="1" applyBorder="1"/>
    <xf numFmtId="4" fontId="11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wrapText="1"/>
    </xf>
    <xf numFmtId="4" fontId="10" fillId="2" borderId="2" xfId="0" applyNumberFormat="1" applyFont="1" applyFill="1" applyBorder="1"/>
    <xf numFmtId="0" fontId="0" fillId="0" borderId="5" xfId="0" applyBorder="1"/>
    <xf numFmtId="0" fontId="8" fillId="0" borderId="2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8" fillId="0" borderId="2" xfId="0" applyNumberFormat="1" applyFont="1" applyBorder="1" applyAlignment="1">
      <alignment horizontal="right" vertical="center" wrapText="1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8" fillId="3" borderId="2" xfId="0" applyFont="1" applyFill="1" applyBorder="1" applyAlignment="1">
      <alignment horizontal="right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 wrapText="1"/>
    </xf>
    <xf numFmtId="3" fontId="17" fillId="5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/>
    <xf numFmtId="4" fontId="14" fillId="4" borderId="2" xfId="0" applyNumberFormat="1" applyFont="1" applyFill="1" applyBorder="1"/>
    <xf numFmtId="0" fontId="10" fillId="0" borderId="4" xfId="0" applyFont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8" fillId="3" borderId="0" xfId="0" applyFont="1" applyFill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/>
    <xf numFmtId="4" fontId="8" fillId="0" borderId="1" xfId="0" applyNumberFormat="1" applyFont="1" applyBorder="1"/>
    <xf numFmtId="49" fontId="8" fillId="0" borderId="3" xfId="0" quotePrefix="1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8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3" fontId="8" fillId="0" borderId="2" xfId="0" applyNumberFormat="1" applyFont="1" applyBorder="1" applyAlignment="1">
      <alignment horizontal="right" vertical="center"/>
    </xf>
    <xf numFmtId="4" fontId="8" fillId="0" borderId="2" xfId="0" quotePrefix="1" applyNumberFormat="1" applyFont="1" applyBorder="1" applyAlignment="1">
      <alignment horizontal="right" vertical="center"/>
    </xf>
    <xf numFmtId="0" fontId="0" fillId="3" borderId="2" xfId="0" applyFill="1" applyBorder="1" applyAlignment="1">
      <alignment horizontal="left"/>
    </xf>
    <xf numFmtId="0" fontId="8" fillId="3" borderId="2" xfId="0" quotePrefix="1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8" fillId="0" borderId="2" xfId="0" quotePrefix="1" applyFont="1" applyBorder="1" applyAlignment="1">
      <alignment horizontal="right" vertical="center"/>
    </xf>
    <xf numFmtId="16" fontId="8" fillId="0" borderId="2" xfId="0" quotePrefix="1" applyNumberFormat="1" applyFont="1" applyBorder="1" applyAlignment="1">
      <alignment horizontal="right" vertical="center"/>
    </xf>
    <xf numFmtId="17" fontId="8" fillId="3" borderId="2" xfId="0" quotePrefix="1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/>
    <xf numFmtId="0" fontId="9" fillId="0" borderId="2" xfId="0" applyFont="1" applyBorder="1"/>
    <xf numFmtId="4" fontId="13" fillId="2" borderId="2" xfId="0" applyNumberFormat="1" applyFont="1" applyFill="1" applyBorder="1"/>
    <xf numFmtId="4" fontId="15" fillId="4" borderId="2" xfId="0" applyNumberFormat="1" applyFont="1" applyFill="1" applyBorder="1"/>
    <xf numFmtId="0" fontId="5" fillId="4" borderId="2" xfId="0" applyFont="1" applyFill="1" applyBorder="1"/>
    <xf numFmtId="0" fontId="0" fillId="0" borderId="3" xfId="0" applyBorder="1"/>
    <xf numFmtId="0" fontId="0" fillId="0" borderId="9" xfId="0" applyBorder="1"/>
    <xf numFmtId="0" fontId="0" fillId="0" borderId="5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9"/>
  <sheetViews>
    <sheetView tabSelected="1" zoomScaleNormal="100" workbookViewId="0">
      <selection activeCell="U3" sqref="U3"/>
    </sheetView>
  </sheetViews>
  <sheetFormatPr defaultRowHeight="12.75" x14ac:dyDescent="0.2"/>
  <cols>
    <col min="1" max="1" width="3.85546875" style="1" customWidth="1"/>
    <col min="2" max="2" width="21.7109375" customWidth="1"/>
    <col min="3" max="3" width="0.85546875" hidden="1" customWidth="1"/>
    <col min="4" max="4" width="3.85546875" customWidth="1"/>
    <col min="5" max="5" width="8.7109375" customWidth="1"/>
    <col min="6" max="6" width="8" style="4" customWidth="1"/>
    <col min="7" max="7" width="8" customWidth="1"/>
    <col min="8" max="8" width="8.140625" bestFit="1" customWidth="1"/>
    <col min="9" max="9" width="7.85546875" style="5" customWidth="1"/>
    <col min="10" max="10" width="9.5703125" customWidth="1"/>
    <col min="11" max="11" width="4.7109375" customWidth="1"/>
    <col min="12" max="12" width="12" customWidth="1"/>
    <col min="13" max="13" width="8" customWidth="1"/>
    <col min="14" max="14" width="12.5703125" customWidth="1"/>
    <col min="15" max="15" width="17.42578125" style="4" customWidth="1"/>
  </cols>
  <sheetData>
    <row r="1" spans="1:22" ht="13.5" customHeight="1" x14ac:dyDescent="0.2">
      <c r="A1" s="1" t="s">
        <v>0</v>
      </c>
      <c r="B1" s="123"/>
      <c r="C1" s="123"/>
      <c r="D1" s="123"/>
      <c r="E1" s="123"/>
      <c r="F1" s="123"/>
      <c r="G1" s="123"/>
      <c r="H1" s="123"/>
      <c r="I1" s="2"/>
      <c r="J1" s="3"/>
      <c r="N1" s="112" t="s">
        <v>436</v>
      </c>
      <c r="O1" s="112"/>
    </row>
    <row r="2" spans="1:22" s="86" customFormat="1" ht="22.5" customHeight="1" x14ac:dyDescent="0.2">
      <c r="A2" s="87"/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12"/>
      <c r="O2" s="112"/>
    </row>
    <row r="3" spans="1:22" ht="17.25" customHeight="1" x14ac:dyDescent="0.2">
      <c r="N3" s="113"/>
      <c r="O3" s="113"/>
    </row>
    <row r="4" spans="1:22" s="31" customFormat="1" ht="75" customHeight="1" x14ac:dyDescent="0.2">
      <c r="A4" s="34" t="s">
        <v>2</v>
      </c>
      <c r="B4" s="30" t="s">
        <v>3</v>
      </c>
      <c r="C4" s="30" t="s">
        <v>4</v>
      </c>
      <c r="D4" s="30" t="s">
        <v>431</v>
      </c>
      <c r="E4" s="30" t="s">
        <v>5</v>
      </c>
      <c r="F4" s="30" t="s">
        <v>432</v>
      </c>
      <c r="G4" s="38" t="s">
        <v>434</v>
      </c>
      <c r="H4" s="30" t="s">
        <v>6</v>
      </c>
      <c r="I4" s="30" t="s">
        <v>430</v>
      </c>
      <c r="J4" s="30" t="s">
        <v>7</v>
      </c>
      <c r="K4" s="67" t="s">
        <v>335</v>
      </c>
      <c r="L4" s="30" t="s">
        <v>8</v>
      </c>
      <c r="M4" s="30" t="s">
        <v>9</v>
      </c>
      <c r="N4" s="30" t="s">
        <v>435</v>
      </c>
      <c r="O4" s="30" t="s">
        <v>10</v>
      </c>
    </row>
    <row r="5" spans="1:22" s="31" customFormat="1" x14ac:dyDescent="0.2">
      <c r="A5" s="32">
        <v>1</v>
      </c>
      <c r="B5" s="32">
        <v>2</v>
      </c>
      <c r="C5" s="32">
        <v>3</v>
      </c>
      <c r="D5" s="32">
        <v>3</v>
      </c>
      <c r="E5" s="32">
        <v>4</v>
      </c>
      <c r="F5" s="32">
        <v>5</v>
      </c>
      <c r="G5" s="32">
        <v>6</v>
      </c>
      <c r="H5" s="32">
        <v>8</v>
      </c>
      <c r="I5" s="32">
        <v>9</v>
      </c>
      <c r="J5" s="32">
        <v>10</v>
      </c>
      <c r="K5" s="68">
        <v>11</v>
      </c>
      <c r="L5" s="32">
        <v>12</v>
      </c>
      <c r="M5" s="32">
        <v>13</v>
      </c>
      <c r="N5" s="33">
        <v>15</v>
      </c>
      <c r="O5" s="32">
        <v>16</v>
      </c>
    </row>
    <row r="6" spans="1:22" s="3" customFormat="1" ht="15" customHeight="1" x14ac:dyDescent="0.2">
      <c r="A6" s="40">
        <v>1</v>
      </c>
      <c r="B6" s="41" t="s">
        <v>336</v>
      </c>
      <c r="C6" s="42">
        <v>1</v>
      </c>
      <c r="D6" s="7">
        <v>1</v>
      </c>
      <c r="E6" s="39" t="s">
        <v>11</v>
      </c>
      <c r="F6" s="7">
        <v>35</v>
      </c>
      <c r="G6" s="7">
        <v>18</v>
      </c>
      <c r="H6" s="43">
        <v>238.64</v>
      </c>
      <c r="I6" s="46"/>
      <c r="J6" s="43">
        <v>1835.75</v>
      </c>
      <c r="K6" s="44">
        <v>22</v>
      </c>
      <c r="L6" s="29" t="s">
        <v>12</v>
      </c>
      <c r="M6" s="44">
        <v>1170</v>
      </c>
      <c r="N6" s="43">
        <v>815.52</v>
      </c>
      <c r="O6" s="7" t="s">
        <v>13</v>
      </c>
      <c r="P6"/>
    </row>
    <row r="7" spans="1:22" ht="21.6" customHeight="1" x14ac:dyDescent="0.2">
      <c r="A7" s="40">
        <v>2</v>
      </c>
      <c r="B7" s="41" t="s">
        <v>337</v>
      </c>
      <c r="C7" s="42">
        <v>2</v>
      </c>
      <c r="D7" s="7">
        <v>2</v>
      </c>
      <c r="E7" s="39" t="s">
        <v>14</v>
      </c>
      <c r="F7" s="7">
        <v>18</v>
      </c>
      <c r="G7" s="7">
        <v>10</v>
      </c>
      <c r="H7" s="43"/>
      <c r="I7" s="46" t="s">
        <v>15</v>
      </c>
      <c r="J7" s="43">
        <v>1114.04</v>
      </c>
      <c r="K7" s="44">
        <v>22</v>
      </c>
      <c r="L7" s="44">
        <v>325</v>
      </c>
      <c r="M7" s="44">
        <v>1423</v>
      </c>
      <c r="N7" s="43">
        <v>579.70000000000005</v>
      </c>
      <c r="O7" s="7" t="s">
        <v>16</v>
      </c>
    </row>
    <row r="8" spans="1:22" s="3" customFormat="1" ht="15" customHeight="1" x14ac:dyDescent="0.2">
      <c r="A8" s="40">
        <v>3</v>
      </c>
      <c r="B8" s="41" t="s">
        <v>338</v>
      </c>
      <c r="C8" s="42">
        <v>7</v>
      </c>
      <c r="D8" s="7">
        <v>1</v>
      </c>
      <c r="E8" s="39" t="s">
        <v>17</v>
      </c>
      <c r="F8" s="7">
        <v>26</v>
      </c>
      <c r="G8" s="7">
        <f>10-1</f>
        <v>9</v>
      </c>
      <c r="H8" s="43"/>
      <c r="I8" s="46"/>
      <c r="J8" s="43">
        <v>1281.25</v>
      </c>
      <c r="K8" s="44">
        <v>20</v>
      </c>
      <c r="L8" s="29" t="s">
        <v>18</v>
      </c>
      <c r="M8" s="44">
        <v>1761</v>
      </c>
      <c r="N8" s="43">
        <v>450.62999999999994</v>
      </c>
      <c r="O8" s="7" t="s">
        <v>19</v>
      </c>
    </row>
    <row r="9" spans="1:22" s="3" customFormat="1" ht="15" customHeight="1" x14ac:dyDescent="0.2">
      <c r="A9" s="40">
        <v>4</v>
      </c>
      <c r="B9" s="41" t="s">
        <v>339</v>
      </c>
      <c r="C9" s="42">
        <v>72</v>
      </c>
      <c r="D9" s="7">
        <v>1</v>
      </c>
      <c r="E9" s="39" t="s">
        <v>20</v>
      </c>
      <c r="F9" s="7">
        <v>18</v>
      </c>
      <c r="G9" s="7">
        <f>7-1</f>
        <v>6</v>
      </c>
      <c r="H9" s="43"/>
      <c r="I9" s="46"/>
      <c r="J9" s="43">
        <v>1116.43</v>
      </c>
      <c r="K9" s="44">
        <v>20</v>
      </c>
      <c r="L9" s="29" t="s">
        <v>21</v>
      </c>
      <c r="M9" s="44">
        <v>1385</v>
      </c>
      <c r="N9" s="43">
        <v>321.77</v>
      </c>
      <c r="O9" s="7" t="s">
        <v>22</v>
      </c>
    </row>
    <row r="10" spans="1:22" s="65" customFormat="1" ht="15" customHeight="1" x14ac:dyDescent="0.2">
      <c r="A10" s="54">
        <v>5</v>
      </c>
      <c r="B10" s="55" t="s">
        <v>340</v>
      </c>
      <c r="C10" s="56">
        <v>3</v>
      </c>
      <c r="D10" s="57">
        <v>1</v>
      </c>
      <c r="E10" s="58" t="s">
        <v>23</v>
      </c>
      <c r="F10" s="57">
        <v>44</v>
      </c>
      <c r="G10" s="57">
        <f>12-1-1</f>
        <v>10</v>
      </c>
      <c r="H10" s="59"/>
      <c r="I10" s="61"/>
      <c r="J10" s="59">
        <v>2102.73</v>
      </c>
      <c r="K10" s="60">
        <v>22</v>
      </c>
      <c r="L10" s="62" t="s">
        <v>24</v>
      </c>
      <c r="M10" s="60">
        <v>1323</v>
      </c>
      <c r="N10" s="59">
        <v>385.09999999999997</v>
      </c>
      <c r="O10" s="57" t="s">
        <v>25</v>
      </c>
    </row>
    <row r="11" spans="1:22" s="31" customFormat="1" ht="33" customHeight="1" x14ac:dyDescent="0.2">
      <c r="A11" s="54">
        <v>6</v>
      </c>
      <c r="B11" s="55" t="s">
        <v>341</v>
      </c>
      <c r="C11" s="56">
        <v>61</v>
      </c>
      <c r="D11" s="57">
        <v>3</v>
      </c>
      <c r="E11" s="58" t="s">
        <v>26</v>
      </c>
      <c r="F11" s="57">
        <v>15</v>
      </c>
      <c r="G11" s="57">
        <f>13-1</f>
        <v>12</v>
      </c>
      <c r="H11" s="59"/>
      <c r="I11" s="94" t="s">
        <v>27</v>
      </c>
      <c r="J11" s="59">
        <v>1275.17</v>
      </c>
      <c r="K11" s="44">
        <v>22</v>
      </c>
      <c r="L11" s="60">
        <v>88</v>
      </c>
      <c r="M11" s="60">
        <v>900</v>
      </c>
      <c r="N11" s="59">
        <v>589.48</v>
      </c>
      <c r="O11" s="57" t="s">
        <v>28</v>
      </c>
    </row>
    <row r="12" spans="1:22" ht="15" customHeight="1" x14ac:dyDescent="0.2">
      <c r="A12" s="40">
        <v>7</v>
      </c>
      <c r="B12" s="41" t="s">
        <v>342</v>
      </c>
      <c r="C12" s="42">
        <v>77</v>
      </c>
      <c r="D12" s="7">
        <v>1</v>
      </c>
      <c r="E12" s="39" t="s">
        <v>29</v>
      </c>
      <c r="F12" s="7">
        <v>40</v>
      </c>
      <c r="G12" s="7">
        <f>12-1-1</f>
        <v>10</v>
      </c>
      <c r="H12" s="43"/>
      <c r="I12" s="45"/>
      <c r="J12" s="43">
        <v>2681.74</v>
      </c>
      <c r="K12" s="44">
        <v>24</v>
      </c>
      <c r="L12" s="29">
        <v>467</v>
      </c>
      <c r="M12" s="44">
        <v>2250</v>
      </c>
      <c r="N12" s="43">
        <v>606.6</v>
      </c>
      <c r="O12" s="7" t="s">
        <v>30</v>
      </c>
    </row>
    <row r="13" spans="1:22" ht="16.899999999999999" customHeight="1" x14ac:dyDescent="0.2">
      <c r="A13" s="40">
        <v>8</v>
      </c>
      <c r="B13" s="41" t="s">
        <v>343</v>
      </c>
      <c r="C13" s="42">
        <v>18</v>
      </c>
      <c r="D13" s="7">
        <v>1</v>
      </c>
      <c r="E13" s="39" t="s">
        <v>31</v>
      </c>
      <c r="F13" s="7">
        <v>55</v>
      </c>
      <c r="G13" s="7">
        <f>18-1-1-1-1</f>
        <v>14</v>
      </c>
      <c r="H13" s="43"/>
      <c r="I13" s="45"/>
      <c r="J13" s="43">
        <v>2207.25</v>
      </c>
      <c r="K13" s="44">
        <v>20</v>
      </c>
      <c r="L13" s="29" t="s">
        <v>32</v>
      </c>
      <c r="M13" s="44">
        <v>2098</v>
      </c>
      <c r="N13" s="43">
        <v>501.17000000000007</v>
      </c>
      <c r="O13" s="7" t="s">
        <v>33</v>
      </c>
    </row>
    <row r="14" spans="1:22" ht="16.149999999999999" customHeight="1" x14ac:dyDescent="0.2">
      <c r="A14" s="40">
        <v>9</v>
      </c>
      <c r="B14" s="41" t="s">
        <v>344</v>
      </c>
      <c r="C14" s="42">
        <v>19</v>
      </c>
      <c r="D14" s="7">
        <v>1</v>
      </c>
      <c r="E14" s="39" t="s">
        <v>34</v>
      </c>
      <c r="F14" s="7">
        <v>55</v>
      </c>
      <c r="G14" s="7">
        <f>23-1-1</f>
        <v>21</v>
      </c>
      <c r="H14" s="43"/>
      <c r="I14" s="45"/>
      <c r="J14" s="43">
        <v>2261.17</v>
      </c>
      <c r="K14" s="44">
        <v>20</v>
      </c>
      <c r="L14" s="29" t="s">
        <v>35</v>
      </c>
      <c r="M14" s="44">
        <v>1928</v>
      </c>
      <c r="N14" s="43">
        <v>794.51</v>
      </c>
      <c r="O14" s="7" t="s">
        <v>36</v>
      </c>
    </row>
    <row r="15" spans="1:22" s="31" customFormat="1" ht="16.149999999999999" customHeight="1" x14ac:dyDescent="0.2">
      <c r="A15" s="54">
        <v>10</v>
      </c>
      <c r="B15" s="55" t="s">
        <v>345</v>
      </c>
      <c r="C15" s="56">
        <v>6</v>
      </c>
      <c r="D15" s="57">
        <v>1</v>
      </c>
      <c r="E15" s="58" t="s">
        <v>37</v>
      </c>
      <c r="F15" s="57">
        <v>18</v>
      </c>
      <c r="G15" s="57">
        <f>7-1</f>
        <v>6</v>
      </c>
      <c r="H15" s="59"/>
      <c r="I15" s="61"/>
      <c r="J15" s="59">
        <v>809.47</v>
      </c>
      <c r="K15" s="60">
        <v>20</v>
      </c>
      <c r="L15" s="62" t="s">
        <v>38</v>
      </c>
      <c r="M15" s="60">
        <v>610</v>
      </c>
      <c r="N15" s="59">
        <v>257.07</v>
      </c>
      <c r="O15" s="57" t="s">
        <v>39</v>
      </c>
      <c r="V15" s="31" t="s">
        <v>0</v>
      </c>
    </row>
    <row r="16" spans="1:22" ht="16.149999999999999" customHeight="1" x14ac:dyDescent="0.2">
      <c r="A16" s="40">
        <v>11</v>
      </c>
      <c r="B16" s="41" t="s">
        <v>346</v>
      </c>
      <c r="C16" s="42">
        <v>8</v>
      </c>
      <c r="D16" s="7">
        <v>1</v>
      </c>
      <c r="E16" s="39" t="s">
        <v>40</v>
      </c>
      <c r="F16" s="7">
        <v>18</v>
      </c>
      <c r="G16" s="7">
        <f>7-1</f>
        <v>6</v>
      </c>
      <c r="H16" s="43"/>
      <c r="I16" s="45"/>
      <c r="J16" s="43">
        <v>813.44</v>
      </c>
      <c r="K16" s="44">
        <v>20</v>
      </c>
      <c r="L16" s="29" t="s">
        <v>41</v>
      </c>
      <c r="M16" s="44">
        <v>862</v>
      </c>
      <c r="N16" s="43">
        <v>240.52</v>
      </c>
      <c r="O16" s="7" t="s">
        <v>42</v>
      </c>
    </row>
    <row r="17" spans="1:15" s="31" customFormat="1" ht="15" customHeight="1" x14ac:dyDescent="0.2">
      <c r="A17" s="54">
        <v>12</v>
      </c>
      <c r="B17" s="55" t="s">
        <v>347</v>
      </c>
      <c r="C17" s="56">
        <v>67</v>
      </c>
      <c r="D17" s="57">
        <v>1</v>
      </c>
      <c r="E17" s="58" t="s">
        <v>43</v>
      </c>
      <c r="F17" s="57">
        <v>45</v>
      </c>
      <c r="G17" s="57">
        <f>20-1-1-1</f>
        <v>17</v>
      </c>
      <c r="H17" s="59"/>
      <c r="I17" s="61"/>
      <c r="J17" s="59">
        <v>2358</v>
      </c>
      <c r="K17" s="60">
        <v>23</v>
      </c>
      <c r="L17" s="62" t="s">
        <v>44</v>
      </c>
      <c r="M17" s="60">
        <v>2370</v>
      </c>
      <c r="N17" s="59">
        <v>822.47</v>
      </c>
      <c r="O17" s="57" t="s">
        <v>45</v>
      </c>
    </row>
    <row r="18" spans="1:15" s="31" customFormat="1" ht="15" customHeight="1" x14ac:dyDescent="0.2">
      <c r="A18" s="54">
        <v>13</v>
      </c>
      <c r="B18" s="55" t="s">
        <v>348</v>
      </c>
      <c r="C18" s="56">
        <v>75</v>
      </c>
      <c r="D18" s="57">
        <v>1</v>
      </c>
      <c r="E18" s="58" t="s">
        <v>46</v>
      </c>
      <c r="F18" s="57">
        <v>85</v>
      </c>
      <c r="G18" s="57">
        <f>28-1-1</f>
        <v>26</v>
      </c>
      <c r="H18" s="59">
        <v>141.69</v>
      </c>
      <c r="I18" s="61"/>
      <c r="J18" s="59">
        <v>3775.75</v>
      </c>
      <c r="K18" s="60">
        <v>20</v>
      </c>
      <c r="L18" s="62" t="s">
        <v>47</v>
      </c>
      <c r="M18" s="60">
        <v>2953</v>
      </c>
      <c r="N18" s="59">
        <v>976.18999999999994</v>
      </c>
      <c r="O18" s="57" t="s">
        <v>48</v>
      </c>
    </row>
    <row r="19" spans="1:15" s="31" customFormat="1" ht="16.149999999999999" customHeight="1" x14ac:dyDescent="0.2">
      <c r="A19" s="54">
        <v>14</v>
      </c>
      <c r="B19" s="55" t="s">
        <v>349</v>
      </c>
      <c r="C19" s="56">
        <v>9</v>
      </c>
      <c r="D19" s="57">
        <v>1</v>
      </c>
      <c r="E19" s="58" t="s">
        <v>49</v>
      </c>
      <c r="F19" s="57">
        <v>45</v>
      </c>
      <c r="G19" s="57">
        <v>6</v>
      </c>
      <c r="H19" s="59"/>
      <c r="I19" s="61"/>
      <c r="J19" s="59">
        <v>2028.76</v>
      </c>
      <c r="K19" s="44">
        <v>20</v>
      </c>
      <c r="L19" s="62" t="s">
        <v>50</v>
      </c>
      <c r="M19" s="60">
        <v>2223</v>
      </c>
      <c r="N19" s="59">
        <v>228.69</v>
      </c>
      <c r="O19" s="57" t="s">
        <v>51</v>
      </c>
    </row>
    <row r="20" spans="1:15" ht="16.149999999999999" customHeight="1" x14ac:dyDescent="0.2">
      <c r="A20" s="40">
        <v>15</v>
      </c>
      <c r="B20" s="41" t="s">
        <v>350</v>
      </c>
      <c r="C20" s="42">
        <v>57</v>
      </c>
      <c r="D20" s="7">
        <v>1</v>
      </c>
      <c r="E20" s="39" t="s">
        <v>52</v>
      </c>
      <c r="F20" s="7">
        <v>22</v>
      </c>
      <c r="G20" s="7">
        <v>4</v>
      </c>
      <c r="H20" s="43"/>
      <c r="I20" s="45"/>
      <c r="J20" s="43">
        <v>1043.8</v>
      </c>
      <c r="K20" s="44">
        <v>21</v>
      </c>
      <c r="L20" s="29" t="s">
        <v>53</v>
      </c>
      <c r="M20" s="44">
        <v>1089</v>
      </c>
      <c r="N20" s="43">
        <v>126.78</v>
      </c>
      <c r="O20" s="7" t="s">
        <v>54</v>
      </c>
    </row>
    <row r="21" spans="1:15" s="31" customFormat="1" ht="25.15" customHeight="1" x14ac:dyDescent="0.2">
      <c r="A21" s="54">
        <v>16</v>
      </c>
      <c r="B21" s="55" t="s">
        <v>351</v>
      </c>
      <c r="C21" s="56">
        <v>10</v>
      </c>
      <c r="D21" s="57">
        <v>1</v>
      </c>
      <c r="E21" s="58" t="s">
        <v>55</v>
      </c>
      <c r="F21" s="57">
        <v>35</v>
      </c>
      <c r="G21" s="57">
        <v>6</v>
      </c>
      <c r="H21" s="59"/>
      <c r="I21" s="61"/>
      <c r="J21" s="59">
        <v>1458.33</v>
      </c>
      <c r="K21" s="44">
        <v>22</v>
      </c>
      <c r="L21" s="62" t="s">
        <v>56</v>
      </c>
      <c r="M21" s="60">
        <v>1250</v>
      </c>
      <c r="N21" s="59">
        <v>243.65999999999997</v>
      </c>
      <c r="O21" s="58" t="s">
        <v>57</v>
      </c>
    </row>
    <row r="22" spans="1:15" ht="15" customHeight="1" x14ac:dyDescent="0.2">
      <c r="A22" s="40">
        <v>17</v>
      </c>
      <c r="B22" s="41" t="s">
        <v>352</v>
      </c>
      <c r="C22" s="42">
        <v>4</v>
      </c>
      <c r="D22" s="7">
        <v>1</v>
      </c>
      <c r="E22" s="39" t="s">
        <v>58</v>
      </c>
      <c r="F22" s="7">
        <v>35</v>
      </c>
      <c r="G22" s="7">
        <v>11</v>
      </c>
      <c r="H22" s="43"/>
      <c r="I22" s="45"/>
      <c r="J22" s="43">
        <f>1842.82-97.58</f>
        <v>1745.24</v>
      </c>
      <c r="K22" s="44">
        <v>22</v>
      </c>
      <c r="L22" s="29" t="s">
        <v>59</v>
      </c>
      <c r="M22" s="44">
        <v>1782</v>
      </c>
      <c r="N22" s="43">
        <v>482.06999999999994</v>
      </c>
      <c r="O22" s="7" t="s">
        <v>60</v>
      </c>
    </row>
    <row r="23" spans="1:15" ht="15" customHeight="1" x14ac:dyDescent="0.2">
      <c r="A23" s="40">
        <v>18</v>
      </c>
      <c r="B23" s="41" t="s">
        <v>353</v>
      </c>
      <c r="C23" s="42">
        <v>58</v>
      </c>
      <c r="D23" s="7">
        <v>1</v>
      </c>
      <c r="E23" s="39" t="s">
        <v>61</v>
      </c>
      <c r="F23" s="7">
        <v>12</v>
      </c>
      <c r="G23" s="7">
        <v>1</v>
      </c>
      <c r="H23" s="43"/>
      <c r="I23" s="45"/>
      <c r="J23" s="43">
        <v>998.12</v>
      </c>
      <c r="K23" s="44">
        <v>32</v>
      </c>
      <c r="L23" s="29" t="s">
        <v>62</v>
      </c>
      <c r="M23" s="44">
        <v>1978</v>
      </c>
      <c r="N23" s="43">
        <v>73.800000000000026</v>
      </c>
      <c r="O23" s="39" t="s">
        <v>63</v>
      </c>
    </row>
    <row r="24" spans="1:15" s="52" customFormat="1" ht="16.899999999999999" customHeight="1" x14ac:dyDescent="0.2">
      <c r="A24" s="40">
        <v>19</v>
      </c>
      <c r="B24" s="41" t="s">
        <v>354</v>
      </c>
      <c r="C24" s="42">
        <v>11</v>
      </c>
      <c r="D24" s="7">
        <v>1</v>
      </c>
      <c r="E24" s="7" t="s">
        <v>64</v>
      </c>
      <c r="F24" s="7">
        <v>26</v>
      </c>
      <c r="G24" s="7">
        <v>10</v>
      </c>
      <c r="H24" s="43"/>
      <c r="I24" s="45"/>
      <c r="J24" s="43">
        <v>1377.11</v>
      </c>
      <c r="K24" s="44">
        <v>20</v>
      </c>
      <c r="L24" s="29" t="s">
        <v>65</v>
      </c>
      <c r="M24" s="44">
        <v>875</v>
      </c>
      <c r="N24" s="43">
        <v>445.35</v>
      </c>
      <c r="O24" s="39" t="s">
        <v>66</v>
      </c>
    </row>
    <row r="25" spans="1:15" s="65" customFormat="1" ht="16.899999999999999" customHeight="1" x14ac:dyDescent="0.2">
      <c r="A25" s="54">
        <v>20</v>
      </c>
      <c r="B25" s="55" t="s">
        <v>355</v>
      </c>
      <c r="C25" s="56">
        <v>83</v>
      </c>
      <c r="D25" s="57">
        <v>1</v>
      </c>
      <c r="E25" s="57" t="s">
        <v>67</v>
      </c>
      <c r="F25" s="57">
        <v>38</v>
      </c>
      <c r="G25" s="57">
        <f>20-1</f>
        <v>19</v>
      </c>
      <c r="H25" s="59"/>
      <c r="I25" s="61"/>
      <c r="J25" s="59">
        <v>2021.14</v>
      </c>
      <c r="K25" s="60">
        <v>20</v>
      </c>
      <c r="L25" s="62" t="s">
        <v>68</v>
      </c>
      <c r="M25" s="60">
        <v>1972</v>
      </c>
      <c r="N25" s="59">
        <v>824.4799999999999</v>
      </c>
      <c r="O25" s="58" t="s">
        <v>69</v>
      </c>
    </row>
    <row r="26" spans="1:15" s="3" customFormat="1" ht="19.5" customHeight="1" x14ac:dyDescent="0.2">
      <c r="A26" s="40">
        <v>21</v>
      </c>
      <c r="B26" s="41" t="s">
        <v>356</v>
      </c>
      <c r="C26" s="42">
        <v>24</v>
      </c>
      <c r="D26" s="7">
        <v>1</v>
      </c>
      <c r="E26" s="7" t="s">
        <v>70</v>
      </c>
      <c r="F26" s="7">
        <v>36</v>
      </c>
      <c r="G26" s="7">
        <f>22-1</f>
        <v>21</v>
      </c>
      <c r="H26" s="43">
        <v>394.32</v>
      </c>
      <c r="I26" s="45" t="s">
        <v>71</v>
      </c>
      <c r="J26" s="43">
        <v>2134.27</v>
      </c>
      <c r="K26" s="44">
        <v>20</v>
      </c>
      <c r="L26" s="29" t="s">
        <v>72</v>
      </c>
      <c r="M26" s="44">
        <v>1337</v>
      </c>
      <c r="N26" s="43">
        <v>922.32</v>
      </c>
      <c r="O26" s="39" t="s">
        <v>73</v>
      </c>
    </row>
    <row r="27" spans="1:15" s="52" customFormat="1" ht="22.5" x14ac:dyDescent="0.2">
      <c r="A27" s="40">
        <v>22</v>
      </c>
      <c r="B27" s="41" t="s">
        <v>357</v>
      </c>
      <c r="C27" s="42">
        <v>12</v>
      </c>
      <c r="D27" s="7">
        <v>1</v>
      </c>
      <c r="E27" s="7" t="s">
        <v>74</v>
      </c>
      <c r="F27" s="7">
        <v>27</v>
      </c>
      <c r="G27" s="7">
        <v>6</v>
      </c>
      <c r="H27" s="43"/>
      <c r="I27" s="45"/>
      <c r="J27" s="43">
        <v>1216.92</v>
      </c>
      <c r="K27" s="44">
        <v>20</v>
      </c>
      <c r="L27" s="29" t="s">
        <v>75</v>
      </c>
      <c r="M27" s="44">
        <v>818</v>
      </c>
      <c r="N27" s="43">
        <v>230.37</v>
      </c>
      <c r="O27" s="39" t="s">
        <v>76</v>
      </c>
    </row>
    <row r="28" spans="1:15" ht="15" customHeight="1" x14ac:dyDescent="0.2">
      <c r="A28" s="40">
        <v>23</v>
      </c>
      <c r="B28" s="41" t="s">
        <v>358</v>
      </c>
      <c r="C28" s="42">
        <v>66</v>
      </c>
      <c r="D28" s="7">
        <v>1</v>
      </c>
      <c r="E28" s="7" t="s">
        <v>77</v>
      </c>
      <c r="F28" s="7">
        <v>55</v>
      </c>
      <c r="G28" s="7">
        <f>23-1-1</f>
        <v>21</v>
      </c>
      <c r="H28" s="43"/>
      <c r="I28" s="45"/>
      <c r="J28" s="43">
        <v>2271.85</v>
      </c>
      <c r="K28" s="44">
        <v>20</v>
      </c>
      <c r="L28" s="29" t="s">
        <v>78</v>
      </c>
      <c r="M28" s="44">
        <v>966</v>
      </c>
      <c r="N28" s="43">
        <v>773.7600000000001</v>
      </c>
      <c r="O28" s="39" t="s">
        <v>79</v>
      </c>
    </row>
    <row r="29" spans="1:15" ht="15" customHeight="1" x14ac:dyDescent="0.2">
      <c r="A29" s="40">
        <v>24</v>
      </c>
      <c r="B29" s="41" t="s">
        <v>359</v>
      </c>
      <c r="C29" s="42">
        <v>82</v>
      </c>
      <c r="D29" s="7">
        <v>1</v>
      </c>
      <c r="E29" s="7" t="s">
        <v>80</v>
      </c>
      <c r="F29" s="7">
        <v>18</v>
      </c>
      <c r="G29" s="7">
        <v>4</v>
      </c>
      <c r="H29" s="43"/>
      <c r="I29" s="45"/>
      <c r="J29" s="43">
        <v>1165.8900000000001</v>
      </c>
      <c r="K29" s="44">
        <v>20</v>
      </c>
      <c r="L29" s="29" t="s">
        <v>81</v>
      </c>
      <c r="M29" s="44">
        <v>648</v>
      </c>
      <c r="N29" s="43">
        <v>202.48</v>
      </c>
      <c r="O29" s="39" t="s">
        <v>82</v>
      </c>
    </row>
    <row r="30" spans="1:15" s="31" customFormat="1" ht="15" customHeight="1" x14ac:dyDescent="0.2">
      <c r="A30" s="54">
        <v>25</v>
      </c>
      <c r="B30" s="55" t="s">
        <v>360</v>
      </c>
      <c r="C30" s="56">
        <v>84</v>
      </c>
      <c r="D30" s="57">
        <v>1</v>
      </c>
      <c r="E30" s="57" t="s">
        <v>83</v>
      </c>
      <c r="F30" s="57">
        <v>58</v>
      </c>
      <c r="G30" s="57">
        <f>19-1-1</f>
        <v>17</v>
      </c>
      <c r="H30" s="59"/>
      <c r="I30" s="61"/>
      <c r="J30" s="59">
        <v>2536.52</v>
      </c>
      <c r="K30" s="44">
        <v>20</v>
      </c>
      <c r="L30" s="62" t="s">
        <v>84</v>
      </c>
      <c r="M30" s="60">
        <v>1162</v>
      </c>
      <c r="N30" s="59">
        <v>666.35000000000014</v>
      </c>
      <c r="O30" s="58" t="s">
        <v>85</v>
      </c>
    </row>
    <row r="31" spans="1:15" s="31" customFormat="1" ht="15" customHeight="1" x14ac:dyDescent="0.2">
      <c r="A31" s="54">
        <v>26</v>
      </c>
      <c r="B31" s="55" t="s">
        <v>361</v>
      </c>
      <c r="C31" s="56">
        <v>17</v>
      </c>
      <c r="D31" s="57">
        <v>1</v>
      </c>
      <c r="E31" s="57" t="s">
        <v>86</v>
      </c>
      <c r="F31" s="57">
        <v>28</v>
      </c>
      <c r="G31" s="57">
        <f>11-1</f>
        <v>10</v>
      </c>
      <c r="H31" s="59"/>
      <c r="I31" s="61"/>
      <c r="J31" s="59">
        <v>1310.94</v>
      </c>
      <c r="K31" s="44">
        <v>20</v>
      </c>
      <c r="L31" s="62" t="s">
        <v>87</v>
      </c>
      <c r="M31" s="60">
        <v>1272</v>
      </c>
      <c r="N31" s="59">
        <v>394.78999999999996</v>
      </c>
      <c r="O31" s="58" t="s">
        <v>88</v>
      </c>
    </row>
    <row r="32" spans="1:15" s="31" customFormat="1" ht="15" customHeight="1" x14ac:dyDescent="0.2">
      <c r="A32" s="54">
        <v>27</v>
      </c>
      <c r="B32" s="55" t="s">
        <v>362</v>
      </c>
      <c r="C32" s="56">
        <v>41</v>
      </c>
      <c r="D32" s="57">
        <v>1</v>
      </c>
      <c r="E32" s="57" t="s">
        <v>89</v>
      </c>
      <c r="F32" s="57">
        <v>27</v>
      </c>
      <c r="G32" s="57">
        <v>11</v>
      </c>
      <c r="H32" s="59"/>
      <c r="I32" s="61"/>
      <c r="J32" s="59">
        <v>1181.5</v>
      </c>
      <c r="K32" s="60">
        <v>20</v>
      </c>
      <c r="L32" s="62">
        <v>139</v>
      </c>
      <c r="M32" s="60">
        <v>538</v>
      </c>
      <c r="N32" s="59">
        <v>475.13</v>
      </c>
      <c r="O32" s="58" t="s">
        <v>90</v>
      </c>
    </row>
    <row r="33" spans="1:20" s="31" customFormat="1" ht="15" customHeight="1" x14ac:dyDescent="0.2">
      <c r="A33" s="54">
        <v>28</v>
      </c>
      <c r="B33" s="55" t="s">
        <v>91</v>
      </c>
      <c r="C33" s="56">
        <v>43</v>
      </c>
      <c r="D33" s="57">
        <v>1</v>
      </c>
      <c r="E33" s="57" t="s">
        <v>92</v>
      </c>
      <c r="F33" s="57">
        <v>45</v>
      </c>
      <c r="G33" s="57">
        <v>11</v>
      </c>
      <c r="H33" s="59"/>
      <c r="I33" s="61"/>
      <c r="J33" s="59">
        <v>1894.36</v>
      </c>
      <c r="K33" s="44">
        <v>20</v>
      </c>
      <c r="L33" s="62" t="s">
        <v>93</v>
      </c>
      <c r="M33" s="60">
        <v>1703</v>
      </c>
      <c r="N33" s="59">
        <v>403.58</v>
      </c>
      <c r="O33" s="58" t="s">
        <v>94</v>
      </c>
    </row>
    <row r="34" spans="1:20" ht="16.149999999999999" customHeight="1" x14ac:dyDescent="0.2">
      <c r="A34" s="40">
        <v>29</v>
      </c>
      <c r="B34" s="41" t="s">
        <v>95</v>
      </c>
      <c r="C34" s="42">
        <v>53</v>
      </c>
      <c r="D34" s="7">
        <v>1</v>
      </c>
      <c r="E34" s="7" t="s">
        <v>96</v>
      </c>
      <c r="F34" s="7">
        <v>18</v>
      </c>
      <c r="G34" s="7">
        <f>3-1-1</f>
        <v>1</v>
      </c>
      <c r="H34" s="43"/>
      <c r="I34" s="45"/>
      <c r="J34" s="43">
        <v>918.28</v>
      </c>
      <c r="K34" s="44">
        <v>20</v>
      </c>
      <c r="L34" s="29" t="s">
        <v>97</v>
      </c>
      <c r="M34" s="44">
        <v>816</v>
      </c>
      <c r="N34" s="43">
        <v>46.28</v>
      </c>
      <c r="O34" s="39" t="s">
        <v>98</v>
      </c>
    </row>
    <row r="35" spans="1:20" ht="15" customHeight="1" x14ac:dyDescent="0.2">
      <c r="A35" s="40">
        <v>30</v>
      </c>
      <c r="B35" s="41" t="s">
        <v>99</v>
      </c>
      <c r="C35" s="42">
        <v>44</v>
      </c>
      <c r="D35" s="7">
        <v>1</v>
      </c>
      <c r="E35" s="7" t="s">
        <v>100</v>
      </c>
      <c r="F35" s="7">
        <v>45</v>
      </c>
      <c r="G35" s="7">
        <f>13-1-1-1-1</f>
        <v>9</v>
      </c>
      <c r="H35" s="43"/>
      <c r="I35" s="45"/>
      <c r="J35" s="43">
        <v>2083.9</v>
      </c>
      <c r="K35" s="44">
        <v>20</v>
      </c>
      <c r="L35" s="29" t="s">
        <v>101</v>
      </c>
      <c r="M35" s="44">
        <v>1180</v>
      </c>
      <c r="N35" s="43">
        <v>404.51</v>
      </c>
      <c r="O35" s="39" t="s">
        <v>102</v>
      </c>
    </row>
    <row r="36" spans="1:20" s="31" customFormat="1" ht="24" customHeight="1" x14ac:dyDescent="0.2">
      <c r="A36" s="54">
        <v>31</v>
      </c>
      <c r="B36" s="55" t="s">
        <v>363</v>
      </c>
      <c r="C36" s="56">
        <v>36</v>
      </c>
      <c r="D36" s="57">
        <v>1</v>
      </c>
      <c r="E36" s="57" t="s">
        <v>103</v>
      </c>
      <c r="F36" s="57">
        <v>27</v>
      </c>
      <c r="G36" s="57">
        <v>3</v>
      </c>
      <c r="H36" s="59"/>
      <c r="I36" s="61"/>
      <c r="J36" s="59">
        <v>1172.21</v>
      </c>
      <c r="K36" s="44">
        <v>20</v>
      </c>
      <c r="L36" s="62" t="s">
        <v>104</v>
      </c>
      <c r="M36" s="60">
        <v>1069</v>
      </c>
      <c r="N36" s="59">
        <v>141.73999999999998</v>
      </c>
      <c r="O36" s="58" t="s">
        <v>105</v>
      </c>
    </row>
    <row r="37" spans="1:20" ht="15" customHeight="1" x14ac:dyDescent="0.2">
      <c r="A37" s="40">
        <v>32</v>
      </c>
      <c r="B37" s="41" t="s">
        <v>364</v>
      </c>
      <c r="C37" s="42">
        <v>52</v>
      </c>
      <c r="D37" s="7">
        <v>1</v>
      </c>
      <c r="E37" s="7" t="s">
        <v>106</v>
      </c>
      <c r="F37" s="7">
        <v>17</v>
      </c>
      <c r="G37" s="7">
        <v>5</v>
      </c>
      <c r="H37" s="43"/>
      <c r="I37" s="45"/>
      <c r="J37" s="43">
        <v>888.45</v>
      </c>
      <c r="K37" s="44">
        <v>20</v>
      </c>
      <c r="L37" s="29" t="s">
        <v>107</v>
      </c>
      <c r="M37" s="44">
        <v>923</v>
      </c>
      <c r="N37" s="43">
        <v>207.25</v>
      </c>
      <c r="O37" s="39" t="s">
        <v>108</v>
      </c>
    </row>
    <row r="38" spans="1:20" ht="15" customHeight="1" x14ac:dyDescent="0.2">
      <c r="A38" s="40">
        <v>33</v>
      </c>
      <c r="B38" s="41" t="s">
        <v>365</v>
      </c>
      <c r="C38" s="42">
        <v>78</v>
      </c>
      <c r="D38" s="7">
        <v>1</v>
      </c>
      <c r="E38" s="7" t="s">
        <v>109</v>
      </c>
      <c r="F38" s="7">
        <v>18</v>
      </c>
      <c r="G38" s="7">
        <f>8-1-1</f>
        <v>6</v>
      </c>
      <c r="H38" s="43"/>
      <c r="I38" s="45"/>
      <c r="J38" s="43">
        <v>968.08</v>
      </c>
      <c r="K38" s="44">
        <v>20</v>
      </c>
      <c r="L38" s="29" t="s">
        <v>110</v>
      </c>
      <c r="M38" s="44">
        <v>883</v>
      </c>
      <c r="N38" s="43">
        <v>258.32000000000005</v>
      </c>
      <c r="O38" s="7" t="s">
        <v>111</v>
      </c>
    </row>
    <row r="39" spans="1:20" s="31" customFormat="1" ht="15" customHeight="1" x14ac:dyDescent="0.2">
      <c r="A39" s="54">
        <v>34</v>
      </c>
      <c r="B39" s="55" t="s">
        <v>366</v>
      </c>
      <c r="C39" s="56">
        <v>20</v>
      </c>
      <c r="D39" s="57">
        <v>1</v>
      </c>
      <c r="E39" s="57" t="s">
        <v>112</v>
      </c>
      <c r="F39" s="57">
        <v>28</v>
      </c>
      <c r="G39" s="57">
        <f>11-1-1</f>
        <v>9</v>
      </c>
      <c r="H39" s="59"/>
      <c r="I39" s="63"/>
      <c r="J39" s="59">
        <f>1329.48-19.08</f>
        <v>1310.4000000000001</v>
      </c>
      <c r="K39" s="60">
        <v>20</v>
      </c>
      <c r="L39" s="62" t="s">
        <v>113</v>
      </c>
      <c r="M39" s="60">
        <v>972</v>
      </c>
      <c r="N39" s="59">
        <v>331.65</v>
      </c>
      <c r="O39" s="57" t="s">
        <v>114</v>
      </c>
    </row>
    <row r="40" spans="1:20" ht="15" customHeight="1" x14ac:dyDescent="0.2">
      <c r="A40" s="40">
        <v>35</v>
      </c>
      <c r="B40" s="41" t="s">
        <v>367</v>
      </c>
      <c r="C40" s="42">
        <v>88</v>
      </c>
      <c r="D40" s="7">
        <v>1</v>
      </c>
      <c r="E40" s="7" t="s">
        <v>115</v>
      </c>
      <c r="F40" s="7">
        <v>18</v>
      </c>
      <c r="G40" s="7">
        <f>9-1</f>
        <v>8</v>
      </c>
      <c r="H40" s="43"/>
      <c r="I40" s="45"/>
      <c r="J40" s="43">
        <v>945.63</v>
      </c>
      <c r="K40" s="44">
        <v>20</v>
      </c>
      <c r="L40" s="29" t="s">
        <v>116</v>
      </c>
      <c r="M40" s="44">
        <v>643</v>
      </c>
      <c r="N40" s="43">
        <v>328.53</v>
      </c>
      <c r="O40" s="7" t="s">
        <v>117</v>
      </c>
    </row>
    <row r="41" spans="1:20" ht="24" customHeight="1" x14ac:dyDescent="0.2">
      <c r="A41" s="40">
        <v>36</v>
      </c>
      <c r="B41" s="41" t="s">
        <v>368</v>
      </c>
      <c r="C41" s="42">
        <v>13</v>
      </c>
      <c r="D41" s="7">
        <v>1</v>
      </c>
      <c r="E41" s="7" t="s">
        <v>118</v>
      </c>
      <c r="F41" s="7">
        <f>24-1</f>
        <v>23</v>
      </c>
      <c r="G41" s="7">
        <f>15-1-1</f>
        <v>13</v>
      </c>
      <c r="H41" s="43"/>
      <c r="I41" s="45" t="s">
        <v>119</v>
      </c>
      <c r="J41" s="43">
        <v>838.8</v>
      </c>
      <c r="K41" s="44">
        <v>15</v>
      </c>
      <c r="L41" s="29" t="s">
        <v>329</v>
      </c>
      <c r="M41" s="44">
        <v>1586</v>
      </c>
      <c r="N41" s="43">
        <v>348.45</v>
      </c>
      <c r="O41" s="39" t="s">
        <v>120</v>
      </c>
      <c r="T41" s="95"/>
    </row>
    <row r="42" spans="1:20" s="52" customFormat="1" ht="33.6" customHeight="1" x14ac:dyDescent="0.2">
      <c r="A42" s="40">
        <v>37</v>
      </c>
      <c r="B42" s="41" t="s">
        <v>369</v>
      </c>
      <c r="C42" s="42">
        <v>14</v>
      </c>
      <c r="D42" s="7">
        <v>1</v>
      </c>
      <c r="E42" s="7" t="s">
        <v>121</v>
      </c>
      <c r="F42" s="7">
        <v>23</v>
      </c>
      <c r="G42" s="7">
        <v>6</v>
      </c>
      <c r="H42" s="43"/>
      <c r="I42" s="45" t="s">
        <v>122</v>
      </c>
      <c r="J42" s="43">
        <v>742.67</v>
      </c>
      <c r="K42" s="44">
        <v>15</v>
      </c>
      <c r="L42" s="47" t="s">
        <v>123</v>
      </c>
      <c r="M42" s="44">
        <v>1538</v>
      </c>
      <c r="N42" s="43">
        <v>225.44</v>
      </c>
      <c r="O42" s="39" t="s">
        <v>124</v>
      </c>
    </row>
    <row r="43" spans="1:20" ht="15" customHeight="1" x14ac:dyDescent="0.2">
      <c r="A43" s="40">
        <v>38</v>
      </c>
      <c r="B43" s="41" t="s">
        <v>370</v>
      </c>
      <c r="C43" s="42">
        <v>25</v>
      </c>
      <c r="D43" s="7">
        <v>1</v>
      </c>
      <c r="E43" s="7" t="s">
        <v>125</v>
      </c>
      <c r="F43" s="7">
        <v>70</v>
      </c>
      <c r="G43" s="7">
        <f>26-1-1-1-1</f>
        <v>22</v>
      </c>
      <c r="H43" s="43"/>
      <c r="I43" s="45"/>
      <c r="J43" s="43">
        <v>3239.08</v>
      </c>
      <c r="K43" s="44">
        <v>14</v>
      </c>
      <c r="L43" s="29" t="s">
        <v>126</v>
      </c>
      <c r="M43" s="44">
        <v>3315</v>
      </c>
      <c r="N43" s="43">
        <v>1046.95</v>
      </c>
      <c r="O43" s="39" t="s">
        <v>127</v>
      </c>
    </row>
    <row r="44" spans="1:20" ht="15" customHeight="1" x14ac:dyDescent="0.2">
      <c r="A44" s="40">
        <v>39</v>
      </c>
      <c r="B44" s="41" t="s">
        <v>371</v>
      </c>
      <c r="C44" s="42">
        <v>68</v>
      </c>
      <c r="D44" s="7">
        <v>1</v>
      </c>
      <c r="E44" s="7" t="s">
        <v>128</v>
      </c>
      <c r="F44" s="7">
        <v>70</v>
      </c>
      <c r="G44" s="7">
        <f>9-1-1</f>
        <v>7</v>
      </c>
      <c r="H44" s="43"/>
      <c r="I44" s="45"/>
      <c r="J44" s="43">
        <v>3238</v>
      </c>
      <c r="K44" s="44">
        <v>14</v>
      </c>
      <c r="L44" s="29" t="s">
        <v>129</v>
      </c>
      <c r="M44" s="44">
        <v>795</v>
      </c>
      <c r="N44" s="43">
        <v>323.32000000000039</v>
      </c>
      <c r="O44" s="39" t="s">
        <v>130</v>
      </c>
    </row>
    <row r="45" spans="1:20" ht="15" customHeight="1" x14ac:dyDescent="0.2">
      <c r="A45" s="40">
        <v>40</v>
      </c>
      <c r="B45" s="41" t="s">
        <v>372</v>
      </c>
      <c r="C45" s="42">
        <v>80</v>
      </c>
      <c r="D45" s="7">
        <v>1</v>
      </c>
      <c r="E45" s="7" t="s">
        <v>131</v>
      </c>
      <c r="F45" s="7">
        <v>65</v>
      </c>
      <c r="G45" s="7">
        <f>12-1-1-1</f>
        <v>9</v>
      </c>
      <c r="H45" s="43"/>
      <c r="I45" s="46"/>
      <c r="J45" s="43">
        <v>3500.25</v>
      </c>
      <c r="K45" s="44">
        <v>14</v>
      </c>
      <c r="L45" s="29">
        <v>441</v>
      </c>
      <c r="M45" s="44">
        <v>3581</v>
      </c>
      <c r="N45" s="43">
        <v>418.46999999999997</v>
      </c>
      <c r="O45" s="39" t="s">
        <v>132</v>
      </c>
    </row>
    <row r="46" spans="1:20" ht="15" customHeight="1" x14ac:dyDescent="0.2">
      <c r="A46" s="40">
        <v>41</v>
      </c>
      <c r="B46" s="41" t="s">
        <v>373</v>
      </c>
      <c r="C46" s="42">
        <v>71</v>
      </c>
      <c r="D46" s="7">
        <v>1</v>
      </c>
      <c r="E46" s="7" t="s">
        <v>133</v>
      </c>
      <c r="F46" s="7">
        <v>70</v>
      </c>
      <c r="G46" s="7">
        <v>8</v>
      </c>
      <c r="H46" s="43"/>
      <c r="I46" s="46"/>
      <c r="J46" s="43">
        <v>3237</v>
      </c>
      <c r="K46" s="44">
        <v>14</v>
      </c>
      <c r="L46" s="29">
        <v>437</v>
      </c>
      <c r="M46" s="44">
        <v>3303</v>
      </c>
      <c r="N46" s="43">
        <v>336.71000000000038</v>
      </c>
      <c r="O46" s="39" t="s">
        <v>134</v>
      </c>
    </row>
    <row r="47" spans="1:20" s="65" customFormat="1" ht="15" customHeight="1" x14ac:dyDescent="0.2">
      <c r="A47" s="54">
        <v>42</v>
      </c>
      <c r="B47" s="55" t="s">
        <v>374</v>
      </c>
      <c r="C47" s="56">
        <v>86</v>
      </c>
      <c r="D47" s="57">
        <v>1</v>
      </c>
      <c r="E47" s="57" t="s">
        <v>135</v>
      </c>
      <c r="F47" s="57">
        <v>70</v>
      </c>
      <c r="G47" s="57">
        <f>20-1</f>
        <v>19</v>
      </c>
      <c r="H47" s="59"/>
      <c r="I47" s="63"/>
      <c r="J47" s="59">
        <v>3234.75</v>
      </c>
      <c r="K47" s="60">
        <v>14</v>
      </c>
      <c r="L47" s="62" t="s">
        <v>330</v>
      </c>
      <c r="M47" s="60">
        <v>1953</v>
      </c>
      <c r="N47" s="59">
        <v>845.47</v>
      </c>
      <c r="O47" s="58" t="s">
        <v>136</v>
      </c>
    </row>
    <row r="48" spans="1:20" ht="15" customHeight="1" x14ac:dyDescent="0.2">
      <c r="A48" s="40">
        <v>43</v>
      </c>
      <c r="B48" s="41" t="s">
        <v>375</v>
      </c>
      <c r="C48" s="42">
        <v>26</v>
      </c>
      <c r="D48" s="7">
        <v>1</v>
      </c>
      <c r="E48" s="7" t="s">
        <v>137</v>
      </c>
      <c r="F48" s="7">
        <v>30</v>
      </c>
      <c r="G48" s="7">
        <v>14</v>
      </c>
      <c r="H48" s="43"/>
      <c r="I48" s="46"/>
      <c r="J48" s="43">
        <v>1632</v>
      </c>
      <c r="K48" s="44">
        <v>24</v>
      </c>
      <c r="L48" s="29" t="s">
        <v>331</v>
      </c>
      <c r="M48" s="44">
        <v>1594</v>
      </c>
      <c r="N48" s="43">
        <v>731.15000000000009</v>
      </c>
      <c r="O48" s="39" t="s">
        <v>138</v>
      </c>
    </row>
    <row r="49" spans="1:16" s="3" customFormat="1" ht="15" customHeight="1" x14ac:dyDescent="0.2">
      <c r="A49" s="40">
        <v>44</v>
      </c>
      <c r="B49" s="41" t="s">
        <v>376</v>
      </c>
      <c r="C49" s="42">
        <v>79</v>
      </c>
      <c r="D49" s="7">
        <v>1</v>
      </c>
      <c r="E49" s="7" t="s">
        <v>139</v>
      </c>
      <c r="F49" s="7">
        <v>15</v>
      </c>
      <c r="G49" s="7">
        <v>3</v>
      </c>
      <c r="H49" s="43"/>
      <c r="I49" s="45" t="s">
        <v>140</v>
      </c>
      <c r="J49" s="43">
        <f>1109.78-118.93</f>
        <v>990.84999999999991</v>
      </c>
      <c r="K49" s="44">
        <v>15</v>
      </c>
      <c r="L49" s="29" t="s">
        <v>141</v>
      </c>
      <c r="M49" s="44">
        <f>1047+6</f>
        <v>1053</v>
      </c>
      <c r="N49" s="43">
        <v>221.69999999999996</v>
      </c>
      <c r="O49" s="39" t="s">
        <v>142</v>
      </c>
    </row>
    <row r="50" spans="1:16" ht="15" customHeight="1" x14ac:dyDescent="0.2">
      <c r="A50" s="40">
        <v>45</v>
      </c>
      <c r="B50" s="41" t="s">
        <v>377</v>
      </c>
      <c r="C50" s="42">
        <v>5</v>
      </c>
      <c r="D50" s="7">
        <v>1</v>
      </c>
      <c r="E50" s="7" t="s">
        <v>143</v>
      </c>
      <c r="F50" s="7">
        <v>44</v>
      </c>
      <c r="G50" s="7">
        <v>9</v>
      </c>
      <c r="H50" s="43"/>
      <c r="I50" s="46"/>
      <c r="J50" s="43">
        <v>2120.61</v>
      </c>
      <c r="K50" s="44">
        <v>22</v>
      </c>
      <c r="L50" s="29" t="s">
        <v>144</v>
      </c>
      <c r="M50" s="44">
        <v>1177</v>
      </c>
      <c r="N50" s="43">
        <v>327.02</v>
      </c>
      <c r="O50" s="39" t="s">
        <v>145</v>
      </c>
    </row>
    <row r="51" spans="1:16" s="64" customFormat="1" ht="22.5" x14ac:dyDescent="0.2">
      <c r="A51" s="54">
        <v>46</v>
      </c>
      <c r="B51" s="55" t="s">
        <v>378</v>
      </c>
      <c r="C51" s="56">
        <v>27</v>
      </c>
      <c r="D51" s="57">
        <v>1</v>
      </c>
      <c r="E51" s="57" t="s">
        <v>146</v>
      </c>
      <c r="F51" s="57">
        <v>43</v>
      </c>
      <c r="G51" s="57">
        <f>11-1</f>
        <v>10</v>
      </c>
      <c r="H51" s="59"/>
      <c r="I51" s="63"/>
      <c r="J51" s="59">
        <v>1784.88</v>
      </c>
      <c r="K51" s="44">
        <v>22</v>
      </c>
      <c r="L51" s="62" t="s">
        <v>147</v>
      </c>
      <c r="M51" s="60">
        <v>1124</v>
      </c>
      <c r="N51" s="59">
        <v>410.71000000000004</v>
      </c>
      <c r="O51" s="58" t="s">
        <v>148</v>
      </c>
    </row>
    <row r="52" spans="1:16" ht="15" customHeight="1" x14ac:dyDescent="0.2">
      <c r="A52" s="40">
        <v>47</v>
      </c>
      <c r="B52" s="41" t="s">
        <v>379</v>
      </c>
      <c r="C52" s="42">
        <v>87</v>
      </c>
      <c r="D52" s="7">
        <v>1</v>
      </c>
      <c r="E52" s="7" t="s">
        <v>149</v>
      </c>
      <c r="F52" s="7">
        <v>52</v>
      </c>
      <c r="G52" s="7">
        <v>24</v>
      </c>
      <c r="H52" s="43"/>
      <c r="I52" s="46"/>
      <c r="J52" s="43">
        <v>2711.32</v>
      </c>
      <c r="K52" s="44">
        <v>22</v>
      </c>
      <c r="L52" s="29" t="s">
        <v>150</v>
      </c>
      <c r="M52" s="44">
        <v>3249</v>
      </c>
      <c r="N52" s="43">
        <v>991.17</v>
      </c>
      <c r="O52" s="39" t="s">
        <v>151</v>
      </c>
    </row>
    <row r="53" spans="1:16" s="31" customFormat="1" ht="22.5" x14ac:dyDescent="0.2">
      <c r="A53" s="54">
        <v>48</v>
      </c>
      <c r="B53" s="55" t="s">
        <v>380</v>
      </c>
      <c r="C53" s="56">
        <v>28</v>
      </c>
      <c r="D53" s="57">
        <v>1</v>
      </c>
      <c r="E53" s="57" t="s">
        <v>152</v>
      </c>
      <c r="F53" s="57">
        <v>51</v>
      </c>
      <c r="G53" s="57">
        <f>17-1-1</f>
        <v>15</v>
      </c>
      <c r="H53" s="59"/>
      <c r="I53" s="63"/>
      <c r="J53" s="59">
        <v>2156.09</v>
      </c>
      <c r="K53" s="44">
        <v>22</v>
      </c>
      <c r="L53" s="62" t="s">
        <v>153</v>
      </c>
      <c r="M53" s="60">
        <v>1213</v>
      </c>
      <c r="N53" s="59">
        <v>606.65</v>
      </c>
      <c r="O53" s="58" t="s">
        <v>154</v>
      </c>
    </row>
    <row r="54" spans="1:16" s="65" customFormat="1" ht="15" customHeight="1" x14ac:dyDescent="0.2">
      <c r="A54" s="54">
        <v>49</v>
      </c>
      <c r="B54" s="55" t="s">
        <v>381</v>
      </c>
      <c r="C54" s="56">
        <v>29</v>
      </c>
      <c r="D54" s="57">
        <v>1</v>
      </c>
      <c r="E54" s="57" t="s">
        <v>155</v>
      </c>
      <c r="F54" s="57">
        <v>52</v>
      </c>
      <c r="G54" s="57">
        <f>13-1</f>
        <v>12</v>
      </c>
      <c r="H54" s="59"/>
      <c r="I54" s="63"/>
      <c r="J54" s="59">
        <v>2157.44</v>
      </c>
      <c r="K54" s="44">
        <v>22</v>
      </c>
      <c r="L54" s="62" t="s">
        <v>332</v>
      </c>
      <c r="M54" s="60">
        <v>635</v>
      </c>
      <c r="N54" s="59">
        <v>467.59000000000003</v>
      </c>
      <c r="O54" s="58" t="s">
        <v>156</v>
      </c>
    </row>
    <row r="55" spans="1:16" ht="15" customHeight="1" x14ac:dyDescent="0.2">
      <c r="A55" s="40">
        <v>50</v>
      </c>
      <c r="B55" s="41" t="s">
        <v>382</v>
      </c>
      <c r="C55" s="42">
        <v>55</v>
      </c>
      <c r="D55" s="7">
        <v>1</v>
      </c>
      <c r="E55" s="7" t="s">
        <v>157</v>
      </c>
      <c r="F55" s="7">
        <v>24</v>
      </c>
      <c r="G55" s="7">
        <v>11</v>
      </c>
      <c r="H55" s="43">
        <v>298.36</v>
      </c>
      <c r="I55" s="46"/>
      <c r="J55" s="69">
        <v>1502.18</v>
      </c>
      <c r="K55" s="44">
        <v>20</v>
      </c>
      <c r="L55" s="29" t="s">
        <v>158</v>
      </c>
      <c r="M55" s="44">
        <v>1070</v>
      </c>
      <c r="N55" s="43">
        <v>444.68</v>
      </c>
      <c r="O55" s="39" t="s">
        <v>159</v>
      </c>
    </row>
    <row r="56" spans="1:16" s="65" customFormat="1" ht="22.5" x14ac:dyDescent="0.2">
      <c r="A56" s="54">
        <v>51</v>
      </c>
      <c r="B56" s="55" t="s">
        <v>383</v>
      </c>
      <c r="C56" s="56">
        <v>30</v>
      </c>
      <c r="D56" s="57">
        <v>1</v>
      </c>
      <c r="E56" s="57" t="s">
        <v>160</v>
      </c>
      <c r="F56" s="57">
        <v>27</v>
      </c>
      <c r="G56" s="57">
        <f>8-1-1</f>
        <v>6</v>
      </c>
      <c r="H56" s="59"/>
      <c r="I56" s="63"/>
      <c r="J56" s="59">
        <v>1164.02</v>
      </c>
      <c r="K56" s="44">
        <v>20</v>
      </c>
      <c r="L56" s="62" t="s">
        <v>161</v>
      </c>
      <c r="M56" s="60">
        <v>1062</v>
      </c>
      <c r="N56" s="59">
        <v>263.61</v>
      </c>
      <c r="O56" s="58" t="s">
        <v>162</v>
      </c>
    </row>
    <row r="57" spans="1:16" ht="15" customHeight="1" x14ac:dyDescent="0.2">
      <c r="A57" s="40">
        <v>52</v>
      </c>
      <c r="B57" s="41" t="s">
        <v>384</v>
      </c>
      <c r="C57" s="42">
        <v>73</v>
      </c>
      <c r="D57" s="7">
        <v>1</v>
      </c>
      <c r="E57" s="7" t="s">
        <v>163</v>
      </c>
      <c r="F57" s="7">
        <v>18</v>
      </c>
      <c r="G57" s="7">
        <v>4</v>
      </c>
      <c r="H57" s="43"/>
      <c r="I57" s="46"/>
      <c r="J57" s="43">
        <v>995.46</v>
      </c>
      <c r="K57" s="44">
        <v>20</v>
      </c>
      <c r="L57" s="29" t="s">
        <v>164</v>
      </c>
      <c r="M57" s="44">
        <v>830</v>
      </c>
      <c r="N57" s="43">
        <v>194.73</v>
      </c>
      <c r="O57" s="39" t="s">
        <v>165</v>
      </c>
    </row>
    <row r="58" spans="1:16" ht="15" customHeight="1" x14ac:dyDescent="0.2">
      <c r="A58" s="40">
        <v>53</v>
      </c>
      <c r="B58" s="41" t="s">
        <v>385</v>
      </c>
      <c r="C58" s="42">
        <v>15</v>
      </c>
      <c r="D58" s="7">
        <v>1</v>
      </c>
      <c r="E58" s="7" t="s">
        <v>166</v>
      </c>
      <c r="F58" s="7">
        <v>26</v>
      </c>
      <c r="G58" s="7">
        <f>13-1</f>
        <v>12</v>
      </c>
      <c r="H58" s="43"/>
      <c r="I58" s="46"/>
      <c r="J58" s="43">
        <v>1543.63</v>
      </c>
      <c r="K58" s="44">
        <v>20</v>
      </c>
      <c r="L58" s="29" t="s">
        <v>167</v>
      </c>
      <c r="M58" s="44">
        <v>977</v>
      </c>
      <c r="N58" s="43">
        <v>540.15</v>
      </c>
      <c r="O58" s="39" t="s">
        <v>168</v>
      </c>
    </row>
    <row r="59" spans="1:16" s="3" customFormat="1" ht="22.5" x14ac:dyDescent="0.2">
      <c r="A59" s="40">
        <v>54</v>
      </c>
      <c r="B59" s="41" t="s">
        <v>386</v>
      </c>
      <c r="C59" s="42">
        <v>31</v>
      </c>
      <c r="D59" s="7">
        <v>1</v>
      </c>
      <c r="E59" s="7" t="s">
        <v>169</v>
      </c>
      <c r="F59" s="7">
        <v>28</v>
      </c>
      <c r="G59" s="7">
        <f>7-1-1</f>
        <v>5</v>
      </c>
      <c r="H59" s="43"/>
      <c r="I59" s="46"/>
      <c r="J59" s="43">
        <v>1118.1500000000001</v>
      </c>
      <c r="K59" s="44">
        <v>20</v>
      </c>
      <c r="L59" s="29" t="s">
        <v>170</v>
      </c>
      <c r="M59" s="44">
        <v>893</v>
      </c>
      <c r="N59" s="43">
        <v>164.66</v>
      </c>
      <c r="O59" s="39" t="s">
        <v>171</v>
      </c>
    </row>
    <row r="60" spans="1:16" ht="15" customHeight="1" x14ac:dyDescent="0.2">
      <c r="A60" s="40">
        <v>55</v>
      </c>
      <c r="B60" s="41" t="s">
        <v>387</v>
      </c>
      <c r="C60" s="42">
        <v>21</v>
      </c>
      <c r="D60" s="7">
        <v>1</v>
      </c>
      <c r="E60" s="7" t="s">
        <v>172</v>
      </c>
      <c r="F60" s="7">
        <v>18</v>
      </c>
      <c r="G60" s="7">
        <f>9-1-1</f>
        <v>7</v>
      </c>
      <c r="H60" s="43"/>
      <c r="I60" s="46"/>
      <c r="J60" s="43">
        <v>819.61</v>
      </c>
      <c r="K60" s="44">
        <v>20</v>
      </c>
      <c r="L60" s="29" t="s">
        <v>173</v>
      </c>
      <c r="M60" s="44">
        <v>674</v>
      </c>
      <c r="N60" s="43">
        <v>275.5800000000001</v>
      </c>
      <c r="O60" s="39" t="s">
        <v>174</v>
      </c>
    </row>
    <row r="61" spans="1:16" s="65" customFormat="1" ht="15" customHeight="1" x14ac:dyDescent="0.2">
      <c r="A61" s="54">
        <v>56</v>
      </c>
      <c r="B61" s="55" t="s">
        <v>388</v>
      </c>
      <c r="C61" s="56">
        <v>32</v>
      </c>
      <c r="D61" s="57">
        <v>1</v>
      </c>
      <c r="E61" s="57" t="s">
        <v>175</v>
      </c>
      <c r="F61" s="57">
        <v>24</v>
      </c>
      <c r="G61" s="57">
        <v>8</v>
      </c>
      <c r="H61" s="59"/>
      <c r="I61" s="63"/>
      <c r="J61" s="59">
        <v>1041</v>
      </c>
      <c r="K61" s="44">
        <v>22</v>
      </c>
      <c r="L61" s="62">
        <v>289</v>
      </c>
      <c r="M61" s="60">
        <v>362</v>
      </c>
      <c r="N61" s="59">
        <v>319.5</v>
      </c>
      <c r="O61" s="57" t="s">
        <v>176</v>
      </c>
      <c r="P61" s="85"/>
    </row>
    <row r="62" spans="1:16" s="65" customFormat="1" ht="15" customHeight="1" x14ac:dyDescent="0.2">
      <c r="A62" s="54">
        <v>57</v>
      </c>
      <c r="B62" s="55" t="s">
        <v>389</v>
      </c>
      <c r="C62" s="56">
        <v>91</v>
      </c>
      <c r="D62" s="57">
        <v>1</v>
      </c>
      <c r="E62" s="57" t="s">
        <v>177</v>
      </c>
      <c r="F62" s="57">
        <v>36</v>
      </c>
      <c r="G62" s="57">
        <v>15</v>
      </c>
      <c r="H62" s="59"/>
      <c r="I62" s="63"/>
      <c r="J62" s="59">
        <v>1786.75</v>
      </c>
      <c r="K62" s="60">
        <v>22</v>
      </c>
      <c r="L62" s="62" t="s">
        <v>178</v>
      </c>
      <c r="M62" s="60">
        <v>860</v>
      </c>
      <c r="N62" s="59">
        <v>637.79999999999995</v>
      </c>
      <c r="O62" s="57" t="s">
        <v>179</v>
      </c>
    </row>
    <row r="63" spans="1:16" s="3" customFormat="1" ht="15" customHeight="1" x14ac:dyDescent="0.2">
      <c r="A63" s="40">
        <v>58</v>
      </c>
      <c r="B63" s="41" t="s">
        <v>390</v>
      </c>
      <c r="C63" s="42">
        <v>33</v>
      </c>
      <c r="D63" s="7">
        <v>1</v>
      </c>
      <c r="E63" s="7" t="s">
        <v>180</v>
      </c>
      <c r="F63" s="7">
        <v>36</v>
      </c>
      <c r="G63" s="7">
        <f>13-1</f>
        <v>12</v>
      </c>
      <c r="H63" s="43"/>
      <c r="I63" s="46"/>
      <c r="J63" s="43">
        <v>1650.79</v>
      </c>
      <c r="K63" s="44">
        <v>22</v>
      </c>
      <c r="L63" s="29">
        <v>280</v>
      </c>
      <c r="M63" s="44">
        <v>1693</v>
      </c>
      <c r="N63" s="43">
        <v>531.79999999999995</v>
      </c>
      <c r="O63" s="7" t="s">
        <v>181</v>
      </c>
    </row>
    <row r="64" spans="1:16" s="65" customFormat="1" ht="15" customHeight="1" x14ac:dyDescent="0.2">
      <c r="A64" s="54">
        <v>59</v>
      </c>
      <c r="B64" s="55" t="s">
        <v>391</v>
      </c>
      <c r="C64" s="56">
        <v>34</v>
      </c>
      <c r="D64" s="57">
        <v>1</v>
      </c>
      <c r="E64" s="57" t="s">
        <v>182</v>
      </c>
      <c r="F64" s="57">
        <v>80</v>
      </c>
      <c r="G64" s="57">
        <f>9-1</f>
        <v>8</v>
      </c>
      <c r="H64" s="59"/>
      <c r="I64" s="63"/>
      <c r="J64" s="59">
        <v>3990.31</v>
      </c>
      <c r="K64" s="44">
        <v>22</v>
      </c>
      <c r="L64" s="62">
        <v>311</v>
      </c>
      <c r="M64" s="60">
        <v>1118</v>
      </c>
      <c r="N64" s="59">
        <v>375.92</v>
      </c>
      <c r="O64" s="57" t="s">
        <v>183</v>
      </c>
    </row>
    <row r="65" spans="1:16" ht="15" customHeight="1" x14ac:dyDescent="0.2">
      <c r="A65" s="40">
        <v>60</v>
      </c>
      <c r="B65" s="41" t="s">
        <v>392</v>
      </c>
      <c r="C65" s="42">
        <v>92</v>
      </c>
      <c r="D65" s="7">
        <v>1</v>
      </c>
      <c r="E65" s="7" t="s">
        <v>184</v>
      </c>
      <c r="F65" s="7">
        <v>20</v>
      </c>
      <c r="G65" s="7">
        <f>6-1-1</f>
        <v>4</v>
      </c>
      <c r="H65" s="43"/>
      <c r="I65" s="46" t="s">
        <v>185</v>
      </c>
      <c r="J65" s="43">
        <v>1161.8</v>
      </c>
      <c r="K65" s="44">
        <v>13</v>
      </c>
      <c r="L65" s="101" t="s">
        <v>186</v>
      </c>
      <c r="M65" s="43">
        <v>2640</v>
      </c>
      <c r="N65" s="43">
        <v>223.2</v>
      </c>
      <c r="O65" s="7" t="s">
        <v>187</v>
      </c>
    </row>
    <row r="66" spans="1:16" s="65" customFormat="1" ht="22.5" x14ac:dyDescent="0.2">
      <c r="A66" s="54">
        <v>61</v>
      </c>
      <c r="B66" s="55" t="s">
        <v>393</v>
      </c>
      <c r="C66" s="56">
        <v>93</v>
      </c>
      <c r="D66" s="57">
        <v>1</v>
      </c>
      <c r="E66" s="57" t="s">
        <v>188</v>
      </c>
      <c r="F66" s="57">
        <v>45</v>
      </c>
      <c r="G66" s="57">
        <f>17-1</f>
        <v>16</v>
      </c>
      <c r="H66" s="59"/>
      <c r="I66" s="63"/>
      <c r="J66" s="59">
        <v>2342.52</v>
      </c>
      <c r="K66" s="60">
        <v>23</v>
      </c>
      <c r="L66" s="66" t="s">
        <v>433</v>
      </c>
      <c r="M66" s="59">
        <v>3756</v>
      </c>
      <c r="N66" s="59">
        <v>773.45</v>
      </c>
      <c r="O66" s="57" t="s">
        <v>189</v>
      </c>
    </row>
    <row r="67" spans="1:16" s="31" customFormat="1" ht="33.75" x14ac:dyDescent="0.2">
      <c r="A67" s="54">
        <v>62</v>
      </c>
      <c r="B67" s="55" t="s">
        <v>394</v>
      </c>
      <c r="C67" s="56">
        <v>35</v>
      </c>
      <c r="D67" s="57">
        <v>1</v>
      </c>
      <c r="E67" s="57" t="s">
        <v>190</v>
      </c>
      <c r="F67" s="57">
        <v>32</v>
      </c>
      <c r="G67" s="57">
        <f>9-1</f>
        <v>8</v>
      </c>
      <c r="H67" s="59"/>
      <c r="I67" s="61" t="s">
        <v>191</v>
      </c>
      <c r="J67" s="59">
        <v>1370.58</v>
      </c>
      <c r="K67" s="44">
        <v>22</v>
      </c>
      <c r="L67" s="103" t="s">
        <v>192</v>
      </c>
      <c r="M67" s="60">
        <v>1173</v>
      </c>
      <c r="N67" s="59">
        <v>304.82000000000005</v>
      </c>
      <c r="O67" s="57" t="s">
        <v>193</v>
      </c>
    </row>
    <row r="68" spans="1:16" s="65" customFormat="1" ht="15" customHeight="1" x14ac:dyDescent="0.2">
      <c r="A68" s="54">
        <v>63</v>
      </c>
      <c r="B68" s="55" t="s">
        <v>395</v>
      </c>
      <c r="C68" s="56">
        <v>50</v>
      </c>
      <c r="D68" s="57">
        <v>1</v>
      </c>
      <c r="E68" s="57" t="s">
        <v>194</v>
      </c>
      <c r="F68" s="57">
        <v>30</v>
      </c>
      <c r="G68" s="57">
        <v>12</v>
      </c>
      <c r="H68" s="59"/>
      <c r="I68" s="63"/>
      <c r="J68" s="59">
        <v>2003.13</v>
      </c>
      <c r="K68" s="60">
        <v>24</v>
      </c>
      <c r="L68" s="62">
        <v>386</v>
      </c>
      <c r="M68" s="60">
        <v>1708</v>
      </c>
      <c r="N68" s="59">
        <v>714.79</v>
      </c>
      <c r="O68" s="57" t="s">
        <v>195</v>
      </c>
      <c r="P68" s="31"/>
    </row>
    <row r="69" spans="1:16" ht="15" customHeight="1" x14ac:dyDescent="0.2">
      <c r="A69" s="40">
        <v>64</v>
      </c>
      <c r="B69" s="41" t="s">
        <v>396</v>
      </c>
      <c r="C69" s="42">
        <v>37</v>
      </c>
      <c r="D69" s="7">
        <v>1</v>
      </c>
      <c r="E69" s="7" t="s">
        <v>196</v>
      </c>
      <c r="F69" s="7">
        <v>33</v>
      </c>
      <c r="G69" s="7">
        <v>21</v>
      </c>
      <c r="H69" s="43"/>
      <c r="I69" s="46"/>
      <c r="J69" s="43">
        <v>1228.03</v>
      </c>
      <c r="K69" s="44">
        <v>20</v>
      </c>
      <c r="L69" s="29">
        <v>169</v>
      </c>
      <c r="M69" s="44">
        <v>817</v>
      </c>
      <c r="N69" s="43">
        <v>761.77</v>
      </c>
      <c r="O69" s="7" t="s">
        <v>197</v>
      </c>
    </row>
    <row r="70" spans="1:16" s="3" customFormat="1" ht="15" customHeight="1" x14ac:dyDescent="0.2">
      <c r="A70" s="40">
        <v>65</v>
      </c>
      <c r="B70" s="41" t="s">
        <v>397</v>
      </c>
      <c r="C70" s="42">
        <v>22</v>
      </c>
      <c r="D70" s="7">
        <v>1</v>
      </c>
      <c r="E70" s="7" t="s">
        <v>198</v>
      </c>
      <c r="F70" s="7">
        <v>46</v>
      </c>
      <c r="G70" s="7">
        <f>35-1-1</f>
        <v>33</v>
      </c>
      <c r="H70" s="43"/>
      <c r="I70" s="46"/>
      <c r="J70" s="43">
        <v>1708.78</v>
      </c>
      <c r="K70" s="44">
        <v>20</v>
      </c>
      <c r="L70" s="29">
        <v>173</v>
      </c>
      <c r="M70" s="44">
        <v>1360</v>
      </c>
      <c r="N70" s="43">
        <v>1099.1699999999998</v>
      </c>
      <c r="O70" s="7" t="s">
        <v>199</v>
      </c>
    </row>
    <row r="71" spans="1:16" s="31" customFormat="1" ht="15" customHeight="1" x14ac:dyDescent="0.2">
      <c r="A71" s="54">
        <v>66</v>
      </c>
      <c r="B71" s="55" t="s">
        <v>398</v>
      </c>
      <c r="C71" s="56">
        <v>38</v>
      </c>
      <c r="D71" s="57">
        <v>1</v>
      </c>
      <c r="E71" s="57" t="s">
        <v>200</v>
      </c>
      <c r="F71" s="57">
        <v>49</v>
      </c>
      <c r="G71" s="57">
        <f>35+1</f>
        <v>36</v>
      </c>
      <c r="H71" s="59"/>
      <c r="I71" s="63"/>
      <c r="J71" s="59">
        <v>1470.95</v>
      </c>
      <c r="K71" s="44">
        <v>20</v>
      </c>
      <c r="L71" s="62">
        <v>172</v>
      </c>
      <c r="M71" s="60">
        <v>549</v>
      </c>
      <c r="N71" s="59">
        <v>1170.08</v>
      </c>
      <c r="O71" s="57" t="s">
        <v>201</v>
      </c>
    </row>
    <row r="72" spans="1:16" ht="15" customHeight="1" x14ac:dyDescent="0.2">
      <c r="A72" s="40">
        <v>67</v>
      </c>
      <c r="B72" s="41" t="s">
        <v>399</v>
      </c>
      <c r="C72" s="42">
        <v>81</v>
      </c>
      <c r="D72" s="7">
        <v>1</v>
      </c>
      <c r="E72" s="7" t="s">
        <v>202</v>
      </c>
      <c r="F72" s="7">
        <v>25</v>
      </c>
      <c r="G72" s="7">
        <v>19</v>
      </c>
      <c r="H72" s="43">
        <v>33.32</v>
      </c>
      <c r="I72" s="46" t="s">
        <v>203</v>
      </c>
      <c r="J72" s="43">
        <f>931.64+4.88</f>
        <v>936.52</v>
      </c>
      <c r="K72" s="44">
        <v>20</v>
      </c>
      <c r="L72" s="29" t="s">
        <v>204</v>
      </c>
      <c r="M72" s="44">
        <v>764</v>
      </c>
      <c r="N72" s="43">
        <v>724.25</v>
      </c>
      <c r="O72" s="7" t="s">
        <v>205</v>
      </c>
    </row>
    <row r="73" spans="1:16" ht="15" customHeight="1" x14ac:dyDescent="0.2">
      <c r="A73" s="40">
        <v>68</v>
      </c>
      <c r="B73" s="41" t="s">
        <v>400</v>
      </c>
      <c r="C73" s="42">
        <v>39</v>
      </c>
      <c r="D73" s="7">
        <v>1</v>
      </c>
      <c r="E73" s="7" t="s">
        <v>206</v>
      </c>
      <c r="F73" s="7">
        <v>27</v>
      </c>
      <c r="G73" s="7">
        <v>16</v>
      </c>
      <c r="H73" s="43"/>
      <c r="I73" s="46" t="s">
        <v>207</v>
      </c>
      <c r="J73" s="43">
        <v>961.1</v>
      </c>
      <c r="K73" s="44">
        <v>20</v>
      </c>
      <c r="L73" s="29" t="s">
        <v>208</v>
      </c>
      <c r="M73" s="44">
        <v>849</v>
      </c>
      <c r="N73" s="43">
        <v>530.59</v>
      </c>
      <c r="O73" s="7" t="s">
        <v>209</v>
      </c>
    </row>
    <row r="74" spans="1:16" s="50" customFormat="1" ht="36" customHeight="1" x14ac:dyDescent="0.2">
      <c r="A74" s="40">
        <v>69</v>
      </c>
      <c r="B74" s="41" t="s">
        <v>401</v>
      </c>
      <c r="C74" s="42">
        <v>54</v>
      </c>
      <c r="D74" s="7">
        <v>1</v>
      </c>
      <c r="E74" s="7" t="s">
        <v>210</v>
      </c>
      <c r="F74" s="7">
        <v>29</v>
      </c>
      <c r="G74" s="7">
        <v>8</v>
      </c>
      <c r="H74" s="43"/>
      <c r="I74" s="46"/>
      <c r="J74" s="43">
        <v>1231.8</v>
      </c>
      <c r="K74" s="44">
        <v>20</v>
      </c>
      <c r="L74" s="51" t="s">
        <v>429</v>
      </c>
      <c r="M74" s="44">
        <v>518</v>
      </c>
      <c r="N74" s="43">
        <v>318.34000000000015</v>
      </c>
      <c r="O74" s="39" t="s">
        <v>211</v>
      </c>
      <c r="P74" s="52"/>
    </row>
    <row r="75" spans="1:16" s="65" customFormat="1" ht="15" customHeight="1" x14ac:dyDescent="0.2">
      <c r="A75" s="54">
        <v>70</v>
      </c>
      <c r="B75" s="55" t="s">
        <v>402</v>
      </c>
      <c r="C75" s="56">
        <v>40</v>
      </c>
      <c r="D75" s="57">
        <v>1</v>
      </c>
      <c r="E75" s="57" t="s">
        <v>212</v>
      </c>
      <c r="F75" s="57">
        <v>85</v>
      </c>
      <c r="G75" s="57">
        <v>27</v>
      </c>
      <c r="H75" s="59"/>
      <c r="I75" s="63"/>
      <c r="J75" s="59">
        <v>3230</v>
      </c>
      <c r="K75" s="60">
        <v>20</v>
      </c>
      <c r="L75" s="62" t="s">
        <v>213</v>
      </c>
      <c r="M75" s="60">
        <v>1751</v>
      </c>
      <c r="N75" s="59">
        <v>977.53</v>
      </c>
      <c r="O75" s="57" t="s">
        <v>214</v>
      </c>
    </row>
    <row r="76" spans="1:16" ht="16.149999999999999" customHeight="1" x14ac:dyDescent="0.2">
      <c r="A76" s="40">
        <v>71</v>
      </c>
      <c r="B76" s="41" t="s">
        <v>403</v>
      </c>
      <c r="C76" s="42">
        <v>69</v>
      </c>
      <c r="D76" s="7">
        <v>1</v>
      </c>
      <c r="E76" s="7" t="s">
        <v>215</v>
      </c>
      <c r="F76" s="7">
        <v>70</v>
      </c>
      <c r="G76" s="7">
        <f>13-1-1</f>
        <v>11</v>
      </c>
      <c r="H76" s="43"/>
      <c r="I76" s="46"/>
      <c r="J76" s="43">
        <v>3238</v>
      </c>
      <c r="K76" s="44">
        <v>14</v>
      </c>
      <c r="L76" s="29" t="s">
        <v>216</v>
      </c>
      <c r="M76" s="44">
        <v>795</v>
      </c>
      <c r="N76" s="43">
        <v>473.65000000000032</v>
      </c>
      <c r="O76" s="7" t="s">
        <v>217</v>
      </c>
    </row>
    <row r="77" spans="1:16" s="3" customFormat="1" ht="16.149999999999999" customHeight="1" x14ac:dyDescent="0.2">
      <c r="A77" s="40">
        <v>72</v>
      </c>
      <c r="B77" s="41" t="s">
        <v>404</v>
      </c>
      <c r="C77" s="42">
        <v>70</v>
      </c>
      <c r="D77" s="7">
        <v>1</v>
      </c>
      <c r="E77" s="7" t="s">
        <v>218</v>
      </c>
      <c r="F77" s="7">
        <v>70</v>
      </c>
      <c r="G77" s="7">
        <v>14</v>
      </c>
      <c r="H77" s="43"/>
      <c r="I77" s="46"/>
      <c r="J77" s="43">
        <v>3240.4</v>
      </c>
      <c r="K77" s="44">
        <v>14</v>
      </c>
      <c r="L77" s="29" t="s">
        <v>219</v>
      </c>
      <c r="M77" s="44">
        <v>796</v>
      </c>
      <c r="N77" s="43">
        <v>617.62000000000023</v>
      </c>
      <c r="O77" s="7" t="s">
        <v>220</v>
      </c>
    </row>
    <row r="78" spans="1:16" ht="16.899999999999999" customHeight="1" x14ac:dyDescent="0.2">
      <c r="A78" s="40">
        <v>73</v>
      </c>
      <c r="B78" s="41" t="s">
        <v>405</v>
      </c>
      <c r="C78" s="42">
        <v>45</v>
      </c>
      <c r="D78" s="7">
        <v>1</v>
      </c>
      <c r="E78" s="7" t="s">
        <v>221</v>
      </c>
      <c r="F78" s="7">
        <v>22</v>
      </c>
      <c r="G78" s="7">
        <f>9-1</f>
        <v>8</v>
      </c>
      <c r="H78" s="43"/>
      <c r="I78" s="46" t="s">
        <v>222</v>
      </c>
      <c r="J78" s="43">
        <v>916.54</v>
      </c>
      <c r="K78" s="44">
        <v>22</v>
      </c>
      <c r="L78" s="29">
        <v>108</v>
      </c>
      <c r="M78" s="44">
        <v>341</v>
      </c>
      <c r="N78" s="43">
        <v>353.62</v>
      </c>
      <c r="O78" s="7" t="s">
        <v>223</v>
      </c>
    </row>
    <row r="79" spans="1:16" s="3" customFormat="1" ht="16.149999999999999" customHeight="1" x14ac:dyDescent="0.2">
      <c r="A79" s="40">
        <v>74</v>
      </c>
      <c r="B79" s="41" t="s">
        <v>406</v>
      </c>
      <c r="C79" s="42">
        <v>90</v>
      </c>
      <c r="D79" s="7">
        <v>1</v>
      </c>
      <c r="E79" s="7" t="s">
        <v>224</v>
      </c>
      <c r="F79" s="7">
        <v>16</v>
      </c>
      <c r="G79" s="7">
        <v>8</v>
      </c>
      <c r="H79" s="43"/>
      <c r="I79" s="46" t="s">
        <v>225</v>
      </c>
      <c r="J79" s="43">
        <v>813.63</v>
      </c>
      <c r="K79" s="44">
        <v>22</v>
      </c>
      <c r="L79" s="29" t="s">
        <v>226</v>
      </c>
      <c r="M79" s="44">
        <v>644</v>
      </c>
      <c r="N79" s="43">
        <v>301.02000000000004</v>
      </c>
      <c r="O79" s="7" t="s">
        <v>227</v>
      </c>
    </row>
    <row r="80" spans="1:16" ht="17.45" customHeight="1" x14ac:dyDescent="0.2">
      <c r="A80" s="40">
        <v>75</v>
      </c>
      <c r="B80" s="41" t="s">
        <v>407</v>
      </c>
      <c r="C80" s="42">
        <v>74</v>
      </c>
      <c r="D80" s="7">
        <v>1</v>
      </c>
      <c r="E80" s="7" t="s">
        <v>228</v>
      </c>
      <c r="F80" s="7">
        <v>18</v>
      </c>
      <c r="G80" s="7">
        <v>5</v>
      </c>
      <c r="H80" s="43"/>
      <c r="I80" s="45"/>
      <c r="J80" s="43">
        <v>1225.75</v>
      </c>
      <c r="K80" s="44">
        <v>16</v>
      </c>
      <c r="L80" s="29" t="s">
        <v>229</v>
      </c>
      <c r="M80" s="44">
        <v>1665</v>
      </c>
      <c r="N80" s="43">
        <v>269.36999999999995</v>
      </c>
      <c r="O80" s="7" t="s">
        <v>230</v>
      </c>
    </row>
    <row r="81" spans="1:16" s="65" customFormat="1" ht="16.899999999999999" customHeight="1" x14ac:dyDescent="0.2">
      <c r="A81" s="54">
        <v>76</v>
      </c>
      <c r="B81" s="55" t="s">
        <v>408</v>
      </c>
      <c r="C81" s="56">
        <v>64</v>
      </c>
      <c r="D81" s="57">
        <v>1</v>
      </c>
      <c r="E81" s="57" t="s">
        <v>231</v>
      </c>
      <c r="F81" s="57">
        <v>75</v>
      </c>
      <c r="G81" s="57">
        <v>22</v>
      </c>
      <c r="H81" s="59"/>
      <c r="I81" s="63"/>
      <c r="J81" s="59">
        <v>3488.02</v>
      </c>
      <c r="K81" s="60">
        <v>42</v>
      </c>
      <c r="L81" s="62" t="s">
        <v>232</v>
      </c>
      <c r="M81" s="60">
        <v>4851</v>
      </c>
      <c r="N81" s="59">
        <v>960.47</v>
      </c>
      <c r="O81" s="57" t="s">
        <v>233</v>
      </c>
    </row>
    <row r="82" spans="1:16" ht="15" customHeight="1" x14ac:dyDescent="0.2">
      <c r="A82" s="40">
        <v>77</v>
      </c>
      <c r="B82" s="41" t="s">
        <v>409</v>
      </c>
      <c r="C82" s="42">
        <v>65</v>
      </c>
      <c r="D82" s="7">
        <v>1</v>
      </c>
      <c r="E82" s="7" t="s">
        <v>234</v>
      </c>
      <c r="F82" s="7">
        <v>65</v>
      </c>
      <c r="G82" s="7">
        <f>15-1-1</f>
        <v>13</v>
      </c>
      <c r="H82" s="43"/>
      <c r="I82" s="46"/>
      <c r="J82" s="43">
        <v>3494.57</v>
      </c>
      <c r="K82" s="44">
        <v>42</v>
      </c>
      <c r="L82" s="29" t="s">
        <v>235</v>
      </c>
      <c r="M82" s="44">
        <v>4211</v>
      </c>
      <c r="N82" s="43">
        <v>656.74</v>
      </c>
      <c r="O82" s="7" t="s">
        <v>236</v>
      </c>
    </row>
    <row r="83" spans="1:16" s="52" customFormat="1" ht="45" x14ac:dyDescent="0.2">
      <c r="A83" s="40">
        <v>78</v>
      </c>
      <c r="B83" s="41" t="s">
        <v>410</v>
      </c>
      <c r="C83" s="42">
        <v>47</v>
      </c>
      <c r="D83" s="7">
        <v>1</v>
      </c>
      <c r="E83" s="7" t="s">
        <v>237</v>
      </c>
      <c r="F83" s="7">
        <v>100</v>
      </c>
      <c r="G83" s="7">
        <v>45</v>
      </c>
      <c r="H83" s="43"/>
      <c r="I83" s="45"/>
      <c r="J83" s="43">
        <v>4306</v>
      </c>
      <c r="K83" s="44">
        <v>14</v>
      </c>
      <c r="L83" s="51" t="s">
        <v>238</v>
      </c>
      <c r="M83" s="44">
        <v>5751</v>
      </c>
      <c r="N83" s="43">
        <v>1889.29</v>
      </c>
      <c r="O83" s="39" t="s">
        <v>239</v>
      </c>
    </row>
    <row r="84" spans="1:16" s="100" customFormat="1" ht="33.75" x14ac:dyDescent="0.2">
      <c r="A84" s="54">
        <v>79</v>
      </c>
      <c r="B84" s="55" t="s">
        <v>411</v>
      </c>
      <c r="C84" s="56">
        <v>48</v>
      </c>
      <c r="D84" s="57">
        <v>1</v>
      </c>
      <c r="E84" s="57" t="s">
        <v>240</v>
      </c>
      <c r="F84" s="57">
        <v>100</v>
      </c>
      <c r="G84" s="57">
        <f>39-1-1-1</f>
        <v>36</v>
      </c>
      <c r="H84" s="59"/>
      <c r="I84" s="63"/>
      <c r="J84" s="59">
        <v>4306</v>
      </c>
      <c r="K84" s="44">
        <v>14</v>
      </c>
      <c r="L84" s="66" t="s">
        <v>241</v>
      </c>
      <c r="M84" s="60">
        <v>4463</v>
      </c>
      <c r="N84" s="59">
        <v>1590.3899999999999</v>
      </c>
      <c r="O84" s="57" t="s">
        <v>242</v>
      </c>
    </row>
    <row r="85" spans="1:16" ht="16.899999999999999" customHeight="1" x14ac:dyDescent="0.2">
      <c r="A85" s="40">
        <v>80</v>
      </c>
      <c r="B85" s="41" t="s">
        <v>412</v>
      </c>
      <c r="C85" s="42">
        <v>59</v>
      </c>
      <c r="D85" s="7">
        <v>1</v>
      </c>
      <c r="E85" s="7" t="s">
        <v>243</v>
      </c>
      <c r="F85" s="7">
        <v>18</v>
      </c>
      <c r="G85" s="7">
        <f>10-1-2</f>
        <v>7</v>
      </c>
      <c r="H85" s="43"/>
      <c r="I85" s="45" t="s">
        <v>244</v>
      </c>
      <c r="J85" s="43">
        <v>1132.3599999999999</v>
      </c>
      <c r="K85" s="44">
        <v>21</v>
      </c>
      <c r="L85" s="29" t="s">
        <v>245</v>
      </c>
      <c r="M85" s="44">
        <v>1777</v>
      </c>
      <c r="N85" s="43">
        <v>350.57000000000005</v>
      </c>
      <c r="O85" s="7" t="s">
        <v>246</v>
      </c>
    </row>
    <row r="86" spans="1:16" ht="24.75" customHeight="1" x14ac:dyDescent="0.2">
      <c r="A86" s="36"/>
      <c r="B86" s="70" t="s">
        <v>413</v>
      </c>
      <c r="C86" s="71"/>
      <c r="D86" s="72">
        <f t="shared" ref="D86:J86" si="0">SUM(D6:D85)</f>
        <v>83</v>
      </c>
      <c r="E86" s="72"/>
      <c r="F86" s="72">
        <f>SUM(F6:F85)</f>
        <v>3120</v>
      </c>
      <c r="G86" s="72">
        <f>SUM(G6:G85)</f>
        <v>992</v>
      </c>
      <c r="H86" s="73">
        <f>SUM(H6:H85)</f>
        <v>1106.33</v>
      </c>
      <c r="I86" s="74"/>
      <c r="J86" s="73">
        <f t="shared" si="0"/>
        <v>147306.01</v>
      </c>
      <c r="K86" s="76"/>
      <c r="L86" s="72"/>
      <c r="M86" s="75">
        <f>SUM(M6:M85)</f>
        <v>123966</v>
      </c>
      <c r="N86" s="73">
        <v>41662.58</v>
      </c>
      <c r="O86" s="7"/>
    </row>
    <row r="87" spans="1:16" x14ac:dyDescent="0.2">
      <c r="C87" s="37"/>
      <c r="D87" s="9"/>
      <c r="E87" s="10"/>
      <c r="F87" s="10"/>
      <c r="G87" s="9"/>
      <c r="H87" s="11"/>
      <c r="I87" s="12"/>
      <c r="J87" s="13"/>
      <c r="K87" s="13"/>
      <c r="L87" s="14"/>
      <c r="M87" s="88"/>
      <c r="N87" s="89"/>
      <c r="O87" s="91"/>
      <c r="P87" s="11"/>
    </row>
    <row r="88" spans="1:16" ht="16.899999999999999" customHeight="1" x14ac:dyDescent="0.2">
      <c r="A88" s="35">
        <v>81</v>
      </c>
      <c r="B88" s="41" t="s">
        <v>416</v>
      </c>
      <c r="C88" s="42">
        <v>62</v>
      </c>
      <c r="D88" s="7">
        <v>1</v>
      </c>
      <c r="E88" s="7" t="s">
        <v>247</v>
      </c>
      <c r="F88" s="7">
        <v>30</v>
      </c>
      <c r="G88" s="7">
        <v>2</v>
      </c>
      <c r="H88" s="43"/>
      <c r="I88" s="46"/>
      <c r="J88" s="43">
        <v>1976.55</v>
      </c>
      <c r="K88" s="44">
        <v>28</v>
      </c>
      <c r="L88" s="48" t="s">
        <v>248</v>
      </c>
      <c r="M88" s="49">
        <v>1102</v>
      </c>
      <c r="N88" s="43">
        <v>117.25000000000001</v>
      </c>
      <c r="O88" s="7" t="s">
        <v>249</v>
      </c>
      <c r="P88" s="15"/>
    </row>
    <row r="89" spans="1:16" ht="16.899999999999999" customHeight="1" x14ac:dyDescent="0.2">
      <c r="A89" s="35">
        <v>82</v>
      </c>
      <c r="B89" s="41" t="s">
        <v>417</v>
      </c>
      <c r="C89" s="42">
        <v>63</v>
      </c>
      <c r="D89" s="7">
        <v>1</v>
      </c>
      <c r="E89" s="7" t="s">
        <v>250</v>
      </c>
      <c r="F89" s="7">
        <v>40</v>
      </c>
      <c r="G89" s="7">
        <f>4-1-1-1</f>
        <v>1</v>
      </c>
      <c r="H89" s="43"/>
      <c r="I89" s="46"/>
      <c r="J89" s="43">
        <v>2598.86</v>
      </c>
      <c r="K89" s="44">
        <v>28</v>
      </c>
      <c r="L89" s="102" t="s">
        <v>251</v>
      </c>
      <c r="M89" s="44">
        <v>1990</v>
      </c>
      <c r="N89" s="43">
        <v>64.240000000000009</v>
      </c>
      <c r="O89" s="7" t="s">
        <v>252</v>
      </c>
      <c r="P89" s="15"/>
    </row>
    <row r="90" spans="1:16" ht="15" customHeight="1" x14ac:dyDescent="0.2">
      <c r="A90" s="35">
        <v>83</v>
      </c>
      <c r="B90" s="41" t="s">
        <v>419</v>
      </c>
      <c r="C90" s="41"/>
      <c r="D90" s="7">
        <v>1</v>
      </c>
      <c r="E90" s="7" t="s">
        <v>253</v>
      </c>
      <c r="F90" s="7">
        <v>51</v>
      </c>
      <c r="G90" s="7">
        <v>1</v>
      </c>
      <c r="H90" s="44"/>
      <c r="I90" s="46"/>
      <c r="J90" s="43">
        <v>2440</v>
      </c>
      <c r="K90" s="44">
        <v>22</v>
      </c>
      <c r="L90" s="29" t="s">
        <v>254</v>
      </c>
      <c r="M90" s="49">
        <v>1430</v>
      </c>
      <c r="N90" s="43">
        <v>25.4</v>
      </c>
      <c r="O90" s="7" t="s">
        <v>255</v>
      </c>
      <c r="P90" s="15"/>
    </row>
    <row r="91" spans="1:16" ht="22.5" x14ac:dyDescent="0.2">
      <c r="A91" s="35">
        <v>84</v>
      </c>
      <c r="B91" s="41" t="s">
        <v>256</v>
      </c>
      <c r="C91" s="41"/>
      <c r="D91" s="7">
        <v>1</v>
      </c>
      <c r="E91" s="7" t="s">
        <v>257</v>
      </c>
      <c r="F91" s="7">
        <v>70</v>
      </c>
      <c r="G91" s="7">
        <v>11</v>
      </c>
      <c r="H91" s="44"/>
      <c r="I91" s="46"/>
      <c r="J91" s="43">
        <v>2794.73</v>
      </c>
      <c r="K91" s="44">
        <v>23</v>
      </c>
      <c r="L91" s="51" t="s">
        <v>258</v>
      </c>
      <c r="M91" s="49">
        <v>2491</v>
      </c>
      <c r="N91" s="43">
        <v>410.73999999999995</v>
      </c>
      <c r="O91" s="7" t="s">
        <v>259</v>
      </c>
      <c r="P91" s="15"/>
    </row>
    <row r="92" spans="1:16" s="52" customFormat="1" ht="45" x14ac:dyDescent="0.2">
      <c r="A92" s="40">
        <v>85</v>
      </c>
      <c r="B92" s="41" t="s">
        <v>418</v>
      </c>
      <c r="C92" s="42">
        <v>76</v>
      </c>
      <c r="D92" s="7">
        <v>1</v>
      </c>
      <c r="E92" s="7" t="s">
        <v>260</v>
      </c>
      <c r="F92" s="7">
        <v>18</v>
      </c>
      <c r="G92" s="7">
        <v>1</v>
      </c>
      <c r="H92" s="43" t="s">
        <v>0</v>
      </c>
      <c r="I92" s="45" t="s">
        <v>261</v>
      </c>
      <c r="J92" s="43">
        <v>1479.57</v>
      </c>
      <c r="K92" s="44">
        <v>29</v>
      </c>
      <c r="L92" s="48" t="s">
        <v>262</v>
      </c>
      <c r="M92" s="49">
        <v>3321</v>
      </c>
      <c r="N92" s="43">
        <v>61.739999999999995</v>
      </c>
      <c r="O92" s="7" t="s">
        <v>263</v>
      </c>
      <c r="P92" s="93"/>
    </row>
    <row r="93" spans="1:16" ht="15" customHeight="1" x14ac:dyDescent="0.2">
      <c r="A93" s="35">
        <v>86</v>
      </c>
      <c r="B93" s="41" t="s">
        <v>264</v>
      </c>
      <c r="C93" s="41"/>
      <c r="D93" s="7">
        <v>1</v>
      </c>
      <c r="E93" s="7" t="s">
        <v>265</v>
      </c>
      <c r="F93" s="7">
        <v>20</v>
      </c>
      <c r="G93" s="7">
        <v>1</v>
      </c>
      <c r="H93" s="44"/>
      <c r="I93" s="46"/>
      <c r="J93" s="43">
        <v>1047.8399999999999</v>
      </c>
      <c r="K93" s="44">
        <v>23</v>
      </c>
      <c r="L93" s="29" t="s">
        <v>266</v>
      </c>
      <c r="M93" s="49">
        <v>1140</v>
      </c>
      <c r="N93" s="43">
        <v>52.6</v>
      </c>
      <c r="O93" s="7" t="s">
        <v>267</v>
      </c>
      <c r="P93" s="15"/>
    </row>
    <row r="94" spans="1:16" ht="15" customHeight="1" x14ac:dyDescent="0.2">
      <c r="A94" s="35">
        <v>87</v>
      </c>
      <c r="B94" s="41" t="s">
        <v>268</v>
      </c>
      <c r="C94" s="41"/>
      <c r="D94" s="7">
        <v>1</v>
      </c>
      <c r="E94" s="7" t="s">
        <v>269</v>
      </c>
      <c r="F94" s="7">
        <v>41</v>
      </c>
      <c r="G94" s="7">
        <v>1</v>
      </c>
      <c r="H94" s="44"/>
      <c r="I94" s="46"/>
      <c r="J94" s="43">
        <v>1962.9</v>
      </c>
      <c r="K94" s="44">
        <v>22</v>
      </c>
      <c r="L94" s="29" t="s">
        <v>270</v>
      </c>
      <c r="M94" s="49">
        <v>1308</v>
      </c>
      <c r="N94" s="43">
        <v>38.900000000000013</v>
      </c>
      <c r="O94" s="7" t="s">
        <v>271</v>
      </c>
      <c r="P94" s="15"/>
    </row>
    <row r="95" spans="1:16" ht="15" customHeight="1" x14ac:dyDescent="0.2">
      <c r="A95" s="35">
        <v>88</v>
      </c>
      <c r="B95" s="41" t="s">
        <v>420</v>
      </c>
      <c r="C95" s="42">
        <v>85</v>
      </c>
      <c r="D95" s="7">
        <v>1</v>
      </c>
      <c r="E95" s="7" t="s">
        <v>272</v>
      </c>
      <c r="F95" s="7">
        <v>45</v>
      </c>
      <c r="G95" s="7">
        <f>17-1-1-1-1-1</f>
        <v>12</v>
      </c>
      <c r="H95" s="43"/>
      <c r="I95" s="45"/>
      <c r="J95" s="43">
        <v>2113.54</v>
      </c>
      <c r="K95" s="44">
        <v>20</v>
      </c>
      <c r="L95" s="48" t="s">
        <v>273</v>
      </c>
      <c r="M95" s="49">
        <v>1533</v>
      </c>
      <c r="N95" s="43">
        <v>473.88</v>
      </c>
      <c r="O95" s="7" t="s">
        <v>274</v>
      </c>
      <c r="P95" s="15"/>
    </row>
    <row r="96" spans="1:16" ht="15" customHeight="1" x14ac:dyDescent="0.2">
      <c r="A96" s="35">
        <v>89</v>
      </c>
      <c r="B96" s="41" t="s">
        <v>421</v>
      </c>
      <c r="C96" s="42">
        <v>16</v>
      </c>
      <c r="D96" s="7">
        <v>1</v>
      </c>
      <c r="E96" s="7" t="s">
        <v>275</v>
      </c>
      <c r="F96" s="7">
        <v>18</v>
      </c>
      <c r="G96" s="7">
        <v>7</v>
      </c>
      <c r="H96" s="43"/>
      <c r="I96" s="45"/>
      <c r="J96" s="43">
        <v>1157.71</v>
      </c>
      <c r="K96" s="44">
        <v>20</v>
      </c>
      <c r="L96" s="48" t="s">
        <v>276</v>
      </c>
      <c r="M96" s="49">
        <v>1391</v>
      </c>
      <c r="N96" s="43">
        <v>327.96000000000004</v>
      </c>
      <c r="O96" s="7" t="s">
        <v>277</v>
      </c>
      <c r="P96" s="15"/>
    </row>
    <row r="97" spans="1:16" ht="23.45" customHeight="1" x14ac:dyDescent="0.2">
      <c r="A97" s="35">
        <v>90</v>
      </c>
      <c r="B97" s="41" t="s">
        <v>422</v>
      </c>
      <c r="C97" s="42">
        <v>42</v>
      </c>
      <c r="D97" s="7">
        <v>1</v>
      </c>
      <c r="E97" s="7" t="s">
        <v>278</v>
      </c>
      <c r="F97" s="7">
        <v>26</v>
      </c>
      <c r="G97" s="7">
        <v>6</v>
      </c>
      <c r="H97" s="43"/>
      <c r="I97" s="45"/>
      <c r="J97" s="43">
        <v>1237.52</v>
      </c>
      <c r="K97" s="44">
        <v>20</v>
      </c>
      <c r="L97" s="48" t="s">
        <v>279</v>
      </c>
      <c r="M97" s="49">
        <v>1063</v>
      </c>
      <c r="N97" s="43">
        <v>283.47000000000014</v>
      </c>
      <c r="O97" s="39" t="s">
        <v>280</v>
      </c>
      <c r="P97" s="15"/>
    </row>
    <row r="98" spans="1:16" ht="16.149999999999999" customHeight="1" x14ac:dyDescent="0.2">
      <c r="A98" s="35">
        <v>91</v>
      </c>
      <c r="B98" s="41" t="s">
        <v>423</v>
      </c>
      <c r="C98" s="42">
        <v>56</v>
      </c>
      <c r="D98" s="7">
        <v>1</v>
      </c>
      <c r="E98" s="7" t="s">
        <v>281</v>
      </c>
      <c r="F98" s="7">
        <v>18</v>
      </c>
      <c r="G98" s="7">
        <v>4</v>
      </c>
      <c r="H98" s="43"/>
      <c r="I98" s="45"/>
      <c r="J98" s="43">
        <v>927.79</v>
      </c>
      <c r="K98" s="44">
        <v>20</v>
      </c>
      <c r="L98" s="48" t="s">
        <v>282</v>
      </c>
      <c r="M98" s="49">
        <v>859</v>
      </c>
      <c r="N98" s="43">
        <v>171.62999999999997</v>
      </c>
      <c r="O98" s="7" t="s">
        <v>283</v>
      </c>
      <c r="P98" s="15"/>
    </row>
    <row r="99" spans="1:16" ht="17.45" customHeight="1" x14ac:dyDescent="0.2">
      <c r="A99" s="35">
        <v>92</v>
      </c>
      <c r="B99" s="41" t="s">
        <v>424</v>
      </c>
      <c r="C99" s="42">
        <v>23</v>
      </c>
      <c r="D99" s="7">
        <v>1</v>
      </c>
      <c r="E99" s="7" t="s">
        <v>284</v>
      </c>
      <c r="F99" s="7">
        <v>18</v>
      </c>
      <c r="G99" s="7">
        <v>3</v>
      </c>
      <c r="H99" s="43"/>
      <c r="I99" s="45"/>
      <c r="J99" s="43">
        <v>951.73</v>
      </c>
      <c r="K99" s="44">
        <v>20</v>
      </c>
      <c r="L99" s="48" t="s">
        <v>285</v>
      </c>
      <c r="M99" s="49">
        <v>831</v>
      </c>
      <c r="N99" s="43">
        <v>119.78000000000002</v>
      </c>
      <c r="O99" s="7" t="s">
        <v>286</v>
      </c>
      <c r="P99" s="15"/>
    </row>
    <row r="100" spans="1:16" ht="17.45" customHeight="1" x14ac:dyDescent="0.2">
      <c r="A100" s="35">
        <v>93</v>
      </c>
      <c r="B100" s="41" t="s">
        <v>287</v>
      </c>
      <c r="C100" s="41"/>
      <c r="D100" s="7">
        <v>1</v>
      </c>
      <c r="E100" s="7" t="s">
        <v>288</v>
      </c>
      <c r="F100" s="7">
        <v>70</v>
      </c>
      <c r="G100" s="7">
        <v>3</v>
      </c>
      <c r="H100" s="44"/>
      <c r="I100" s="46"/>
      <c r="J100" s="43">
        <v>3225.11</v>
      </c>
      <c r="K100" s="44">
        <v>14</v>
      </c>
      <c r="L100" s="29">
        <v>442</v>
      </c>
      <c r="M100" s="49">
        <v>3737</v>
      </c>
      <c r="N100" s="43">
        <v>147.88</v>
      </c>
      <c r="O100" s="7" t="s">
        <v>289</v>
      </c>
      <c r="P100" s="15"/>
    </row>
    <row r="101" spans="1:16" ht="22.5" x14ac:dyDescent="0.2">
      <c r="A101" s="104">
        <v>94</v>
      </c>
      <c r="B101" s="41" t="s">
        <v>290</v>
      </c>
      <c r="C101" s="41">
        <v>3</v>
      </c>
      <c r="D101" s="7">
        <v>1</v>
      </c>
      <c r="E101" s="7" t="s">
        <v>291</v>
      </c>
      <c r="F101" s="7">
        <v>36</v>
      </c>
      <c r="G101" s="7">
        <v>1</v>
      </c>
      <c r="H101" s="44"/>
      <c r="I101" s="46" t="s">
        <v>292</v>
      </c>
      <c r="J101" s="107">
        <v>4013</v>
      </c>
      <c r="K101" s="44">
        <v>14</v>
      </c>
      <c r="L101" s="110">
        <v>487</v>
      </c>
      <c r="M101" s="110">
        <v>4886</v>
      </c>
      <c r="N101" s="43">
        <v>32.729999999999997</v>
      </c>
      <c r="O101" s="111" t="s">
        <v>293</v>
      </c>
    </row>
    <row r="102" spans="1:16" ht="22.5" x14ac:dyDescent="0.2">
      <c r="A102" s="105"/>
      <c r="B102" s="41" t="s">
        <v>294</v>
      </c>
      <c r="C102" s="41"/>
      <c r="D102" s="7">
        <v>1</v>
      </c>
      <c r="E102" s="7" t="s">
        <v>295</v>
      </c>
      <c r="F102" s="7">
        <v>42</v>
      </c>
      <c r="G102" s="7">
        <v>0</v>
      </c>
      <c r="H102" s="44"/>
      <c r="I102" s="46" t="s">
        <v>333</v>
      </c>
      <c r="J102" s="108"/>
      <c r="K102" s="44">
        <v>14</v>
      </c>
      <c r="L102" s="110"/>
      <c r="M102" s="110"/>
      <c r="N102" s="43">
        <v>0</v>
      </c>
      <c r="O102" s="111"/>
    </row>
    <row r="103" spans="1:16" x14ac:dyDescent="0.2">
      <c r="A103" s="105"/>
      <c r="B103" s="41" t="s">
        <v>296</v>
      </c>
      <c r="C103" s="41">
        <v>7</v>
      </c>
      <c r="D103" s="7">
        <v>1</v>
      </c>
      <c r="E103" s="7" t="s">
        <v>297</v>
      </c>
      <c r="F103" s="7">
        <v>42</v>
      </c>
      <c r="G103" s="7">
        <v>1</v>
      </c>
      <c r="H103" s="44"/>
      <c r="I103" s="46" t="s">
        <v>298</v>
      </c>
      <c r="J103" s="108"/>
      <c r="K103" s="44">
        <v>14</v>
      </c>
      <c r="L103" s="110"/>
      <c r="M103" s="110"/>
      <c r="N103" s="43">
        <v>31.31</v>
      </c>
      <c r="O103" s="111"/>
    </row>
    <row r="104" spans="1:16" s="50" customFormat="1" ht="43.9" customHeight="1" x14ac:dyDescent="0.2">
      <c r="A104" s="106"/>
      <c r="B104" s="41" t="s">
        <v>299</v>
      </c>
      <c r="C104" s="41">
        <v>9</v>
      </c>
      <c r="D104" s="7">
        <v>1</v>
      </c>
      <c r="E104" s="7" t="s">
        <v>300</v>
      </c>
      <c r="F104" s="7">
        <v>42</v>
      </c>
      <c r="G104" s="7">
        <f>3-1</f>
        <v>2</v>
      </c>
      <c r="H104" s="44"/>
      <c r="I104" s="92" t="s">
        <v>334</v>
      </c>
      <c r="J104" s="109"/>
      <c r="K104" s="44">
        <v>14</v>
      </c>
      <c r="L104" s="110"/>
      <c r="M104" s="110"/>
      <c r="N104" s="43">
        <v>52.079999999999991</v>
      </c>
      <c r="O104" s="111"/>
    </row>
    <row r="105" spans="1:16" x14ac:dyDescent="0.2">
      <c r="A105" s="35">
        <v>95</v>
      </c>
      <c r="B105" s="41" t="s">
        <v>301</v>
      </c>
      <c r="C105" s="41">
        <v>13</v>
      </c>
      <c r="D105" s="7">
        <v>1</v>
      </c>
      <c r="E105" s="7" t="s">
        <v>302</v>
      </c>
      <c r="F105" s="7">
        <v>72</v>
      </c>
      <c r="G105" s="7">
        <v>2</v>
      </c>
      <c r="H105" s="44"/>
      <c r="I105" s="46"/>
      <c r="J105" s="43">
        <v>3214</v>
      </c>
      <c r="K105" s="44">
        <v>22</v>
      </c>
      <c r="L105" s="96">
        <v>279</v>
      </c>
      <c r="M105" s="49">
        <v>3075</v>
      </c>
      <c r="N105" s="43">
        <v>115.2</v>
      </c>
      <c r="O105" s="7" t="s">
        <v>303</v>
      </c>
    </row>
    <row r="106" spans="1:16" s="31" customFormat="1" ht="15.6" customHeight="1" x14ac:dyDescent="0.2">
      <c r="A106" s="98">
        <v>96</v>
      </c>
      <c r="B106" s="55" t="s">
        <v>425</v>
      </c>
      <c r="C106" s="56">
        <v>60</v>
      </c>
      <c r="D106" s="57">
        <v>1</v>
      </c>
      <c r="E106" s="57" t="s">
        <v>304</v>
      </c>
      <c r="F106" s="57">
        <v>20</v>
      </c>
      <c r="G106" s="57">
        <f>5-1-1</f>
        <v>3</v>
      </c>
      <c r="H106" s="59"/>
      <c r="I106" s="63"/>
      <c r="J106" s="59">
        <v>1318.13</v>
      </c>
      <c r="K106" s="60">
        <v>28</v>
      </c>
      <c r="L106" s="99" t="s">
        <v>305</v>
      </c>
      <c r="M106" s="60">
        <v>781</v>
      </c>
      <c r="N106" s="59">
        <v>159.02999999999997</v>
      </c>
      <c r="O106" s="57" t="s">
        <v>306</v>
      </c>
    </row>
    <row r="107" spans="1:16" ht="13.9" customHeight="1" x14ac:dyDescent="0.2">
      <c r="A107" s="35">
        <v>97</v>
      </c>
      <c r="B107" s="41" t="s">
        <v>426</v>
      </c>
      <c r="C107" s="42">
        <v>49</v>
      </c>
      <c r="D107" s="7">
        <v>1</v>
      </c>
      <c r="E107" s="7" t="s">
        <v>307</v>
      </c>
      <c r="F107" s="7">
        <v>30</v>
      </c>
      <c r="G107" s="7">
        <v>3</v>
      </c>
      <c r="H107" s="43"/>
      <c r="I107" s="46"/>
      <c r="J107" s="43">
        <v>1967.77</v>
      </c>
      <c r="K107" s="44">
        <v>28</v>
      </c>
      <c r="L107" s="90" t="s">
        <v>308</v>
      </c>
      <c r="M107" s="49">
        <v>1158</v>
      </c>
      <c r="N107" s="43">
        <v>159.02999999999997</v>
      </c>
      <c r="O107" s="7" t="s">
        <v>309</v>
      </c>
    </row>
    <row r="108" spans="1:16" s="50" customFormat="1" ht="45.6" customHeight="1" x14ac:dyDescent="0.2">
      <c r="A108" s="40">
        <v>98</v>
      </c>
      <c r="B108" s="41" t="s">
        <v>427</v>
      </c>
      <c r="C108" s="42">
        <v>51</v>
      </c>
      <c r="D108" s="7">
        <v>1</v>
      </c>
      <c r="E108" s="7" t="s">
        <v>310</v>
      </c>
      <c r="F108" s="7">
        <v>34</v>
      </c>
      <c r="G108" s="7">
        <v>14</v>
      </c>
      <c r="H108" s="43"/>
      <c r="I108" s="46" t="s">
        <v>311</v>
      </c>
      <c r="J108" s="43">
        <v>1930.44</v>
      </c>
      <c r="K108" s="44">
        <v>22</v>
      </c>
      <c r="L108" s="48">
        <v>79.334999999999994</v>
      </c>
      <c r="M108" s="49">
        <v>2005</v>
      </c>
      <c r="N108" s="43">
        <v>565.70999999999992</v>
      </c>
      <c r="O108" s="7" t="s">
        <v>312</v>
      </c>
    </row>
    <row r="109" spans="1:16" ht="22.5" x14ac:dyDescent="0.2">
      <c r="A109" s="35">
        <v>99</v>
      </c>
      <c r="B109" s="41" t="s">
        <v>313</v>
      </c>
      <c r="C109" s="41"/>
      <c r="D109" s="7">
        <v>1</v>
      </c>
      <c r="E109" s="7" t="s">
        <v>314</v>
      </c>
      <c r="F109" s="7">
        <v>18</v>
      </c>
      <c r="G109" s="7">
        <v>1</v>
      </c>
      <c r="H109" s="44"/>
      <c r="I109" s="46"/>
      <c r="J109" s="43">
        <v>918.74</v>
      </c>
      <c r="K109" s="44">
        <v>24</v>
      </c>
      <c r="L109" s="53" t="s">
        <v>315</v>
      </c>
      <c r="M109" s="49">
        <v>1927</v>
      </c>
      <c r="N109" s="43">
        <v>64.69</v>
      </c>
      <c r="O109" s="7" t="s">
        <v>316</v>
      </c>
    </row>
    <row r="110" spans="1:16" s="3" customFormat="1" ht="16.899999999999999" customHeight="1" x14ac:dyDescent="0.2">
      <c r="A110" s="35">
        <v>100</v>
      </c>
      <c r="B110" s="41" t="s">
        <v>317</v>
      </c>
      <c r="C110" s="41">
        <v>11</v>
      </c>
      <c r="D110" s="7">
        <v>1</v>
      </c>
      <c r="E110" s="7" t="s">
        <v>318</v>
      </c>
      <c r="F110" s="7">
        <v>28</v>
      </c>
      <c r="G110" s="7">
        <f>3-1</f>
        <v>2</v>
      </c>
      <c r="H110" s="44"/>
      <c r="I110" s="46"/>
      <c r="J110" s="43">
        <v>799</v>
      </c>
      <c r="K110" s="44">
        <v>14</v>
      </c>
      <c r="L110" s="97" t="s">
        <v>319</v>
      </c>
      <c r="M110" s="49">
        <v>2717</v>
      </c>
      <c r="N110" s="43">
        <v>38.879999999999995</v>
      </c>
      <c r="O110" s="7" t="s">
        <v>320</v>
      </c>
    </row>
    <row r="111" spans="1:16" ht="16.149999999999999" customHeight="1" x14ac:dyDescent="0.2">
      <c r="A111" s="35">
        <v>101</v>
      </c>
      <c r="B111" s="41" t="s">
        <v>428</v>
      </c>
      <c r="C111" s="42">
        <v>46</v>
      </c>
      <c r="D111" s="7">
        <v>1</v>
      </c>
      <c r="E111" s="7" t="s">
        <v>321</v>
      </c>
      <c r="F111" s="7">
        <v>70</v>
      </c>
      <c r="G111" s="7">
        <f>22-1-1-1</f>
        <v>19</v>
      </c>
      <c r="H111" s="43"/>
      <c r="I111" s="46"/>
      <c r="J111" s="43">
        <v>3240</v>
      </c>
      <c r="K111" s="44">
        <v>14</v>
      </c>
      <c r="L111" s="29" t="s">
        <v>322</v>
      </c>
      <c r="M111" s="44">
        <v>3347</v>
      </c>
      <c r="N111" s="43">
        <v>828.34</v>
      </c>
      <c r="O111" s="7" t="s">
        <v>323</v>
      </c>
    </row>
    <row r="112" spans="1:16" ht="23.25" customHeight="1" x14ac:dyDescent="0.2">
      <c r="A112" s="35"/>
      <c r="B112" s="72" t="s">
        <v>415</v>
      </c>
      <c r="C112" s="71"/>
      <c r="D112" s="72">
        <f>SUM(D88:D111)</f>
        <v>24</v>
      </c>
      <c r="E112" s="72"/>
      <c r="F112" s="72">
        <f>SUM(F88:F111)</f>
        <v>899</v>
      </c>
      <c r="G112" s="72">
        <f>SUM(G88:G111)</f>
        <v>101</v>
      </c>
      <c r="H112" s="73"/>
      <c r="I112" s="74"/>
      <c r="J112" s="73">
        <f>SUM(J88:J111)</f>
        <v>41314.93</v>
      </c>
      <c r="K112" s="76"/>
      <c r="L112" s="73"/>
      <c r="M112" s="75">
        <f>SUM(M88:M111)</f>
        <v>42092</v>
      </c>
      <c r="N112" s="73">
        <v>4342.4699999999993</v>
      </c>
      <c r="O112" s="7"/>
    </row>
    <row r="113" spans="1:23" ht="18.600000000000001" customHeight="1" x14ac:dyDescent="0.2">
      <c r="B113" s="77" t="s">
        <v>414</v>
      </c>
      <c r="C113" s="77"/>
      <c r="D113" s="77">
        <f>D86+D112</f>
        <v>107</v>
      </c>
      <c r="E113" s="77"/>
      <c r="F113" s="77">
        <f>F86+F112</f>
        <v>4019</v>
      </c>
      <c r="G113" s="77">
        <f>G86+G112</f>
        <v>1093</v>
      </c>
      <c r="H113" s="78">
        <f>H86+H112</f>
        <v>1106.33</v>
      </c>
      <c r="I113" s="79"/>
      <c r="J113" s="78">
        <f>J86+J112</f>
        <v>188620.94</v>
      </c>
      <c r="K113" s="78"/>
      <c r="L113" s="78"/>
      <c r="M113" s="80">
        <f>M86+M112</f>
        <v>166058</v>
      </c>
      <c r="N113" s="78">
        <v>46005.05</v>
      </c>
      <c r="O113" s="7"/>
    </row>
    <row r="115" spans="1:23" ht="25.5" x14ac:dyDescent="0.2">
      <c r="A115" s="83"/>
      <c r="B115" s="16" t="s">
        <v>325</v>
      </c>
      <c r="C115" s="17" t="e">
        <f>#REF!</f>
        <v>#REF!</v>
      </c>
      <c r="D115" s="114">
        <f>N113</f>
        <v>46005.05</v>
      </c>
      <c r="E115" s="114"/>
      <c r="F115" s="115"/>
      <c r="G115" s="18"/>
      <c r="H115" s="20"/>
      <c r="I115" s="21"/>
      <c r="J115" s="20"/>
      <c r="K115" s="20"/>
      <c r="L115" s="20"/>
      <c r="M115" s="20"/>
    </row>
    <row r="116" spans="1:23" ht="25.5" x14ac:dyDescent="0.2">
      <c r="A116" s="84"/>
      <c r="B116" s="22" t="s">
        <v>326</v>
      </c>
      <c r="C116" s="23" t="e">
        <f>#REF!</f>
        <v>#REF!</v>
      </c>
      <c r="D116" s="116">
        <f>H113</f>
        <v>1106.33</v>
      </c>
      <c r="E116" s="116"/>
      <c r="F116" s="115"/>
      <c r="G116" s="24"/>
      <c r="H116" s="25"/>
      <c r="I116" s="26"/>
      <c r="J116" s="25"/>
      <c r="K116" s="20"/>
      <c r="L116" s="20"/>
      <c r="M116" s="20"/>
    </row>
    <row r="117" spans="1:23" ht="19.5" customHeight="1" x14ac:dyDescent="0.2">
      <c r="A117" s="84"/>
      <c r="B117" s="81" t="s">
        <v>324</v>
      </c>
      <c r="C117" s="82" t="e">
        <f>C115+C116</f>
        <v>#REF!</v>
      </c>
      <c r="D117" s="117">
        <f>D115+D116</f>
        <v>47111.380000000005</v>
      </c>
      <c r="E117" s="117"/>
      <c r="F117" s="118"/>
      <c r="G117" s="24"/>
      <c r="H117" s="25"/>
      <c r="I117" s="26"/>
      <c r="J117" s="25"/>
      <c r="K117" s="20"/>
      <c r="L117" s="19"/>
      <c r="M117" s="20"/>
      <c r="W117" t="s">
        <v>0</v>
      </c>
    </row>
    <row r="118" spans="1:23" ht="15.75" customHeight="1" x14ac:dyDescent="0.2">
      <c r="A118" s="84"/>
      <c r="B118" s="6" t="s">
        <v>327</v>
      </c>
      <c r="C118" s="23"/>
      <c r="D118" s="27"/>
      <c r="E118" s="27"/>
      <c r="F118" s="8">
        <f>G113</f>
        <v>1093</v>
      </c>
      <c r="G118" s="24"/>
      <c r="H118" s="25"/>
      <c r="I118" s="26"/>
      <c r="J118" s="25"/>
      <c r="K118" s="20"/>
      <c r="L118" s="19"/>
      <c r="M118" s="20"/>
    </row>
    <row r="119" spans="1:23" ht="15.75" customHeight="1" x14ac:dyDescent="0.2">
      <c r="B119" s="119" t="s">
        <v>328</v>
      </c>
      <c r="C119" s="120"/>
      <c r="D119" s="121"/>
      <c r="E119" s="28"/>
      <c r="F119" s="29">
        <f>D113</f>
        <v>107</v>
      </c>
    </row>
  </sheetData>
  <mergeCells count="12">
    <mergeCell ref="N1:O3"/>
    <mergeCell ref="D115:F115"/>
    <mergeCell ref="D116:F116"/>
    <mergeCell ref="D117:F117"/>
    <mergeCell ref="B119:D119"/>
    <mergeCell ref="B2:M2"/>
    <mergeCell ref="B1:H1"/>
    <mergeCell ref="A101:A104"/>
    <mergeCell ref="J101:J104"/>
    <mergeCell ref="L101:L104"/>
    <mergeCell ref="M101:M104"/>
    <mergeCell ref="O101:O104"/>
  </mergeCells>
  <pageMargins left="0.27559055118110237" right="0" top="0.19685039370078741" bottom="0.19685039370078741" header="0" footer="0"/>
  <pageSetup paperSize="9" fitToHeight="0" orientation="landscape" r:id="rId1"/>
  <headerFooter alignWithMargins="0"/>
  <ignoredErrors>
    <ignoredError sqref="L107" twoDigitTextYear="1"/>
    <ignoredError sqref="H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listopad 2022 zał. 2</vt:lpstr>
      <vt:lpstr>'listopad 2022 zał.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Strąkowska Elżbieta</dc:creator>
  <cp:lastModifiedBy>Tymińska Ewa</cp:lastModifiedBy>
  <cp:lastPrinted>2022-12-07T09:19:54Z</cp:lastPrinted>
  <dcterms:created xsi:type="dcterms:W3CDTF">2017-02-09T08:40:31Z</dcterms:created>
  <dcterms:modified xsi:type="dcterms:W3CDTF">2022-12-29T14:34:04Z</dcterms:modified>
</cp:coreProperties>
</file>