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labudda\Desktop\Umowy rejestr plany remontów\Umowy 2024\Schody\"/>
    </mc:Choice>
  </mc:AlternateContent>
  <xr:revisionPtr revIDLastSave="0" documentId="13_ncr:1_{A9148A42-E64E-41D5-8203-2A4401E9365F}" xr6:coauthVersionLast="47" xr6:coauthVersionMax="47" xr10:uidLastSave="{00000000-0000-0000-0000-000000000000}"/>
  <bookViews>
    <workbookView xWindow="-120" yWindow="-120" windowWidth="29040" windowHeight="15840" xr2:uid="{D9C2E40B-3CE4-48BD-896E-38DECB8C39E4}"/>
  </bookViews>
  <sheets>
    <sheet name="Schody PPROMYK" sheetId="1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4" i="10" l="1"/>
  <c r="K32" i="10"/>
  <c r="K18" i="10"/>
  <c r="H39" i="10"/>
  <c r="K39" i="10"/>
  <c r="H25" i="10"/>
  <c r="K16" i="10"/>
  <c r="E42" i="10"/>
  <c r="E41" i="10"/>
  <c r="H41" i="10" s="1"/>
  <c r="K41" i="10" s="1"/>
  <c r="E40" i="10"/>
  <c r="F43" i="10"/>
  <c r="G37" i="10"/>
  <c r="G38" i="10" s="1"/>
  <c r="E37" i="10"/>
  <c r="D37" i="10"/>
  <c r="D43" i="10" s="1"/>
  <c r="G36" i="10"/>
  <c r="F36" i="10"/>
  <c r="E36" i="10"/>
  <c r="D36" i="10"/>
  <c r="B36" i="10"/>
  <c r="B37" i="10" s="1"/>
  <c r="B38" i="10" s="1"/>
  <c r="B39" i="10" s="1"/>
  <c r="H35" i="10"/>
  <c r="H36" i="10" s="1"/>
  <c r="K36" i="10" s="1"/>
  <c r="F31" i="10"/>
  <c r="E26" i="10"/>
  <c r="E28" i="10" s="1"/>
  <c r="G23" i="10"/>
  <c r="G31" i="10" s="1"/>
  <c r="E23" i="10"/>
  <c r="E31" i="10" s="1"/>
  <c r="D23" i="10"/>
  <c r="D31" i="10" s="1"/>
  <c r="G22" i="10"/>
  <c r="E22" i="10"/>
  <c r="F22" i="10"/>
  <c r="D22" i="10"/>
  <c r="B22" i="10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F17" i="10"/>
  <c r="F10" i="10" s="1"/>
  <c r="E12" i="10"/>
  <c r="E15" i="10" s="1"/>
  <c r="H11" i="10"/>
  <c r="G9" i="10"/>
  <c r="G17" i="10" s="1"/>
  <c r="G10" i="10" s="1"/>
  <c r="D7" i="10"/>
  <c r="D9" i="10" s="1"/>
  <c r="D17" i="10" s="1"/>
  <c r="E7" i="10"/>
  <c r="E9" i="10" s="1"/>
  <c r="E17" i="10" s="1"/>
  <c r="E10" i="10" s="1"/>
  <c r="B8" i="10"/>
  <c r="B9" i="10" s="1"/>
  <c r="B10" i="10" s="1"/>
  <c r="B11" i="10" s="1"/>
  <c r="B12" i="10" s="1"/>
  <c r="B13" i="10" s="1"/>
  <c r="B14" i="10" s="1"/>
  <c r="B15" i="10" s="1"/>
  <c r="B16" i="10" s="1"/>
  <c r="B17" i="10" s="1"/>
  <c r="B18" i="10" s="1"/>
  <c r="B19" i="10" s="1"/>
  <c r="K11" i="10" l="1"/>
  <c r="K25" i="10"/>
  <c r="K35" i="10"/>
  <c r="D24" i="10"/>
  <c r="E29" i="10"/>
  <c r="H29" i="10" s="1"/>
  <c r="K29" i="10" s="1"/>
  <c r="B40" i="10"/>
  <c r="B41" i="10" s="1"/>
  <c r="B42" i="10" s="1"/>
  <c r="E30" i="10"/>
  <c r="G24" i="10"/>
  <c r="E24" i="10"/>
  <c r="D38" i="10"/>
  <c r="E27" i="10"/>
  <c r="H27" i="10" s="1"/>
  <c r="K27" i="10" s="1"/>
  <c r="H37" i="10"/>
  <c r="K37" i="10" s="1"/>
  <c r="H23" i="10"/>
  <c r="K23" i="10" s="1"/>
  <c r="E43" i="10"/>
  <c r="H42" i="10"/>
  <c r="K42" i="10" s="1"/>
  <c r="E38" i="10"/>
  <c r="G43" i="10"/>
  <c r="H40" i="10"/>
  <c r="K40" i="10" s="1"/>
  <c r="H15" i="10"/>
  <c r="K15" i="10" s="1"/>
  <c r="H21" i="10"/>
  <c r="H28" i="10"/>
  <c r="K28" i="10" s="1"/>
  <c r="H26" i="10"/>
  <c r="K26" i="10" s="1"/>
  <c r="D14" i="10"/>
  <c r="E13" i="10"/>
  <c r="E14" i="10" s="1"/>
  <c r="H12" i="10"/>
  <c r="K12" i="10" s="1"/>
  <c r="D10" i="10"/>
  <c r="H10" i="10" s="1"/>
  <c r="K10" i="10" s="1"/>
  <c r="H17" i="10"/>
  <c r="K17" i="10" s="1"/>
  <c r="H7" i="10"/>
  <c r="H9" i="10"/>
  <c r="K9" i="10" s="1"/>
  <c r="H30" i="10" l="1"/>
  <c r="K30" i="10" s="1"/>
  <c r="B43" i="10"/>
  <c r="B44" i="10" s="1"/>
  <c r="B45" i="10" s="1"/>
  <c r="H8" i="10"/>
  <c r="K8" i="10" s="1"/>
  <c r="K7" i="10"/>
  <c r="H22" i="10"/>
  <c r="K22" i="10" s="1"/>
  <c r="K21" i="10"/>
  <c r="H43" i="10"/>
  <c r="K43" i="10" s="1"/>
  <c r="H38" i="10"/>
  <c r="K38" i="10" s="1"/>
  <c r="K34" i="10" s="1"/>
  <c r="H31" i="10"/>
  <c r="K31" i="10" s="1"/>
  <c r="H24" i="10"/>
  <c r="K24" i="10" s="1"/>
  <c r="H14" i="10"/>
  <c r="K14" i="10" s="1"/>
  <c r="H13" i="10"/>
  <c r="K13" i="10" s="1"/>
  <c r="K20" i="10" l="1"/>
  <c r="K6" i="10"/>
  <c r="K46" i="10" l="1"/>
</calcChain>
</file>

<file path=xl/sharedStrings.xml><?xml version="1.0" encoding="utf-8"?>
<sst xmlns="http://schemas.openxmlformats.org/spreadsheetml/2006/main" count="84" uniqueCount="41">
  <si>
    <t>ilość</t>
  </si>
  <si>
    <t>m2</t>
  </si>
  <si>
    <t>mb</t>
  </si>
  <si>
    <t>I</t>
  </si>
  <si>
    <t>II</t>
  </si>
  <si>
    <t>szt</t>
  </si>
  <si>
    <t>SCHODY WEJŚCIE GŁÓWNE</t>
  </si>
  <si>
    <t>Wbudowanie suchego betonu C12/15 gr. 20cm</t>
  </si>
  <si>
    <t>Ułożenie na ławie betonowej z betonu C12/15 obrzeży z betonu wibroprasowanego  gr 8cm (podesty)</t>
  </si>
  <si>
    <t xml:space="preserve">Dostawa i monataż balustrad stalowych </t>
  </si>
  <si>
    <t>Wbudowanie stopnic 15x35x200 na podsypce piaskowo cementowej Rm5, kolor jasnoszary.</t>
  </si>
  <si>
    <t>Ułożenie na ławie betonowej z betonu C12/15 obrzeży z betonu architekltonicznego gr 8cm (wzdłuż biegu), kolor jasnoszary taki jak stopnice</t>
  </si>
  <si>
    <t>Wbudowanie kostki wibroprasowanej 20x10cm fazowanej gr 8cm, jasnoszarej (podest górny i dolny)</t>
  </si>
  <si>
    <t>Szerokość</t>
  </si>
  <si>
    <t>Długość</t>
  </si>
  <si>
    <t>Głębokość</t>
  </si>
  <si>
    <t xml:space="preserve">Rozbiórka nawierzchni schodów i podestów górnego i dolngo </t>
  </si>
  <si>
    <t xml:space="preserve">Krotność </t>
  </si>
  <si>
    <t>m3</t>
  </si>
  <si>
    <t>Odłożenie na paletach materialu i przekazanie inwestorowi przyjęto 50%</t>
  </si>
  <si>
    <t>Korytowanie  o szerokości +20cm z każdej strony i glębokości do 20cm</t>
  </si>
  <si>
    <t>Wywóz i utylizacja urobku oraz kostki 50%</t>
  </si>
  <si>
    <t>j.m</t>
  </si>
  <si>
    <t>Schody przy Hydroforni</t>
  </si>
  <si>
    <t xml:space="preserve">Wywóz i utylizacja urobku, kostki 50% </t>
  </si>
  <si>
    <t xml:space="preserve">Rozbiórka nawierzchni schodów i podestów górnego </t>
  </si>
  <si>
    <t xml:space="preserve">Dostawa kruszywa łamanego do opaski </t>
  </si>
  <si>
    <t>III</t>
  </si>
  <si>
    <t xml:space="preserve">Schody do jeziora </t>
  </si>
  <si>
    <t>Rozbiórka schodów</t>
  </si>
  <si>
    <t>Wbudowanie stopnic SKARPOWYCH 18x34x80 na podsypce piaskowo cementowej Rm5, kolor jasnoszary.</t>
  </si>
  <si>
    <t xml:space="preserve">Wbudowanie istniejących płyt betonowych od schodów do plotu </t>
  </si>
  <si>
    <t xml:space="preserve">Dostawa i montaż balustrad stalowych </t>
  </si>
  <si>
    <t xml:space="preserve">wartość </t>
  </si>
  <si>
    <t>Dostawa i montaż donicy betonowej 120 x 40 x 60 cm kolor szary taki jak stopnice</t>
  </si>
  <si>
    <t>kg</t>
  </si>
  <si>
    <t xml:space="preserve">Transporty i komunikacja na budowie </t>
  </si>
  <si>
    <t>kpl</t>
  </si>
  <si>
    <t xml:space="preserve">Razem netto: </t>
  </si>
  <si>
    <t xml:space="preserve">KOSZTORYS NAPRAWY SCHODÓW TERENOWYCH W SCHRONISKU DLA BEZDOMNYCH ZWIERZĄT PROMYK W GDANSKU </t>
  </si>
  <si>
    <t>cena jed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</si>
</sst>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sz val="8"/>
      <color rgb="FF000000"/>
      <name val="Tahoma"/>
      <family val="2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" fontId="0" fillId="0" borderId="0" xfId="0" applyNumberFormat="1" applyAlignment="1">
      <alignment horizontal="center"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 wrapText="1"/>
    </xf>
    <xf numFmtId="4" fontId="3" fillId="2" borderId="8" xfId="0" applyNumberFormat="1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vertical="center"/>
    </xf>
    <xf numFmtId="4" fontId="4" fillId="2" borderId="7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4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4" fontId="3" fillId="0" borderId="4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vertical="center"/>
    </xf>
    <xf numFmtId="4" fontId="3" fillId="0" borderId="5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4" fontId="3" fillId="0" borderId="10" xfId="0" applyNumberFormat="1" applyFont="1" applyBorder="1" applyAlignment="1">
      <alignment horizontal="center" vertical="center"/>
    </xf>
    <xf numFmtId="4" fontId="3" fillId="0" borderId="10" xfId="0" applyNumberFormat="1" applyFont="1" applyBorder="1" applyAlignment="1">
      <alignment vertical="center"/>
    </xf>
    <xf numFmtId="4" fontId="3" fillId="0" borderId="11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4" fontId="4" fillId="0" borderId="12" xfId="0" applyNumberFormat="1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0" fillId="0" borderId="12" xfId="0" applyBorder="1" applyAlignment="1">
      <alignment vertical="center"/>
    </xf>
    <xf numFmtId="164" fontId="4" fillId="0" borderId="12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769D7-FE52-46AB-BB4C-D786720C88BD}">
  <dimension ref="B1:S51"/>
  <sheetViews>
    <sheetView tabSelected="1" zoomScale="108" workbookViewId="0">
      <selection activeCell="N11" sqref="N11"/>
    </sheetView>
  </sheetViews>
  <sheetFormatPr defaultColWidth="8.85546875" defaultRowHeight="15" x14ac:dyDescent="0.25"/>
  <cols>
    <col min="1" max="1" width="6" style="4" customWidth="1"/>
    <col min="2" max="2" width="6.7109375" style="7" customWidth="1"/>
    <col min="3" max="3" width="84" style="4" customWidth="1"/>
    <col min="4" max="4" width="11.140625" style="4" customWidth="1"/>
    <col min="5" max="5" width="7.42578125" style="4" bestFit="1" customWidth="1"/>
    <col min="6" max="6" width="9.7109375" style="4" bestFit="1" customWidth="1"/>
    <col min="7" max="7" width="8.85546875" style="4" bestFit="1" customWidth="1"/>
    <col min="8" max="8" width="9.7109375" style="12" customWidth="1"/>
    <col min="9" max="9" width="6.5703125" style="7" customWidth="1"/>
    <col min="10" max="10" width="12.28515625" style="12" customWidth="1"/>
    <col min="11" max="11" width="11" style="34" bestFit="1" customWidth="1"/>
    <col min="12" max="14" width="8.85546875" style="4"/>
    <col min="15" max="15" width="11.140625" style="4" bestFit="1" customWidth="1"/>
    <col min="16" max="16384" width="8.85546875" style="4"/>
  </cols>
  <sheetData>
    <row r="1" spans="2:18" x14ac:dyDescent="0.25">
      <c r="B1" s="5"/>
      <c r="C1" s="5"/>
      <c r="D1" s="6"/>
      <c r="E1" s="6"/>
      <c r="F1" s="6"/>
      <c r="G1" s="6"/>
      <c r="H1" s="13"/>
      <c r="I1" s="11"/>
      <c r="J1" s="13"/>
    </row>
    <row r="3" spans="2:18" ht="15.75" x14ac:dyDescent="0.25">
      <c r="B3" s="14"/>
      <c r="C3" s="45" t="s">
        <v>39</v>
      </c>
      <c r="D3" s="1"/>
      <c r="E3" s="1"/>
      <c r="F3" s="1"/>
      <c r="G3" s="1"/>
      <c r="H3" s="1"/>
      <c r="I3" s="2"/>
      <c r="J3" s="1"/>
      <c r="K3" s="35"/>
      <c r="R3" s="8"/>
    </row>
    <row r="4" spans="2:18" ht="15.75" x14ac:dyDescent="0.25">
      <c r="B4" s="2"/>
      <c r="C4" s="3"/>
      <c r="D4" s="1"/>
      <c r="E4" s="1"/>
      <c r="F4" s="1"/>
      <c r="G4" s="1"/>
      <c r="H4" s="1"/>
      <c r="I4" s="2"/>
      <c r="J4" s="1"/>
      <c r="K4" s="35"/>
      <c r="R4" s="8"/>
    </row>
    <row r="5" spans="2:18" ht="15.75" x14ac:dyDescent="0.25">
      <c r="B5" s="2"/>
      <c r="C5" s="1"/>
      <c r="D5" s="2" t="s">
        <v>13</v>
      </c>
      <c r="E5" s="2" t="s">
        <v>14</v>
      </c>
      <c r="F5" s="2" t="s">
        <v>15</v>
      </c>
      <c r="G5" s="2" t="s">
        <v>17</v>
      </c>
      <c r="H5" s="2" t="s">
        <v>0</v>
      </c>
      <c r="I5" s="2" t="s">
        <v>22</v>
      </c>
      <c r="J5" s="2" t="s">
        <v>40</v>
      </c>
      <c r="K5" s="35" t="s">
        <v>33</v>
      </c>
    </row>
    <row r="6" spans="2:18" ht="15.75" x14ac:dyDescent="0.25">
      <c r="B6" s="15" t="s">
        <v>3</v>
      </c>
      <c r="C6" s="16" t="s">
        <v>6</v>
      </c>
      <c r="D6" s="17"/>
      <c r="E6" s="17"/>
      <c r="F6" s="17"/>
      <c r="G6" s="17"/>
      <c r="H6" s="18"/>
      <c r="I6" s="19"/>
      <c r="J6" s="18"/>
      <c r="K6" s="36">
        <f>SUM(K7:K19)</f>
        <v>0</v>
      </c>
    </row>
    <row r="7" spans="2:18" ht="15.75" x14ac:dyDescent="0.25">
      <c r="B7" s="20">
        <v>1</v>
      </c>
      <c r="C7" s="21" t="s">
        <v>16</v>
      </c>
      <c r="D7" s="22">
        <f>2</f>
        <v>2</v>
      </c>
      <c r="E7" s="22">
        <f>5.7</f>
        <v>5.7</v>
      </c>
      <c r="F7" s="22">
        <v>0.1</v>
      </c>
      <c r="G7" s="22">
        <v>1</v>
      </c>
      <c r="H7" s="23">
        <f>D7*E7*F7*G7</f>
        <v>1.1400000000000001</v>
      </c>
      <c r="I7" s="24" t="s">
        <v>18</v>
      </c>
      <c r="J7" s="23"/>
      <c r="K7" s="37">
        <f>H7*J7</f>
        <v>0</v>
      </c>
    </row>
    <row r="8" spans="2:18" ht="15.75" x14ac:dyDescent="0.25">
      <c r="B8" s="20">
        <f>B7+1</f>
        <v>2</v>
      </c>
      <c r="C8" s="21" t="s">
        <v>19</v>
      </c>
      <c r="D8" s="22"/>
      <c r="E8" s="22"/>
      <c r="F8" s="22"/>
      <c r="G8" s="22"/>
      <c r="H8" s="23">
        <f>H7*0.5</f>
        <v>0.57000000000000006</v>
      </c>
      <c r="I8" s="24" t="s">
        <v>18</v>
      </c>
      <c r="J8" s="23"/>
      <c r="K8" s="37">
        <f t="shared" ref="K8:K18" si="0">H8*J8</f>
        <v>0</v>
      </c>
    </row>
    <row r="9" spans="2:18" ht="15.75" x14ac:dyDescent="0.25">
      <c r="B9" s="20">
        <f t="shared" ref="B9:B19" si="1">B8+1</f>
        <v>3</v>
      </c>
      <c r="C9" s="21" t="s">
        <v>20</v>
      </c>
      <c r="D9" s="22">
        <f>D7+0.2*2</f>
        <v>2.4</v>
      </c>
      <c r="E9" s="22">
        <f>E7</f>
        <v>5.7</v>
      </c>
      <c r="F9" s="22">
        <v>0.2</v>
      </c>
      <c r="G9" s="22">
        <f t="shared" ref="G9" si="2">G7</f>
        <v>1</v>
      </c>
      <c r="H9" s="23">
        <f>D9*E9*F9*G9</f>
        <v>2.7360000000000002</v>
      </c>
      <c r="I9" s="24" t="s">
        <v>18</v>
      </c>
      <c r="J9" s="23"/>
      <c r="K9" s="37">
        <f t="shared" si="0"/>
        <v>0</v>
      </c>
    </row>
    <row r="10" spans="2:18" ht="15.75" x14ac:dyDescent="0.25">
      <c r="B10" s="20">
        <f t="shared" si="1"/>
        <v>4</v>
      </c>
      <c r="C10" s="21" t="s">
        <v>7</v>
      </c>
      <c r="D10" s="22">
        <f>D17</f>
        <v>2.4</v>
      </c>
      <c r="E10" s="22">
        <f>E17</f>
        <v>5.7</v>
      </c>
      <c r="F10" s="22">
        <f>F17</f>
        <v>0.25</v>
      </c>
      <c r="G10" s="22">
        <f>G17</f>
        <v>1</v>
      </c>
      <c r="H10" s="23">
        <f t="shared" ref="H10" si="3">D10*E10*F10*G10</f>
        <v>3.42</v>
      </c>
      <c r="I10" s="24" t="s">
        <v>18</v>
      </c>
      <c r="J10" s="23"/>
      <c r="K10" s="37">
        <f t="shared" si="0"/>
        <v>0</v>
      </c>
    </row>
    <row r="11" spans="2:18" ht="31.5" x14ac:dyDescent="0.25">
      <c r="B11" s="20">
        <f t="shared" si="1"/>
        <v>5</v>
      </c>
      <c r="C11" s="21" t="s">
        <v>10</v>
      </c>
      <c r="D11" s="22"/>
      <c r="E11" s="22"/>
      <c r="F11" s="22"/>
      <c r="G11" s="22">
        <v>2</v>
      </c>
      <c r="H11" s="23">
        <f>G11*6</f>
        <v>12</v>
      </c>
      <c r="I11" s="24" t="s">
        <v>5</v>
      </c>
      <c r="J11" s="23"/>
      <c r="K11" s="37">
        <f t="shared" si="0"/>
        <v>0</v>
      </c>
    </row>
    <row r="12" spans="2:18" ht="31.5" x14ac:dyDescent="0.25">
      <c r="B12" s="20">
        <f t="shared" si="1"/>
        <v>6</v>
      </c>
      <c r="C12" s="21" t="s">
        <v>11</v>
      </c>
      <c r="D12" s="22"/>
      <c r="E12" s="22">
        <f>6*0.35</f>
        <v>2.0999999999999996</v>
      </c>
      <c r="F12" s="22"/>
      <c r="G12" s="22">
        <v>2</v>
      </c>
      <c r="H12" s="23">
        <f>E12*G12</f>
        <v>4.1999999999999993</v>
      </c>
      <c r="I12" s="24" t="s">
        <v>2</v>
      </c>
      <c r="J12" s="23"/>
      <c r="K12" s="37">
        <f t="shared" si="0"/>
        <v>0</v>
      </c>
    </row>
    <row r="13" spans="2:18" ht="15" customHeight="1" x14ac:dyDescent="0.25">
      <c r="B13" s="20">
        <f t="shared" si="1"/>
        <v>7</v>
      </c>
      <c r="C13" s="21" t="s">
        <v>8</v>
      </c>
      <c r="D13" s="22"/>
      <c r="E13" s="22">
        <f>E7-E12</f>
        <v>3.6000000000000005</v>
      </c>
      <c r="F13" s="22"/>
      <c r="G13" s="22">
        <v>2</v>
      </c>
      <c r="H13" s="23">
        <f>E13*G13</f>
        <v>7.2000000000000011</v>
      </c>
      <c r="I13" s="24" t="s">
        <v>2</v>
      </c>
      <c r="J13" s="23"/>
      <c r="K13" s="37">
        <f t="shared" si="0"/>
        <v>0</v>
      </c>
    </row>
    <row r="14" spans="2:18" ht="15.75" customHeight="1" x14ac:dyDescent="0.25">
      <c r="B14" s="20">
        <f t="shared" si="1"/>
        <v>8</v>
      </c>
      <c r="C14" s="21" t="s">
        <v>12</v>
      </c>
      <c r="D14" s="22">
        <f>D7</f>
        <v>2</v>
      </c>
      <c r="E14" s="22">
        <f>E13</f>
        <v>3.6000000000000005</v>
      </c>
      <c r="F14" s="22"/>
      <c r="G14" s="22"/>
      <c r="H14" s="23">
        <f>D14*E14</f>
        <v>7.2000000000000011</v>
      </c>
      <c r="I14" s="24" t="s">
        <v>1</v>
      </c>
      <c r="J14" s="23"/>
      <c r="K14" s="37">
        <f t="shared" si="0"/>
        <v>0</v>
      </c>
      <c r="M14" s="9"/>
    </row>
    <row r="15" spans="2:18" ht="18.95" customHeight="1" x14ac:dyDescent="0.25">
      <c r="B15" s="20">
        <f t="shared" si="1"/>
        <v>9</v>
      </c>
      <c r="C15" s="21" t="s">
        <v>9</v>
      </c>
      <c r="D15" s="22"/>
      <c r="E15" s="22">
        <f>E12+0.6</f>
        <v>2.6999999999999997</v>
      </c>
      <c r="F15" s="22"/>
      <c r="G15" s="22">
        <v>2</v>
      </c>
      <c r="H15" s="23">
        <f>E15*G15</f>
        <v>5.3999999999999995</v>
      </c>
      <c r="I15" s="24" t="s">
        <v>2</v>
      </c>
      <c r="J15" s="23"/>
      <c r="K15" s="37">
        <f t="shared" si="0"/>
        <v>0</v>
      </c>
      <c r="M15" s="9"/>
    </row>
    <row r="16" spans="2:18" ht="15.75" x14ac:dyDescent="0.25">
      <c r="B16" s="20">
        <f t="shared" si="1"/>
        <v>10</v>
      </c>
      <c r="C16" s="21" t="s">
        <v>34</v>
      </c>
      <c r="D16" s="22"/>
      <c r="E16" s="22"/>
      <c r="F16" s="22"/>
      <c r="G16" s="22"/>
      <c r="H16" s="23">
        <v>1</v>
      </c>
      <c r="I16" s="24" t="s">
        <v>5</v>
      </c>
      <c r="J16" s="23"/>
      <c r="K16" s="37">
        <f t="shared" si="0"/>
        <v>0</v>
      </c>
      <c r="M16" s="9"/>
    </row>
    <row r="17" spans="2:19" ht="15.75" x14ac:dyDescent="0.25">
      <c r="B17" s="20">
        <f t="shared" si="1"/>
        <v>11</v>
      </c>
      <c r="C17" s="21" t="s">
        <v>24</v>
      </c>
      <c r="D17" s="22">
        <f>D9</f>
        <v>2.4</v>
      </c>
      <c r="E17" s="22">
        <f>E9</f>
        <v>5.7</v>
      </c>
      <c r="F17" s="22">
        <f>0.25</f>
        <v>0.25</v>
      </c>
      <c r="G17" s="22">
        <f>G9</f>
        <v>1</v>
      </c>
      <c r="H17" s="23">
        <f>D17*E17*F17*G17</f>
        <v>3.42</v>
      </c>
      <c r="I17" s="24" t="s">
        <v>18</v>
      </c>
      <c r="J17" s="23"/>
      <c r="K17" s="37">
        <f t="shared" si="0"/>
        <v>0</v>
      </c>
      <c r="M17" s="9"/>
    </row>
    <row r="18" spans="2:19" ht="15.75" x14ac:dyDescent="0.25">
      <c r="B18" s="20">
        <f t="shared" si="1"/>
        <v>12</v>
      </c>
      <c r="C18" s="25" t="s">
        <v>36</v>
      </c>
      <c r="D18" s="26"/>
      <c r="E18" s="26"/>
      <c r="F18" s="26"/>
      <c r="G18" s="26"/>
      <c r="H18" s="27">
        <v>3</v>
      </c>
      <c r="I18" s="28" t="s">
        <v>37</v>
      </c>
      <c r="J18" s="27"/>
      <c r="K18" s="37">
        <f t="shared" si="0"/>
        <v>0</v>
      </c>
      <c r="M18" s="9"/>
    </row>
    <row r="19" spans="2:19" ht="15.75" x14ac:dyDescent="0.25">
      <c r="B19" s="20">
        <f t="shared" si="1"/>
        <v>13</v>
      </c>
      <c r="C19" s="25"/>
      <c r="D19" s="26"/>
      <c r="E19" s="26"/>
      <c r="F19" s="26"/>
      <c r="G19" s="26"/>
      <c r="H19" s="27"/>
      <c r="I19" s="28"/>
      <c r="J19" s="27"/>
      <c r="K19" s="38"/>
      <c r="M19" s="9"/>
    </row>
    <row r="20" spans="2:19" ht="15.75" x14ac:dyDescent="0.25">
      <c r="B20" s="15" t="s">
        <v>4</v>
      </c>
      <c r="C20" s="16" t="s">
        <v>23</v>
      </c>
      <c r="D20" s="17"/>
      <c r="E20" s="17"/>
      <c r="F20" s="17"/>
      <c r="G20" s="17"/>
      <c r="H20" s="18"/>
      <c r="I20" s="19"/>
      <c r="J20" s="18"/>
      <c r="K20" s="36">
        <f>SUM(K21:K33)</f>
        <v>0</v>
      </c>
    </row>
    <row r="21" spans="2:19" ht="15.75" x14ac:dyDescent="0.25">
      <c r="B21" s="20">
        <v>1</v>
      </c>
      <c r="C21" s="21" t="s">
        <v>25</v>
      </c>
      <c r="D21" s="22">
        <v>1.2</v>
      </c>
      <c r="E21" s="22">
        <v>4.8</v>
      </c>
      <c r="F21" s="22">
        <v>0.1</v>
      </c>
      <c r="G21" s="22">
        <v>1</v>
      </c>
      <c r="H21" s="23">
        <f>D21*E21*F21*G21</f>
        <v>0.57599999999999996</v>
      </c>
      <c r="I21" s="24" t="s">
        <v>18</v>
      </c>
      <c r="J21" s="23"/>
      <c r="K21" s="37">
        <f>H21*J21</f>
        <v>0</v>
      </c>
    </row>
    <row r="22" spans="2:19" ht="15.75" x14ac:dyDescent="0.25">
      <c r="B22" s="20">
        <f>B21+1</f>
        <v>2</v>
      </c>
      <c r="C22" s="21" t="s">
        <v>19</v>
      </c>
      <c r="D22" s="22">
        <f>D21</f>
        <v>1.2</v>
      </c>
      <c r="E22" s="22">
        <f t="shared" ref="E22:F22" si="4">E21</f>
        <v>4.8</v>
      </c>
      <c r="F22" s="22">
        <f t="shared" si="4"/>
        <v>0.1</v>
      </c>
      <c r="G22" s="22">
        <f>1</f>
        <v>1</v>
      </c>
      <c r="H22" s="23">
        <f>H21*0.5</f>
        <v>0.28799999999999998</v>
      </c>
      <c r="I22" s="24" t="s">
        <v>18</v>
      </c>
      <c r="J22" s="23"/>
      <c r="K22" s="37">
        <f t="shared" ref="K22:K32" si="5">H22*J22</f>
        <v>0</v>
      </c>
    </row>
    <row r="23" spans="2:19" ht="15.75" x14ac:dyDescent="0.25">
      <c r="B23" s="20">
        <f t="shared" ref="B23:B33" si="6">B22+1</f>
        <v>3</v>
      </c>
      <c r="C23" s="21" t="s">
        <v>20</v>
      </c>
      <c r="D23" s="22">
        <f>D21+0.2*2</f>
        <v>1.6</v>
      </c>
      <c r="E23" s="22">
        <f>E21</f>
        <v>4.8</v>
      </c>
      <c r="F23" s="22">
        <v>0.2</v>
      </c>
      <c r="G23" s="22">
        <f t="shared" ref="G23" si="7">G21</f>
        <v>1</v>
      </c>
      <c r="H23" s="23">
        <f>D23*E23*F23*G23</f>
        <v>1.536</v>
      </c>
      <c r="I23" s="24" t="s">
        <v>18</v>
      </c>
      <c r="J23" s="23"/>
      <c r="K23" s="37">
        <f t="shared" si="5"/>
        <v>0</v>
      </c>
    </row>
    <row r="24" spans="2:19" ht="15.75" x14ac:dyDescent="0.25">
      <c r="B24" s="20">
        <f t="shared" si="6"/>
        <v>4</v>
      </c>
      <c r="C24" s="21" t="s">
        <v>7</v>
      </c>
      <c r="D24" s="22">
        <f>D23-0.2</f>
        <v>1.4000000000000001</v>
      </c>
      <c r="E24" s="22">
        <f t="shared" ref="E24:G24" si="8">E23</f>
        <v>4.8</v>
      </c>
      <c r="F24" s="22">
        <v>0.25</v>
      </c>
      <c r="G24" s="22">
        <f t="shared" si="8"/>
        <v>1</v>
      </c>
      <c r="H24" s="23">
        <f t="shared" ref="H24" si="9">D24*E24*F24*G24</f>
        <v>1.6800000000000002</v>
      </c>
      <c r="I24" s="24" t="s">
        <v>18</v>
      </c>
      <c r="J24" s="23"/>
      <c r="K24" s="37">
        <f t="shared" si="5"/>
        <v>0</v>
      </c>
    </row>
    <row r="25" spans="2:19" ht="31.5" x14ac:dyDescent="0.25">
      <c r="B25" s="20">
        <f t="shared" si="6"/>
        <v>5</v>
      </c>
      <c r="C25" s="21" t="s">
        <v>10</v>
      </c>
      <c r="D25" s="22"/>
      <c r="E25" s="22"/>
      <c r="F25" s="22"/>
      <c r="G25" s="22">
        <v>8</v>
      </c>
      <c r="H25" s="23">
        <f>G25*1</f>
        <v>8</v>
      </c>
      <c r="I25" s="24" t="s">
        <v>5</v>
      </c>
      <c r="J25" s="23"/>
      <c r="K25" s="37">
        <f t="shared" si="5"/>
        <v>0</v>
      </c>
    </row>
    <row r="26" spans="2:19" ht="31.5" x14ac:dyDescent="0.25">
      <c r="B26" s="20">
        <f t="shared" si="6"/>
        <v>6</v>
      </c>
      <c r="C26" s="21" t="s">
        <v>11</v>
      </c>
      <c r="D26" s="22"/>
      <c r="E26" s="22">
        <f>8*0.35</f>
        <v>2.8</v>
      </c>
      <c r="F26" s="22"/>
      <c r="G26" s="22">
        <v>2</v>
      </c>
      <c r="H26" s="23">
        <f>E26*G26</f>
        <v>5.6</v>
      </c>
      <c r="I26" s="24" t="s">
        <v>2</v>
      </c>
      <c r="J26" s="23"/>
      <c r="K26" s="37">
        <f t="shared" si="5"/>
        <v>0</v>
      </c>
      <c r="Q26" s="10"/>
      <c r="R26" s="10"/>
      <c r="S26" s="10"/>
    </row>
    <row r="27" spans="2:19" ht="31.5" x14ac:dyDescent="0.25">
      <c r="B27" s="20">
        <f t="shared" si="6"/>
        <v>7</v>
      </c>
      <c r="C27" s="21" t="s">
        <v>8</v>
      </c>
      <c r="D27" s="22"/>
      <c r="E27" s="22">
        <f>E21-E26+1.5*2</f>
        <v>5</v>
      </c>
      <c r="F27" s="22"/>
      <c r="G27" s="22">
        <v>1</v>
      </c>
      <c r="H27" s="23">
        <f>E27*G27</f>
        <v>5</v>
      </c>
      <c r="I27" s="24" t="s">
        <v>2</v>
      </c>
      <c r="J27" s="23"/>
      <c r="K27" s="37">
        <f t="shared" si="5"/>
        <v>0</v>
      </c>
    </row>
    <row r="28" spans="2:19" ht="31.5" x14ac:dyDescent="0.25">
      <c r="B28" s="20">
        <f t="shared" si="6"/>
        <v>8</v>
      </c>
      <c r="C28" s="21" t="s">
        <v>12</v>
      </c>
      <c r="D28" s="22">
        <v>2</v>
      </c>
      <c r="E28" s="22">
        <f>E21-E26</f>
        <v>2</v>
      </c>
      <c r="F28" s="22"/>
      <c r="G28" s="22">
        <v>1</v>
      </c>
      <c r="H28" s="23">
        <f>D28*E28</f>
        <v>4</v>
      </c>
      <c r="I28" s="24" t="s">
        <v>1</v>
      </c>
      <c r="J28" s="23"/>
      <c r="K28" s="37">
        <f t="shared" si="5"/>
        <v>0</v>
      </c>
    </row>
    <row r="29" spans="2:19" ht="15.75" x14ac:dyDescent="0.25">
      <c r="B29" s="20">
        <f t="shared" si="6"/>
        <v>9</v>
      </c>
      <c r="C29" s="21" t="s">
        <v>9</v>
      </c>
      <c r="D29" s="22"/>
      <c r="E29" s="22">
        <f>E26+0.6</f>
        <v>3.4</v>
      </c>
      <c r="F29" s="22"/>
      <c r="G29" s="22">
        <v>1</v>
      </c>
      <c r="H29" s="23">
        <f>E29*G29</f>
        <v>3.4</v>
      </c>
      <c r="I29" s="24" t="s">
        <v>2</v>
      </c>
      <c r="J29" s="23"/>
      <c r="K29" s="37">
        <f t="shared" si="5"/>
        <v>0</v>
      </c>
    </row>
    <row r="30" spans="2:19" ht="15.75" x14ac:dyDescent="0.25">
      <c r="B30" s="20">
        <f t="shared" si="6"/>
        <v>10</v>
      </c>
      <c r="C30" s="21" t="s">
        <v>26</v>
      </c>
      <c r="D30" s="22">
        <v>0.2</v>
      </c>
      <c r="E30" s="22">
        <f>E26</f>
        <v>2.8</v>
      </c>
      <c r="F30" s="22">
        <v>0.2</v>
      </c>
      <c r="G30" s="22">
        <v>1</v>
      </c>
      <c r="H30" s="23">
        <f>D30*E30*F30*G30*1600</f>
        <v>179.2</v>
      </c>
      <c r="I30" s="24" t="s">
        <v>35</v>
      </c>
      <c r="J30" s="23"/>
      <c r="K30" s="37">
        <f t="shared" si="5"/>
        <v>0</v>
      </c>
    </row>
    <row r="31" spans="2:19" ht="15.75" x14ac:dyDescent="0.25">
      <c r="B31" s="20">
        <f t="shared" si="6"/>
        <v>11</v>
      </c>
      <c r="C31" s="21" t="s">
        <v>21</v>
      </c>
      <c r="D31" s="22">
        <f>D23</f>
        <v>1.6</v>
      </c>
      <c r="E31" s="22">
        <f t="shared" ref="E31:G31" si="10">E23</f>
        <v>4.8</v>
      </c>
      <c r="F31" s="22">
        <f t="shared" si="10"/>
        <v>0.2</v>
      </c>
      <c r="G31" s="22">
        <f t="shared" si="10"/>
        <v>1</v>
      </c>
      <c r="H31" s="23">
        <f>D31*E31*F31*G31</f>
        <v>1.536</v>
      </c>
      <c r="I31" s="24" t="s">
        <v>18</v>
      </c>
      <c r="J31" s="23"/>
      <c r="K31" s="37">
        <f t="shared" si="5"/>
        <v>0</v>
      </c>
    </row>
    <row r="32" spans="2:19" ht="15.75" x14ac:dyDescent="0.25">
      <c r="B32" s="20">
        <f t="shared" si="6"/>
        <v>12</v>
      </c>
      <c r="C32" s="25" t="s">
        <v>36</v>
      </c>
      <c r="D32" s="26"/>
      <c r="E32" s="26"/>
      <c r="F32" s="26"/>
      <c r="G32" s="26"/>
      <c r="H32" s="27">
        <v>3</v>
      </c>
      <c r="I32" s="28" t="s">
        <v>37</v>
      </c>
      <c r="J32" s="27"/>
      <c r="K32" s="37">
        <f t="shared" si="5"/>
        <v>0</v>
      </c>
    </row>
    <row r="33" spans="2:19" ht="15.75" x14ac:dyDescent="0.25">
      <c r="B33" s="20">
        <f t="shared" si="6"/>
        <v>13</v>
      </c>
      <c r="C33" s="21"/>
      <c r="D33" s="22"/>
      <c r="E33" s="22"/>
      <c r="F33" s="22"/>
      <c r="G33" s="22"/>
      <c r="H33" s="23"/>
      <c r="I33" s="24"/>
      <c r="J33" s="23"/>
      <c r="K33" s="37"/>
    </row>
    <row r="34" spans="2:19" ht="15.75" x14ac:dyDescent="0.25">
      <c r="B34" s="15" t="s">
        <v>27</v>
      </c>
      <c r="C34" s="16" t="s">
        <v>28</v>
      </c>
      <c r="D34" s="17"/>
      <c r="E34" s="17"/>
      <c r="F34" s="17"/>
      <c r="G34" s="17"/>
      <c r="H34" s="18"/>
      <c r="I34" s="19"/>
      <c r="J34" s="18"/>
      <c r="K34" s="36">
        <f>SUM(K35:K45)</f>
        <v>0</v>
      </c>
    </row>
    <row r="35" spans="2:19" ht="15.75" x14ac:dyDescent="0.25">
      <c r="B35" s="20">
        <v>1</v>
      </c>
      <c r="C35" s="21" t="s">
        <v>29</v>
      </c>
      <c r="D35" s="22">
        <v>1</v>
      </c>
      <c r="E35" s="22">
        <v>2.8</v>
      </c>
      <c r="F35" s="22">
        <v>0.1</v>
      </c>
      <c r="G35" s="22">
        <v>1</v>
      </c>
      <c r="H35" s="23">
        <f>D35*E35*F35*G35</f>
        <v>0.27999999999999997</v>
      </c>
      <c r="I35" s="24" t="s">
        <v>18</v>
      </c>
      <c r="J35" s="23"/>
      <c r="K35" s="37">
        <f>H35*J35</f>
        <v>0</v>
      </c>
    </row>
    <row r="36" spans="2:19" ht="15.75" x14ac:dyDescent="0.25">
      <c r="B36" s="20">
        <f>B35+1</f>
        <v>2</v>
      </c>
      <c r="C36" s="21" t="s">
        <v>19</v>
      </c>
      <c r="D36" s="22">
        <f>D35</f>
        <v>1</v>
      </c>
      <c r="E36" s="22">
        <f t="shared" ref="E36" si="11">E35</f>
        <v>2.8</v>
      </c>
      <c r="F36" s="22">
        <f t="shared" ref="F36" si="12">F35</f>
        <v>0.1</v>
      </c>
      <c r="G36" s="22">
        <f>1</f>
        <v>1</v>
      </c>
      <c r="H36" s="23">
        <f>H35*0.5</f>
        <v>0.13999999999999999</v>
      </c>
      <c r="I36" s="24" t="s">
        <v>18</v>
      </c>
      <c r="J36" s="23"/>
      <c r="K36" s="37">
        <f t="shared" ref="K36:K44" si="13">H36*J36</f>
        <v>0</v>
      </c>
    </row>
    <row r="37" spans="2:19" ht="15.75" x14ac:dyDescent="0.25">
      <c r="B37" s="20">
        <f t="shared" ref="B37:B41" si="14">B36+1</f>
        <v>3</v>
      </c>
      <c r="C37" s="21" t="s">
        <v>20</v>
      </c>
      <c r="D37" s="22">
        <f>D35+0.2*2</f>
        <v>1.4</v>
      </c>
      <c r="E37" s="22">
        <f>E35</f>
        <v>2.8</v>
      </c>
      <c r="F37" s="22">
        <v>0.2</v>
      </c>
      <c r="G37" s="22">
        <f t="shared" ref="G37" si="15">G35</f>
        <v>1</v>
      </c>
      <c r="H37" s="23">
        <f>D37*E37*F37*G37</f>
        <v>0.78399999999999992</v>
      </c>
      <c r="I37" s="24" t="s">
        <v>18</v>
      </c>
      <c r="J37" s="23"/>
      <c r="K37" s="37">
        <f t="shared" si="13"/>
        <v>0</v>
      </c>
      <c r="Q37" s="10"/>
      <c r="R37" s="10"/>
      <c r="S37" s="10"/>
    </row>
    <row r="38" spans="2:19" ht="15.75" x14ac:dyDescent="0.25">
      <c r="B38" s="20">
        <f t="shared" si="14"/>
        <v>4</v>
      </c>
      <c r="C38" s="21" t="s">
        <v>7</v>
      </c>
      <c r="D38" s="22">
        <f>D37-0.2</f>
        <v>1.2</v>
      </c>
      <c r="E38" s="22">
        <f t="shared" ref="E38" si="16">E37</f>
        <v>2.8</v>
      </c>
      <c r="F38" s="22">
        <v>0.25</v>
      </c>
      <c r="G38" s="22">
        <f t="shared" ref="G38" si="17">G37</f>
        <v>1</v>
      </c>
      <c r="H38" s="23">
        <f t="shared" ref="H38" si="18">D38*E38*F38*G38</f>
        <v>0.84</v>
      </c>
      <c r="I38" s="24" t="s">
        <v>18</v>
      </c>
      <c r="J38" s="23"/>
      <c r="K38" s="37">
        <f t="shared" si="13"/>
        <v>0</v>
      </c>
    </row>
    <row r="39" spans="2:19" ht="31.5" x14ac:dyDescent="0.25">
      <c r="B39" s="20">
        <f t="shared" si="14"/>
        <v>5</v>
      </c>
      <c r="C39" s="21" t="s">
        <v>30</v>
      </c>
      <c r="D39" s="22"/>
      <c r="E39" s="22"/>
      <c r="F39" s="22"/>
      <c r="G39" s="22">
        <v>4</v>
      </c>
      <c r="H39" s="23">
        <f>G39*1</f>
        <v>4</v>
      </c>
      <c r="I39" s="24" t="s">
        <v>5</v>
      </c>
      <c r="J39" s="23"/>
      <c r="K39" s="37">
        <f t="shared" si="13"/>
        <v>0</v>
      </c>
    </row>
    <row r="40" spans="2:19" ht="31.5" x14ac:dyDescent="0.25">
      <c r="B40" s="20">
        <f t="shared" si="14"/>
        <v>6</v>
      </c>
      <c r="C40" s="21" t="s">
        <v>8</v>
      </c>
      <c r="D40" s="22"/>
      <c r="E40" s="22">
        <f>E35</f>
        <v>2.8</v>
      </c>
      <c r="F40" s="22"/>
      <c r="G40" s="22">
        <v>2</v>
      </c>
      <c r="H40" s="23">
        <f>E40*G40</f>
        <v>5.6</v>
      </c>
      <c r="I40" s="24" t="s">
        <v>2</v>
      </c>
      <c r="J40" s="23"/>
      <c r="K40" s="37">
        <f t="shared" si="13"/>
        <v>0</v>
      </c>
    </row>
    <row r="41" spans="2:19" ht="15.75" x14ac:dyDescent="0.25">
      <c r="B41" s="20">
        <f t="shared" si="14"/>
        <v>7</v>
      </c>
      <c r="C41" s="21" t="s">
        <v>31</v>
      </c>
      <c r="D41" s="22">
        <v>0.8</v>
      </c>
      <c r="E41" s="22">
        <f>E35-4*0.35</f>
        <v>1.4</v>
      </c>
      <c r="F41" s="22"/>
      <c r="G41" s="22">
        <v>1</v>
      </c>
      <c r="H41" s="23">
        <f>D41*E41</f>
        <v>1.1199999999999999</v>
      </c>
      <c r="I41" s="24" t="s">
        <v>1</v>
      </c>
      <c r="J41" s="23"/>
      <c r="K41" s="37">
        <f t="shared" si="13"/>
        <v>0</v>
      </c>
    </row>
    <row r="42" spans="2:19" ht="15.75" x14ac:dyDescent="0.25">
      <c r="B42" s="20">
        <f>B41+1</f>
        <v>8</v>
      </c>
      <c r="C42" s="21" t="s">
        <v>32</v>
      </c>
      <c r="D42" s="22"/>
      <c r="E42" s="22">
        <f>5*0.35+0.6</f>
        <v>2.35</v>
      </c>
      <c r="F42" s="22"/>
      <c r="G42" s="22">
        <v>1</v>
      </c>
      <c r="H42" s="23">
        <f>E42*G42</f>
        <v>2.35</v>
      </c>
      <c r="I42" s="24" t="s">
        <v>2</v>
      </c>
      <c r="J42" s="23"/>
      <c r="K42" s="37">
        <f t="shared" si="13"/>
        <v>0</v>
      </c>
    </row>
    <row r="43" spans="2:19" ht="15.75" x14ac:dyDescent="0.25">
      <c r="B43" s="20">
        <f>B42+1</f>
        <v>9</v>
      </c>
      <c r="C43" s="21" t="s">
        <v>21</v>
      </c>
      <c r="D43" s="22">
        <f>D37</f>
        <v>1.4</v>
      </c>
      <c r="E43" s="22">
        <f t="shared" ref="E43:G43" si="19">E37</f>
        <v>2.8</v>
      </c>
      <c r="F43" s="22">
        <f t="shared" si="19"/>
        <v>0.2</v>
      </c>
      <c r="G43" s="22">
        <f t="shared" si="19"/>
        <v>1</v>
      </c>
      <c r="H43" s="23">
        <f>D43*E43*F43*G43</f>
        <v>0.78399999999999992</v>
      </c>
      <c r="I43" s="24" t="s">
        <v>18</v>
      </c>
      <c r="J43" s="23"/>
      <c r="K43" s="37">
        <f t="shared" si="13"/>
        <v>0</v>
      </c>
      <c r="Q43" s="10"/>
      <c r="R43" s="10"/>
      <c r="S43" s="10"/>
    </row>
    <row r="44" spans="2:19" ht="15.75" x14ac:dyDescent="0.25">
      <c r="B44" s="20">
        <f t="shared" ref="B44:B45" si="20">B43+1</f>
        <v>10</v>
      </c>
      <c r="C44" s="25" t="s">
        <v>36</v>
      </c>
      <c r="D44" s="26"/>
      <c r="E44" s="26"/>
      <c r="F44" s="26"/>
      <c r="G44" s="26"/>
      <c r="H44" s="27">
        <v>3</v>
      </c>
      <c r="I44" s="28" t="s">
        <v>37</v>
      </c>
      <c r="J44" s="27"/>
      <c r="K44" s="37">
        <f t="shared" si="13"/>
        <v>0</v>
      </c>
      <c r="Q44" s="10"/>
      <c r="R44" s="10"/>
      <c r="S44" s="10"/>
    </row>
    <row r="45" spans="2:19" ht="15.75" x14ac:dyDescent="0.25">
      <c r="B45" s="29">
        <f t="shared" si="20"/>
        <v>11</v>
      </c>
      <c r="C45" s="30"/>
      <c r="D45" s="31"/>
      <c r="E45" s="31"/>
      <c r="F45" s="31"/>
      <c r="G45" s="31"/>
      <c r="H45" s="32"/>
      <c r="I45" s="33"/>
      <c r="J45" s="32"/>
      <c r="K45" s="39"/>
      <c r="Q45" s="10"/>
      <c r="R45" s="10"/>
      <c r="S45" s="10"/>
    </row>
    <row r="46" spans="2:19" ht="15.75" x14ac:dyDescent="0.25">
      <c r="H46" s="41" t="s">
        <v>38</v>
      </c>
      <c r="I46" s="42"/>
      <c r="J46" s="43"/>
      <c r="K46" s="44">
        <f>K34+K20+K6</f>
        <v>0</v>
      </c>
      <c r="L46" s="12"/>
      <c r="S46" s="10"/>
    </row>
    <row r="47" spans="2:19" x14ac:dyDescent="0.25">
      <c r="I47" s="12"/>
      <c r="K47" s="40"/>
      <c r="L47" s="12"/>
    </row>
    <row r="48" spans="2:19" x14ac:dyDescent="0.25">
      <c r="I48" s="12"/>
      <c r="K48" s="40"/>
      <c r="L48" s="12"/>
    </row>
    <row r="49" spans="9:12" x14ac:dyDescent="0.25">
      <c r="I49" s="12"/>
      <c r="K49" s="40"/>
      <c r="L49" s="12"/>
    </row>
    <row r="50" spans="9:12" x14ac:dyDescent="0.25">
      <c r="I50" s="12"/>
      <c r="K50" s="40"/>
      <c r="L50" s="12"/>
    </row>
    <row r="51" spans="9:12" x14ac:dyDescent="0.25">
      <c r="I51" s="12"/>
      <c r="K51" s="40"/>
      <c r="L51" s="12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Schody PPROMYK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Maciej Tyszecki</dc:creator>
  <cp:lastModifiedBy>Monika Labudda</cp:lastModifiedBy>
  <cp:lastPrinted>2024-05-06T09:23:56Z</cp:lastPrinted>
  <dcterms:created xsi:type="dcterms:W3CDTF">2023-10-17T06:30:35Z</dcterms:created>
  <dcterms:modified xsi:type="dcterms:W3CDTF">2024-10-29T10:55:10Z</dcterms:modified>
</cp:coreProperties>
</file>