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V9" i="1" l="1"/>
  <c r="W9" i="1" s="1"/>
  <c r="X9" i="1" s="1"/>
  <c r="Y9" i="1" s="1"/>
  <c r="V7" i="1"/>
  <c r="W7" i="1" s="1"/>
  <c r="V10" i="1"/>
  <c r="W10" i="1" s="1"/>
  <c r="X10" i="1" s="1"/>
  <c r="Y10" i="1" s="1"/>
  <c r="V8" i="1"/>
  <c r="W8" i="1" s="1"/>
  <c r="X8" i="1" s="1"/>
  <c r="Y8" i="1" s="1"/>
  <c r="L7" i="1"/>
  <c r="L10" i="1"/>
  <c r="L8" i="1"/>
  <c r="L9" i="1"/>
  <c r="W11" i="1" l="1"/>
  <c r="X7" i="1"/>
  <c r="Y7" i="1" l="1"/>
  <c r="Y11" i="1" s="1"/>
  <c r="X11" i="1"/>
</calcChain>
</file>

<file path=xl/sharedStrings.xml><?xml version="1.0" encoding="utf-8"?>
<sst xmlns="http://schemas.openxmlformats.org/spreadsheetml/2006/main" count="85" uniqueCount="70">
  <si>
    <t>L.p.</t>
  </si>
  <si>
    <t>Grupa taryfowa</t>
  </si>
  <si>
    <t>Ilość punktów poboru energii elektrycznej</t>
  </si>
  <si>
    <t>Moc umowna [kW]</t>
  </si>
  <si>
    <t>CENY ZA SPRZEDAŻ 
ENERGII ELEKTRYCZNEJ NETTO</t>
  </si>
  <si>
    <t>CENY ZA USŁUGI DYSTRYBUCYJNE NETTO</t>
  </si>
  <si>
    <t>Łączna cena oferty netto
w [zł]</t>
  </si>
  <si>
    <t>Wartość  podatku VAT oferty
w [zł]</t>
  </si>
  <si>
    <t>Łączna wartość oferty brutto
w [zł]</t>
  </si>
  <si>
    <t>Składnik zmienny 
stawki sieciowej 
w [zł/kWh]</t>
  </si>
  <si>
    <t>Stawka opłaty abonamentowej w [zł/m-c]</t>
  </si>
  <si>
    <t>opłata handlowa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</si>
  <si>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</si>
  <si>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</si>
  <si>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</si>
  <si>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</si>
  <si>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</si>
  <si>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</si>
  <si>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</si>
  <si>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</si>
  <si>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</si>
  <si>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</si>
  <si>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</si>
  <si>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</si>
  <si>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</si>
  <si>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</si>
  <si>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>-15-</t>
  </si>
  <si>
    <t>-16-</t>
  </si>
  <si>
    <t>-17-</t>
  </si>
  <si>
    <t>-18-</t>
  </si>
  <si>
    <t>-19-</t>
  </si>
  <si>
    <t>-20-</t>
  </si>
  <si>
    <t>C11</t>
  </si>
  <si>
    <t>Stawka jakościowa 
w [zł/kWh]</t>
  </si>
  <si>
    <t>Stawka opłaty OZE 
w [zł/kWh]</t>
  </si>
  <si>
    <t>Stawka opłaty kogeneracyjnej 
w [zł/kWh]</t>
  </si>
  <si>
    <t>Stawka opłaty mocowej 
w [zł/kWh]</t>
  </si>
  <si>
    <t>w godzinach opłaty mocowej</t>
  </si>
  <si>
    <t>Stawka opłaty mocowej 
w [zł/m-c]</t>
  </si>
  <si>
    <t>Szacowane zużycie energii elektrycznej w godzinach opłaty mocowej</t>
  </si>
  <si>
    <t>Dla potrzeb porównania Ofert należy:</t>
  </si>
  <si>
    <t>-          przyjąć podstawową stawkę podatku VAT, tj. 23%</t>
  </si>
  <si>
    <t>-          podatek akcyzowy w wysokości 5zł/MWh</t>
  </si>
  <si>
    <t>Rozliczenia za pobraną energię elektryczną dokonywane będą zgodnie z obowiązującymi w trakcie trwania Umowy stawkami podatków.</t>
  </si>
  <si>
    <t>1) Podaną wartość ogółem brutto z kolumny nr 28 należy przenieść do załącznika nr 1 do SWZ - formularza oferty</t>
  </si>
  <si>
    <t>Ceny jednostkowe netto 
- sprzedaż energii elektrycznej w [zł/kWh]
- abonament w [zł/mc]</t>
  </si>
  <si>
    <t>4) Staki opłaty mocowej podano zgodnie z informacją Prezesa Urzędu Regulacji Energetyki Nr 43/2022 z dnia 30.09.2022 r. w sprawie stawek opłaty mocowej na rok 2023</t>
  </si>
  <si>
    <t>Składnik stały stawki sieciowej 
w [zł/kW/m-c]</t>
  </si>
  <si>
    <t>Stawka opłaty przejściowej 
w [zł/kW/m-c]</t>
  </si>
  <si>
    <t>3) Zamawiajacy w celu ułatwienia Wykonawcom obliczenia ceny oferty wprowadził do formularza ceny jednostkowe za usługi dystrybucji zgodnie z aktualną Taryfą OSD PGE Dystrybucja S.A. Oddział Rzeszów. W przypadku zmiany lub rozbieżności Wykonawca może samodzielnie dokonać poprawy.</t>
  </si>
  <si>
    <t>* wpisać w komórce odpowiednio TAK lub NIE</t>
  </si>
  <si>
    <t>Zapewniam udzielenie Zamawiającemu dostęp do Elektronicznego Biura Obsługi Klientów (eBOK) za pośrednictwem strony internetowej Wykonawcy *</t>
  </si>
  <si>
    <t>Numer PPE</t>
  </si>
  <si>
    <t>480548110001026506</t>
  </si>
  <si>
    <t>480548105004742018</t>
  </si>
  <si>
    <t>480548104007012344</t>
  </si>
  <si>
    <t>480548111002653859</t>
  </si>
  <si>
    <t>całodobowo</t>
  </si>
  <si>
    <t>Szacowane zużycie 
energii elektrycznej 
w [kWh]</t>
  </si>
  <si>
    <t>Ilość 
m-cy</t>
  </si>
  <si>
    <t xml:space="preserve"> -23-</t>
  </si>
  <si>
    <t xml:space="preserve"> -24-</t>
  </si>
  <si>
    <t>Łączna cena netto 
za sprzedaż energii elektrycznej 
w [zł]
( kol.7 x kol.9 
+ kol.4 x kol.5 x kol.10)</t>
  </si>
  <si>
    <t>Łączna cena netto za dystrybucję energii elektrycznej 
[kol.7x(kol.12+kol.13+kol.14+kol.15)
+kol.4xkol.5xkol.16 dla opłaty mocowej w zł/m-c
+kol.8xkol.17 dla opłaty mocowej w zł/kWh
+kol.4xkol.5xkol.6x(kol.18+kol.19)
+kol.4xkol.5xkol.20]</t>
  </si>
  <si>
    <t>---</t>
  </si>
  <si>
    <t>[kol. 11+kol. 21]</t>
  </si>
  <si>
    <t>[kol. 22*23%]</t>
  </si>
  <si>
    <t>[kol. 22+kol. 23]</t>
  </si>
  <si>
    <t>2) Dla pozycji 1 - 4 stosowany jest dwumiesięczny okres rozliczeniowy.</t>
  </si>
  <si>
    <t>W przypadku niewskazania żadnej z ww. treści oświadczenia i niewypełnienia powyższego pola oznaczonego: TAK lub NIE Zamawiający uzna, że Wykonawcy nie udzieli Zamawiającemu dostępu do Elektronicznego Biura Obsługi Klientów (eBOK) za pośrednictwem strony internetowej Wykonawcy i uzyska 0 pkt w danym kryterium oceny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</si>
</sst>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7E4BD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2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/>
    <xf numFmtId="0" fontId="6" fillId="0" borderId="0" xfId="0" applyFont="1" applyBorder="1" applyAlignment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/>
    <xf numFmtId="165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0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Border="1"/>
    <xf numFmtId="0" fontId="4" fillId="0" borderId="0" xfId="0" applyFont="1" applyBorder="1"/>
    <xf numFmtId="2" fontId="6" fillId="0" borderId="9" xfId="0" applyNumberFormat="1" applyFont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2" fontId="6" fillId="5" borderId="1" xfId="0" applyNumberFormat="1" applyFont="1" applyFill="1" applyBorder="1" applyAlignment="1">
      <alignment horizontal="right" vertical="center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164" fontId="6" fillId="0" borderId="9" xfId="0" quotePrefix="1" applyNumberFormat="1" applyFont="1" applyFill="1" applyBorder="1" applyAlignment="1">
      <alignment horizontal="center" vertical="center" wrapText="1"/>
    </xf>
    <xf numFmtId="2" fontId="6" fillId="5" borderId="9" xfId="0" applyNumberFormat="1" applyFont="1" applyFill="1" applyBorder="1" applyAlignment="1">
      <alignment vertical="center" wrapText="1"/>
    </xf>
    <xf numFmtId="165" fontId="6" fillId="0" borderId="9" xfId="0" applyNumberFormat="1" applyFont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165" fontId="6" fillId="0" borderId="9" xfId="0" applyNumberFormat="1" applyFont="1" applyFill="1" applyBorder="1" applyAlignment="1">
      <alignment horizontal="right" vertical="center" wrapText="1"/>
    </xf>
    <xf numFmtId="2" fontId="6" fillId="0" borderId="9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64" fontId="6" fillId="0" borderId="7" xfId="0" quotePrefix="1" applyNumberFormat="1" applyFont="1" applyFill="1" applyBorder="1" applyAlignment="1">
      <alignment horizontal="center" vertical="center" wrapText="1"/>
    </xf>
    <xf numFmtId="164" fontId="6" fillId="0" borderId="10" xfId="0" quotePrefix="1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vertical="center" wrapText="1"/>
    </xf>
    <xf numFmtId="165" fontId="6" fillId="0" borderId="18" xfId="0" applyNumberFormat="1" applyFont="1" applyBorder="1" applyAlignment="1">
      <alignment vertical="center" wrapText="1"/>
    </xf>
    <xf numFmtId="164" fontId="6" fillId="5" borderId="21" xfId="0" applyNumberFormat="1" applyFont="1" applyFill="1" applyBorder="1" applyAlignment="1">
      <alignment vertical="center" wrapText="1"/>
    </xf>
    <xf numFmtId="2" fontId="6" fillId="5" borderId="5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65" fontId="6" fillId="0" borderId="17" xfId="0" applyNumberFormat="1" applyFont="1" applyBorder="1" applyAlignment="1">
      <alignment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 applyAlignment="1">
      <alignment horizontal="right" vertical="center" wrapText="1"/>
    </xf>
    <xf numFmtId="164" fontId="6" fillId="0" borderId="5" xfId="0" quotePrefix="1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Border="1" applyAlignment="1">
      <alignment horizontal="right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7E4BD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1"/>
  <sheetViews>
    <sheetView tabSelected="1" zoomScale="70" zoomScaleNormal="70" workbookViewId="0">
      <selection activeCell="E3" sqref="E3:E5"/>
    </sheetView>
  </sheetViews>
  <sheetFormatPr defaultRowHeight="15" x14ac:dyDescent="0.25"/>
  <cols>
    <col min="1" max="1" width="3.5703125" style="1" customWidth="1"/>
    <col min="2" max="2" width="4.85546875" style="1" customWidth="1"/>
    <col min="3" max="3" width="25.42578125" style="1" customWidth="1"/>
    <col min="4" max="4" width="9.140625" style="1" customWidth="1"/>
    <col min="5" max="5" width="12.7109375" style="1" customWidth="1"/>
    <col min="6" max="6" width="7.7109375" style="1" customWidth="1"/>
    <col min="7" max="7" width="10.140625" style="1" customWidth="1"/>
    <col min="8" max="8" width="13" style="1" customWidth="1"/>
    <col min="9" max="9" width="11.85546875" style="1" customWidth="1"/>
    <col min="10" max="10" width="12.42578125" style="1" customWidth="1"/>
    <col min="11" max="11" width="9.85546875" style="1" customWidth="1"/>
    <col min="12" max="12" width="21.140625" style="1" customWidth="1"/>
    <col min="13" max="13" width="13.140625" style="1" customWidth="1"/>
    <col min="14" max="14" width="17.42578125" style="1" customWidth="1"/>
    <col min="15" max="15" width="17.85546875" style="1" customWidth="1"/>
    <col min="16" max="19" width="17.7109375" style="1" customWidth="1"/>
    <col min="20" max="20" width="16.28515625" style="1" customWidth="1"/>
    <col min="21" max="21" width="14.42578125" style="1" customWidth="1"/>
    <col min="22" max="22" width="41.85546875" style="1" customWidth="1"/>
    <col min="23" max="23" width="15.5703125" style="1" customWidth="1"/>
    <col min="24" max="24" width="13.7109375" style="1" customWidth="1"/>
    <col min="25" max="25" width="16.7109375" style="1" customWidth="1"/>
    <col min="26" max="28" width="9.140625" style="1" customWidth="1"/>
    <col min="29" max="29" width="10.140625" style="1" customWidth="1"/>
    <col min="30" max="1024" width="9.140625" style="1" customWidth="1"/>
  </cols>
  <sheetData>
    <row r="1" spans="2:27" ht="34.5" customHeight="1" x14ac:dyDescent="0.25">
      <c r="V1" s="12"/>
      <c r="W1" s="12"/>
      <c r="X1" s="12"/>
      <c r="Y1" s="16"/>
      <c r="Z1" s="12"/>
    </row>
    <row r="2" spans="2:27" ht="23.25" customHeight="1" thickBot="1" x14ac:dyDescent="0.3">
      <c r="V2" s="12"/>
      <c r="W2" s="12"/>
      <c r="X2" s="12"/>
      <c r="Y2" s="12"/>
      <c r="Z2" s="12"/>
    </row>
    <row r="3" spans="2:27" ht="51" customHeight="1" x14ac:dyDescent="0.25">
      <c r="B3" s="36" t="s">
        <v>0</v>
      </c>
      <c r="C3" s="51" t="s">
        <v>52</v>
      </c>
      <c r="D3" s="84" t="s">
        <v>1</v>
      </c>
      <c r="E3" s="37" t="s">
        <v>2</v>
      </c>
      <c r="F3" s="40" t="s">
        <v>59</v>
      </c>
      <c r="G3" s="40" t="s">
        <v>3</v>
      </c>
      <c r="H3" s="40" t="s">
        <v>58</v>
      </c>
      <c r="I3" s="84" t="s">
        <v>39</v>
      </c>
      <c r="J3" s="87" t="s">
        <v>4</v>
      </c>
      <c r="K3" s="52"/>
      <c r="L3" s="113"/>
      <c r="M3" s="114" t="s">
        <v>5</v>
      </c>
      <c r="N3" s="53"/>
      <c r="O3" s="53"/>
      <c r="P3" s="53"/>
      <c r="Q3" s="53"/>
      <c r="R3" s="53"/>
      <c r="S3" s="53"/>
      <c r="T3" s="53"/>
      <c r="U3" s="53"/>
      <c r="V3" s="115"/>
      <c r="W3" s="70" t="s">
        <v>6</v>
      </c>
      <c r="X3" s="54" t="s">
        <v>7</v>
      </c>
      <c r="Y3" s="55" t="s">
        <v>8</v>
      </c>
    </row>
    <row r="4" spans="2:27" ht="78.75" customHeight="1" x14ac:dyDescent="0.25">
      <c r="B4" s="89"/>
      <c r="C4" s="56"/>
      <c r="D4" s="85"/>
      <c r="E4" s="42"/>
      <c r="F4" s="41"/>
      <c r="G4" s="41"/>
      <c r="H4" s="41"/>
      <c r="I4" s="85"/>
      <c r="J4" s="42" t="s">
        <v>45</v>
      </c>
      <c r="K4" s="41"/>
      <c r="L4" s="69" t="s">
        <v>62</v>
      </c>
      <c r="M4" s="58" t="s">
        <v>9</v>
      </c>
      <c r="N4" s="32" t="s">
        <v>33</v>
      </c>
      <c r="O4" s="32" t="s">
        <v>34</v>
      </c>
      <c r="P4" s="32" t="s">
        <v>35</v>
      </c>
      <c r="Q4" s="32" t="s">
        <v>38</v>
      </c>
      <c r="R4" s="32" t="s">
        <v>36</v>
      </c>
      <c r="S4" s="41" t="s">
        <v>47</v>
      </c>
      <c r="T4" s="41" t="s">
        <v>48</v>
      </c>
      <c r="U4" s="41" t="s">
        <v>10</v>
      </c>
      <c r="V4" s="85" t="s">
        <v>63</v>
      </c>
      <c r="W4" s="71"/>
      <c r="X4" s="46"/>
      <c r="Y4" s="57"/>
    </row>
    <row r="5" spans="2:27" ht="75.75" customHeight="1" thickBot="1" x14ac:dyDescent="0.3">
      <c r="B5" s="90"/>
      <c r="C5" s="74"/>
      <c r="D5" s="38"/>
      <c r="E5" s="43"/>
      <c r="F5" s="39"/>
      <c r="G5" s="39"/>
      <c r="H5" s="23" t="s">
        <v>57</v>
      </c>
      <c r="I5" s="28" t="s">
        <v>37</v>
      </c>
      <c r="J5" s="44" t="s">
        <v>57</v>
      </c>
      <c r="K5" s="23" t="s">
        <v>11</v>
      </c>
      <c r="L5" s="75"/>
      <c r="M5" s="22" t="s">
        <v>57</v>
      </c>
      <c r="N5" s="23" t="s">
        <v>57</v>
      </c>
      <c r="O5" s="23" t="s">
        <v>57</v>
      </c>
      <c r="P5" s="23" t="s">
        <v>57</v>
      </c>
      <c r="Q5" s="23" t="s">
        <v>37</v>
      </c>
      <c r="R5" s="23" t="s">
        <v>37</v>
      </c>
      <c r="S5" s="39"/>
      <c r="T5" s="39"/>
      <c r="U5" s="39"/>
      <c r="V5" s="38"/>
      <c r="W5" s="60" t="s">
        <v>65</v>
      </c>
      <c r="X5" s="76" t="s">
        <v>66</v>
      </c>
      <c r="Y5" s="77" t="s">
        <v>67</v>
      </c>
    </row>
    <row r="6" spans="2:27" ht="23.25" customHeight="1" thickBot="1" x14ac:dyDescent="0.3">
      <c r="B6" s="91" t="s">
        <v>12</v>
      </c>
      <c r="C6" s="81" t="s">
        <v>13</v>
      </c>
      <c r="D6" s="86" t="s">
        <v>14</v>
      </c>
      <c r="E6" s="83" t="s">
        <v>15</v>
      </c>
      <c r="F6" s="25" t="s">
        <v>16</v>
      </c>
      <c r="G6" s="25" t="s">
        <v>17</v>
      </c>
      <c r="H6" s="25" t="s">
        <v>18</v>
      </c>
      <c r="I6" s="26" t="s">
        <v>19</v>
      </c>
      <c r="J6" s="24" t="s">
        <v>20</v>
      </c>
      <c r="K6" s="25" t="s">
        <v>21</v>
      </c>
      <c r="L6" s="26" t="s">
        <v>22</v>
      </c>
      <c r="M6" s="88" t="s">
        <v>23</v>
      </c>
      <c r="N6" s="25" t="s">
        <v>24</v>
      </c>
      <c r="O6" s="25" t="s">
        <v>25</v>
      </c>
      <c r="P6" s="25" t="s">
        <v>26</v>
      </c>
      <c r="Q6" s="25" t="s">
        <v>27</v>
      </c>
      <c r="R6" s="25" t="s">
        <v>28</v>
      </c>
      <c r="S6" s="25" t="s">
        <v>29</v>
      </c>
      <c r="T6" s="25" t="s">
        <v>30</v>
      </c>
      <c r="U6" s="25" t="s">
        <v>31</v>
      </c>
      <c r="V6" s="26">
        <v>-21</v>
      </c>
      <c r="W6" s="24">
        <v>-22</v>
      </c>
      <c r="X6" s="82" t="s">
        <v>60</v>
      </c>
      <c r="Y6" s="27" t="s">
        <v>61</v>
      </c>
    </row>
    <row r="7" spans="2:27" s="2" customFormat="1" ht="39.75" customHeight="1" x14ac:dyDescent="0.25">
      <c r="B7" s="92">
        <v>1</v>
      </c>
      <c r="C7" s="95" t="s">
        <v>53</v>
      </c>
      <c r="D7" s="96" t="s">
        <v>32</v>
      </c>
      <c r="E7" s="95">
        <v>1</v>
      </c>
      <c r="F7" s="31">
        <v>12</v>
      </c>
      <c r="G7" s="31">
        <v>26</v>
      </c>
      <c r="H7" s="100">
        <v>18791</v>
      </c>
      <c r="I7" s="101">
        <v>12888</v>
      </c>
      <c r="J7" s="106"/>
      <c r="K7" s="107"/>
      <c r="L7" s="108">
        <f>+ROUND(H7*J7+E7*F7*K7,2)</f>
        <v>0</v>
      </c>
      <c r="M7" s="116">
        <v>0.17430000000000001</v>
      </c>
      <c r="N7" s="117">
        <v>9.4999999999999998E-3</v>
      </c>
      <c r="O7" s="118">
        <v>8.9999999999999998E-4</v>
      </c>
      <c r="P7" s="119">
        <v>4.0600000000000002E-3</v>
      </c>
      <c r="Q7" s="120" t="s">
        <v>64</v>
      </c>
      <c r="R7" s="118">
        <v>0.1024</v>
      </c>
      <c r="S7" s="121">
        <v>4.3</v>
      </c>
      <c r="T7" s="122">
        <v>0.08</v>
      </c>
      <c r="U7" s="122">
        <v>2.25</v>
      </c>
      <c r="V7" s="123">
        <f>ROUND(H7*(M7+N7+O7+P7)+I7*R7+E7*F7*G7*(S7+T7)+E7*F7*U7,2)</f>
        <v>6260.28</v>
      </c>
      <c r="W7" s="78">
        <f>V7+L7</f>
        <v>6260.28</v>
      </c>
      <c r="X7" s="79">
        <f>+ROUND(W7*0.23,2)</f>
        <v>1439.86</v>
      </c>
      <c r="Y7" s="80">
        <f>+X7+W7</f>
        <v>7700.1399999999994</v>
      </c>
    </row>
    <row r="8" spans="2:27" s="2" customFormat="1" ht="39.75" customHeight="1" x14ac:dyDescent="0.25">
      <c r="B8" s="93">
        <v>2</v>
      </c>
      <c r="C8" s="58" t="s">
        <v>54</v>
      </c>
      <c r="D8" s="97" t="s">
        <v>32</v>
      </c>
      <c r="E8" s="58">
        <v>1</v>
      </c>
      <c r="F8" s="32">
        <v>12</v>
      </c>
      <c r="G8" s="32">
        <v>9</v>
      </c>
      <c r="H8" s="10">
        <v>15666</v>
      </c>
      <c r="I8" s="102" t="s">
        <v>64</v>
      </c>
      <c r="J8" s="109"/>
      <c r="K8" s="49"/>
      <c r="L8" s="110">
        <f t="shared" ref="L8:L10" si="0">+ROUND(H8*J8+E8*F8*K8,2)</f>
        <v>0</v>
      </c>
      <c r="M8" s="104">
        <v>0.17430000000000001</v>
      </c>
      <c r="N8" s="3">
        <v>9.4999999999999998E-3</v>
      </c>
      <c r="O8" s="6">
        <v>8.9999999999999998E-4</v>
      </c>
      <c r="P8" s="8">
        <v>4.0600000000000002E-3</v>
      </c>
      <c r="Q8" s="9">
        <v>13.35</v>
      </c>
      <c r="R8" s="50" t="s">
        <v>64</v>
      </c>
      <c r="S8" s="9">
        <v>4.3</v>
      </c>
      <c r="T8" s="47">
        <v>0.08</v>
      </c>
      <c r="U8" s="47">
        <v>2.25</v>
      </c>
      <c r="V8" s="124">
        <f>ROUND(H8*(M8+N8+O8+P8)+E8*F8*Q8+E8*F8*G8*(S8+T8)+E8*F8*U8,2)</f>
        <v>3617.35</v>
      </c>
      <c r="W8" s="72">
        <f t="shared" ref="W8:W10" si="1">V8+L8</f>
        <v>3617.35</v>
      </c>
      <c r="X8" s="48">
        <f t="shared" ref="X8:X10" si="2">+ROUND(W8*0.23,2)</f>
        <v>831.99</v>
      </c>
      <c r="Y8" s="59">
        <f t="shared" ref="Y8:Y10" si="3">+X8+W8</f>
        <v>4449.34</v>
      </c>
    </row>
    <row r="9" spans="2:27" s="2" customFormat="1" ht="39.75" customHeight="1" x14ac:dyDescent="0.25">
      <c r="B9" s="93">
        <v>3</v>
      </c>
      <c r="C9" s="58" t="s">
        <v>55</v>
      </c>
      <c r="D9" s="97" t="s">
        <v>32</v>
      </c>
      <c r="E9" s="58">
        <v>1</v>
      </c>
      <c r="F9" s="32">
        <v>12</v>
      </c>
      <c r="G9" s="32">
        <v>28</v>
      </c>
      <c r="H9" s="10">
        <v>12623</v>
      </c>
      <c r="I9" s="20">
        <v>8277</v>
      </c>
      <c r="J9" s="109"/>
      <c r="K9" s="49"/>
      <c r="L9" s="110">
        <f t="shared" si="0"/>
        <v>0</v>
      </c>
      <c r="M9" s="104">
        <v>0.17430000000000001</v>
      </c>
      <c r="N9" s="3">
        <v>9.4999999999999998E-3</v>
      </c>
      <c r="O9" s="6">
        <v>8.9999999999999998E-4</v>
      </c>
      <c r="P9" s="8">
        <v>4.0600000000000002E-3</v>
      </c>
      <c r="Q9" s="50" t="s">
        <v>64</v>
      </c>
      <c r="R9" s="6">
        <v>0.1024</v>
      </c>
      <c r="S9" s="9">
        <v>4.3</v>
      </c>
      <c r="T9" s="47">
        <v>0.08</v>
      </c>
      <c r="U9" s="47">
        <v>4.5</v>
      </c>
      <c r="V9" s="124">
        <f>ROUND(H9*(M9+N9+O9+P9)+I9*R9+E9*F9*G9*(S9+T9)+E9*F9*U9,2)</f>
        <v>4755.96</v>
      </c>
      <c r="W9" s="72">
        <f t="shared" si="1"/>
        <v>4755.96</v>
      </c>
      <c r="X9" s="48">
        <f t="shared" si="2"/>
        <v>1093.8699999999999</v>
      </c>
      <c r="Y9" s="59">
        <f t="shared" si="3"/>
        <v>5849.83</v>
      </c>
    </row>
    <row r="10" spans="2:27" s="2" customFormat="1" ht="39.75" customHeight="1" thickBot="1" x14ac:dyDescent="0.3">
      <c r="B10" s="94">
        <v>4</v>
      </c>
      <c r="C10" s="98" t="s">
        <v>56</v>
      </c>
      <c r="D10" s="99" t="s">
        <v>32</v>
      </c>
      <c r="E10" s="98">
        <v>1</v>
      </c>
      <c r="F10" s="33">
        <v>12</v>
      </c>
      <c r="G10" s="33">
        <v>16</v>
      </c>
      <c r="H10" s="21">
        <v>31589</v>
      </c>
      <c r="I10" s="103" t="s">
        <v>64</v>
      </c>
      <c r="J10" s="111"/>
      <c r="K10" s="62"/>
      <c r="L10" s="112">
        <f>+ROUND(H10*J10+E10*F10*K10,2)</f>
        <v>0</v>
      </c>
      <c r="M10" s="105">
        <v>0.17430000000000001</v>
      </c>
      <c r="N10" s="63">
        <v>9.4999999999999998E-3</v>
      </c>
      <c r="O10" s="64">
        <v>8.9999999999999998E-4</v>
      </c>
      <c r="P10" s="65">
        <v>4.0600000000000002E-3</v>
      </c>
      <c r="Q10" s="66">
        <v>13.35</v>
      </c>
      <c r="R10" s="61" t="s">
        <v>64</v>
      </c>
      <c r="S10" s="66">
        <v>4.3</v>
      </c>
      <c r="T10" s="19">
        <v>0.08</v>
      </c>
      <c r="U10" s="19">
        <v>2.25</v>
      </c>
      <c r="V10" s="125">
        <f>ROUND(H10*(M10+N10+O10+P10)+E10*F10*Q10+E10*F10*G10*(S10+T10)+E10*F10*U10,2)</f>
        <v>6990.9</v>
      </c>
      <c r="W10" s="73">
        <f t="shared" si="1"/>
        <v>6990.9</v>
      </c>
      <c r="X10" s="67">
        <f t="shared" si="2"/>
        <v>1607.91</v>
      </c>
      <c r="Y10" s="68">
        <f t="shared" si="3"/>
        <v>8598.81</v>
      </c>
    </row>
    <row r="11" spans="2:27" s="2" customFormat="1" ht="29.25" customHeight="1" thickBot="1" x14ac:dyDescent="0.3">
      <c r="W11" s="30">
        <f>SUM(W6:W10)</f>
        <v>21602.489999999998</v>
      </c>
      <c r="X11" s="45">
        <f>SUM(X7:X10)</f>
        <v>4973.63</v>
      </c>
      <c r="Y11" s="45">
        <f>SUM(Y7:Y10)</f>
        <v>26598.119999999995</v>
      </c>
    </row>
    <row r="14" spans="2:27" ht="15.75" x14ac:dyDescent="0.25">
      <c r="C14" s="34" t="s">
        <v>51</v>
      </c>
      <c r="D14" s="18"/>
      <c r="E14" s="18"/>
      <c r="F14" s="18"/>
      <c r="G14" s="18"/>
      <c r="H14" s="18"/>
      <c r="I14" s="18"/>
      <c r="J14" s="18"/>
      <c r="K14" s="18"/>
      <c r="L14" s="18"/>
      <c r="N14" s="35"/>
      <c r="P14" s="126"/>
      <c r="Q14" s="35"/>
    </row>
    <row r="15" spans="2:27" x14ac:dyDescent="0.25">
      <c r="P15" s="18" t="s">
        <v>50</v>
      </c>
    </row>
    <row r="16" spans="2:27" ht="15" customHeight="1" x14ac:dyDescent="0.25">
      <c r="P16" s="127" t="s">
        <v>69</v>
      </c>
      <c r="Q16" s="127"/>
      <c r="R16" s="127"/>
      <c r="S16" s="127"/>
      <c r="T16" s="127"/>
      <c r="U16" s="127"/>
      <c r="V16" s="127"/>
      <c r="W16" s="128"/>
      <c r="X16" s="128"/>
      <c r="Y16" s="128"/>
      <c r="Z16" s="128"/>
      <c r="AA16" s="128"/>
    </row>
    <row r="17" spans="3:27" x14ac:dyDescent="0.25">
      <c r="P17" s="127"/>
      <c r="Q17" s="127"/>
      <c r="R17" s="127"/>
      <c r="S17" s="127"/>
      <c r="T17" s="127"/>
      <c r="U17" s="127"/>
      <c r="V17" s="127"/>
      <c r="W17" s="128"/>
      <c r="X17" s="128"/>
      <c r="Y17" s="128"/>
      <c r="Z17" s="128"/>
      <c r="AA17" s="128"/>
    </row>
    <row r="18" spans="3:27" s="4" customFormat="1" ht="12.75" customHeight="1" x14ac:dyDescent="0.2">
      <c r="P18" s="127"/>
      <c r="Q18" s="127"/>
      <c r="R18" s="127"/>
      <c r="S18" s="127"/>
      <c r="T18" s="127"/>
      <c r="U18" s="127"/>
      <c r="V18" s="127"/>
      <c r="W18" s="128"/>
      <c r="X18" s="128"/>
      <c r="Y18" s="128"/>
      <c r="Z18" s="128"/>
      <c r="AA18" s="128"/>
    </row>
    <row r="19" spans="3:27" s="5" customFormat="1" ht="18.75" customHeight="1" x14ac:dyDescent="0.2">
      <c r="C19" s="13" t="s">
        <v>44</v>
      </c>
      <c r="D19" s="11"/>
      <c r="E19" s="11"/>
      <c r="F19" s="11"/>
      <c r="G19" s="11"/>
      <c r="H19" s="11"/>
      <c r="I19" s="11"/>
      <c r="J19" s="11"/>
      <c r="N19" s="7"/>
      <c r="O19" s="7"/>
      <c r="P19" s="127"/>
      <c r="Q19" s="127"/>
      <c r="R19" s="127"/>
      <c r="S19" s="127"/>
      <c r="T19" s="127"/>
      <c r="U19" s="127"/>
      <c r="V19" s="127"/>
    </row>
    <row r="20" spans="3:27" s="5" customFormat="1" ht="18.75" customHeight="1" x14ac:dyDescent="0.2">
      <c r="C20" s="14" t="s">
        <v>68</v>
      </c>
      <c r="G20" s="7"/>
      <c r="N20" s="7"/>
      <c r="O20" s="7"/>
      <c r="P20" s="7"/>
    </row>
    <row r="21" spans="3:27" s="5" customFormat="1" ht="18.75" customHeight="1" x14ac:dyDescent="0.2">
      <c r="C21" s="14" t="s">
        <v>49</v>
      </c>
      <c r="G21" s="7"/>
      <c r="N21" s="7"/>
      <c r="O21" s="7"/>
      <c r="P21" s="7"/>
    </row>
    <row r="22" spans="3:27" s="7" customFormat="1" ht="18.75" customHeight="1" x14ac:dyDescent="0.2">
      <c r="C22" s="14" t="s">
        <v>46</v>
      </c>
    </row>
    <row r="23" spans="3:27" s="7" customFormat="1" ht="18.75" customHeight="1" x14ac:dyDescent="0.2">
      <c r="C23" s="14"/>
    </row>
    <row r="24" spans="3:27" ht="18.75" customHeight="1" x14ac:dyDescent="0.25">
      <c r="C24" s="29"/>
    </row>
    <row r="25" spans="3:27" ht="18.75" customHeight="1" x14ac:dyDescent="0.25">
      <c r="C25" s="17" t="s">
        <v>40</v>
      </c>
      <c r="D25" s="18"/>
      <c r="E25" s="18"/>
      <c r="F25" s="18"/>
      <c r="G25" s="18"/>
      <c r="H25" s="18"/>
      <c r="I25" s="18"/>
    </row>
    <row r="26" spans="3:27" ht="18.75" customHeight="1" x14ac:dyDescent="0.25">
      <c r="C26" s="17" t="s">
        <v>41</v>
      </c>
      <c r="D26" s="18"/>
      <c r="E26" s="18"/>
      <c r="F26" s="18"/>
      <c r="G26" s="18"/>
      <c r="H26" s="18"/>
      <c r="I26" s="18"/>
    </row>
    <row r="27" spans="3:27" ht="18.75" customHeight="1" x14ac:dyDescent="0.25">
      <c r="C27" s="17" t="s">
        <v>42</v>
      </c>
      <c r="D27" s="18"/>
      <c r="E27" s="18"/>
      <c r="F27" s="18"/>
      <c r="G27" s="18"/>
      <c r="H27" s="18"/>
      <c r="I27" s="18"/>
    </row>
    <row r="28" spans="3:27" ht="18.75" customHeight="1" x14ac:dyDescent="0.25">
      <c r="C28" s="17" t="s">
        <v>43</v>
      </c>
      <c r="D28" s="18"/>
      <c r="E28" s="18"/>
      <c r="F28" s="18"/>
      <c r="G28" s="18"/>
      <c r="H28" s="18"/>
      <c r="I28" s="18"/>
    </row>
    <row r="29" spans="3:27" ht="18.75" customHeight="1" x14ac:dyDescent="0.25">
      <c r="E29" s="15"/>
    </row>
    <row r="30" spans="3:27" ht="18.75" customHeight="1" x14ac:dyDescent="0.25"/>
    <row r="31" spans="3:27" ht="21.75" customHeight="1" x14ac:dyDescent="0.25"/>
  </sheetData>
  <mergeCells count="20">
    <mergeCell ref="P16:V19"/>
    <mergeCell ref="D3:D5"/>
    <mergeCell ref="E3:E5"/>
    <mergeCell ref="F3:F5"/>
    <mergeCell ref="G3:G5"/>
    <mergeCell ref="C3:C5"/>
    <mergeCell ref="B3:B5"/>
    <mergeCell ref="J4:K4"/>
    <mergeCell ref="Y3:Y4"/>
    <mergeCell ref="L4:L5"/>
    <mergeCell ref="S4:S5"/>
    <mergeCell ref="T4:T5"/>
    <mergeCell ref="U4:U5"/>
    <mergeCell ref="V4:V5"/>
    <mergeCell ref="H3:H4"/>
    <mergeCell ref="J3:L3"/>
    <mergeCell ref="M3:V3"/>
    <mergeCell ref="W3:W4"/>
    <mergeCell ref="X3:X4"/>
    <mergeCell ref="I3:I4"/>
  </mergeCells>
  <pageMargins left="0.25972222222222202" right="0.22986111111111099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revision>0</cp:revision>
  <cp:lastPrinted>2016-11-29T18:42:16Z</cp:lastPrinted>
  <dcterms:created xsi:type="dcterms:W3CDTF">2016-11-29T16:23:15Z</dcterms:created>
  <dcterms:modified xsi:type="dcterms:W3CDTF">2022-11-06T18:14:32Z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