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Arkusz1" sheetId="1" r:id="rId1"/>
  </sheets>
  <definedNames>
    <definedName name="_xlnm.Print_Area" localSheetId="0">Arkusz1!$A$1:$K$116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1" l="1"/>
  <c r="K106" i="1"/>
  <c r="H76" i="1"/>
  <c r="J76" i="1"/>
  <c r="K76" i="1"/>
  <c r="H77" i="1"/>
  <c r="J77" i="1"/>
  <c r="K77" i="1"/>
  <c r="D102" i="1" l="1"/>
  <c r="D101" i="1"/>
  <c r="F101" i="1" l="1"/>
  <c r="F102" i="1"/>
  <c r="H102" i="1" l="1"/>
  <c r="I102" i="1"/>
  <c r="H101" i="1"/>
  <c r="I101" i="1"/>
  <c r="D44" i="1"/>
  <c r="H44" i="1" s="1"/>
  <c r="F43" i="1"/>
  <c r="D43" i="1"/>
  <c r="H43" i="1" s="1"/>
  <c r="F42" i="1"/>
  <c r="H40" i="1"/>
  <c r="H39" i="1"/>
  <c r="J39" i="1" l="1"/>
  <c r="K39" i="1" s="1"/>
  <c r="J40" i="1"/>
  <c r="K40" i="1" s="1"/>
  <c r="F46" i="1"/>
  <c r="F45" i="1"/>
  <c r="H45" i="1" s="1"/>
  <c r="H42" i="1"/>
  <c r="J43" i="1"/>
  <c r="K43" i="1" s="1"/>
  <c r="J44" i="1"/>
  <c r="K44" i="1" s="1"/>
  <c r="H46" i="1" l="1"/>
  <c r="J42" i="1"/>
  <c r="K42" i="1" s="1"/>
  <c r="J45" i="1"/>
  <c r="K45" i="1" s="1"/>
  <c r="J46" i="1"/>
  <c r="K46" i="1" s="1"/>
  <c r="K47" i="1"/>
  <c r="H89" i="1" l="1"/>
  <c r="H88" i="1"/>
  <c r="H73" i="1"/>
  <c r="H72" i="1"/>
  <c r="H71" i="1"/>
  <c r="H55" i="1"/>
  <c r="H54" i="1"/>
  <c r="H26" i="1"/>
  <c r="H25" i="1"/>
  <c r="H24" i="1"/>
  <c r="F62" i="1" l="1"/>
  <c r="H62" i="1" s="1"/>
  <c r="F57" i="1"/>
  <c r="H57" i="1" s="1"/>
  <c r="H59" i="1"/>
  <c r="F15" i="1"/>
  <c r="H15" i="1" s="1"/>
  <c r="H60" i="1" l="1"/>
  <c r="J60" i="1" s="1"/>
  <c r="J59" i="1"/>
  <c r="K59" i="1" s="1"/>
  <c r="J88" i="1"/>
  <c r="K88" i="1" s="1"/>
  <c r="J89" i="1"/>
  <c r="K89" i="1" s="1"/>
  <c r="J15" i="1"/>
  <c r="K15" i="1" s="1"/>
  <c r="J62" i="1"/>
  <c r="K62" i="1" s="1"/>
  <c r="K60" i="1" l="1"/>
  <c r="K90" i="1"/>
  <c r="H9" i="1"/>
  <c r="J9" i="1" s="1"/>
  <c r="F27" i="1"/>
  <c r="F12" i="1"/>
  <c r="F78" i="1"/>
  <c r="D78" i="1"/>
  <c r="D75" i="1"/>
  <c r="J71" i="1"/>
  <c r="K71" i="1" s="1"/>
  <c r="F61" i="1"/>
  <c r="D61" i="1"/>
  <c r="H61" i="1" s="1"/>
  <c r="H58" i="1"/>
  <c r="D29" i="1"/>
  <c r="H29" i="1" s="1"/>
  <c r="F28" i="1"/>
  <c r="D28" i="1"/>
  <c r="J24" i="1"/>
  <c r="K24" i="1" s="1"/>
  <c r="D14" i="1"/>
  <c r="H14" i="1" s="1"/>
  <c r="F13" i="1"/>
  <c r="D13" i="1"/>
  <c r="H78" i="1" l="1"/>
  <c r="H75" i="1"/>
  <c r="F30" i="1"/>
  <c r="H30" i="1" s="1"/>
  <c r="J30" i="1" s="1"/>
  <c r="K30" i="1" s="1"/>
  <c r="H27" i="1"/>
  <c r="H28" i="1"/>
  <c r="J28" i="1" s="1"/>
  <c r="K28" i="1" s="1"/>
  <c r="K9" i="1"/>
  <c r="H13" i="1"/>
  <c r="J13" i="1" s="1"/>
  <c r="K13" i="1" s="1"/>
  <c r="J58" i="1"/>
  <c r="K58" i="1" s="1"/>
  <c r="J61" i="1"/>
  <c r="K61" i="1" s="1"/>
  <c r="J75" i="1"/>
  <c r="K75" i="1" s="1"/>
  <c r="J78" i="1"/>
  <c r="K78" i="1" s="1"/>
  <c r="F74" i="1"/>
  <c r="H74" i="1" s="1"/>
  <c r="J72" i="1"/>
  <c r="K72" i="1" s="1"/>
  <c r="F63" i="1"/>
  <c r="D100" i="1" s="1"/>
  <c r="F100" i="1" s="1"/>
  <c r="J57" i="1"/>
  <c r="K57" i="1" s="1"/>
  <c r="F31" i="1"/>
  <c r="H10" i="1"/>
  <c r="J10" i="1" s="1"/>
  <c r="K10" i="1" s="1"/>
  <c r="J14" i="1"/>
  <c r="K14" i="1" s="1"/>
  <c r="J29" i="1"/>
  <c r="K29" i="1" s="1"/>
  <c r="J26" i="1"/>
  <c r="K26" i="1" s="1"/>
  <c r="J55" i="1"/>
  <c r="K55" i="1" s="1"/>
  <c r="J73" i="1"/>
  <c r="K73" i="1" s="1"/>
  <c r="H12" i="1"/>
  <c r="F16" i="1"/>
  <c r="D99" i="1" s="1"/>
  <c r="J25" i="1"/>
  <c r="K25" i="1" s="1"/>
  <c r="J54" i="1"/>
  <c r="K54" i="1" s="1"/>
  <c r="H16" i="1" l="1"/>
  <c r="H100" i="1"/>
  <c r="I100" i="1"/>
  <c r="H63" i="1"/>
  <c r="J63" i="1" s="1"/>
  <c r="K63" i="1" s="1"/>
  <c r="K64" i="1" s="1"/>
  <c r="H31" i="1"/>
  <c r="J31" i="1" s="1"/>
  <c r="K31" i="1" s="1"/>
  <c r="F80" i="1"/>
  <c r="F79" i="1"/>
  <c r="J74" i="1"/>
  <c r="K74" i="1" s="1"/>
  <c r="J27" i="1"/>
  <c r="K27" i="1" s="1"/>
  <c r="J16" i="1"/>
  <c r="K16" i="1" s="1"/>
  <c r="J12" i="1"/>
  <c r="K12" i="1" s="1"/>
  <c r="D103" i="1" l="1"/>
  <c r="H79" i="1"/>
  <c r="J79" i="1" s="1"/>
  <c r="K79" i="1" s="1"/>
  <c r="H80" i="1"/>
  <c r="J80" i="1" s="1"/>
  <c r="K80" i="1" s="1"/>
  <c r="K32" i="1"/>
  <c r="K17" i="1"/>
  <c r="F99" i="1"/>
  <c r="H99" i="1" s="1"/>
  <c r="I99" i="1" s="1"/>
  <c r="I103" i="1" l="1"/>
  <c r="K81" i="1"/>
  <c r="S118" i="1" l="1"/>
  <c r="S119" i="1" s="1"/>
  <c r="S120" i="1" s="1"/>
  <c r="K107" i="1"/>
  <c r="K108" i="1" s="1"/>
  <c r="K109" i="1" l="1"/>
  <c r="K110" i="1" s="1"/>
</calcChain>
</file>

<file path=xl/sharedStrings.xml><?xml version="1.0" encoding="utf-8"?>
<sst xmlns="http://schemas.openxmlformats.org/spreadsheetml/2006/main" count="266" uniqueCount="79">
  <si>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</si>
  <si>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</si>
  <si>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</si>
  <si>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</si>
  <si>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</si>
  <si>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</si>
  <si>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</si>
  <si>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</si>
  <si>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</si>
  <si>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</si>
  <si>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</si>
  <si>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</si>
  <si>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</si>
  <si>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</si>
  <si>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</si>
  <si>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</si>
  <si>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</si>
  <si>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</si>
  <si>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</si>
  <si>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</si>
  <si>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</si>
  <si>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</si>
  <si>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</si>
  <si>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</si>
  <si>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</si>
  <si>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</si>
  <si>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</si>
  <si>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</si>
  <si>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</si>
  <si>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Składnik stały stawki sieciowej [zł/m-c]</t>
  </si>
  <si>
    <t xml:space="preserve">Razem brutto </t>
  </si>
  <si>
    <t xml:space="preserve">Stawka opłaty przejściowej [zł/m-c]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</si>
  <si>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</si>
  <si>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</si>
  <si>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</si>
  <si>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</si>
  <si>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</si>
  <si>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</si>
  <si>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</si>
  <si>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Kogeneracyjna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</si>
  <si>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</si>
  <si>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</si>
  <si>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</si>
  <si>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powyżej 1 200 kWh</t>
  </si>
  <si>
    <t>1.  OPŁATA ZA ŚWIADCZONE USŁUGI DYSTRYBUCJI – GRUPA TARYFOWA C11</t>
  </si>
  <si>
    <t>Ilość energii elektrycznej (kWh) - wielkość planowana bez zwiększenia</t>
  </si>
  <si>
    <t>Zamówienie planowane wraz ze zwiększeniem brutto (zamówienie planowane  wraz ze zwiększeniem netto x 1,23):</t>
  </si>
  <si>
    <t>Podsumowanie wartości  wraz ze zwiększeniem: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</si>
  <si>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</si>
  <si>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</si>
  <si>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</si>
  <si>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RAZEM  BRUTTO DLA TABELI NR 5 od poz. 1. do 8.</t>
  </si>
  <si>
    <t>RAZEM  BRUTTO DLA TABELI NR 4 od poz. 1. do 8.</t>
  </si>
  <si>
    <t>RAZEM  BRUTTO DLA TABELI NR 3 od poz. 1. do 8.</t>
  </si>
  <si>
    <t>RAZEM  BRUTTO DLA TABELI NR 2 od poz. 1. do 8.</t>
  </si>
  <si>
    <t>RAZEM  BRUTTO DLA TABELI NR 1 od poz. 1. do 8.</t>
  </si>
  <si>
    <t>Suma netto (suma brutto/1,23)</t>
  </si>
  <si>
    <t>Zamówienie planowane wraz ze zwiększeniem netto (suma netto + wartość zwiększenia netto):</t>
  </si>
  <si>
    <t xml:space="preserve">Załącznik nr 3.1 do SWZ - kalkulator </t>
  </si>
  <si>
    <t>%*</t>
  </si>
  <si>
    <r>
      <rPr>
        <sz val="9"/>
        <color theme="1"/>
        <rFont val="Times New Roman"/>
        <family val="1"/>
        <charset val="238"/>
      </rPr>
      <t xml:space="preserve"> * </t>
    </r>
    <r>
      <rPr>
        <sz val="9"/>
        <color theme="1"/>
        <rFont val="Calibri Light"/>
        <family val="2"/>
        <charset val="238"/>
      </rPr>
      <t xml:space="preserve">W zakresie naliczenia podatku akcyzowego oraz stawki od towarów i usług VAT, wykonawca w złożonej ofercie naliczy wysokość podatków obowiązujących </t>
    </r>
    <r>
      <rPr>
        <u/>
        <sz val="9"/>
        <color theme="1"/>
        <rFont val="Calibri Light"/>
        <family val="2"/>
        <charset val="238"/>
      </rPr>
      <t xml:space="preserve">na dzień rozpoczęcia sprzedaży energii elektrycznej </t>
    </r>
    <r>
      <rPr>
        <sz val="9"/>
        <color theme="1"/>
        <rFont val="Calibri Light"/>
        <family val="2"/>
        <charset val="238"/>
      </rPr>
      <t xml:space="preserve">zgodnie z terminem podanym w Załączniku nr 1 do SWZ (opis przedmiotu zamówienia).  Korzystając z kalkulatora Wykonwca winien zastosować poprawną stawkę podatku VAT. </t>
    </r>
  </si>
  <si>
    <t>Cena jednostkowa netto w zł. (do pięciu miejsc po przecinku)*</t>
  </si>
  <si>
    <t>2.  OPŁATA ZA ŚWIADCZONE USŁUGI DYSTRYBUCJI – GRUPA TARYFOWA C12a</t>
  </si>
  <si>
    <t>3.  OPŁATA ZA ŚWIADCZONE USŁUGI DYSTRYBUCJI – GRUPA TARYFOWA C21</t>
  </si>
  <si>
    <t xml:space="preserve">4.  OPŁATA ZA ŚWIADCZONE USŁUGI DYSTRYBUCJI – GRUPA TARYFOWA G11 1 faza </t>
  </si>
  <si>
    <t>6. OPŁATA MOCOWA</t>
  </si>
  <si>
    <t>RAZEM BRUTTO DLA TABELI NR 6 od poz. 1. do  2.</t>
  </si>
  <si>
    <t xml:space="preserve">Wartość dystrybucji brutto łącznie (Tabela od nr 1 do  6): </t>
  </si>
  <si>
    <t>Stawka opłaty przejściowej [zł/m-c]  roczne zużycie energii od 500 do 1 200 kWh</t>
  </si>
  <si>
    <t>Energia elektryczna (czynna)  dla Taryf C2X, CXX - rok 2023</t>
  </si>
  <si>
    <t>Energia elektryczna (czynna)  dla Taryf G11 - rok 2023</t>
  </si>
  <si>
    <t>Energia elektryczna (czynna)  dla Taryf G12 I strefa - rok 2023</t>
  </si>
  <si>
    <t>Energia elektryczna (czynna)  dla Taryf G12 II strefa - rok 2023</t>
  </si>
  <si>
    <t>Zwiększenie zamówienia netto o 5% (suma netto x 0,05)</t>
  </si>
  <si>
    <t>7.  ENERGIA CZYNNA</t>
  </si>
  <si>
    <t>Suma brutto (podsumowanie wartości z Tabel od nr 1 do 7: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</si>
  <si>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</si>
  <si>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5.  OPŁATA ZA ŚWIADCZONE USŁUGI DYSTRYBUCJI – GRUPA TARYFOWA G12 1 faza</t>
  </si>
  <si>
    <t>"Kompleksowa dostawa energii elektrycznej wraz z usługą dystrybucji do obiektów Gminy Śmigiel w okresie od 01.01.2023 r. do 31.12.2023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</si>
</sst>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2"/>
      <color theme="1"/>
      <name val="Calibri Light"/>
      <family val="1"/>
      <charset val="238"/>
    </font>
    <font>
      <sz val="9"/>
      <color theme="1"/>
      <name val="Calibri Light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 Light"/>
      <family val="2"/>
      <charset val="238"/>
    </font>
    <font>
      <u/>
      <sz val="9"/>
      <color theme="1"/>
      <name val="Calibri Light"/>
      <family val="2"/>
      <charset val="238"/>
    </font>
    <font>
      <b/>
      <sz val="1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2" xfId="0" applyFont="1" applyBorder="1"/>
    <xf numFmtId="0" fontId="3" fillId="0" borderId="2" xfId="0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3" fontId="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tabSelected="1" zoomScale="90" zoomScaleNormal="90" workbookViewId="0">
      <selection activeCell="A2" sqref="A2:K2"/>
    </sheetView>
  </sheetViews>
  <sheetFormatPr defaultColWidth="9.28515625" defaultRowHeight="12.75" x14ac:dyDescent="0.2"/>
  <cols>
    <col min="1" max="1" width="5.7109375" style="28" customWidth="1"/>
    <col min="2" max="2" width="6.7109375" style="28" customWidth="1"/>
    <col min="3" max="3" width="52.7109375" style="28" customWidth="1"/>
    <col min="4" max="4" width="12.5703125" style="28" customWidth="1"/>
    <col min="5" max="5" width="13.28515625" style="28" customWidth="1"/>
    <col min="6" max="6" width="14.7109375" style="28" customWidth="1"/>
    <col min="7" max="7" width="15.28515625" style="28" customWidth="1"/>
    <col min="8" max="8" width="14.28515625" style="28" customWidth="1"/>
    <col min="9" max="9" width="13" style="28" customWidth="1"/>
    <col min="10" max="10" width="14.7109375" style="28" customWidth="1"/>
    <col min="11" max="11" width="15.7109375" style="28" customWidth="1"/>
    <col min="12" max="12" width="5.28515625" style="28" customWidth="1"/>
    <col min="13" max="13" width="38.28515625" style="28" customWidth="1"/>
    <col min="14" max="14" width="14" style="28" customWidth="1"/>
    <col min="15" max="15" width="11.28515625" style="28" customWidth="1"/>
    <col min="16" max="16" width="13.42578125" style="28" customWidth="1"/>
    <col min="17" max="17" width="14.42578125" style="28" customWidth="1"/>
    <col min="18" max="18" width="15.28515625" style="28" customWidth="1"/>
    <col min="19" max="19" width="12.7109375" style="28" customWidth="1"/>
    <col min="20" max="20" width="12.5703125" style="28" customWidth="1"/>
    <col min="21" max="21" width="13.5703125" style="28" customWidth="1"/>
    <col min="22" max="16384" width="9.28515625" style="28"/>
  </cols>
  <sheetData>
    <row r="1" spans="1:11" x14ac:dyDescent="0.2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">
      <c r="A2" s="64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B3" s="46"/>
      <c r="C3" s="46"/>
      <c r="D3" s="29"/>
    </row>
    <row r="4" spans="1:11" s="30" customFormat="1" x14ac:dyDescent="0.2">
      <c r="B4" s="47" t="s">
        <v>0</v>
      </c>
      <c r="C4" s="47" t="s">
        <v>1</v>
      </c>
      <c r="D4" s="47" t="s">
        <v>22</v>
      </c>
      <c r="E4" s="48" t="s">
        <v>32</v>
      </c>
      <c r="F4" s="47" t="s">
        <v>33</v>
      </c>
      <c r="G4" s="47" t="s">
        <v>61</v>
      </c>
      <c r="H4" s="48" t="s">
        <v>25</v>
      </c>
      <c r="I4" s="47" t="s">
        <v>3</v>
      </c>
      <c r="J4" s="47"/>
      <c r="K4" s="47" t="s">
        <v>23</v>
      </c>
    </row>
    <row r="5" spans="1:11" s="30" customFormat="1" x14ac:dyDescent="0.2">
      <c r="B5" s="47"/>
      <c r="C5" s="47"/>
      <c r="D5" s="47"/>
      <c r="E5" s="49"/>
      <c r="F5" s="47"/>
      <c r="G5" s="47"/>
      <c r="H5" s="49"/>
      <c r="I5" s="47"/>
      <c r="J5" s="47"/>
      <c r="K5" s="47"/>
    </row>
    <row r="6" spans="1:11" s="30" customFormat="1" ht="38.25" x14ac:dyDescent="0.2">
      <c r="B6" s="47"/>
      <c r="C6" s="47"/>
      <c r="D6" s="47"/>
      <c r="E6" s="50"/>
      <c r="F6" s="47"/>
      <c r="G6" s="47"/>
      <c r="H6" s="49"/>
      <c r="I6" s="1" t="s">
        <v>59</v>
      </c>
      <c r="J6" s="2" t="s">
        <v>18</v>
      </c>
      <c r="K6" s="47"/>
    </row>
    <row r="7" spans="1:11" x14ac:dyDescent="0.2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4">
        <v>9</v>
      </c>
      <c r="K7" s="3">
        <v>10</v>
      </c>
    </row>
    <row r="8" spans="1:11" x14ac:dyDescent="0.2">
      <c r="B8" s="54" t="s">
        <v>44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B9" s="3" t="s">
        <v>5</v>
      </c>
      <c r="C9" s="5" t="s">
        <v>17</v>
      </c>
      <c r="D9" s="6">
        <v>12</v>
      </c>
      <c r="E9" s="6" t="s">
        <v>19</v>
      </c>
      <c r="F9" s="7">
        <v>911</v>
      </c>
      <c r="G9" s="8">
        <v>4.3600000000000003</v>
      </c>
      <c r="H9" s="9">
        <f>ROUND(D9*F9*G9,2)</f>
        <v>47663.519999999997</v>
      </c>
      <c r="I9" s="10">
        <v>23</v>
      </c>
      <c r="J9" s="9">
        <f>ROUND(H9*0.23,2)</f>
        <v>10962.61</v>
      </c>
      <c r="K9" s="9">
        <f>ROUND(H9+J9,2)</f>
        <v>58626.13</v>
      </c>
    </row>
    <row r="10" spans="1:11" x14ac:dyDescent="0.2">
      <c r="B10" s="3" t="s">
        <v>6</v>
      </c>
      <c r="C10" s="11" t="s">
        <v>7</v>
      </c>
      <c r="D10" s="6">
        <v>1</v>
      </c>
      <c r="E10" s="6" t="s">
        <v>20</v>
      </c>
      <c r="F10" s="7">
        <v>464189</v>
      </c>
      <c r="G10" s="8">
        <v>0.15540000000000001</v>
      </c>
      <c r="H10" s="9">
        <f>ROUND(D10*F10*G10,2)</f>
        <v>72134.97</v>
      </c>
      <c r="I10" s="10">
        <v>23</v>
      </c>
      <c r="J10" s="9">
        <f>ROUND(H10*0.23,2)</f>
        <v>16591.04</v>
      </c>
      <c r="K10" s="9">
        <f>ROUND(H10+J10,2)</f>
        <v>88726.01</v>
      </c>
    </row>
    <row r="11" spans="1:11" x14ac:dyDescent="0.2">
      <c r="B11" s="3" t="s">
        <v>8</v>
      </c>
      <c r="C11" s="11" t="s">
        <v>9</v>
      </c>
      <c r="D11" s="6" t="s">
        <v>21</v>
      </c>
      <c r="E11" s="6" t="s">
        <v>21</v>
      </c>
      <c r="F11" s="7" t="s">
        <v>21</v>
      </c>
      <c r="G11" s="8" t="s">
        <v>21</v>
      </c>
      <c r="H11" s="9" t="s">
        <v>21</v>
      </c>
      <c r="I11" s="10" t="s">
        <v>21</v>
      </c>
      <c r="J11" s="9" t="s">
        <v>21</v>
      </c>
      <c r="K11" s="9" t="s">
        <v>21</v>
      </c>
    </row>
    <row r="12" spans="1:11" x14ac:dyDescent="0.2">
      <c r="B12" s="3" t="s">
        <v>10</v>
      </c>
      <c r="C12" s="11" t="s">
        <v>11</v>
      </c>
      <c r="D12" s="6">
        <v>1</v>
      </c>
      <c r="E12" s="6" t="s">
        <v>20</v>
      </c>
      <c r="F12" s="7">
        <f>F10</f>
        <v>464189</v>
      </c>
      <c r="G12" s="8">
        <v>9.4999999999999998E-3</v>
      </c>
      <c r="H12" s="9">
        <f>ROUND(D12*F12*G12,2)</f>
        <v>4409.8</v>
      </c>
      <c r="I12" s="10">
        <v>23</v>
      </c>
      <c r="J12" s="9">
        <f t="shared" ref="J12:J16" si="0">ROUND(H12*0.23,2)</f>
        <v>1014.25</v>
      </c>
      <c r="K12" s="9">
        <f t="shared" ref="K12:K16" si="1">ROUND(H12+J12,2)</f>
        <v>5424.05</v>
      </c>
    </row>
    <row r="13" spans="1:11" x14ac:dyDescent="0.2">
      <c r="B13" s="3" t="s">
        <v>12</v>
      </c>
      <c r="C13" s="11" t="s">
        <v>13</v>
      </c>
      <c r="D13" s="6">
        <f>D9</f>
        <v>12</v>
      </c>
      <c r="E13" s="6" t="s">
        <v>19</v>
      </c>
      <c r="F13" s="7">
        <f>F9</f>
        <v>911</v>
      </c>
      <c r="G13" s="8">
        <v>0.08</v>
      </c>
      <c r="H13" s="9">
        <f t="shared" ref="H13:H16" si="2">ROUND(D13*F13*G13,2)</f>
        <v>874.56</v>
      </c>
      <c r="I13" s="10">
        <v>23</v>
      </c>
      <c r="J13" s="9">
        <f t="shared" si="0"/>
        <v>201.15</v>
      </c>
      <c r="K13" s="9">
        <f t="shared" si="1"/>
        <v>1075.71</v>
      </c>
    </row>
    <row r="14" spans="1:11" x14ac:dyDescent="0.2">
      <c r="B14" s="3" t="s">
        <v>14</v>
      </c>
      <c r="C14" s="11" t="s">
        <v>15</v>
      </c>
      <c r="D14" s="6">
        <f>D9</f>
        <v>12</v>
      </c>
      <c r="E14" s="6" t="s">
        <v>27</v>
      </c>
      <c r="F14" s="7">
        <v>73</v>
      </c>
      <c r="G14" s="8">
        <v>1.92</v>
      </c>
      <c r="H14" s="9">
        <f t="shared" si="2"/>
        <v>1681.92</v>
      </c>
      <c r="I14" s="10">
        <v>23</v>
      </c>
      <c r="J14" s="9">
        <f t="shared" si="0"/>
        <v>386.84</v>
      </c>
      <c r="K14" s="9">
        <f t="shared" si="1"/>
        <v>2068.7600000000002</v>
      </c>
    </row>
    <row r="15" spans="1:11" x14ac:dyDescent="0.2">
      <c r="B15" s="3" t="s">
        <v>16</v>
      </c>
      <c r="C15" s="11" t="s">
        <v>39</v>
      </c>
      <c r="D15" s="6">
        <v>1</v>
      </c>
      <c r="E15" s="6" t="s">
        <v>20</v>
      </c>
      <c r="F15" s="7">
        <f>F10</f>
        <v>464189</v>
      </c>
      <c r="G15" s="8">
        <v>4.0600000000000002E-3</v>
      </c>
      <c r="H15" s="9">
        <f>ROUND(D15*F15*G15,2)</f>
        <v>1884.61</v>
      </c>
      <c r="I15" s="10">
        <v>23</v>
      </c>
      <c r="J15" s="9">
        <f>ROUND(H15*0.23,2)</f>
        <v>433.46</v>
      </c>
      <c r="K15" s="9">
        <f t="shared" si="1"/>
        <v>2318.0700000000002</v>
      </c>
    </row>
    <row r="16" spans="1:11" x14ac:dyDescent="0.2">
      <c r="B16" s="3" t="s">
        <v>38</v>
      </c>
      <c r="C16" s="11" t="s">
        <v>26</v>
      </c>
      <c r="D16" s="6">
        <v>1</v>
      </c>
      <c r="E16" s="6" t="s">
        <v>20</v>
      </c>
      <c r="F16" s="7">
        <f>F12</f>
        <v>464189</v>
      </c>
      <c r="G16" s="8">
        <v>8.9999999999999998E-4</v>
      </c>
      <c r="H16" s="9">
        <f t="shared" si="2"/>
        <v>417.77</v>
      </c>
      <c r="I16" s="10">
        <v>23</v>
      </c>
      <c r="J16" s="9">
        <f t="shared" si="0"/>
        <v>96.09</v>
      </c>
      <c r="K16" s="9">
        <f t="shared" si="1"/>
        <v>513.86</v>
      </c>
    </row>
    <row r="17" spans="2:11" x14ac:dyDescent="0.2">
      <c r="B17" s="55" t="s">
        <v>55</v>
      </c>
      <c r="C17" s="56"/>
      <c r="D17" s="56"/>
      <c r="E17" s="56"/>
      <c r="F17" s="56"/>
      <c r="G17" s="56"/>
      <c r="H17" s="56"/>
      <c r="I17" s="56"/>
      <c r="J17" s="57"/>
      <c r="K17" s="12">
        <f>SUM(K9:K16)</f>
        <v>158752.58999999997</v>
      </c>
    </row>
    <row r="19" spans="2:11" s="30" customFormat="1" x14ac:dyDescent="0.2">
      <c r="B19" s="47" t="s">
        <v>0</v>
      </c>
      <c r="C19" s="47" t="s">
        <v>1</v>
      </c>
      <c r="D19" s="47" t="s">
        <v>24</v>
      </c>
      <c r="E19" s="48" t="s">
        <v>32</v>
      </c>
      <c r="F19" s="47" t="s">
        <v>33</v>
      </c>
      <c r="G19" s="47" t="s">
        <v>2</v>
      </c>
      <c r="H19" s="48" t="s">
        <v>25</v>
      </c>
      <c r="I19" s="47" t="s">
        <v>3</v>
      </c>
      <c r="J19" s="47"/>
      <c r="K19" s="47" t="s">
        <v>23</v>
      </c>
    </row>
    <row r="20" spans="2:11" s="30" customFormat="1" x14ac:dyDescent="0.2">
      <c r="B20" s="47"/>
      <c r="C20" s="47"/>
      <c r="D20" s="47"/>
      <c r="E20" s="49"/>
      <c r="F20" s="47"/>
      <c r="G20" s="47"/>
      <c r="H20" s="49"/>
      <c r="I20" s="47"/>
      <c r="J20" s="47"/>
      <c r="K20" s="47"/>
    </row>
    <row r="21" spans="2:11" s="30" customFormat="1" ht="38.25" x14ac:dyDescent="0.2">
      <c r="B21" s="47"/>
      <c r="C21" s="47"/>
      <c r="D21" s="47"/>
      <c r="E21" s="50"/>
      <c r="F21" s="47"/>
      <c r="G21" s="47"/>
      <c r="H21" s="49"/>
      <c r="I21" s="1" t="s">
        <v>4</v>
      </c>
      <c r="J21" s="2" t="s">
        <v>18</v>
      </c>
      <c r="K21" s="47"/>
    </row>
    <row r="22" spans="2:11" x14ac:dyDescent="0.2">
      <c r="B22" s="3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4">
        <v>9</v>
      </c>
      <c r="K22" s="3">
        <v>10</v>
      </c>
    </row>
    <row r="23" spans="2:11" x14ac:dyDescent="0.2">
      <c r="B23" s="54" t="s">
        <v>62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2:11" x14ac:dyDescent="0.2">
      <c r="B24" s="3" t="s">
        <v>5</v>
      </c>
      <c r="C24" s="5" t="s">
        <v>17</v>
      </c>
      <c r="D24" s="6">
        <v>12</v>
      </c>
      <c r="E24" s="6" t="s">
        <v>19</v>
      </c>
      <c r="F24" s="7">
        <v>27</v>
      </c>
      <c r="G24" s="8">
        <v>4.3600000000000003</v>
      </c>
      <c r="H24" s="9">
        <f t="shared" ref="H24:H31" si="3">ROUND(D24*F24*G24,2)</f>
        <v>1412.64</v>
      </c>
      <c r="I24" s="10">
        <v>23</v>
      </c>
      <c r="J24" s="9">
        <f>ROUND(H24*0.23,2)</f>
        <v>324.91000000000003</v>
      </c>
      <c r="K24" s="9">
        <f>ROUND(H24+J24,2)</f>
        <v>1737.55</v>
      </c>
    </row>
    <row r="25" spans="2:11" x14ac:dyDescent="0.2">
      <c r="B25" s="3" t="s">
        <v>6</v>
      </c>
      <c r="C25" s="11" t="s">
        <v>7</v>
      </c>
      <c r="D25" s="6">
        <v>1</v>
      </c>
      <c r="E25" s="6" t="s">
        <v>20</v>
      </c>
      <c r="F25" s="7">
        <v>12728</v>
      </c>
      <c r="G25" s="8">
        <v>0.13270000000000001</v>
      </c>
      <c r="H25" s="9">
        <f t="shared" si="3"/>
        <v>1689.01</v>
      </c>
      <c r="I25" s="10">
        <v>23</v>
      </c>
      <c r="J25" s="9">
        <f>ROUND(H25*0.23,2)</f>
        <v>388.47</v>
      </c>
      <c r="K25" s="9">
        <f>ROUND(H25+J25,2)</f>
        <v>2077.48</v>
      </c>
    </row>
    <row r="26" spans="2:11" x14ac:dyDescent="0.2">
      <c r="B26" s="3" t="s">
        <v>8</v>
      </c>
      <c r="C26" s="11" t="s">
        <v>9</v>
      </c>
      <c r="D26" s="6">
        <v>1</v>
      </c>
      <c r="E26" s="6" t="s">
        <v>20</v>
      </c>
      <c r="F26" s="7">
        <v>30462</v>
      </c>
      <c r="G26" s="8">
        <v>0.13270000000000001</v>
      </c>
      <c r="H26" s="9">
        <f t="shared" si="3"/>
        <v>4042.31</v>
      </c>
      <c r="I26" s="10">
        <v>23</v>
      </c>
      <c r="J26" s="9">
        <f>ROUND(H26*0.23,2)</f>
        <v>929.73</v>
      </c>
      <c r="K26" s="9">
        <f>ROUND(H26+J26,2)</f>
        <v>4972.04</v>
      </c>
    </row>
    <row r="27" spans="2:11" x14ac:dyDescent="0.2">
      <c r="B27" s="3" t="s">
        <v>10</v>
      </c>
      <c r="C27" s="11" t="s">
        <v>11</v>
      </c>
      <c r="D27" s="6">
        <v>1</v>
      </c>
      <c r="E27" s="6" t="s">
        <v>20</v>
      </c>
      <c r="F27" s="7">
        <f>F25+F26</f>
        <v>43190</v>
      </c>
      <c r="G27" s="8">
        <v>9.4999999999999998E-3</v>
      </c>
      <c r="H27" s="9">
        <f t="shared" si="3"/>
        <v>410.31</v>
      </c>
      <c r="I27" s="10">
        <v>23</v>
      </c>
      <c r="J27" s="9">
        <f t="shared" ref="J27:J31" si="4">ROUND(H27*0.23,2)</f>
        <v>94.37</v>
      </c>
      <c r="K27" s="9">
        <f t="shared" ref="K27:K31" si="5">ROUND(H27+J27,2)</f>
        <v>504.68</v>
      </c>
    </row>
    <row r="28" spans="2:11" x14ac:dyDescent="0.2">
      <c r="B28" s="3" t="s">
        <v>12</v>
      </c>
      <c r="C28" s="11" t="s">
        <v>13</v>
      </c>
      <c r="D28" s="6">
        <f>D24</f>
        <v>12</v>
      </c>
      <c r="E28" s="6" t="s">
        <v>19</v>
      </c>
      <c r="F28" s="7">
        <f>F24</f>
        <v>27</v>
      </c>
      <c r="G28" s="8">
        <v>0.08</v>
      </c>
      <c r="H28" s="9">
        <f t="shared" si="3"/>
        <v>25.92</v>
      </c>
      <c r="I28" s="10">
        <v>23</v>
      </c>
      <c r="J28" s="9">
        <f t="shared" si="4"/>
        <v>5.96</v>
      </c>
      <c r="K28" s="9">
        <f t="shared" si="5"/>
        <v>31.88</v>
      </c>
    </row>
    <row r="29" spans="2:11" x14ac:dyDescent="0.2">
      <c r="B29" s="3" t="s">
        <v>14</v>
      </c>
      <c r="C29" s="11" t="s">
        <v>15</v>
      </c>
      <c r="D29" s="6">
        <f>D24</f>
        <v>12</v>
      </c>
      <c r="E29" s="6" t="s">
        <v>27</v>
      </c>
      <c r="F29" s="7">
        <v>1</v>
      </c>
      <c r="G29" s="8">
        <v>1.92</v>
      </c>
      <c r="H29" s="9">
        <f t="shared" si="3"/>
        <v>23.04</v>
      </c>
      <c r="I29" s="10">
        <v>23</v>
      </c>
      <c r="J29" s="9">
        <f t="shared" si="4"/>
        <v>5.3</v>
      </c>
      <c r="K29" s="9">
        <f t="shared" si="5"/>
        <v>28.34</v>
      </c>
    </row>
    <row r="30" spans="2:11" x14ac:dyDescent="0.2">
      <c r="B30" s="3" t="s">
        <v>16</v>
      </c>
      <c r="C30" s="11" t="s">
        <v>39</v>
      </c>
      <c r="D30" s="6">
        <v>1</v>
      </c>
      <c r="E30" s="6" t="s">
        <v>20</v>
      </c>
      <c r="F30" s="7">
        <f>F27</f>
        <v>43190</v>
      </c>
      <c r="G30" s="8">
        <v>4.0600000000000002E-3</v>
      </c>
      <c r="H30" s="9">
        <f t="shared" si="3"/>
        <v>175.35</v>
      </c>
      <c r="I30" s="10">
        <v>23</v>
      </c>
      <c r="J30" s="9">
        <f>ROUND(H30*0.23,2)</f>
        <v>40.33</v>
      </c>
      <c r="K30" s="9">
        <f t="shared" si="5"/>
        <v>215.68</v>
      </c>
    </row>
    <row r="31" spans="2:11" x14ac:dyDescent="0.2">
      <c r="B31" s="3" t="s">
        <v>38</v>
      </c>
      <c r="C31" s="11" t="s">
        <v>26</v>
      </c>
      <c r="D31" s="6">
        <v>1</v>
      </c>
      <c r="E31" s="6" t="s">
        <v>20</v>
      </c>
      <c r="F31" s="7">
        <f>F27</f>
        <v>43190</v>
      </c>
      <c r="G31" s="8">
        <v>8.9999999999999998E-4</v>
      </c>
      <c r="H31" s="9">
        <f t="shared" si="3"/>
        <v>38.869999999999997</v>
      </c>
      <c r="I31" s="10">
        <v>23</v>
      </c>
      <c r="J31" s="9">
        <f t="shared" si="4"/>
        <v>8.94</v>
      </c>
      <c r="K31" s="9">
        <f t="shared" si="5"/>
        <v>47.81</v>
      </c>
    </row>
    <row r="32" spans="2:11" x14ac:dyDescent="0.2">
      <c r="B32" s="54" t="s">
        <v>54</v>
      </c>
      <c r="C32" s="54"/>
      <c r="D32" s="54"/>
      <c r="E32" s="54"/>
      <c r="F32" s="54"/>
      <c r="G32" s="54"/>
      <c r="H32" s="54"/>
      <c r="I32" s="54"/>
      <c r="J32" s="54"/>
      <c r="K32" s="12">
        <f>SUM(K24:K31)</f>
        <v>9615.4599999999991</v>
      </c>
    </row>
    <row r="33" spans="2:1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2:11" ht="13.9" customHeight="1" x14ac:dyDescent="0.2">
      <c r="B34" s="47" t="s">
        <v>0</v>
      </c>
      <c r="C34" s="47" t="s">
        <v>1</v>
      </c>
      <c r="D34" s="47" t="s">
        <v>24</v>
      </c>
      <c r="E34" s="48" t="s">
        <v>32</v>
      </c>
      <c r="F34" s="47" t="s">
        <v>33</v>
      </c>
      <c r="G34" s="47" t="s">
        <v>2</v>
      </c>
      <c r="H34" s="48" t="s">
        <v>25</v>
      </c>
      <c r="I34" s="47" t="s">
        <v>3</v>
      </c>
      <c r="J34" s="47"/>
      <c r="K34" s="47" t="s">
        <v>23</v>
      </c>
    </row>
    <row r="35" spans="2:11" x14ac:dyDescent="0.2">
      <c r="B35" s="47"/>
      <c r="C35" s="47"/>
      <c r="D35" s="47"/>
      <c r="E35" s="49"/>
      <c r="F35" s="47"/>
      <c r="G35" s="47"/>
      <c r="H35" s="49"/>
      <c r="I35" s="47"/>
      <c r="J35" s="47"/>
      <c r="K35" s="47"/>
    </row>
    <row r="36" spans="2:11" ht="38.25" x14ac:dyDescent="0.2">
      <c r="B36" s="47"/>
      <c r="C36" s="47"/>
      <c r="D36" s="47"/>
      <c r="E36" s="50"/>
      <c r="F36" s="47"/>
      <c r="G36" s="47"/>
      <c r="H36" s="49"/>
      <c r="I36" s="1" t="s">
        <v>4</v>
      </c>
      <c r="J36" s="2" t="s">
        <v>18</v>
      </c>
      <c r="K36" s="47"/>
    </row>
    <row r="37" spans="2:11" x14ac:dyDescent="0.2"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  <c r="J37" s="4">
        <v>9</v>
      </c>
      <c r="K37" s="3">
        <v>10</v>
      </c>
    </row>
    <row r="38" spans="2:11" x14ac:dyDescent="0.2">
      <c r="B38" s="54" t="s">
        <v>63</v>
      </c>
      <c r="C38" s="54"/>
      <c r="D38" s="54"/>
      <c r="E38" s="54"/>
      <c r="F38" s="54"/>
      <c r="G38" s="54"/>
      <c r="H38" s="54"/>
      <c r="I38" s="54"/>
      <c r="J38" s="54"/>
      <c r="K38" s="54"/>
    </row>
    <row r="39" spans="2:11" x14ac:dyDescent="0.2">
      <c r="B39" s="3" t="s">
        <v>5</v>
      </c>
      <c r="C39" s="5" t="s">
        <v>17</v>
      </c>
      <c r="D39" s="6">
        <v>12</v>
      </c>
      <c r="E39" s="6" t="s">
        <v>19</v>
      </c>
      <c r="F39" s="7">
        <v>335</v>
      </c>
      <c r="G39" s="8">
        <v>14.58</v>
      </c>
      <c r="H39" s="9">
        <f t="shared" ref="H39:H46" si="6">ROUND(D39*F39*G39,2)</f>
        <v>58611.6</v>
      </c>
      <c r="I39" s="10">
        <v>23</v>
      </c>
      <c r="J39" s="9">
        <f>ROUND(H39*0.23,2)</f>
        <v>13480.67</v>
      </c>
      <c r="K39" s="9">
        <f>ROUND(H39+J39,2)</f>
        <v>72092.27</v>
      </c>
    </row>
    <row r="40" spans="2:11" x14ac:dyDescent="0.2">
      <c r="B40" s="3" t="s">
        <v>6</v>
      </c>
      <c r="C40" s="11" t="s">
        <v>7</v>
      </c>
      <c r="D40" s="6">
        <v>1</v>
      </c>
      <c r="E40" s="6" t="s">
        <v>20</v>
      </c>
      <c r="F40" s="7">
        <v>429979</v>
      </c>
      <c r="G40" s="8">
        <v>0.1033</v>
      </c>
      <c r="H40" s="9">
        <f t="shared" si="6"/>
        <v>44416.83</v>
      </c>
      <c r="I40" s="10">
        <v>23</v>
      </c>
      <c r="J40" s="9">
        <f>ROUND(H40*0.23,2)</f>
        <v>10215.870000000001</v>
      </c>
      <c r="K40" s="9">
        <f>ROUND(H40+J40,2)</f>
        <v>54632.7</v>
      </c>
    </row>
    <row r="41" spans="2:11" x14ac:dyDescent="0.2">
      <c r="B41" s="3" t="s">
        <v>8</v>
      </c>
      <c r="C41" s="11" t="s">
        <v>9</v>
      </c>
      <c r="D41" s="6" t="s">
        <v>21</v>
      </c>
      <c r="E41" s="6" t="s">
        <v>21</v>
      </c>
      <c r="F41" s="7" t="s">
        <v>21</v>
      </c>
      <c r="G41" s="8" t="s">
        <v>21</v>
      </c>
      <c r="H41" s="9" t="s">
        <v>21</v>
      </c>
      <c r="I41" s="10" t="s">
        <v>21</v>
      </c>
      <c r="J41" s="9" t="s">
        <v>21</v>
      </c>
      <c r="K41" s="9" t="s">
        <v>21</v>
      </c>
    </row>
    <row r="42" spans="2:11" x14ac:dyDescent="0.2">
      <c r="B42" s="3" t="s">
        <v>10</v>
      </c>
      <c r="C42" s="11" t="s">
        <v>11</v>
      </c>
      <c r="D42" s="6">
        <v>1</v>
      </c>
      <c r="E42" s="6" t="s">
        <v>20</v>
      </c>
      <c r="F42" s="7">
        <f>F40</f>
        <v>429979</v>
      </c>
      <c r="G42" s="8">
        <v>9.4999999999999998E-3</v>
      </c>
      <c r="H42" s="9">
        <f t="shared" si="6"/>
        <v>4084.8</v>
      </c>
      <c r="I42" s="10">
        <v>23</v>
      </c>
      <c r="J42" s="9">
        <f t="shared" ref="J42:J46" si="7">ROUND(H42*0.23,2)</f>
        <v>939.5</v>
      </c>
      <c r="K42" s="9">
        <f t="shared" ref="K42:K46" si="8">ROUND(H42+J42,2)</f>
        <v>5024.3</v>
      </c>
    </row>
    <row r="43" spans="2:11" x14ac:dyDescent="0.2">
      <c r="B43" s="3" t="s">
        <v>12</v>
      </c>
      <c r="C43" s="11" t="s">
        <v>13</v>
      </c>
      <c r="D43" s="6">
        <f>D39</f>
        <v>12</v>
      </c>
      <c r="E43" s="6" t="s">
        <v>19</v>
      </c>
      <c r="F43" s="7">
        <f>F39</f>
        <v>335</v>
      </c>
      <c r="G43" s="8">
        <v>0.08</v>
      </c>
      <c r="H43" s="9">
        <f t="shared" si="6"/>
        <v>321.60000000000002</v>
      </c>
      <c r="I43" s="10">
        <v>23</v>
      </c>
      <c r="J43" s="9">
        <f t="shared" si="7"/>
        <v>73.97</v>
      </c>
      <c r="K43" s="9">
        <f t="shared" si="8"/>
        <v>395.57</v>
      </c>
    </row>
    <row r="44" spans="2:11" x14ac:dyDescent="0.2">
      <c r="B44" s="3" t="s">
        <v>14</v>
      </c>
      <c r="C44" s="11" t="s">
        <v>15</v>
      </c>
      <c r="D44" s="6">
        <f>D39</f>
        <v>12</v>
      </c>
      <c r="E44" s="6" t="s">
        <v>27</v>
      </c>
      <c r="F44" s="7">
        <v>2</v>
      </c>
      <c r="G44" s="8">
        <v>10</v>
      </c>
      <c r="H44" s="9">
        <f t="shared" si="6"/>
        <v>240</v>
      </c>
      <c r="I44" s="10">
        <v>23</v>
      </c>
      <c r="J44" s="9">
        <f t="shared" si="7"/>
        <v>55.2</v>
      </c>
      <c r="K44" s="9">
        <f t="shared" si="8"/>
        <v>295.2</v>
      </c>
    </row>
    <row r="45" spans="2:11" x14ac:dyDescent="0.2">
      <c r="B45" s="3" t="s">
        <v>16</v>
      </c>
      <c r="C45" s="11" t="s">
        <v>39</v>
      </c>
      <c r="D45" s="6">
        <v>1</v>
      </c>
      <c r="E45" s="6" t="s">
        <v>20</v>
      </c>
      <c r="F45" s="7">
        <f>F42</f>
        <v>429979</v>
      </c>
      <c r="G45" s="8">
        <v>4.0600000000000002E-3</v>
      </c>
      <c r="H45" s="9">
        <f t="shared" si="6"/>
        <v>1745.71</v>
      </c>
      <c r="I45" s="10">
        <v>23</v>
      </c>
      <c r="J45" s="9">
        <f>ROUND(H45*0.23,2)</f>
        <v>401.51</v>
      </c>
      <c r="K45" s="9">
        <f t="shared" si="8"/>
        <v>2147.2199999999998</v>
      </c>
    </row>
    <row r="46" spans="2:11" x14ac:dyDescent="0.2">
      <c r="B46" s="3" t="s">
        <v>38</v>
      </c>
      <c r="C46" s="11" t="s">
        <v>26</v>
      </c>
      <c r="D46" s="6">
        <v>1</v>
      </c>
      <c r="E46" s="6" t="s">
        <v>20</v>
      </c>
      <c r="F46" s="7">
        <f>F42</f>
        <v>429979</v>
      </c>
      <c r="G46" s="8">
        <v>8.9999999999999998E-4</v>
      </c>
      <c r="H46" s="9">
        <f t="shared" si="6"/>
        <v>386.98</v>
      </c>
      <c r="I46" s="10">
        <v>23</v>
      </c>
      <c r="J46" s="9">
        <f t="shared" si="7"/>
        <v>89.01</v>
      </c>
      <c r="K46" s="9">
        <f t="shared" si="8"/>
        <v>475.99</v>
      </c>
    </row>
    <row r="47" spans="2:11" x14ac:dyDescent="0.2">
      <c r="B47" s="54" t="s">
        <v>53</v>
      </c>
      <c r="C47" s="54"/>
      <c r="D47" s="54"/>
      <c r="E47" s="54"/>
      <c r="F47" s="54"/>
      <c r="G47" s="54"/>
      <c r="H47" s="54"/>
      <c r="I47" s="54"/>
      <c r="J47" s="54"/>
      <c r="K47" s="12">
        <f>SUM(K39:K46)</f>
        <v>135063.25</v>
      </c>
    </row>
    <row r="48" spans="2:11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s="30" customFormat="1" x14ac:dyDescent="0.2">
      <c r="B49" s="47" t="s">
        <v>0</v>
      </c>
      <c r="C49" s="47" t="s">
        <v>1</v>
      </c>
      <c r="D49" s="47" t="s">
        <v>24</v>
      </c>
      <c r="E49" s="48" t="s">
        <v>32</v>
      </c>
      <c r="F49" s="47" t="s">
        <v>33</v>
      </c>
      <c r="G49" s="47" t="s">
        <v>2</v>
      </c>
      <c r="H49" s="48" t="s">
        <v>25</v>
      </c>
      <c r="I49" s="47" t="s">
        <v>3</v>
      </c>
      <c r="J49" s="47"/>
      <c r="K49" s="47" t="s">
        <v>23</v>
      </c>
    </row>
    <row r="50" spans="2:11" s="30" customFormat="1" x14ac:dyDescent="0.2">
      <c r="B50" s="47"/>
      <c r="C50" s="47"/>
      <c r="D50" s="47"/>
      <c r="E50" s="49"/>
      <c r="F50" s="47"/>
      <c r="G50" s="47"/>
      <c r="H50" s="49"/>
      <c r="I50" s="47"/>
      <c r="J50" s="47"/>
      <c r="K50" s="47"/>
    </row>
    <row r="51" spans="2:11" s="30" customFormat="1" ht="38.25" x14ac:dyDescent="0.2">
      <c r="B51" s="47"/>
      <c r="C51" s="47"/>
      <c r="D51" s="47"/>
      <c r="E51" s="50"/>
      <c r="F51" s="47"/>
      <c r="G51" s="47"/>
      <c r="H51" s="49"/>
      <c r="I51" s="1" t="s">
        <v>4</v>
      </c>
      <c r="J51" s="2" t="s">
        <v>18</v>
      </c>
      <c r="K51" s="47"/>
    </row>
    <row r="52" spans="2:11" x14ac:dyDescent="0.2">
      <c r="B52" s="3">
        <v>1</v>
      </c>
      <c r="C52" s="3">
        <v>2</v>
      </c>
      <c r="D52" s="3">
        <v>3</v>
      </c>
      <c r="E52" s="3">
        <v>4</v>
      </c>
      <c r="F52" s="3">
        <v>5</v>
      </c>
      <c r="G52" s="3">
        <v>6</v>
      </c>
      <c r="H52" s="3">
        <v>7</v>
      </c>
      <c r="I52" s="3">
        <v>8</v>
      </c>
      <c r="J52" s="4">
        <v>9</v>
      </c>
      <c r="K52" s="3">
        <v>10</v>
      </c>
    </row>
    <row r="53" spans="2:11" x14ac:dyDescent="0.2">
      <c r="B53" s="54" t="s">
        <v>64</v>
      </c>
      <c r="C53" s="54"/>
      <c r="D53" s="54"/>
      <c r="E53" s="54"/>
      <c r="F53" s="54"/>
      <c r="G53" s="54"/>
      <c r="H53" s="54"/>
      <c r="I53" s="54"/>
      <c r="J53" s="54"/>
      <c r="K53" s="54"/>
    </row>
    <row r="54" spans="2:11" x14ac:dyDescent="0.2">
      <c r="B54" s="3" t="s">
        <v>5</v>
      </c>
      <c r="C54" s="5" t="s">
        <v>29</v>
      </c>
      <c r="D54" s="6">
        <v>12</v>
      </c>
      <c r="E54" s="6" t="s">
        <v>27</v>
      </c>
      <c r="F54" s="7">
        <v>1</v>
      </c>
      <c r="G54" s="8">
        <v>4.66</v>
      </c>
      <c r="H54" s="9">
        <f t="shared" ref="H54:H63" si="9">ROUND(D54*F54*G54,2)</f>
        <v>55.92</v>
      </c>
      <c r="I54" s="10">
        <v>23</v>
      </c>
      <c r="J54" s="9">
        <f>ROUND(H54*0.23,2)</f>
        <v>12.86</v>
      </c>
      <c r="K54" s="9">
        <f>ROUND(H54+J54,2)</f>
        <v>68.78</v>
      </c>
    </row>
    <row r="55" spans="2:11" x14ac:dyDescent="0.2">
      <c r="B55" s="3" t="s">
        <v>6</v>
      </c>
      <c r="C55" s="11" t="s">
        <v>7</v>
      </c>
      <c r="D55" s="6">
        <v>1</v>
      </c>
      <c r="E55" s="6" t="s">
        <v>20</v>
      </c>
      <c r="F55" s="7">
        <v>791</v>
      </c>
      <c r="G55" s="8">
        <v>0.17449999999999999</v>
      </c>
      <c r="H55" s="9">
        <f t="shared" si="9"/>
        <v>138.03</v>
      </c>
      <c r="I55" s="10">
        <v>23</v>
      </c>
      <c r="J55" s="9">
        <f>ROUND(H55*0.23,2)</f>
        <v>31.75</v>
      </c>
      <c r="K55" s="9">
        <f>ROUND(H55+J55,2)</f>
        <v>169.78</v>
      </c>
    </row>
    <row r="56" spans="2:11" x14ac:dyDescent="0.2">
      <c r="B56" s="3" t="s">
        <v>8</v>
      </c>
      <c r="C56" s="11" t="s">
        <v>9</v>
      </c>
      <c r="D56" s="6" t="s">
        <v>21</v>
      </c>
      <c r="E56" s="6" t="s">
        <v>21</v>
      </c>
      <c r="F56" s="7" t="s">
        <v>21</v>
      </c>
      <c r="G56" s="8" t="s">
        <v>21</v>
      </c>
      <c r="H56" s="9" t="s">
        <v>21</v>
      </c>
      <c r="I56" s="10" t="s">
        <v>21</v>
      </c>
      <c r="J56" s="9" t="s">
        <v>21</v>
      </c>
      <c r="K56" s="9" t="s">
        <v>21</v>
      </c>
    </row>
    <row r="57" spans="2:11" x14ac:dyDescent="0.2">
      <c r="B57" s="3" t="s">
        <v>10</v>
      </c>
      <c r="C57" s="11" t="s">
        <v>11</v>
      </c>
      <c r="D57" s="6">
        <v>1</v>
      </c>
      <c r="E57" s="6" t="s">
        <v>20</v>
      </c>
      <c r="F57" s="7">
        <f>F55</f>
        <v>791</v>
      </c>
      <c r="G57" s="8">
        <v>9.4999999999999998E-3</v>
      </c>
      <c r="H57" s="9">
        <f t="shared" si="9"/>
        <v>7.51</v>
      </c>
      <c r="I57" s="10">
        <v>23</v>
      </c>
      <c r="J57" s="9">
        <f t="shared" ref="J57:J63" si="10">ROUND(H57*0.23,2)</f>
        <v>1.73</v>
      </c>
      <c r="K57" s="9">
        <f t="shared" ref="K57:K63" si="11">ROUND(H57+J57,2)</f>
        <v>9.24</v>
      </c>
    </row>
    <row r="58" spans="2:11" x14ac:dyDescent="0.2">
      <c r="B58" s="3" t="s">
        <v>12</v>
      </c>
      <c r="C58" s="11" t="s">
        <v>42</v>
      </c>
      <c r="D58" s="6">
        <v>12</v>
      </c>
      <c r="E58" s="6" t="s">
        <v>27</v>
      </c>
      <c r="F58" s="7">
        <v>0</v>
      </c>
      <c r="G58" s="8">
        <v>0.02</v>
      </c>
      <c r="H58" s="9">
        <f t="shared" si="9"/>
        <v>0</v>
      </c>
      <c r="I58" s="10">
        <v>23</v>
      </c>
      <c r="J58" s="9">
        <f t="shared" si="10"/>
        <v>0</v>
      </c>
      <c r="K58" s="9">
        <f t="shared" si="11"/>
        <v>0</v>
      </c>
    </row>
    <row r="59" spans="2:11" x14ac:dyDescent="0.2">
      <c r="B59" s="3"/>
      <c r="C59" s="11" t="s">
        <v>68</v>
      </c>
      <c r="D59" s="6">
        <v>12</v>
      </c>
      <c r="E59" s="6" t="s">
        <v>27</v>
      </c>
      <c r="F59" s="7">
        <v>1</v>
      </c>
      <c r="G59" s="8">
        <v>0.1</v>
      </c>
      <c r="H59" s="9">
        <f t="shared" si="9"/>
        <v>1.2</v>
      </c>
      <c r="I59" s="10">
        <v>23</v>
      </c>
      <c r="J59" s="9">
        <f t="shared" si="10"/>
        <v>0.28000000000000003</v>
      </c>
      <c r="K59" s="9">
        <f t="shared" si="11"/>
        <v>1.48</v>
      </c>
    </row>
    <row r="60" spans="2:11" x14ac:dyDescent="0.2">
      <c r="B60" s="3"/>
      <c r="C60" s="11" t="s">
        <v>43</v>
      </c>
      <c r="D60" s="6">
        <v>12</v>
      </c>
      <c r="E60" s="6" t="s">
        <v>27</v>
      </c>
      <c r="F60" s="7">
        <v>0</v>
      </c>
      <c r="G60" s="8">
        <v>0.33</v>
      </c>
      <c r="H60" s="9">
        <f t="shared" si="9"/>
        <v>0</v>
      </c>
      <c r="I60" s="10">
        <v>23</v>
      </c>
      <c r="J60" s="9">
        <f t="shared" si="10"/>
        <v>0</v>
      </c>
      <c r="K60" s="9">
        <f t="shared" si="11"/>
        <v>0</v>
      </c>
    </row>
    <row r="61" spans="2:11" x14ac:dyDescent="0.2">
      <c r="B61" s="3" t="s">
        <v>14</v>
      </c>
      <c r="C61" s="11" t="s">
        <v>15</v>
      </c>
      <c r="D61" s="6">
        <f>D54</f>
        <v>12</v>
      </c>
      <c r="E61" s="6" t="s">
        <v>27</v>
      </c>
      <c r="F61" s="7">
        <f>F54</f>
        <v>1</v>
      </c>
      <c r="G61" s="8">
        <v>1.92</v>
      </c>
      <c r="H61" s="9">
        <f t="shared" si="9"/>
        <v>23.04</v>
      </c>
      <c r="I61" s="10">
        <v>23</v>
      </c>
      <c r="J61" s="9">
        <f t="shared" si="10"/>
        <v>5.3</v>
      </c>
      <c r="K61" s="9">
        <f t="shared" si="11"/>
        <v>28.34</v>
      </c>
    </row>
    <row r="62" spans="2:11" x14ac:dyDescent="0.2">
      <c r="B62" s="3" t="s">
        <v>16</v>
      </c>
      <c r="C62" s="11" t="s">
        <v>39</v>
      </c>
      <c r="D62" s="6">
        <v>1</v>
      </c>
      <c r="E62" s="6" t="s">
        <v>20</v>
      </c>
      <c r="F62" s="7">
        <f>F55</f>
        <v>791</v>
      </c>
      <c r="G62" s="8">
        <v>4.0600000000000002E-3</v>
      </c>
      <c r="H62" s="9">
        <f t="shared" si="9"/>
        <v>3.21</v>
      </c>
      <c r="I62" s="10">
        <v>23</v>
      </c>
      <c r="J62" s="9">
        <f>ROUND(H62*0.23,2)</f>
        <v>0.74</v>
      </c>
      <c r="K62" s="9">
        <f t="shared" si="11"/>
        <v>3.95</v>
      </c>
    </row>
    <row r="63" spans="2:11" x14ac:dyDescent="0.2">
      <c r="B63" s="3" t="s">
        <v>38</v>
      </c>
      <c r="C63" s="11" t="s">
        <v>26</v>
      </c>
      <c r="D63" s="6">
        <v>1</v>
      </c>
      <c r="E63" s="6" t="s">
        <v>20</v>
      </c>
      <c r="F63" s="7">
        <f>F57</f>
        <v>791</v>
      </c>
      <c r="G63" s="8">
        <v>8.9999999999999998E-4</v>
      </c>
      <c r="H63" s="9">
        <f t="shared" si="9"/>
        <v>0.71</v>
      </c>
      <c r="I63" s="10">
        <v>23</v>
      </c>
      <c r="J63" s="9">
        <f t="shared" si="10"/>
        <v>0.16</v>
      </c>
      <c r="K63" s="9">
        <f t="shared" si="11"/>
        <v>0.87</v>
      </c>
    </row>
    <row r="64" spans="2:11" x14ac:dyDescent="0.2">
      <c r="B64" s="54" t="s">
        <v>52</v>
      </c>
      <c r="C64" s="54"/>
      <c r="D64" s="54"/>
      <c r="E64" s="54"/>
      <c r="F64" s="54"/>
      <c r="G64" s="54"/>
      <c r="H64" s="54"/>
      <c r="I64" s="54"/>
      <c r="J64" s="54"/>
      <c r="K64" s="12">
        <f>SUM(K54:K63)</f>
        <v>282.44</v>
      </c>
    </row>
    <row r="65" spans="2:1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4"/>
    </row>
    <row r="66" spans="2:11" s="30" customFormat="1" x14ac:dyDescent="0.2">
      <c r="B66" s="47" t="s">
        <v>0</v>
      </c>
      <c r="C66" s="47" t="s">
        <v>1</v>
      </c>
      <c r="D66" s="47" t="s">
        <v>24</v>
      </c>
      <c r="E66" s="48" t="s">
        <v>32</v>
      </c>
      <c r="F66" s="47" t="s">
        <v>33</v>
      </c>
      <c r="G66" s="47" t="s">
        <v>2</v>
      </c>
      <c r="H66" s="48" t="s">
        <v>25</v>
      </c>
      <c r="I66" s="47" t="s">
        <v>3</v>
      </c>
      <c r="J66" s="47"/>
      <c r="K66" s="47" t="s">
        <v>23</v>
      </c>
    </row>
    <row r="67" spans="2:11" s="30" customFormat="1" x14ac:dyDescent="0.2">
      <c r="B67" s="47"/>
      <c r="C67" s="47"/>
      <c r="D67" s="47"/>
      <c r="E67" s="49"/>
      <c r="F67" s="47"/>
      <c r="G67" s="47"/>
      <c r="H67" s="49"/>
      <c r="I67" s="47"/>
      <c r="J67" s="47"/>
      <c r="K67" s="47"/>
    </row>
    <row r="68" spans="2:11" s="30" customFormat="1" ht="38.25" x14ac:dyDescent="0.2">
      <c r="B68" s="47"/>
      <c r="C68" s="47"/>
      <c r="D68" s="47"/>
      <c r="E68" s="50"/>
      <c r="F68" s="47"/>
      <c r="G68" s="47"/>
      <c r="H68" s="49"/>
      <c r="I68" s="1" t="s">
        <v>4</v>
      </c>
      <c r="J68" s="2" t="s">
        <v>18</v>
      </c>
      <c r="K68" s="47"/>
    </row>
    <row r="69" spans="2:11" x14ac:dyDescent="0.2">
      <c r="B69" s="3">
        <v>1</v>
      </c>
      <c r="C69" s="3">
        <v>2</v>
      </c>
      <c r="D69" s="3">
        <v>3</v>
      </c>
      <c r="E69" s="3">
        <v>4</v>
      </c>
      <c r="F69" s="3">
        <v>5</v>
      </c>
      <c r="G69" s="3">
        <v>6</v>
      </c>
      <c r="H69" s="3">
        <v>7</v>
      </c>
      <c r="I69" s="3">
        <v>8</v>
      </c>
      <c r="J69" s="4">
        <v>9</v>
      </c>
      <c r="K69" s="3">
        <v>10</v>
      </c>
    </row>
    <row r="70" spans="2:11" x14ac:dyDescent="0.2">
      <c r="B70" s="54" t="s">
        <v>77</v>
      </c>
      <c r="C70" s="54"/>
      <c r="D70" s="54"/>
      <c r="E70" s="54"/>
      <c r="F70" s="54"/>
      <c r="G70" s="54"/>
      <c r="H70" s="54"/>
      <c r="I70" s="54"/>
      <c r="J70" s="54"/>
      <c r="K70" s="54"/>
    </row>
    <row r="71" spans="2:11" x14ac:dyDescent="0.2">
      <c r="B71" s="3" t="s">
        <v>5</v>
      </c>
      <c r="C71" s="5" t="s">
        <v>29</v>
      </c>
      <c r="D71" s="6">
        <v>12</v>
      </c>
      <c r="E71" s="6" t="s">
        <v>27</v>
      </c>
      <c r="F71" s="7">
        <v>1</v>
      </c>
      <c r="G71" s="8">
        <v>6</v>
      </c>
      <c r="H71" s="9">
        <f t="shared" ref="H71:H80" si="12">ROUND(D71*F71*G71,2)</f>
        <v>72</v>
      </c>
      <c r="I71" s="10">
        <v>23</v>
      </c>
      <c r="J71" s="9">
        <f>ROUND(H71*0.23,2)</f>
        <v>16.559999999999999</v>
      </c>
      <c r="K71" s="9">
        <f>ROUND(H71+J71,2)</f>
        <v>88.56</v>
      </c>
    </row>
    <row r="72" spans="2:11" x14ac:dyDescent="0.2">
      <c r="B72" s="3" t="s">
        <v>6</v>
      </c>
      <c r="C72" s="11" t="s">
        <v>7</v>
      </c>
      <c r="D72" s="6">
        <v>1</v>
      </c>
      <c r="E72" s="6" t="s">
        <v>20</v>
      </c>
      <c r="F72" s="7">
        <v>1826</v>
      </c>
      <c r="G72" s="8">
        <v>0.1978</v>
      </c>
      <c r="H72" s="9">
        <f t="shared" si="12"/>
        <v>361.18</v>
      </c>
      <c r="I72" s="10">
        <v>23</v>
      </c>
      <c r="J72" s="9">
        <f>ROUND(H72*0.23,2)</f>
        <v>83.07</v>
      </c>
      <c r="K72" s="9">
        <f>ROUND(H72+J72,2)</f>
        <v>444.25</v>
      </c>
    </row>
    <row r="73" spans="2:11" x14ac:dyDescent="0.2">
      <c r="B73" s="3" t="s">
        <v>8</v>
      </c>
      <c r="C73" s="11" t="s">
        <v>9</v>
      </c>
      <c r="D73" s="6">
        <v>1</v>
      </c>
      <c r="E73" s="6" t="s">
        <v>20</v>
      </c>
      <c r="F73" s="7">
        <v>1978</v>
      </c>
      <c r="G73" s="8">
        <v>6.1499999999999999E-2</v>
      </c>
      <c r="H73" s="9">
        <f t="shared" si="12"/>
        <v>121.65</v>
      </c>
      <c r="I73" s="10">
        <v>23</v>
      </c>
      <c r="J73" s="9">
        <f>ROUND(H73*0.23,2)</f>
        <v>27.98</v>
      </c>
      <c r="K73" s="9">
        <f>ROUND(H73+J73,2)</f>
        <v>149.63</v>
      </c>
    </row>
    <row r="74" spans="2:11" x14ac:dyDescent="0.2">
      <c r="B74" s="3" t="s">
        <v>10</v>
      </c>
      <c r="C74" s="11" t="s">
        <v>11</v>
      </c>
      <c r="D74" s="6">
        <v>1</v>
      </c>
      <c r="E74" s="6" t="s">
        <v>20</v>
      </c>
      <c r="F74" s="7">
        <f>F72+F73</f>
        <v>3804</v>
      </c>
      <c r="G74" s="8">
        <v>9.4999999999999998E-3</v>
      </c>
      <c r="H74" s="9">
        <f t="shared" si="12"/>
        <v>36.14</v>
      </c>
      <c r="I74" s="10">
        <v>23</v>
      </c>
      <c r="J74" s="9">
        <f t="shared" ref="J74:J80" si="13">ROUND(H74*0.23,2)</f>
        <v>8.31</v>
      </c>
      <c r="K74" s="9">
        <f t="shared" ref="K74:K80" si="14">ROUND(H74+J74,2)</f>
        <v>44.45</v>
      </c>
    </row>
    <row r="75" spans="2:11" x14ac:dyDescent="0.2">
      <c r="B75" s="3" t="s">
        <v>12</v>
      </c>
      <c r="C75" s="11" t="s">
        <v>31</v>
      </c>
      <c r="D75" s="6">
        <f>D71</f>
        <v>12</v>
      </c>
      <c r="E75" s="6" t="s">
        <v>27</v>
      </c>
      <c r="F75" s="7">
        <v>0</v>
      </c>
      <c r="G75" s="8">
        <v>0.02</v>
      </c>
      <c r="H75" s="9">
        <f t="shared" si="12"/>
        <v>0</v>
      </c>
      <c r="I75" s="10">
        <v>23</v>
      </c>
      <c r="J75" s="9">
        <f t="shared" si="13"/>
        <v>0</v>
      </c>
      <c r="K75" s="9">
        <f t="shared" si="14"/>
        <v>0</v>
      </c>
    </row>
    <row r="76" spans="2:11" x14ac:dyDescent="0.2">
      <c r="B76" s="3"/>
      <c r="C76" s="11" t="s">
        <v>31</v>
      </c>
      <c r="D76" s="6">
        <v>12</v>
      </c>
      <c r="E76" s="6" t="s">
        <v>27</v>
      </c>
      <c r="F76" s="7">
        <v>1</v>
      </c>
      <c r="G76" s="8">
        <v>0.1</v>
      </c>
      <c r="H76" s="9">
        <f t="shared" ref="H76:H77" si="15">ROUND(D76*F76*G76,2)</f>
        <v>1.2</v>
      </c>
      <c r="I76" s="10">
        <v>23</v>
      </c>
      <c r="J76" s="9">
        <f t="shared" ref="J76:J77" si="16">ROUND(H76*0.23,2)</f>
        <v>0.28000000000000003</v>
      </c>
      <c r="K76" s="9">
        <f t="shared" ref="K76:K77" si="17">ROUND(H76+J76,2)</f>
        <v>1.48</v>
      </c>
    </row>
    <row r="77" spans="2:11" x14ac:dyDescent="0.2">
      <c r="B77" s="3"/>
      <c r="C77" s="11" t="s">
        <v>31</v>
      </c>
      <c r="D77" s="6">
        <v>12</v>
      </c>
      <c r="E77" s="6" t="s">
        <v>27</v>
      </c>
      <c r="F77" s="7">
        <v>0</v>
      </c>
      <c r="G77" s="8">
        <v>0.33</v>
      </c>
      <c r="H77" s="9">
        <f t="shared" si="15"/>
        <v>0</v>
      </c>
      <c r="I77" s="10">
        <v>23</v>
      </c>
      <c r="J77" s="9">
        <f t="shared" si="16"/>
        <v>0</v>
      </c>
      <c r="K77" s="9">
        <f t="shared" si="17"/>
        <v>0</v>
      </c>
    </row>
    <row r="78" spans="2:11" x14ac:dyDescent="0.2">
      <c r="B78" s="3" t="s">
        <v>14</v>
      </c>
      <c r="C78" s="11" t="s">
        <v>15</v>
      </c>
      <c r="D78" s="6">
        <f>D71</f>
        <v>12</v>
      </c>
      <c r="E78" s="6" t="s">
        <v>27</v>
      </c>
      <c r="F78" s="7">
        <f>F71</f>
        <v>1</v>
      </c>
      <c r="G78" s="8">
        <v>1.92</v>
      </c>
      <c r="H78" s="9">
        <f t="shared" si="12"/>
        <v>23.04</v>
      </c>
      <c r="I78" s="10">
        <v>23</v>
      </c>
      <c r="J78" s="9">
        <f t="shared" si="13"/>
        <v>5.3</v>
      </c>
      <c r="K78" s="9">
        <f t="shared" si="14"/>
        <v>28.34</v>
      </c>
    </row>
    <row r="79" spans="2:11" x14ac:dyDescent="0.2">
      <c r="B79" s="3" t="s">
        <v>16</v>
      </c>
      <c r="C79" s="11" t="s">
        <v>39</v>
      </c>
      <c r="D79" s="6">
        <v>1</v>
      </c>
      <c r="E79" s="6" t="s">
        <v>20</v>
      </c>
      <c r="F79" s="7">
        <f>F74</f>
        <v>3804</v>
      </c>
      <c r="G79" s="8">
        <v>4.0600000000000002E-3</v>
      </c>
      <c r="H79" s="9">
        <f t="shared" si="12"/>
        <v>15.44</v>
      </c>
      <c r="I79" s="10">
        <v>23</v>
      </c>
      <c r="J79" s="9">
        <f>ROUND(H79*0.23,2)</f>
        <v>3.55</v>
      </c>
      <c r="K79" s="9">
        <f t="shared" si="14"/>
        <v>18.989999999999998</v>
      </c>
    </row>
    <row r="80" spans="2:11" x14ac:dyDescent="0.2">
      <c r="B80" s="3" t="s">
        <v>38</v>
      </c>
      <c r="C80" s="11" t="s">
        <v>26</v>
      </c>
      <c r="D80" s="6">
        <v>1</v>
      </c>
      <c r="E80" s="6" t="s">
        <v>20</v>
      </c>
      <c r="F80" s="7">
        <f>F74</f>
        <v>3804</v>
      </c>
      <c r="G80" s="8">
        <v>8.9999999999999998E-4</v>
      </c>
      <c r="H80" s="9">
        <f t="shared" si="12"/>
        <v>3.42</v>
      </c>
      <c r="I80" s="10">
        <v>23</v>
      </c>
      <c r="J80" s="9">
        <f t="shared" si="13"/>
        <v>0.79</v>
      </c>
      <c r="K80" s="9">
        <f t="shared" si="14"/>
        <v>4.21</v>
      </c>
    </row>
    <row r="81" spans="2:11" x14ac:dyDescent="0.2">
      <c r="B81" s="54" t="s">
        <v>51</v>
      </c>
      <c r="C81" s="54"/>
      <c r="D81" s="54"/>
      <c r="E81" s="54"/>
      <c r="F81" s="54"/>
      <c r="G81" s="54"/>
      <c r="H81" s="54"/>
      <c r="I81" s="54"/>
      <c r="J81" s="54"/>
      <c r="K81" s="12">
        <f>SUM(K71:K80)</f>
        <v>779.91000000000008</v>
      </c>
    </row>
    <row r="82" spans="2:1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4"/>
    </row>
    <row r="83" spans="2:11" s="30" customFormat="1" x14ac:dyDescent="0.2">
      <c r="B83" s="47" t="s">
        <v>0</v>
      </c>
      <c r="C83" s="47" t="s">
        <v>1</v>
      </c>
      <c r="D83" s="47" t="s">
        <v>24</v>
      </c>
      <c r="E83" s="48" t="s">
        <v>32</v>
      </c>
      <c r="F83" s="47" t="s">
        <v>33</v>
      </c>
      <c r="G83" s="47" t="s">
        <v>2</v>
      </c>
      <c r="H83" s="48" t="s">
        <v>25</v>
      </c>
      <c r="I83" s="47" t="s">
        <v>3</v>
      </c>
      <c r="J83" s="47"/>
      <c r="K83" s="47" t="s">
        <v>23</v>
      </c>
    </row>
    <row r="84" spans="2:11" s="30" customFormat="1" x14ac:dyDescent="0.2">
      <c r="B84" s="47"/>
      <c r="C84" s="47"/>
      <c r="D84" s="47"/>
      <c r="E84" s="49"/>
      <c r="F84" s="47"/>
      <c r="G84" s="47"/>
      <c r="H84" s="49"/>
      <c r="I84" s="47"/>
      <c r="J84" s="47"/>
      <c r="K84" s="47"/>
    </row>
    <row r="85" spans="2:11" s="30" customFormat="1" ht="38.25" x14ac:dyDescent="0.2">
      <c r="B85" s="47"/>
      <c r="C85" s="47"/>
      <c r="D85" s="47"/>
      <c r="E85" s="50"/>
      <c r="F85" s="47"/>
      <c r="G85" s="47"/>
      <c r="H85" s="49"/>
      <c r="I85" s="1" t="s">
        <v>4</v>
      </c>
      <c r="J85" s="2" t="s">
        <v>18</v>
      </c>
      <c r="K85" s="47"/>
    </row>
    <row r="86" spans="2:11" x14ac:dyDescent="0.2">
      <c r="B86" s="3">
        <v>1</v>
      </c>
      <c r="C86" s="3">
        <v>2</v>
      </c>
      <c r="D86" s="3">
        <v>3</v>
      </c>
      <c r="E86" s="3">
        <v>4</v>
      </c>
      <c r="F86" s="3">
        <v>5</v>
      </c>
      <c r="G86" s="3">
        <v>6</v>
      </c>
      <c r="H86" s="3">
        <v>7</v>
      </c>
      <c r="I86" s="3">
        <v>8</v>
      </c>
      <c r="J86" s="4">
        <v>9</v>
      </c>
      <c r="K86" s="3">
        <v>10</v>
      </c>
    </row>
    <row r="87" spans="2:11" x14ac:dyDescent="0.2">
      <c r="B87" s="54" t="s">
        <v>65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2:11" x14ac:dyDescent="0.2">
      <c r="B88" s="3" t="s">
        <v>5</v>
      </c>
      <c r="C88" s="5" t="s">
        <v>40</v>
      </c>
      <c r="D88" s="6">
        <v>12</v>
      </c>
      <c r="E88" s="6" t="s">
        <v>27</v>
      </c>
      <c r="F88" s="7">
        <v>65</v>
      </c>
      <c r="G88" s="8">
        <v>8</v>
      </c>
      <c r="H88" s="9">
        <f t="shared" ref="H88:H89" si="18">ROUND(D88*F88*G88,2)</f>
        <v>6240</v>
      </c>
      <c r="I88" s="10">
        <v>23</v>
      </c>
      <c r="J88" s="9">
        <f>ROUND(H88*0.23,2)</f>
        <v>1435.2</v>
      </c>
      <c r="K88" s="9">
        <f>ROUND(H88+J88,2)</f>
        <v>7675.2</v>
      </c>
    </row>
    <row r="89" spans="2:11" x14ac:dyDescent="0.2">
      <c r="B89" s="3" t="s">
        <v>6</v>
      </c>
      <c r="C89" s="5" t="s">
        <v>41</v>
      </c>
      <c r="D89" s="6">
        <v>1</v>
      </c>
      <c r="E89" s="6" t="s">
        <v>20</v>
      </c>
      <c r="F89" s="7">
        <v>436540</v>
      </c>
      <c r="G89" s="8">
        <v>0.1026</v>
      </c>
      <c r="H89" s="9">
        <f t="shared" si="18"/>
        <v>44789</v>
      </c>
      <c r="I89" s="10">
        <v>23</v>
      </c>
      <c r="J89" s="9">
        <f>ROUND(H89*0.23,2)</f>
        <v>10301.469999999999</v>
      </c>
      <c r="K89" s="9">
        <f>ROUND(H89+J89,2)</f>
        <v>55090.47</v>
      </c>
    </row>
    <row r="90" spans="2:11" s="31" customFormat="1" x14ac:dyDescent="0.2">
      <c r="B90" s="15"/>
      <c r="C90" s="55" t="s">
        <v>66</v>
      </c>
      <c r="D90" s="56"/>
      <c r="E90" s="56"/>
      <c r="F90" s="56"/>
      <c r="G90" s="56"/>
      <c r="H90" s="56"/>
      <c r="I90" s="56"/>
      <c r="J90" s="57"/>
      <c r="K90" s="12">
        <f>K88+K89</f>
        <v>62765.67</v>
      </c>
    </row>
    <row r="91" spans="2:11" x14ac:dyDescent="0.2">
      <c r="B91" s="13"/>
      <c r="C91" s="13"/>
      <c r="D91" s="13"/>
      <c r="E91" s="13"/>
      <c r="F91" s="16"/>
      <c r="G91" s="13"/>
      <c r="H91" s="13"/>
      <c r="I91" s="13"/>
      <c r="J91" s="13"/>
      <c r="K91" s="14"/>
    </row>
    <row r="92" spans="2:11" ht="27.4" customHeight="1" x14ac:dyDescent="0.2">
      <c r="H92" s="58" t="s">
        <v>67</v>
      </c>
      <c r="I92" s="58"/>
      <c r="J92" s="58"/>
      <c r="K92" s="23">
        <f>K17+K32+K64+K81+K90+K47</f>
        <v>367259.31999999995</v>
      </c>
    </row>
    <row r="94" spans="2:11" s="30" customFormat="1" x14ac:dyDescent="0.2">
      <c r="B94" s="48" t="s">
        <v>0</v>
      </c>
      <c r="C94" s="48" t="s">
        <v>1</v>
      </c>
      <c r="D94" s="48" t="s">
        <v>45</v>
      </c>
      <c r="E94" s="48" t="s">
        <v>28</v>
      </c>
      <c r="F94" s="48" t="s">
        <v>49</v>
      </c>
      <c r="G94" s="59" t="s">
        <v>3</v>
      </c>
      <c r="H94" s="60"/>
      <c r="I94" s="48" t="s">
        <v>48</v>
      </c>
    </row>
    <row r="95" spans="2:11" s="30" customFormat="1" x14ac:dyDescent="0.2">
      <c r="B95" s="49"/>
      <c r="C95" s="49"/>
      <c r="D95" s="49"/>
      <c r="E95" s="49"/>
      <c r="F95" s="49"/>
      <c r="G95" s="61"/>
      <c r="H95" s="62"/>
      <c r="I95" s="49"/>
    </row>
    <row r="96" spans="2:11" s="30" customFormat="1" ht="54.4" customHeight="1" x14ac:dyDescent="0.2">
      <c r="B96" s="49"/>
      <c r="C96" s="49"/>
      <c r="D96" s="49"/>
      <c r="E96" s="49"/>
      <c r="F96" s="49"/>
      <c r="G96" s="2" t="s">
        <v>4</v>
      </c>
      <c r="H96" s="2" t="s">
        <v>50</v>
      </c>
      <c r="I96" s="49"/>
    </row>
    <row r="97" spans="2:11" s="30" customFormat="1" x14ac:dyDescent="0.2">
      <c r="B97" s="1">
        <v>1</v>
      </c>
      <c r="C97" s="1">
        <v>2</v>
      </c>
      <c r="D97" s="1">
        <v>3</v>
      </c>
      <c r="E97" s="1">
        <v>4</v>
      </c>
      <c r="F97" s="1">
        <v>5</v>
      </c>
      <c r="G97" s="1">
        <v>6</v>
      </c>
      <c r="H97" s="1">
        <v>7</v>
      </c>
      <c r="I97" s="1">
        <v>8</v>
      </c>
    </row>
    <row r="98" spans="2:11" s="30" customFormat="1" x14ac:dyDescent="0.2">
      <c r="B98" s="51" t="s">
        <v>74</v>
      </c>
      <c r="C98" s="52"/>
      <c r="D98" s="52"/>
      <c r="E98" s="52"/>
      <c r="F98" s="52"/>
      <c r="G98" s="52"/>
      <c r="H98" s="52"/>
      <c r="I98" s="53"/>
    </row>
    <row r="99" spans="2:11" x14ac:dyDescent="0.2">
      <c r="B99" s="17">
        <v>1</v>
      </c>
      <c r="C99" s="17" t="s">
        <v>69</v>
      </c>
      <c r="D99" s="42">
        <f>F46+F16+F31</f>
        <v>937358</v>
      </c>
      <c r="E99" s="18"/>
      <c r="F99" s="19">
        <f>ROUND(D99*E99,2)</f>
        <v>0</v>
      </c>
      <c r="G99" s="19">
        <v>23</v>
      </c>
      <c r="H99" s="19">
        <f>ROUND(F99*0.23,2)</f>
        <v>0</v>
      </c>
      <c r="I99" s="19">
        <f>F99+H99</f>
        <v>0</v>
      </c>
    </row>
    <row r="100" spans="2:11" x14ac:dyDescent="0.2">
      <c r="B100" s="17">
        <v>2</v>
      </c>
      <c r="C100" s="17" t="s">
        <v>70</v>
      </c>
      <c r="D100" s="42">
        <f>F63</f>
        <v>791</v>
      </c>
      <c r="E100" s="18"/>
      <c r="F100" s="19">
        <f t="shared" ref="F100:F102" si="19">ROUND(D100*E100,2)</f>
        <v>0</v>
      </c>
      <c r="G100" s="19">
        <v>23</v>
      </c>
      <c r="H100" s="19">
        <f t="shared" ref="H100:H102" si="20">ROUND(F100*0.23,2)</f>
        <v>0</v>
      </c>
      <c r="I100" s="19">
        <f t="shared" ref="I100:I102" si="21">F100+H100</f>
        <v>0</v>
      </c>
    </row>
    <row r="101" spans="2:11" x14ac:dyDescent="0.2">
      <c r="B101" s="17">
        <v>3</v>
      </c>
      <c r="C101" s="17" t="s">
        <v>71</v>
      </c>
      <c r="D101" s="42">
        <f>F72</f>
        <v>1826</v>
      </c>
      <c r="E101" s="18"/>
      <c r="F101" s="19">
        <f t="shared" si="19"/>
        <v>0</v>
      </c>
      <c r="G101" s="19">
        <v>23</v>
      </c>
      <c r="H101" s="19">
        <f t="shared" si="20"/>
        <v>0</v>
      </c>
      <c r="I101" s="19">
        <f t="shared" si="21"/>
        <v>0</v>
      </c>
    </row>
    <row r="102" spans="2:11" x14ac:dyDescent="0.2">
      <c r="B102" s="17">
        <v>4</v>
      </c>
      <c r="C102" s="17" t="s">
        <v>72</v>
      </c>
      <c r="D102" s="42">
        <f>F73</f>
        <v>1978</v>
      </c>
      <c r="E102" s="18"/>
      <c r="F102" s="19">
        <f t="shared" si="19"/>
        <v>0</v>
      </c>
      <c r="G102" s="19">
        <v>23</v>
      </c>
      <c r="H102" s="19">
        <f t="shared" si="20"/>
        <v>0</v>
      </c>
      <c r="I102" s="19">
        <f t="shared" si="21"/>
        <v>0</v>
      </c>
    </row>
    <row r="103" spans="2:11" x14ac:dyDescent="0.2">
      <c r="B103" s="32"/>
      <c r="C103" s="33" t="s">
        <v>30</v>
      </c>
      <c r="D103" s="20">
        <f>SUM(D99:D102)</f>
        <v>941953</v>
      </c>
      <c r="E103" s="21" t="s">
        <v>21</v>
      </c>
      <c r="F103" s="22" t="s">
        <v>21</v>
      </c>
      <c r="G103" s="23">
        <v>23</v>
      </c>
      <c r="H103" s="22" t="s">
        <v>21</v>
      </c>
      <c r="I103" s="23">
        <f>SUM(I99:I102)</f>
        <v>0</v>
      </c>
    </row>
    <row r="104" spans="2:11" x14ac:dyDescent="0.2">
      <c r="C104" s="31"/>
      <c r="D104" s="24"/>
      <c r="E104" s="25"/>
      <c r="F104" s="26"/>
      <c r="G104" s="27"/>
      <c r="H104" s="26"/>
      <c r="I104" s="27"/>
    </row>
    <row r="105" spans="2:11" x14ac:dyDescent="0.2">
      <c r="C105" s="31"/>
      <c r="D105" s="24"/>
      <c r="E105" s="25"/>
      <c r="F105" s="26"/>
      <c r="G105" s="34" t="s">
        <v>47</v>
      </c>
      <c r="H105" s="35"/>
      <c r="I105" s="34"/>
    </row>
    <row r="106" spans="2:11" ht="23.45" customHeight="1" x14ac:dyDescent="0.2">
      <c r="C106" s="31"/>
      <c r="D106" s="24"/>
      <c r="E106" s="25"/>
      <c r="F106" s="26"/>
      <c r="G106" s="44" t="s">
        <v>75</v>
      </c>
      <c r="H106" s="44"/>
      <c r="I106" s="44"/>
      <c r="J106" s="44"/>
      <c r="K106" s="36">
        <f>K92+I103</f>
        <v>367259.31999999995</v>
      </c>
    </row>
    <row r="107" spans="2:11" ht="24" customHeight="1" x14ac:dyDescent="0.2">
      <c r="C107" s="31"/>
      <c r="D107" s="24"/>
      <c r="E107" s="25"/>
      <c r="F107" s="26"/>
      <c r="G107" s="44" t="s">
        <v>56</v>
      </c>
      <c r="H107" s="44"/>
      <c r="I107" s="44"/>
      <c r="J107" s="44"/>
      <c r="K107" s="37">
        <f>K106/1.23</f>
        <v>298584.81300813006</v>
      </c>
    </row>
    <row r="108" spans="2:11" ht="19.899999999999999" customHeight="1" x14ac:dyDescent="0.2">
      <c r="C108" s="31"/>
      <c r="D108" s="24"/>
      <c r="E108" s="25"/>
      <c r="F108" s="26"/>
      <c r="G108" s="44" t="s">
        <v>73</v>
      </c>
      <c r="H108" s="44"/>
      <c r="I108" s="44"/>
      <c r="J108" s="44"/>
      <c r="K108" s="38">
        <f>ROUND(K107*0.05,2)</f>
        <v>14929.24</v>
      </c>
    </row>
    <row r="109" spans="2:11" ht="29.45" customHeight="1" x14ac:dyDescent="0.2">
      <c r="C109" s="31"/>
      <c r="D109" s="24"/>
      <c r="E109" s="25"/>
      <c r="F109" s="26"/>
      <c r="G109" s="44" t="s">
        <v>57</v>
      </c>
      <c r="H109" s="44"/>
      <c r="I109" s="44"/>
      <c r="J109" s="44"/>
      <c r="K109" s="37">
        <f>K107+K108</f>
        <v>313514.05300813005</v>
      </c>
    </row>
    <row r="110" spans="2:11" ht="34.15" customHeight="1" x14ac:dyDescent="0.2">
      <c r="C110" s="31"/>
      <c r="D110" s="24"/>
      <c r="E110" s="25"/>
      <c r="F110" s="26"/>
      <c r="G110" s="44" t="s">
        <v>46</v>
      </c>
      <c r="H110" s="44"/>
      <c r="I110" s="44"/>
      <c r="J110" s="44"/>
      <c r="K110" s="38">
        <f>ROUND(K109*1.23,2)</f>
        <v>385622.29</v>
      </c>
    </row>
    <row r="111" spans="2:11" ht="21.6" customHeight="1" x14ac:dyDescent="0.2">
      <c r="C111" s="41"/>
      <c r="D111" s="24"/>
      <c r="E111" s="25"/>
      <c r="F111" s="26"/>
      <c r="G111" s="39"/>
      <c r="H111" s="39"/>
      <c r="I111" s="39"/>
      <c r="J111" s="39"/>
      <c r="K111" s="40"/>
    </row>
    <row r="112" spans="2:11" ht="36" customHeight="1" x14ac:dyDescent="0.2">
      <c r="C112" s="45" t="s">
        <v>60</v>
      </c>
      <c r="D112" s="45"/>
      <c r="E112" s="45"/>
      <c r="F112" s="45"/>
      <c r="G112" s="45"/>
      <c r="H112" s="45"/>
      <c r="I112" s="45"/>
      <c r="J112" s="45"/>
      <c r="K112" s="45"/>
    </row>
    <row r="113" spans="1:19" x14ac:dyDescent="0.2">
      <c r="C113" s="31"/>
      <c r="D113" s="24"/>
      <c r="E113" s="25"/>
      <c r="F113" s="26"/>
      <c r="G113" s="27"/>
      <c r="H113" s="26"/>
      <c r="I113" s="27"/>
    </row>
    <row r="115" spans="1:19" ht="13.15" customHeight="1" x14ac:dyDescent="0.2">
      <c r="A115" s="43" t="s">
        <v>76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9" ht="43.1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8" spans="1:19" x14ac:dyDescent="0.2">
      <c r="H118" s="34"/>
      <c r="Q118" s="28" t="s">
        <v>36</v>
      </c>
      <c r="R118" s="28" t="s">
        <v>34</v>
      </c>
      <c r="S118" s="34">
        <f>I103+K92</f>
        <v>367259.31999999995</v>
      </c>
    </row>
    <row r="119" spans="1:19" x14ac:dyDescent="0.2">
      <c r="H119" s="34"/>
      <c r="J119" s="34"/>
      <c r="R119" s="28" t="s">
        <v>35</v>
      </c>
      <c r="S119" s="34">
        <f>S118/1.23</f>
        <v>298584.81300813006</v>
      </c>
    </row>
    <row r="120" spans="1:19" x14ac:dyDescent="0.2">
      <c r="H120" s="34"/>
      <c r="J120" s="34"/>
      <c r="R120" s="28" t="s">
        <v>37</v>
      </c>
      <c r="S120" s="34">
        <f>ROUND(S119/4.3117,2)</f>
        <v>69249.899999999994</v>
      </c>
    </row>
    <row r="121" spans="1:19" x14ac:dyDescent="0.2">
      <c r="H121" s="34"/>
      <c r="J121" s="34"/>
      <c r="S121" s="34"/>
    </row>
    <row r="122" spans="1:19" x14ac:dyDescent="0.2">
      <c r="J122" s="34"/>
    </row>
    <row r="123" spans="1:19" x14ac:dyDescent="0.2">
      <c r="J123" s="34"/>
      <c r="K123" s="31"/>
    </row>
  </sheetData>
  <mergeCells count="85">
    <mergeCell ref="B87:K87"/>
    <mergeCell ref="A1:K1"/>
    <mergeCell ref="A2:K2"/>
    <mergeCell ref="C90:J90"/>
    <mergeCell ref="F83:F85"/>
    <mergeCell ref="G83:G85"/>
    <mergeCell ref="H83:H85"/>
    <mergeCell ref="I83:J84"/>
    <mergeCell ref="K83:K85"/>
    <mergeCell ref="K66:K68"/>
    <mergeCell ref="B70:K70"/>
    <mergeCell ref="B81:J81"/>
    <mergeCell ref="B83:B85"/>
    <mergeCell ref="C83:C85"/>
    <mergeCell ref="D83:D85"/>
    <mergeCell ref="E83:E85"/>
    <mergeCell ref="H92:J92"/>
    <mergeCell ref="B94:B96"/>
    <mergeCell ref="C94:C96"/>
    <mergeCell ref="D94:D96"/>
    <mergeCell ref="E94:E96"/>
    <mergeCell ref="F94:F96"/>
    <mergeCell ref="G94:H95"/>
    <mergeCell ref="I94:I96"/>
    <mergeCell ref="B23:K23"/>
    <mergeCell ref="B32:J32"/>
    <mergeCell ref="B49:B51"/>
    <mergeCell ref="C49:C51"/>
    <mergeCell ref="D49:D51"/>
    <mergeCell ref="E49:E51"/>
    <mergeCell ref="F49:F51"/>
    <mergeCell ref="G49:G51"/>
    <mergeCell ref="B34:B36"/>
    <mergeCell ref="C34:C36"/>
    <mergeCell ref="D34:D36"/>
    <mergeCell ref="E34:E36"/>
    <mergeCell ref="F34:F36"/>
    <mergeCell ref="B47:J47"/>
    <mergeCell ref="G66:G68"/>
    <mergeCell ref="H66:H68"/>
    <mergeCell ref="I66:J67"/>
    <mergeCell ref="B53:K53"/>
    <mergeCell ref="B64:J64"/>
    <mergeCell ref="B66:B68"/>
    <mergeCell ref="C66:C68"/>
    <mergeCell ref="D66:D68"/>
    <mergeCell ref="E66:E68"/>
    <mergeCell ref="F66:F68"/>
    <mergeCell ref="B98:I98"/>
    <mergeCell ref="K4:K6"/>
    <mergeCell ref="B8:K8"/>
    <mergeCell ref="B17:J17"/>
    <mergeCell ref="H49:H51"/>
    <mergeCell ref="I49:J50"/>
    <mergeCell ref="K49:K51"/>
    <mergeCell ref="G19:G21"/>
    <mergeCell ref="H19:H21"/>
    <mergeCell ref="I19:J20"/>
    <mergeCell ref="K19:K21"/>
    <mergeCell ref="G34:G36"/>
    <mergeCell ref="H34:H36"/>
    <mergeCell ref="I34:J35"/>
    <mergeCell ref="K34:K36"/>
    <mergeCell ref="B38:K38"/>
    <mergeCell ref="F4:F6"/>
    <mergeCell ref="G4:G6"/>
    <mergeCell ref="H4:H6"/>
    <mergeCell ref="I4:J5"/>
    <mergeCell ref="B19:B21"/>
    <mergeCell ref="C19:C21"/>
    <mergeCell ref="D19:D21"/>
    <mergeCell ref="E19:E21"/>
    <mergeCell ref="F19:F21"/>
    <mergeCell ref="B3:C3"/>
    <mergeCell ref="B4:B6"/>
    <mergeCell ref="C4:C6"/>
    <mergeCell ref="D4:D6"/>
    <mergeCell ref="E4:E6"/>
    <mergeCell ref="A115:K116"/>
    <mergeCell ref="G106:J106"/>
    <mergeCell ref="G107:J107"/>
    <mergeCell ref="G108:J108"/>
    <mergeCell ref="G109:J109"/>
    <mergeCell ref="G110:J110"/>
    <mergeCell ref="C112:K112"/>
  </mergeCells>
  <phoneticPr fontId="1" type="noConversion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2022-10-10T08:54:30Z</dcterms:modified>
</cp:coreProperties>
</file>