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filterPrivacy="1"/>
  <xr:revisionPtr revIDLastSave="0" documentId="13_ncr:1_{7BB66221-DFF4-4A1D-BE64-AE953B558BD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rkusz1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0" i="1" l="1"/>
  <c r="B49" i="1"/>
  <c r="E16" i="1"/>
  <c r="F16" i="1" s="1"/>
  <c r="F19" i="1"/>
  <c r="D18" i="1"/>
  <c r="F18" i="1" s="1"/>
  <c r="F17" i="1"/>
  <c r="I4" i="1"/>
  <c r="H16" i="1" l="1"/>
  <c r="I16" i="1" s="1"/>
  <c r="H18" i="1"/>
  <c r="I18" i="1" s="1"/>
  <c r="H19" i="1"/>
  <c r="I19" i="1" s="1"/>
  <c r="H17" i="1"/>
  <c r="I17" i="1" s="1"/>
  <c r="F25" i="1"/>
  <c r="H25" i="1" s="1"/>
  <c r="I25" i="1" s="1"/>
  <c r="F41" i="1"/>
  <c r="F33" i="1"/>
  <c r="E32" i="1"/>
  <c r="F32" i="1" s="1"/>
  <c r="E8" i="1"/>
  <c r="I20" i="1" l="1"/>
  <c r="H20" i="1"/>
  <c r="H41" i="1"/>
  <c r="I41" i="1" s="1"/>
  <c r="H32" i="1"/>
  <c r="I32" i="1" s="1"/>
  <c r="H33" i="1"/>
  <c r="I33" i="1" s="1"/>
  <c r="F11" i="1" l="1"/>
  <c r="F9" i="1"/>
  <c r="D43" i="1" l="1"/>
  <c r="C43" i="1"/>
  <c r="D42" i="1"/>
  <c r="F42" i="1" s="1"/>
  <c r="D35" i="1"/>
  <c r="C35" i="1"/>
  <c r="D34" i="1"/>
  <c r="F34" i="1" s="1"/>
  <c r="D27" i="1"/>
  <c r="C27" i="1"/>
  <c r="F27" i="1" s="1"/>
  <c r="D26" i="1"/>
  <c r="F26" i="1" s="1"/>
  <c r="H26" i="1" s="1"/>
  <c r="I26" i="1" s="1"/>
  <c r="D10" i="1"/>
  <c r="F10" i="1" s="1"/>
  <c r="H9" i="1"/>
  <c r="I9" i="1" s="1"/>
  <c r="F43" i="1" l="1"/>
  <c r="H43" i="1" s="1"/>
  <c r="I43" i="1" s="1"/>
  <c r="H42" i="1"/>
  <c r="I42" i="1" s="1"/>
  <c r="H27" i="1"/>
  <c r="I27" i="1" s="1"/>
  <c r="H34" i="1"/>
  <c r="F35" i="1"/>
  <c r="H10" i="1"/>
  <c r="I10" i="1" s="1"/>
  <c r="H11" i="1"/>
  <c r="I11" i="1" s="1"/>
  <c r="H35" i="1" l="1"/>
  <c r="I35" i="1" s="1"/>
  <c r="I34" i="1"/>
  <c r="F8" i="1"/>
  <c r="H36" i="1" l="1"/>
  <c r="I36" i="1"/>
  <c r="E40" i="1"/>
  <c r="F40" i="1" s="1"/>
  <c r="E24" i="1"/>
  <c r="F24" i="1" s="1"/>
  <c r="H8" i="1"/>
  <c r="H12" i="1" s="1"/>
  <c r="H40" i="1" l="1"/>
  <c r="H44" i="1" s="1"/>
  <c r="H24" i="1"/>
  <c r="H28" i="1" s="1"/>
  <c r="I8" i="1"/>
  <c r="I12" i="1" s="1"/>
  <c r="I24" i="1" l="1"/>
  <c r="I28" i="1" s="1"/>
  <c r="I40" i="1"/>
  <c r="I44" i="1" s="1"/>
  <c r="I48" i="1" l="1"/>
  <c r="I49" i="1" s="1"/>
  <c r="I50" i="1" s="1"/>
  <c r="I51" i="1" l="1"/>
  <c r="I52" i="1" s="1"/>
</calcChain>
</file>

<file path=xl/sharedStrings.xml><?xml version="1.0" encoding="utf-8"?>
<sst xmlns="http://schemas.openxmlformats.org/spreadsheetml/2006/main" count="112" uniqueCount="38">
  <si>
    <t>jednostki miary</t>
  </si>
  <si>
    <t>Paliwo gazowe</t>
  </si>
  <si>
    <t>kWh</t>
  </si>
  <si>
    <t>Opłata - abonament za sprzedaż paliwa gazowego</t>
  </si>
  <si>
    <t>Opłata sieciowa zmienna</t>
  </si>
  <si>
    <t>kWh/h</t>
  </si>
  <si>
    <t>suma</t>
  </si>
  <si>
    <t xml:space="preserve">Opłata sieciowa stała </t>
  </si>
  <si>
    <t xml:space="preserve">Opłata - abonament za sprzedaż paliwa gazowego </t>
  </si>
  <si>
    <t>licznik x m-c</t>
  </si>
  <si>
    <t>Kwota podatku Vat w zł</t>
  </si>
  <si>
    <t>Wartość brutto (kol. 6 + kol. 8)</t>
  </si>
  <si>
    <t>wartość netto (kol 3 x kol. 4 x kol. 5)</t>
  </si>
  <si>
    <t>Nazwa opłaty</t>
  </si>
  <si>
    <t>cena jednostkowa</t>
  </si>
  <si>
    <t>Stawka podatku Vat</t>
  </si>
  <si>
    <t xml:space="preserve">Opłata sieciowa stała (ilość jednostek = ilość godzin w trakcie trwania umowy x moc umowna) </t>
  </si>
  <si>
    <t>W-5.1 ZW Z PODATKU AKCYZOWEGO</t>
  </si>
  <si>
    <t>W-4 PŁATNIK  PODATKU AKCYZOWEGO</t>
  </si>
  <si>
    <t>W-3.6 ZW Z PODATKU AKCYZOWEGO</t>
  </si>
  <si>
    <t>W-3.6 PŁATNIK  PODATKU AKCYZOWEGO</t>
  </si>
  <si>
    <t>cena jednostkowa netto za 1 kWh:</t>
  </si>
  <si>
    <t>cena jednostkowa netto za 1 kWh z akcyzą:</t>
  </si>
  <si>
    <t>Suma brutto</t>
  </si>
  <si>
    <t>Suma gazu (kWh)</t>
  </si>
  <si>
    <t>Moc zamówiona</t>
  </si>
  <si>
    <t>ilość j.m. Zamówienie planowane wg faktur</t>
  </si>
  <si>
    <t>x</t>
  </si>
  <si>
    <t xml:space="preserve">licznik x m-c </t>
  </si>
  <si>
    <t>Suma netto (wartość brutto/1,23)</t>
  </si>
  <si>
    <t>Zamówienie planowane wraz ze zwiększeniem brutto (zamówienie planowane  wraz ze zwiększeniem netto x 1,23):</t>
  </si>
  <si>
    <t>Załącznik nr 3A do SWZ - kalkulator</t>
  </si>
  <si>
    <r>
      <t>Wykonawca</t>
    </r>
    <r>
      <rPr>
        <sz val="10"/>
        <color rgb="FF000000"/>
        <rFont val="Times New Roman"/>
        <family val="1"/>
        <charset val="238"/>
      </rPr>
      <t xml:space="preserve"> może skorzystać z przygotowanego przez Pełnomocnika </t>
    </r>
    <r>
      <rPr>
        <b/>
        <sz val="10"/>
        <color rgb="FF000000"/>
        <rFont val="Times New Roman"/>
        <family val="1"/>
        <charset val="238"/>
      </rPr>
      <t>Zamawiającego</t>
    </r>
    <r>
      <rPr>
        <sz val="10"/>
        <color rgb="FF000000"/>
        <rFont val="Times New Roman"/>
        <family val="1"/>
        <charset val="238"/>
      </rPr>
      <t xml:space="preserve"> kalkulatora stanowiącego </t>
    </r>
    <r>
      <rPr>
        <b/>
        <sz val="10"/>
        <color rgb="FF000000"/>
        <rFont val="Times New Roman"/>
        <family val="1"/>
        <charset val="238"/>
      </rPr>
      <t>Załącznik nr 3A do SWZ</t>
    </r>
    <r>
      <rPr>
        <sz val="10"/>
        <color rgb="FF000000"/>
        <rFont val="Times New Roman"/>
        <family val="1"/>
        <charset val="238"/>
      </rPr>
      <t>, przy czym  wyliczenia z kalkulatora nie  stanowią podstawy do jakichkolwiek roszczeń Wykonawcy w stosunku do Zamawiającego i sam kalkulator nie stanowi załącznika do oferty.</t>
    </r>
  </si>
  <si>
    <t>PSG O/Tarnów</t>
  </si>
  <si>
    <t>W-6A.1 ZW Z PODATKU AKCYZOWEGO</t>
  </si>
  <si>
    <t>Zamówienie planowane wraz ze zwiększeniem netto (wartość netto + wartość zwiększenia netto):</t>
  </si>
  <si>
    <t>„Kompleksowa dostawa gazu ziemnego wysokometanowego (grupa E) dla Miasta Radymna na okres od 01.01.2022 do 31.08.2022 r.</t>
  </si>
  <si>
    <t>Zwiększenie zamówienia netto o 20% (wartość netto x 0,2)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</si>
</sst>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164" formatCode="#,##0.00000"/>
    <numFmt numFmtId="165" formatCode="0.00000"/>
    <numFmt numFmtId="166" formatCode="0.000000"/>
    <numFmt numFmtId="167" formatCode="#,##0.00;[Red]#,##0.00"/>
    <numFmt numFmtId="168" formatCode="#,##0.00000;[Red]#,##0.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Alignment="1"/>
    <xf numFmtId="0" fontId="3" fillId="0" borderId="0" xfId="0" applyFont="1" applyFill="1" applyAlignment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4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3" fillId="0" borderId="0" xfId="0" quotePrefix="1" applyFont="1" applyFill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/>
    <xf numFmtId="0" fontId="4" fillId="0" borderId="0" xfId="0" applyFont="1" applyFill="1" applyAlignment="1">
      <alignment wrapText="1"/>
    </xf>
    <xf numFmtId="9" fontId="4" fillId="0" borderId="0" xfId="0" applyNumberFormat="1" applyFont="1" applyFill="1" applyAlignment="1"/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/>
    <xf numFmtId="167" fontId="3" fillId="0" borderId="0" xfId="0" applyNumberFormat="1" applyFont="1" applyFill="1" applyBorder="1" applyAlignment="1">
      <alignment horizontal="right"/>
    </xf>
    <xf numFmtId="4" fontId="4" fillId="0" borderId="1" xfId="1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/>
    <xf numFmtId="168" fontId="4" fillId="2" borderId="1" xfId="0" applyNumberFormat="1" applyFont="1" applyFill="1" applyBorder="1" applyAlignment="1"/>
    <xf numFmtId="4" fontId="3" fillId="0" borderId="1" xfId="0" applyNumberFormat="1" applyFont="1" applyFill="1" applyBorder="1" applyAlignment="1">
      <alignment vertical="center"/>
    </xf>
    <xf numFmtId="167" fontId="3" fillId="0" borderId="1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4" fillId="2" borderId="3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7"/>
  <sheetViews>
    <sheetView tabSelected="1" zoomScaleNormal="100" workbookViewId="0">
      <pane ySplit="4" topLeftCell="A47" activePane="bottomLeft" state="frozen"/>
      <selection pane="bottomLeft" activeCell="K52" sqref="K52"/>
    </sheetView>
  </sheetViews>
  <sheetFormatPr defaultColWidth="9.1796875" defaultRowHeight="11.5" x14ac:dyDescent="0.25"/>
  <cols>
    <col min="1" max="1" width="39.54296875" style="26" customWidth="1"/>
    <col min="2" max="2" width="12.1796875" style="26" customWidth="1"/>
    <col min="3" max="3" width="7.81640625" style="26" customWidth="1"/>
    <col min="4" max="4" width="9.81640625" style="26" customWidth="1"/>
    <col min="5" max="5" width="10.1796875" style="27" customWidth="1"/>
    <col min="6" max="6" width="13.453125" style="26" customWidth="1"/>
    <col min="7" max="7" width="12.36328125" style="26" customWidth="1"/>
    <col min="8" max="8" width="12.453125" style="26" customWidth="1"/>
    <col min="9" max="9" width="13.81640625" style="26" customWidth="1"/>
    <col min="10" max="10" width="9.1796875" style="26"/>
    <col min="11" max="11" width="11.54296875" style="26" bestFit="1" customWidth="1"/>
    <col min="12" max="16384" width="9.1796875" style="26"/>
  </cols>
  <sheetData>
    <row r="1" spans="1:9" ht="20.25" customHeight="1" x14ac:dyDescent="0.3">
      <c r="G1" s="39" t="s">
        <v>31</v>
      </c>
      <c r="H1" s="39"/>
      <c r="I1" s="39"/>
    </row>
    <row r="2" spans="1:9" ht="43.5" customHeight="1" x14ac:dyDescent="0.25">
      <c r="A2" s="44" t="s">
        <v>36</v>
      </c>
      <c r="B2" s="44"/>
      <c r="C2" s="44"/>
      <c r="D2" s="44"/>
      <c r="E2" s="44"/>
      <c r="F2" s="44"/>
      <c r="G2" s="44"/>
      <c r="H2" s="44"/>
      <c r="I2" s="44"/>
    </row>
    <row r="3" spans="1:9" ht="20" customHeight="1" x14ac:dyDescent="0.25">
      <c r="A3" s="1"/>
      <c r="B3" s="2"/>
      <c r="C3" s="2"/>
      <c r="D3" s="3"/>
      <c r="E3" s="25"/>
      <c r="F3" s="41" t="s">
        <v>21</v>
      </c>
      <c r="G3" s="42"/>
      <c r="H3" s="43"/>
      <c r="I3" s="35"/>
    </row>
    <row r="4" spans="1:9" ht="23" customHeight="1" x14ac:dyDescent="0.25">
      <c r="A4" s="27"/>
      <c r="B4" s="28"/>
      <c r="F4" s="34" t="s">
        <v>22</v>
      </c>
      <c r="G4" s="34"/>
      <c r="H4" s="34"/>
      <c r="I4" s="35">
        <f>I3+0.00362</f>
        <v>3.62E-3</v>
      </c>
    </row>
    <row r="5" spans="1:9" ht="16" customHeight="1" x14ac:dyDescent="0.25">
      <c r="A5" s="4">
        <v>1</v>
      </c>
      <c r="B5" s="4"/>
      <c r="C5" s="4"/>
      <c r="D5" s="4"/>
      <c r="E5" s="5"/>
      <c r="F5" s="6"/>
      <c r="G5" s="6" t="s">
        <v>34</v>
      </c>
      <c r="H5" s="6"/>
      <c r="I5" s="6" t="s">
        <v>33</v>
      </c>
    </row>
    <row r="6" spans="1:9" ht="46" x14ac:dyDescent="0.25">
      <c r="A6" s="7" t="s">
        <v>13</v>
      </c>
      <c r="B6" s="7" t="s">
        <v>0</v>
      </c>
      <c r="C6" s="8" t="s">
        <v>27</v>
      </c>
      <c r="D6" s="9" t="s">
        <v>26</v>
      </c>
      <c r="E6" s="10" t="s">
        <v>14</v>
      </c>
      <c r="F6" s="11" t="s">
        <v>12</v>
      </c>
      <c r="G6" s="11" t="s">
        <v>15</v>
      </c>
      <c r="H6" s="11" t="s">
        <v>10</v>
      </c>
      <c r="I6" s="11" t="s">
        <v>11</v>
      </c>
    </row>
    <row r="7" spans="1:9" x14ac:dyDescent="0.25">
      <c r="A7" s="7">
        <v>1</v>
      </c>
      <c r="B7" s="12">
        <v>2</v>
      </c>
      <c r="C7" s="13">
        <v>3</v>
      </c>
      <c r="D7" s="8">
        <v>4</v>
      </c>
      <c r="E7" s="10">
        <v>5</v>
      </c>
      <c r="F7" s="14">
        <v>6</v>
      </c>
      <c r="G7" s="14">
        <v>7</v>
      </c>
      <c r="H7" s="14">
        <v>8</v>
      </c>
      <c r="I7" s="14">
        <v>9</v>
      </c>
    </row>
    <row r="8" spans="1:9" x14ac:dyDescent="0.25">
      <c r="A8" s="7" t="s">
        <v>1</v>
      </c>
      <c r="B8" s="12" t="s">
        <v>2</v>
      </c>
      <c r="C8" s="12">
        <v>1</v>
      </c>
      <c r="D8" s="14">
        <v>502356</v>
      </c>
      <c r="E8" s="15">
        <f>I3</f>
        <v>0</v>
      </c>
      <c r="F8" s="16">
        <f>ROUND(C8*D8*E8,2)</f>
        <v>0</v>
      </c>
      <c r="G8" s="16">
        <v>23</v>
      </c>
      <c r="H8" s="16">
        <f>ROUND(F8*0.23,2)</f>
        <v>0</v>
      </c>
      <c r="I8" s="32">
        <f>F8+H8</f>
        <v>0</v>
      </c>
    </row>
    <row r="9" spans="1:9" x14ac:dyDescent="0.25">
      <c r="A9" s="7" t="s">
        <v>8</v>
      </c>
      <c r="B9" s="12" t="s">
        <v>28</v>
      </c>
      <c r="C9" s="12">
        <v>1</v>
      </c>
      <c r="D9" s="16">
        <v>8</v>
      </c>
      <c r="E9" s="17">
        <v>141</v>
      </c>
      <c r="F9" s="16">
        <f t="shared" ref="F9:F11" si="0">ROUND(C9*D9*E9,2)</f>
        <v>1128</v>
      </c>
      <c r="G9" s="16">
        <v>23</v>
      </c>
      <c r="H9" s="16">
        <f t="shared" ref="H9:H11" si="1">ROUND(F9*0.23,2)</f>
        <v>259.44</v>
      </c>
      <c r="I9" s="32">
        <f>F9+H9</f>
        <v>1387.44</v>
      </c>
    </row>
    <row r="10" spans="1:9" x14ac:dyDescent="0.25">
      <c r="A10" s="7" t="s">
        <v>4</v>
      </c>
      <c r="B10" s="12" t="s">
        <v>2</v>
      </c>
      <c r="C10" s="12">
        <v>1</v>
      </c>
      <c r="D10" s="14">
        <f>D8</f>
        <v>502356</v>
      </c>
      <c r="E10" s="17">
        <v>2.3099999999999999E-2</v>
      </c>
      <c r="F10" s="16">
        <f t="shared" si="0"/>
        <v>11604.42</v>
      </c>
      <c r="G10" s="16">
        <v>23</v>
      </c>
      <c r="H10" s="16">
        <f t="shared" si="1"/>
        <v>2669.02</v>
      </c>
      <c r="I10" s="32">
        <f>F10+H10</f>
        <v>14273.44</v>
      </c>
    </row>
    <row r="11" spans="1:9" ht="23" x14ac:dyDescent="0.25">
      <c r="A11" s="10" t="s">
        <v>16</v>
      </c>
      <c r="B11" s="12" t="s">
        <v>5</v>
      </c>
      <c r="C11" s="12">
        <v>1</v>
      </c>
      <c r="D11" s="14">
        <v>4158216</v>
      </c>
      <c r="E11" s="18">
        <v>4.3600000000000002E-3</v>
      </c>
      <c r="F11" s="16">
        <f t="shared" si="0"/>
        <v>18129.82</v>
      </c>
      <c r="G11" s="16">
        <v>23</v>
      </c>
      <c r="H11" s="16">
        <f t="shared" si="1"/>
        <v>4169.8599999999997</v>
      </c>
      <c r="I11" s="32">
        <f>F11+H11</f>
        <v>22299.68</v>
      </c>
    </row>
    <row r="12" spans="1:9" x14ac:dyDescent="0.25">
      <c r="A12" s="4"/>
      <c r="B12" s="4"/>
      <c r="C12" s="4"/>
      <c r="D12" s="4"/>
      <c r="E12" s="5"/>
      <c r="F12" s="6"/>
      <c r="G12" s="19" t="s">
        <v>6</v>
      </c>
      <c r="H12" s="19">
        <f>SUM(H8:H11)</f>
        <v>7098.32</v>
      </c>
      <c r="I12" s="33">
        <f>SUM(I8:I11)</f>
        <v>37960.559999999998</v>
      </c>
    </row>
    <row r="13" spans="1:9" x14ac:dyDescent="0.25">
      <c r="A13" s="29"/>
      <c r="B13" s="4"/>
      <c r="C13" s="4"/>
      <c r="D13" s="4"/>
      <c r="E13" s="5"/>
      <c r="F13" s="4"/>
      <c r="G13" s="20"/>
      <c r="H13" s="20"/>
      <c r="I13" s="21"/>
    </row>
    <row r="14" spans="1:9" x14ac:dyDescent="0.25">
      <c r="A14" s="4">
        <v>2</v>
      </c>
      <c r="B14" s="4"/>
      <c r="C14" s="4"/>
      <c r="D14" s="4"/>
      <c r="E14" s="5"/>
      <c r="F14" s="6"/>
      <c r="G14" s="6" t="s">
        <v>17</v>
      </c>
      <c r="H14" s="6"/>
      <c r="I14" s="6" t="s">
        <v>33</v>
      </c>
    </row>
    <row r="15" spans="1:9" ht="46" x14ac:dyDescent="0.25">
      <c r="A15" s="7" t="s">
        <v>13</v>
      </c>
      <c r="B15" s="7" t="s">
        <v>0</v>
      </c>
      <c r="C15" s="8" t="s">
        <v>27</v>
      </c>
      <c r="D15" s="9" t="s">
        <v>26</v>
      </c>
      <c r="E15" s="10" t="s">
        <v>14</v>
      </c>
      <c r="F15" s="11" t="s">
        <v>12</v>
      </c>
      <c r="G15" s="11" t="s">
        <v>15</v>
      </c>
      <c r="H15" s="11" t="s">
        <v>10</v>
      </c>
      <c r="I15" s="11" t="s">
        <v>11</v>
      </c>
    </row>
    <row r="16" spans="1:9" x14ac:dyDescent="0.25">
      <c r="A16" s="7" t="s">
        <v>1</v>
      </c>
      <c r="B16" s="12" t="s">
        <v>2</v>
      </c>
      <c r="C16" s="12">
        <v>1</v>
      </c>
      <c r="D16" s="14">
        <v>149236</v>
      </c>
      <c r="E16" s="15">
        <f>I3</f>
        <v>0</v>
      </c>
      <c r="F16" s="16">
        <f>ROUND(C16*D16*E16,2)</f>
        <v>0</v>
      </c>
      <c r="G16" s="16">
        <v>23</v>
      </c>
      <c r="H16" s="16">
        <f>ROUND(F16*0.23,2)</f>
        <v>0</v>
      </c>
      <c r="I16" s="32">
        <f>F16+H16</f>
        <v>0</v>
      </c>
    </row>
    <row r="17" spans="1:9" x14ac:dyDescent="0.25">
      <c r="A17" s="7" t="s">
        <v>8</v>
      </c>
      <c r="B17" s="12" t="s">
        <v>28</v>
      </c>
      <c r="C17" s="12">
        <v>1</v>
      </c>
      <c r="D17" s="16">
        <v>8</v>
      </c>
      <c r="E17" s="17">
        <v>120</v>
      </c>
      <c r="F17" s="16">
        <f t="shared" ref="F17:F19" si="2">ROUND(C17*D17*E17,2)</f>
        <v>960</v>
      </c>
      <c r="G17" s="16">
        <v>23</v>
      </c>
      <c r="H17" s="16">
        <f t="shared" ref="H17:H19" si="3">ROUND(F17*0.23,2)</f>
        <v>220.8</v>
      </c>
      <c r="I17" s="32">
        <f>F17+H17</f>
        <v>1180.8</v>
      </c>
    </row>
    <row r="18" spans="1:9" x14ac:dyDescent="0.25">
      <c r="A18" s="7" t="s">
        <v>4</v>
      </c>
      <c r="B18" s="12" t="s">
        <v>2</v>
      </c>
      <c r="C18" s="12">
        <v>1</v>
      </c>
      <c r="D18" s="14">
        <f>D16</f>
        <v>149236</v>
      </c>
      <c r="E18" s="17">
        <v>2.452E-2</v>
      </c>
      <c r="F18" s="16">
        <f t="shared" si="2"/>
        <v>3659.27</v>
      </c>
      <c r="G18" s="16">
        <v>23</v>
      </c>
      <c r="H18" s="16">
        <f t="shared" si="3"/>
        <v>841.63</v>
      </c>
      <c r="I18" s="32">
        <f>F18+H18</f>
        <v>4500.8999999999996</v>
      </c>
    </row>
    <row r="19" spans="1:9" ht="23" x14ac:dyDescent="0.25">
      <c r="A19" s="10" t="s">
        <v>16</v>
      </c>
      <c r="B19" s="12" t="s">
        <v>5</v>
      </c>
      <c r="C19" s="12">
        <v>1</v>
      </c>
      <c r="D19" s="14">
        <v>705672</v>
      </c>
      <c r="E19" s="18">
        <v>4.7499999999999999E-3</v>
      </c>
      <c r="F19" s="16">
        <f t="shared" si="2"/>
        <v>3351.94</v>
      </c>
      <c r="G19" s="16">
        <v>23</v>
      </c>
      <c r="H19" s="16">
        <f t="shared" si="3"/>
        <v>770.95</v>
      </c>
      <c r="I19" s="32">
        <f>F19+H19</f>
        <v>4122.8900000000003</v>
      </c>
    </row>
    <row r="20" spans="1:9" x14ac:dyDescent="0.25">
      <c r="A20" s="4"/>
      <c r="B20" s="4"/>
      <c r="C20" s="4"/>
      <c r="D20" s="4"/>
      <c r="E20" s="5"/>
      <c r="F20" s="6"/>
      <c r="G20" s="19" t="s">
        <v>6</v>
      </c>
      <c r="H20" s="19">
        <f>SUM(H16:H19)</f>
        <v>1833.38</v>
      </c>
      <c r="I20" s="33">
        <f>SUM(I16:I19)</f>
        <v>9804.59</v>
      </c>
    </row>
    <row r="21" spans="1:9" x14ac:dyDescent="0.25">
      <c r="A21" s="4"/>
      <c r="B21" s="4"/>
      <c r="C21" s="4"/>
      <c r="D21" s="4"/>
      <c r="E21" s="5"/>
      <c r="F21" s="6"/>
      <c r="G21" s="22"/>
      <c r="H21" s="22"/>
      <c r="I21" s="22"/>
    </row>
    <row r="22" spans="1:9" x14ac:dyDescent="0.25">
      <c r="A22" s="4">
        <v>3</v>
      </c>
      <c r="B22" s="4"/>
      <c r="C22" s="4"/>
      <c r="D22" s="4"/>
      <c r="E22" s="5"/>
      <c r="F22" s="6"/>
      <c r="G22" s="6" t="s">
        <v>18</v>
      </c>
      <c r="H22" s="6"/>
      <c r="I22" s="6" t="s">
        <v>33</v>
      </c>
    </row>
    <row r="23" spans="1:9" ht="46" x14ac:dyDescent="0.25">
      <c r="A23" s="7" t="s">
        <v>13</v>
      </c>
      <c r="B23" s="7" t="s">
        <v>0</v>
      </c>
      <c r="C23" s="8" t="s">
        <v>27</v>
      </c>
      <c r="D23" s="9" t="s">
        <v>26</v>
      </c>
      <c r="E23" s="10" t="s">
        <v>14</v>
      </c>
      <c r="F23" s="11" t="s">
        <v>12</v>
      </c>
      <c r="G23" s="11" t="s">
        <v>15</v>
      </c>
      <c r="H23" s="11" t="s">
        <v>10</v>
      </c>
      <c r="I23" s="11" t="s">
        <v>11</v>
      </c>
    </row>
    <row r="24" spans="1:9" x14ac:dyDescent="0.25">
      <c r="A24" s="7" t="s">
        <v>1</v>
      </c>
      <c r="B24" s="12" t="s">
        <v>2</v>
      </c>
      <c r="C24" s="12">
        <v>1</v>
      </c>
      <c r="D24" s="14">
        <v>71764</v>
      </c>
      <c r="E24" s="15">
        <f>I4</f>
        <v>3.62E-3</v>
      </c>
      <c r="F24" s="16">
        <f>ROUND(C24*D24*E24,2)</f>
        <v>259.79000000000002</v>
      </c>
      <c r="G24" s="16">
        <v>23</v>
      </c>
      <c r="H24" s="16">
        <f>ROUND(F24*0.23,2)</f>
        <v>59.75</v>
      </c>
      <c r="I24" s="32">
        <f>F24+H24</f>
        <v>319.54000000000002</v>
      </c>
    </row>
    <row r="25" spans="1:9" x14ac:dyDescent="0.25">
      <c r="A25" s="7" t="s">
        <v>3</v>
      </c>
      <c r="B25" s="12" t="s">
        <v>9</v>
      </c>
      <c r="C25" s="12">
        <v>1</v>
      </c>
      <c r="D25" s="16">
        <v>8</v>
      </c>
      <c r="E25" s="17">
        <v>15</v>
      </c>
      <c r="F25" s="16">
        <f t="shared" ref="F25:F27" si="4">ROUND(C25*D25*E25,2)</f>
        <v>120</v>
      </c>
      <c r="G25" s="16">
        <v>23</v>
      </c>
      <c r="H25" s="16">
        <f t="shared" ref="H25:H27" si="5">ROUND(F25*0.23,2)</f>
        <v>27.6</v>
      </c>
      <c r="I25" s="32">
        <f>F25+H25</f>
        <v>147.6</v>
      </c>
    </row>
    <row r="26" spans="1:9" x14ac:dyDescent="0.25">
      <c r="A26" s="7" t="s">
        <v>4</v>
      </c>
      <c r="B26" s="12" t="s">
        <v>2</v>
      </c>
      <c r="C26" s="12">
        <v>1</v>
      </c>
      <c r="D26" s="14">
        <f>D24</f>
        <v>71764</v>
      </c>
      <c r="E26" s="17">
        <v>2.7040000000000002E-2</v>
      </c>
      <c r="F26" s="16">
        <f t="shared" si="4"/>
        <v>1940.5</v>
      </c>
      <c r="G26" s="16">
        <v>23</v>
      </c>
      <c r="H26" s="16">
        <f t="shared" si="5"/>
        <v>446.32</v>
      </c>
      <c r="I26" s="32">
        <f>F26+H26</f>
        <v>2386.8200000000002</v>
      </c>
    </row>
    <row r="27" spans="1:9" x14ac:dyDescent="0.25">
      <c r="A27" s="7" t="s">
        <v>7</v>
      </c>
      <c r="B27" s="12" t="s">
        <v>9</v>
      </c>
      <c r="C27" s="12">
        <f>C25</f>
        <v>1</v>
      </c>
      <c r="D27" s="16">
        <f>D25</f>
        <v>8</v>
      </c>
      <c r="E27" s="17">
        <v>183.52</v>
      </c>
      <c r="F27" s="16">
        <f t="shared" si="4"/>
        <v>1468.16</v>
      </c>
      <c r="G27" s="16">
        <v>23</v>
      </c>
      <c r="H27" s="16">
        <f t="shared" si="5"/>
        <v>337.68</v>
      </c>
      <c r="I27" s="32">
        <f>F27+H27</f>
        <v>1805.8400000000001</v>
      </c>
    </row>
    <row r="28" spans="1:9" x14ac:dyDescent="0.25">
      <c r="A28" s="4"/>
      <c r="B28" s="4"/>
      <c r="C28" s="4"/>
      <c r="D28" s="4"/>
      <c r="E28" s="5"/>
      <c r="F28" s="6"/>
      <c r="G28" s="19" t="s">
        <v>6</v>
      </c>
      <c r="H28" s="19">
        <f>SUM(H24:H27)</f>
        <v>871.34999999999991</v>
      </c>
      <c r="I28" s="33">
        <f>SUM(I24:I27)</f>
        <v>4659.8</v>
      </c>
    </row>
    <row r="29" spans="1:9" x14ac:dyDescent="0.25">
      <c r="A29" s="4"/>
      <c r="B29" s="4"/>
      <c r="C29" s="4"/>
      <c r="D29" s="4"/>
      <c r="E29" s="5"/>
      <c r="F29" s="6"/>
      <c r="G29" s="22"/>
      <c r="H29" s="22"/>
      <c r="I29" s="22"/>
    </row>
    <row r="30" spans="1:9" x14ac:dyDescent="0.25">
      <c r="A30" s="4">
        <v>4</v>
      </c>
      <c r="B30" s="4"/>
      <c r="C30" s="4"/>
      <c r="D30" s="4"/>
      <c r="E30" s="5"/>
      <c r="F30" s="6"/>
      <c r="G30" s="6" t="s">
        <v>19</v>
      </c>
      <c r="H30" s="6"/>
      <c r="I30" s="6" t="s">
        <v>33</v>
      </c>
    </row>
    <row r="31" spans="1:9" ht="46" x14ac:dyDescent="0.25">
      <c r="A31" s="7" t="s">
        <v>13</v>
      </c>
      <c r="B31" s="7" t="s">
        <v>0</v>
      </c>
      <c r="C31" s="8" t="s">
        <v>27</v>
      </c>
      <c r="D31" s="9" t="s">
        <v>26</v>
      </c>
      <c r="E31" s="10" t="s">
        <v>14</v>
      </c>
      <c r="F31" s="11" t="s">
        <v>12</v>
      </c>
      <c r="G31" s="11" t="s">
        <v>15</v>
      </c>
      <c r="H31" s="11" t="s">
        <v>10</v>
      </c>
      <c r="I31" s="11" t="s">
        <v>11</v>
      </c>
    </row>
    <row r="32" spans="1:9" x14ac:dyDescent="0.25">
      <c r="A32" s="7" t="s">
        <v>1</v>
      </c>
      <c r="B32" s="12" t="s">
        <v>2</v>
      </c>
      <c r="C32" s="12">
        <v>1</v>
      </c>
      <c r="D32" s="14">
        <v>81256</v>
      </c>
      <c r="E32" s="15">
        <f>I3</f>
        <v>0</v>
      </c>
      <c r="F32" s="16">
        <f>ROUND(C32*D32*E32,2)</f>
        <v>0</v>
      </c>
      <c r="G32" s="16">
        <v>23</v>
      </c>
      <c r="H32" s="16">
        <f>ROUND(F32*0.23,2)</f>
        <v>0</v>
      </c>
      <c r="I32" s="32">
        <f>F32+H32</f>
        <v>0</v>
      </c>
    </row>
    <row r="33" spans="1:11" x14ac:dyDescent="0.25">
      <c r="A33" s="7" t="s">
        <v>3</v>
      </c>
      <c r="B33" s="12" t="s">
        <v>9</v>
      </c>
      <c r="C33" s="12">
        <v>1</v>
      </c>
      <c r="D33" s="16">
        <v>8</v>
      </c>
      <c r="E33" s="17">
        <v>5</v>
      </c>
      <c r="F33" s="16">
        <f t="shared" ref="F33:F35" si="6">ROUND(C33*D33*E33,2)</f>
        <v>40</v>
      </c>
      <c r="G33" s="16">
        <v>23</v>
      </c>
      <c r="H33" s="16">
        <f t="shared" ref="H33:H35" si="7">ROUND(F33*0.23,2)</f>
        <v>9.1999999999999993</v>
      </c>
      <c r="I33" s="32">
        <f>F33+H33</f>
        <v>49.2</v>
      </c>
    </row>
    <row r="34" spans="1:11" x14ac:dyDescent="0.25">
      <c r="A34" s="7" t="s">
        <v>4</v>
      </c>
      <c r="B34" s="12" t="s">
        <v>2</v>
      </c>
      <c r="C34" s="12">
        <v>1</v>
      </c>
      <c r="D34" s="14">
        <f>D32</f>
        <v>81256</v>
      </c>
      <c r="E34" s="17">
        <v>2.759E-2</v>
      </c>
      <c r="F34" s="16">
        <f t="shared" si="6"/>
        <v>2241.85</v>
      </c>
      <c r="G34" s="16">
        <v>23</v>
      </c>
      <c r="H34" s="16">
        <f t="shared" si="7"/>
        <v>515.63</v>
      </c>
      <c r="I34" s="32">
        <f>F34+H34</f>
        <v>2757.48</v>
      </c>
    </row>
    <row r="35" spans="1:11" x14ac:dyDescent="0.25">
      <c r="A35" s="7" t="s">
        <v>7</v>
      </c>
      <c r="B35" s="12" t="s">
        <v>9</v>
      </c>
      <c r="C35" s="12">
        <f>C33</f>
        <v>1</v>
      </c>
      <c r="D35" s="16">
        <f>D33</f>
        <v>8</v>
      </c>
      <c r="E35" s="17">
        <v>32.85</v>
      </c>
      <c r="F35" s="16">
        <f t="shared" si="6"/>
        <v>262.8</v>
      </c>
      <c r="G35" s="16">
        <v>23</v>
      </c>
      <c r="H35" s="16">
        <f t="shared" si="7"/>
        <v>60.44</v>
      </c>
      <c r="I35" s="32">
        <f>F35+H35</f>
        <v>323.24</v>
      </c>
    </row>
    <row r="36" spans="1:11" x14ac:dyDescent="0.25">
      <c r="A36" s="4"/>
      <c r="B36" s="4"/>
      <c r="C36" s="4"/>
      <c r="D36" s="4"/>
      <c r="E36" s="5"/>
      <c r="F36" s="6"/>
      <c r="G36" s="19" t="s">
        <v>6</v>
      </c>
      <c r="H36" s="19">
        <f>SUM(H32:H35)</f>
        <v>585.27</v>
      </c>
      <c r="I36" s="33">
        <f>SUM(I32:I35)</f>
        <v>3129.92</v>
      </c>
    </row>
    <row r="37" spans="1:11" x14ac:dyDescent="0.25">
      <c r="A37" s="4"/>
      <c r="B37" s="4"/>
      <c r="C37" s="4"/>
      <c r="D37" s="4"/>
      <c r="E37" s="5"/>
      <c r="F37" s="6"/>
      <c r="G37" s="22"/>
      <c r="H37" s="22"/>
      <c r="I37" s="22"/>
    </row>
    <row r="38" spans="1:11" x14ac:dyDescent="0.25">
      <c r="A38" s="4">
        <v>5</v>
      </c>
      <c r="B38" s="4"/>
      <c r="C38" s="4"/>
      <c r="D38" s="4"/>
      <c r="E38" s="5"/>
      <c r="F38" s="6"/>
      <c r="G38" s="6" t="s">
        <v>20</v>
      </c>
      <c r="H38" s="6"/>
      <c r="I38" s="6" t="s">
        <v>33</v>
      </c>
    </row>
    <row r="39" spans="1:11" ht="46" x14ac:dyDescent="0.25">
      <c r="A39" s="7" t="s">
        <v>13</v>
      </c>
      <c r="B39" s="7" t="s">
        <v>0</v>
      </c>
      <c r="C39" s="8" t="s">
        <v>27</v>
      </c>
      <c r="D39" s="9" t="s">
        <v>26</v>
      </c>
      <c r="E39" s="10" t="s">
        <v>14</v>
      </c>
      <c r="F39" s="11" t="s">
        <v>12</v>
      </c>
      <c r="G39" s="11" t="s">
        <v>15</v>
      </c>
      <c r="H39" s="11" t="s">
        <v>10</v>
      </c>
      <c r="I39" s="11" t="s">
        <v>11</v>
      </c>
    </row>
    <row r="40" spans="1:11" x14ac:dyDescent="0.25">
      <c r="A40" s="7" t="s">
        <v>1</v>
      </c>
      <c r="B40" s="12" t="s">
        <v>2</v>
      </c>
      <c r="C40" s="12">
        <v>1</v>
      </c>
      <c r="D40" s="14">
        <v>65927</v>
      </c>
      <c r="E40" s="15">
        <f>I4</f>
        <v>3.62E-3</v>
      </c>
      <c r="F40" s="16">
        <f>ROUND(C40*D40*E40,2)</f>
        <v>238.66</v>
      </c>
      <c r="G40" s="16">
        <v>23</v>
      </c>
      <c r="H40" s="16">
        <f>ROUND(F40*0.23,2)</f>
        <v>54.89</v>
      </c>
      <c r="I40" s="32">
        <f>F40+H40</f>
        <v>293.55</v>
      </c>
    </row>
    <row r="41" spans="1:11" x14ac:dyDescent="0.25">
      <c r="A41" s="7" t="s">
        <v>3</v>
      </c>
      <c r="B41" s="12" t="s">
        <v>9</v>
      </c>
      <c r="C41" s="12">
        <v>3</v>
      </c>
      <c r="D41" s="16">
        <v>8</v>
      </c>
      <c r="E41" s="17">
        <v>5</v>
      </c>
      <c r="F41" s="16">
        <f t="shared" ref="F41:F43" si="8">ROUND(C41*D41*E41,2)</f>
        <v>120</v>
      </c>
      <c r="G41" s="16">
        <v>23</v>
      </c>
      <c r="H41" s="16">
        <f t="shared" ref="H41:H43" si="9">ROUND(F41*0.23,2)</f>
        <v>27.6</v>
      </c>
      <c r="I41" s="32">
        <f>F41+H41</f>
        <v>147.6</v>
      </c>
    </row>
    <row r="42" spans="1:11" x14ac:dyDescent="0.25">
      <c r="A42" s="7" t="s">
        <v>4</v>
      </c>
      <c r="B42" s="12" t="s">
        <v>2</v>
      </c>
      <c r="C42" s="12">
        <v>1</v>
      </c>
      <c r="D42" s="14">
        <f>D40</f>
        <v>65927</v>
      </c>
      <c r="E42" s="17">
        <v>2.759E-2</v>
      </c>
      <c r="F42" s="16">
        <f t="shared" si="8"/>
        <v>1818.93</v>
      </c>
      <c r="G42" s="16">
        <v>23</v>
      </c>
      <c r="H42" s="16">
        <f t="shared" si="9"/>
        <v>418.35</v>
      </c>
      <c r="I42" s="32">
        <f>F42+H42</f>
        <v>2237.2800000000002</v>
      </c>
    </row>
    <row r="43" spans="1:11" x14ac:dyDescent="0.25">
      <c r="A43" s="7" t="s">
        <v>7</v>
      </c>
      <c r="B43" s="12" t="s">
        <v>9</v>
      </c>
      <c r="C43" s="12">
        <f>C41</f>
        <v>3</v>
      </c>
      <c r="D43" s="16">
        <f>D41</f>
        <v>8</v>
      </c>
      <c r="E43" s="17">
        <v>32.85</v>
      </c>
      <c r="F43" s="16">
        <f t="shared" si="8"/>
        <v>788.4</v>
      </c>
      <c r="G43" s="16">
        <v>23</v>
      </c>
      <c r="H43" s="16">
        <f t="shared" si="9"/>
        <v>181.33</v>
      </c>
      <c r="I43" s="32">
        <f>F43+H43</f>
        <v>969.73</v>
      </c>
    </row>
    <row r="44" spans="1:11" x14ac:dyDescent="0.25">
      <c r="A44" s="4"/>
      <c r="B44" s="4"/>
      <c r="C44" s="4"/>
      <c r="D44" s="4"/>
      <c r="E44" s="5"/>
      <c r="F44" s="6"/>
      <c r="G44" s="19" t="s">
        <v>6</v>
      </c>
      <c r="H44" s="19">
        <f>SUM(H40:H43)</f>
        <v>682.17000000000007</v>
      </c>
      <c r="I44" s="33">
        <f>SUM(I40:I43)</f>
        <v>3648.1600000000003</v>
      </c>
    </row>
    <row r="47" spans="1:11" ht="13.5" customHeight="1" x14ac:dyDescent="0.25"/>
    <row r="48" spans="1:11" ht="18" customHeight="1" x14ac:dyDescent="0.25">
      <c r="A48" s="1"/>
      <c r="B48" s="3"/>
      <c r="C48" s="23"/>
      <c r="D48" s="23"/>
      <c r="E48" s="45" t="s">
        <v>23</v>
      </c>
      <c r="F48" s="45"/>
      <c r="G48" s="45"/>
      <c r="H48" s="45"/>
      <c r="I48" s="36">
        <f>I12+I20+I28+I36+I44</f>
        <v>59203.03</v>
      </c>
      <c r="J48" s="30"/>
      <c r="K48" s="30"/>
    </row>
    <row r="49" spans="1:11" ht="16.5" customHeight="1" x14ac:dyDescent="0.25">
      <c r="A49" s="1" t="s">
        <v>24</v>
      </c>
      <c r="B49" s="2">
        <f>D8+D16+D24+D32+D40</f>
        <v>870539</v>
      </c>
      <c r="C49" s="2"/>
      <c r="D49" s="3"/>
      <c r="E49" s="45" t="s">
        <v>29</v>
      </c>
      <c r="F49" s="45"/>
      <c r="G49" s="45"/>
      <c r="H49" s="45"/>
      <c r="I49" s="37">
        <f>I48/1.23</f>
        <v>48132.544715447155</v>
      </c>
      <c r="J49" s="31"/>
      <c r="K49" s="31"/>
    </row>
    <row r="50" spans="1:11" ht="17" customHeight="1" x14ac:dyDescent="0.25">
      <c r="A50" s="24" t="s">
        <v>25</v>
      </c>
      <c r="B50" s="2">
        <f>D19+D11</f>
        <v>4863888</v>
      </c>
      <c r="C50" s="3"/>
      <c r="D50" s="3"/>
      <c r="E50" s="45" t="s">
        <v>37</v>
      </c>
      <c r="F50" s="45"/>
      <c r="G50" s="45"/>
      <c r="H50" s="45"/>
      <c r="I50" s="38">
        <f>ROUND(I49*0.2,2)</f>
        <v>9626.51</v>
      </c>
      <c r="J50" s="31"/>
      <c r="K50" s="31"/>
    </row>
    <row r="51" spans="1:11" ht="22.5" customHeight="1" x14ac:dyDescent="0.25">
      <c r="E51" s="45" t="s">
        <v>35</v>
      </c>
      <c r="F51" s="45"/>
      <c r="G51" s="45"/>
      <c r="H51" s="45"/>
      <c r="I51" s="37">
        <f>I49+I50</f>
        <v>57759.054715447157</v>
      </c>
      <c r="J51" s="31"/>
      <c r="K51" s="31"/>
    </row>
    <row r="52" spans="1:11" ht="23" customHeight="1" x14ac:dyDescent="0.25">
      <c r="A52" s="25"/>
      <c r="B52" s="25"/>
      <c r="C52" s="25"/>
      <c r="D52" s="25"/>
      <c r="E52" s="45" t="s">
        <v>30</v>
      </c>
      <c r="F52" s="45"/>
      <c r="G52" s="45"/>
      <c r="H52" s="45"/>
      <c r="I52" s="38">
        <f>ROUND(I51*1.23,2)</f>
        <v>71043.64</v>
      </c>
      <c r="J52" s="30"/>
      <c r="K52" s="30"/>
    </row>
    <row r="55" spans="1:11" x14ac:dyDescent="0.25">
      <c r="A55" s="40" t="s">
        <v>32</v>
      </c>
      <c r="B55" s="40"/>
      <c r="C55" s="40"/>
      <c r="D55" s="40"/>
      <c r="E55" s="40"/>
      <c r="F55" s="40"/>
      <c r="G55" s="40"/>
      <c r="H55" s="40"/>
      <c r="I55" s="40"/>
    </row>
    <row r="56" spans="1:11" x14ac:dyDescent="0.25">
      <c r="A56" s="40"/>
      <c r="B56" s="40"/>
      <c r="C56" s="40"/>
      <c r="D56" s="40"/>
      <c r="E56" s="40"/>
      <c r="F56" s="40"/>
      <c r="G56" s="40"/>
      <c r="H56" s="40"/>
      <c r="I56" s="40"/>
    </row>
    <row r="57" spans="1:11" x14ac:dyDescent="0.25">
      <c r="A57" s="40"/>
      <c r="B57" s="40"/>
      <c r="C57" s="40"/>
      <c r="D57" s="40"/>
      <c r="E57" s="40"/>
      <c r="F57" s="40"/>
      <c r="G57" s="40"/>
      <c r="H57" s="40"/>
      <c r="I57" s="40"/>
    </row>
  </sheetData>
  <mergeCells count="9">
    <mergeCell ref="G1:I1"/>
    <mergeCell ref="A55:I57"/>
    <mergeCell ref="F3:H3"/>
    <mergeCell ref="A2:I2"/>
    <mergeCell ref="E49:H49"/>
    <mergeCell ref="E48:H48"/>
    <mergeCell ref="E50:H50"/>
    <mergeCell ref="E51:H51"/>
    <mergeCell ref="E52:H52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2021-10-29T11:57:03Z</dcterms:modified>
</cp:coreProperties>
</file>