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02\18\GMINA DĘBOWIEC\postępowanie 2024-2027\"/>
    </mc:Choice>
  </mc:AlternateContent>
  <xr:revisionPtr revIDLastSave="0" documentId="13_ncr:1_{4722246B-43D1-4B39-9972-081C28935600}" xr6:coauthVersionLast="47" xr6:coauthVersionMax="47" xr10:uidLastSave="{00000000-0000-0000-0000-000000000000}"/>
  <bookViews>
    <workbookView xWindow="28680" yWindow="-120" windowWidth="29040" windowHeight="15840" tabRatio="700" activeTab="4" xr2:uid="{00000000-000D-0000-FFFF-FFFF00000000}"/>
  </bookViews>
  <sheets>
    <sheet name="budynki" sheetId="1" r:id="rId1"/>
    <sheet name="środki trwałe" sheetId="7" r:id="rId2"/>
    <sheet name="elektronika" sheetId="2" r:id="rId3"/>
    <sheet name="wykaz pojazdów" sheetId="10" r:id="rId4"/>
    <sheet name="szkodowość" sheetId="9" r:id="rId5"/>
    <sheet name="Arkusz1" sheetId="8" state="hidden" r:id="rId6"/>
  </sheets>
  <definedNames>
    <definedName name="_xlnm._FilterDatabase" localSheetId="0" hidden="1">budynki!$C$1:$C$68</definedName>
    <definedName name="_xlnm.Print_Area" localSheetId="0">budynki!$A$1:$K$123</definedName>
    <definedName name="_xlnm.Print_Area" localSheetId="2">elektronika!$A$1:$F$194</definedName>
    <definedName name="_xlnm.Print_Area" localSheetId="4">szkodowość!$A$1:$E$44</definedName>
    <definedName name="_xlnm.Print_Area" localSheetId="1">'środki trwałe'!$A$1:$E$21</definedName>
    <definedName name="_xlnm.Print_Area" localSheetId="3">'wykaz pojazdów'!$A$1:$R$31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9" l="1"/>
  <c r="E35" i="9"/>
  <c r="D35" i="9"/>
  <c r="F66" i="1"/>
  <c r="F62" i="1"/>
  <c r="G122" i="1"/>
  <c r="E21" i="7" l="1"/>
  <c r="D21" i="7"/>
  <c r="D41" i="9" l="1"/>
  <c r="K12" i="10"/>
  <c r="D19" i="7"/>
  <c r="D90" i="2"/>
  <c r="G51" i="1"/>
  <c r="G35" i="1"/>
  <c r="G32" i="1"/>
  <c r="G28" i="1"/>
  <c r="G27" i="1"/>
  <c r="G26" i="1"/>
  <c r="G25" i="1"/>
  <c r="G24" i="1"/>
  <c r="G22" i="1"/>
  <c r="G21" i="1"/>
  <c r="G19" i="1"/>
  <c r="G16" i="1"/>
  <c r="G15" i="1"/>
  <c r="G14" i="1"/>
  <c r="G13" i="1"/>
  <c r="G12" i="1"/>
  <c r="G11" i="1"/>
  <c r="G7" i="1"/>
  <c r="G105" i="1"/>
  <c r="G106" i="1" s="1"/>
  <c r="G102" i="1"/>
  <c r="G103" i="1" s="1"/>
  <c r="G96" i="1"/>
  <c r="G97" i="1" s="1"/>
  <c r="G93" i="1"/>
  <c r="G94" i="1" s="1"/>
  <c r="G85" i="1"/>
  <c r="G88" i="1" s="1"/>
  <c r="G82" i="1"/>
  <c r="G83" i="1" s="1"/>
  <c r="G79" i="1"/>
  <c r="G80" i="1" s="1"/>
  <c r="D12" i="7"/>
  <c r="D5" i="7"/>
  <c r="D23" i="2"/>
  <c r="D34" i="2"/>
  <c r="D41" i="2"/>
  <c r="D53" i="2"/>
  <c r="D58" i="2"/>
  <c r="D68" i="2"/>
  <c r="D74" i="2"/>
  <c r="D182" i="2"/>
  <c r="D167" i="2"/>
  <c r="D163" i="2"/>
  <c r="D158" i="2"/>
  <c r="D135" i="2"/>
  <c r="D61" i="2"/>
  <c r="D27" i="2"/>
  <c r="D194" i="2"/>
  <c r="F123" i="1"/>
  <c r="D191" i="2"/>
  <c r="D83" i="2"/>
  <c r="D188" i="2"/>
  <c r="D80" i="2"/>
  <c r="D185" i="2"/>
  <c r="D77" i="2"/>
  <c r="F100" i="1"/>
  <c r="D173" i="2"/>
  <c r="D170" i="2"/>
  <c r="D64" i="2"/>
  <c r="F91" i="1"/>
  <c r="D146" i="2"/>
  <c r="F77" i="1"/>
  <c r="D143" i="2"/>
  <c r="F74" i="1"/>
  <c r="D138" i="2"/>
  <c r="F71" i="1"/>
  <c r="G68" i="1" l="1"/>
</calcChain>
</file>

<file path=xl/sharedStrings.xml><?xml version="1.0" encoding="utf-8"?>
<sst xmlns="http://schemas.openxmlformats.org/spreadsheetml/2006/main" count="736" uniqueCount="536">
  <si>
    <t>lp.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</si>
  <si>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</si>
  <si>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</si>
  <si>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</si>
  <si>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</si>
  <si>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</si>
  <si>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</si>
  <si>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</si>
  <si>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</si>
  <si>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</si>
  <si>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</si>
  <si>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</si>
  <si>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</si>
  <si>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</si>
  <si>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</si>
  <si>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powierzchnia</t>
  </si>
  <si>
    <t xml:space="preserve">zabezpieczenia (znane zabiezpieczenia p-poż i przeciw kradzieżowe)                                     </t>
  </si>
  <si>
    <t>Wykaz budynków i budowli</t>
  </si>
  <si>
    <t>Wykaz wartości środków trwałych, maszyn, urządzeń i wyposażenia</t>
  </si>
  <si>
    <t>Urząd Gminy</t>
  </si>
  <si>
    <t>1. Urząd Gminy</t>
  </si>
  <si>
    <t>Konstrukcja/ przeprowadzone remonty</t>
  </si>
  <si>
    <t>rok budowy/ remontu</t>
  </si>
  <si>
    <t>-</t>
  </si>
  <si>
    <t>bud. Gosp. Agronom.</t>
  </si>
  <si>
    <t>bud. OSP Duląbka</t>
  </si>
  <si>
    <t>bud. OSP Łazy Dębowieckie</t>
  </si>
  <si>
    <t>bud. OSP Wola Dębowiecka</t>
  </si>
  <si>
    <t>bud. OSP Cieklin</t>
  </si>
  <si>
    <t>bud. OSP Majscowa</t>
  </si>
  <si>
    <t>drewniany</t>
  </si>
  <si>
    <t>bud. DL Dzielec</t>
  </si>
  <si>
    <t>bud DL Zarzecze</t>
  </si>
  <si>
    <t>bud. OSP Zarzecze</t>
  </si>
  <si>
    <t>bud. OSP Dobrynia</t>
  </si>
  <si>
    <t>bud OSP Dzielec</t>
  </si>
  <si>
    <t>DL Wola Cieklińska</t>
  </si>
  <si>
    <t>bud na stadionie Dzielec</t>
  </si>
  <si>
    <t>dom nauczyciela Dobrynia</t>
  </si>
  <si>
    <t>bud garażowy Wola Dębowiecka</t>
  </si>
  <si>
    <t>bud gosp przy SP Folusz</t>
  </si>
  <si>
    <t>wiejski dom kultury Wola Dębowiecka</t>
  </si>
  <si>
    <t>pom. Domu parafialnego Folusz</t>
  </si>
  <si>
    <t>garaż stalowy Cieklin</t>
  </si>
  <si>
    <t>garaż stalowy Folusz OSP</t>
  </si>
  <si>
    <t>pomnik pamięci oficerom, podoficerom i szeregowcom 2 kompani Dębowiec</t>
  </si>
  <si>
    <t>pomnik św. Floriana - Duląbka</t>
  </si>
  <si>
    <t>boisko w Cieklinie</t>
  </si>
  <si>
    <t>kort tenisowy Łazy Dębowieckie</t>
  </si>
  <si>
    <t>Szkoła Podstawowa w Dobryni</t>
  </si>
  <si>
    <t>teren gminy</t>
  </si>
  <si>
    <t>monitoring</t>
  </si>
  <si>
    <t>1a</t>
  </si>
  <si>
    <t>Muzeum Narciarstwa w Cieklinie im. Stanisława Barabasza</t>
  </si>
  <si>
    <t>kolekcja sprzętu narciarskiego 14 000 zł</t>
  </si>
  <si>
    <t>oczyszczalnia przy DL Wola Cieklińska</t>
  </si>
  <si>
    <t>lata w których dokonywano remontu</t>
  </si>
  <si>
    <t>2009, 2012,2017</t>
  </si>
  <si>
    <t>2009,2010,2011</t>
  </si>
  <si>
    <t xml:space="preserve">Zestaw adiowizualny </t>
  </si>
  <si>
    <t>Laptop Fujitsu Lifebook  2 szt</t>
  </si>
  <si>
    <t>panele solarne i fotowoltaiczne z infrastrukturą</t>
  </si>
  <si>
    <t>laptop 2 szt.</t>
  </si>
  <si>
    <t>laptop 7 szt. (praca zdalna)</t>
  </si>
  <si>
    <t>laptop 31 sz (zdalna szkoła)</t>
  </si>
  <si>
    <t>tablet 20 szt (zdalna szkoła)</t>
  </si>
  <si>
    <t>Laptop Fujitsu Lifebook E 754 Core i 7</t>
  </si>
  <si>
    <t>Laptop Fujtsu Lifebook E 754 i 5</t>
  </si>
  <si>
    <t>Urządzenie dostepu do sieci Internetowej typ UTM Forti Gate 60 E</t>
  </si>
  <si>
    <t>bud. DL Wola Dębowiecka</t>
  </si>
  <si>
    <t xml:space="preserve">w ramach realizacji zadania pn.: „Dostawa laptopów dla szkół z terenu Gminy Dębowiec w ramach projektu pn.: „ZDALNA SZKOŁA” </t>
  </si>
  <si>
    <t>Notebook HP250  G7 13-8130U 15,6'' 8GB/256GB/ Windows 10pro + mysz</t>
  </si>
  <si>
    <t xml:space="preserve">Budynek murowany dwukondygnacyjny, pokryty blachą dachówkowa, </t>
  </si>
  <si>
    <t>użytkowa 194,75 m2</t>
  </si>
  <si>
    <t>działa ewid. Nr 1650 na terenie Gminy</t>
  </si>
  <si>
    <t xml:space="preserve">monitoring zewnętrzny na budynku Ośrodeka Kulturalno- Sportowego </t>
  </si>
  <si>
    <t xml:space="preserve">Notebook Lenovo V15-IIL 5 szt </t>
  </si>
  <si>
    <t>tabela nr 1</t>
  </si>
  <si>
    <t>tabela nr 2</t>
  </si>
  <si>
    <t>tabela nr 3</t>
  </si>
  <si>
    <t>murowany</t>
  </si>
  <si>
    <t xml:space="preserve"> </t>
  </si>
  <si>
    <t>ściany drewniane, strop drewniany, pokryty blachą ujęty w rejestrze przez Wojewódzkiego Konserwatora Zabytków Rzeszowie / pustostan</t>
  </si>
  <si>
    <t>Biologiczna oczyszczalnia ścieków przy Szkole Podstawowej w Cieklinie</t>
  </si>
  <si>
    <t xml:space="preserve">Zadaszenie sceniczne Folusz </t>
  </si>
  <si>
    <t>Kopiarka MINOLTA Bizhub C450i</t>
  </si>
  <si>
    <t>Laptop DELL Vostro 3500</t>
  </si>
  <si>
    <t>Komputer HP 800 G6 i5- 10500T/16GB/256GB/WIN10Pro</t>
  </si>
  <si>
    <t xml:space="preserve">Komputer Desktop HP ProDesk 600 G6 </t>
  </si>
  <si>
    <t>Kasa fiskalna NOVITUS  NANO II ONLINE WiFi</t>
  </si>
  <si>
    <t xml:space="preserve">Drukarka  HP M428FWD </t>
  </si>
  <si>
    <t>Drukarka HP M 428 FDW -"Czyste powietrze"</t>
  </si>
  <si>
    <t>Niszczarka Kobra +3CC4 ES   3,5x40 38,5 L</t>
  </si>
  <si>
    <t>Budynek UG Dębowiec 101</t>
  </si>
  <si>
    <t>bud. Kom. Dębowiec  Dębowiec 81</t>
  </si>
  <si>
    <t>bud. Starej szkoły Dębowiec 118</t>
  </si>
  <si>
    <t>bud DL Radość 61</t>
  </si>
  <si>
    <t>bud DL Majscowa 171</t>
  </si>
  <si>
    <t>bud st. Szk. Łazy Dębowieckie 39</t>
  </si>
  <si>
    <t>mieszkanie przy SP Cieklin 337</t>
  </si>
  <si>
    <t>Nowy budynek OSP Dębowiec wraz z drogą dojazdową  Dębowiec 812</t>
  </si>
  <si>
    <t>bud. OSP Dębowiec/Budynek garażowy UG</t>
  </si>
  <si>
    <t>domek drewniany w Pagórku +altanka+garaż blaszany</t>
  </si>
  <si>
    <t>nr seryjny</t>
  </si>
  <si>
    <t>Użytkownik</t>
  </si>
  <si>
    <t xml:space="preserve">CND01661DS </t>
  </si>
  <si>
    <t>CND01661HB</t>
  </si>
  <si>
    <t xml:space="preserve">CND016611V </t>
  </si>
  <si>
    <t>CND016617N</t>
  </si>
  <si>
    <t>CND016614Q</t>
  </si>
  <si>
    <t>Szkoła Podstawowa w Łazach Dębowieckich</t>
  </si>
  <si>
    <t>CND01661CV</t>
  </si>
  <si>
    <t>CND0166158</t>
  </si>
  <si>
    <t>Szkoła Podstawowa Zarzecze</t>
  </si>
  <si>
    <t>CND01660L6</t>
  </si>
  <si>
    <t>CND016617P</t>
  </si>
  <si>
    <t>CND01660LZ</t>
  </si>
  <si>
    <t>CND016617D</t>
  </si>
  <si>
    <t>Zespół Szkół w Cieklinie</t>
  </si>
  <si>
    <t>CND016612P</t>
  </si>
  <si>
    <t>CND0166141</t>
  </si>
  <si>
    <t>CND016610F</t>
  </si>
  <si>
    <t>CND01660S3</t>
  </si>
  <si>
    <t>CND0166186</t>
  </si>
  <si>
    <t>CND01660SN</t>
  </si>
  <si>
    <t>Zespół Szkół w Woli Dębowieckiej</t>
  </si>
  <si>
    <t>CND0166OVS</t>
  </si>
  <si>
    <t>CND01661MH</t>
  </si>
  <si>
    <t>Zespół Szkół w Dębowcu</t>
  </si>
  <si>
    <t>CND01661KQ</t>
  </si>
  <si>
    <t>CND01661F4</t>
  </si>
  <si>
    <t>CND01661LS</t>
  </si>
  <si>
    <t>CND01661GS</t>
  </si>
  <si>
    <t>CND01661FL</t>
  </si>
  <si>
    <t>CND0166162</t>
  </si>
  <si>
    <t>CND01660RW</t>
  </si>
  <si>
    <t xml:space="preserve">Gmina Dębowiec </t>
  </si>
  <si>
    <t>CND01660MG</t>
  </si>
  <si>
    <t xml:space="preserve">Budynek mieszkalny Dębowiec 242   nr inw. TUG I/54  </t>
  </si>
  <si>
    <t xml:space="preserve">budynek gospodarczy TUG I/55  </t>
  </si>
  <si>
    <t xml:space="preserve">Budynek gospodarczy TUG I/56 </t>
  </si>
  <si>
    <t xml:space="preserve">Budynek magazynowy TUG I/57 </t>
  </si>
  <si>
    <t xml:space="preserve">Budynek biurowy  pow. zabudowy TUG I/58 </t>
  </si>
  <si>
    <t xml:space="preserve">Magazyn paliw pow. zabudowy TUG I/59 </t>
  </si>
  <si>
    <t xml:space="preserve">magazyn ochrony roślin   TUG I/60 </t>
  </si>
  <si>
    <t>HP INC.Komputer ProOne 240 G9 ALL-IN-ONE-i5-1235U/256GB/16GB/W11P 6B2F8EA + Microsoft OFFice Home , 4 szt</t>
  </si>
  <si>
    <t>Komputer AiO HP ProOne 240 g9 6b2f8wa i5-1235U 23,8 FHD 16GB 256SSD Int W11pRO + Microsoft Office Home 19szt</t>
  </si>
  <si>
    <t>bud DL Dzielec 37</t>
  </si>
  <si>
    <t>Zestaw komputerowy Vostro 3710/Core i3-12100/4GB/256GB SSD/Intel UHD 730/DVD RW/Kb/Mouse/W11Pro</t>
  </si>
  <si>
    <t>Urządzenie wielofunkcyjne LEXMARK XC4240</t>
  </si>
  <si>
    <t>modernizacja 2021</t>
  </si>
  <si>
    <t>WOK Cieklin 457</t>
  </si>
  <si>
    <t>przebudowa 2023-2024</t>
  </si>
  <si>
    <t>Dom drewniany zw. "Domem dla Ubogich"  w Dębowcu nr 111 przy kościele</t>
  </si>
  <si>
    <t>garaż stalowy Dębowiec 1szt.</t>
  </si>
  <si>
    <t>Budynek szkolny + plac zabaw</t>
  </si>
  <si>
    <t>gaśnice</t>
  </si>
  <si>
    <t>1934/ remont 2022</t>
  </si>
  <si>
    <t>1960/ remont 2021</t>
  </si>
  <si>
    <t>2008,2009,2011, przebudowa zakończenie prac maj 2023</t>
  </si>
  <si>
    <t>1991/ modernizacja</t>
  </si>
  <si>
    <t xml:space="preserve">13 sztuk komputerów HP ProOne 240 G9 AiO 23,8 Full HD IPS/i5 1235U/16 GB 256 GB SSD/Win 11 </t>
  </si>
  <si>
    <t>działka 482, 2210 Dębowiec</t>
  </si>
  <si>
    <t>1910/1959</t>
  </si>
  <si>
    <t>38 - 222 Cieklin, Duląbka 86</t>
  </si>
  <si>
    <t xml:space="preserve">zakończona przebudowa </t>
  </si>
  <si>
    <t xml:space="preserve"> przebudowa budynku  prace 2022-2025</t>
  </si>
  <si>
    <t>bud  byłej SP Majscowa 35</t>
  </si>
  <si>
    <t>Przydomowa oczyszczalnia ścieków wraz z ogrodzeniem przy Niepublicznej Szkole Podstawowej w Foluszu</t>
  </si>
  <si>
    <t>2009,2011, przebudwa budynku prace 2023-2025</t>
  </si>
  <si>
    <t xml:space="preserve">budowa bieżni przy Ośrodku Sportowym </t>
  </si>
  <si>
    <t>Budynek DL Łazy Dębowieckie</t>
  </si>
  <si>
    <t>Laptop Dell Vostro</t>
  </si>
  <si>
    <t>sprzet w ramach umowy RG.272.13.2022 ( serwer do Urzędu)</t>
  </si>
  <si>
    <t xml:space="preserve">Stanowisko multimedialne wraz z aplikacją katalogiem eksponatów /obiektów ( Izba muzealna Dębowiec, Cieklin) </t>
  </si>
  <si>
    <t>2.</t>
  </si>
  <si>
    <t>Gminna Biblioteka Publiczna w Dębowcu</t>
  </si>
  <si>
    <t>2. Gminna Biblioteka Publiczna w Dębowcu</t>
  </si>
  <si>
    <t>Kopiarka KONICAMINOLTA (2 szt)</t>
  </si>
  <si>
    <t xml:space="preserve">  2. </t>
  </si>
  <si>
    <t>Komputer HP</t>
  </si>
  <si>
    <t>brak</t>
  </si>
  <si>
    <t>3.</t>
  </si>
  <si>
    <t>Gminny Ośrodek Pomocy Społecznej w Dębowcu</t>
  </si>
  <si>
    <t>3. Gminny Ośrodek Pomocy Społecznej w Dębowcu</t>
  </si>
  <si>
    <t>Drukarka HP</t>
  </si>
  <si>
    <t>UTM  STORMSHIELD SN310</t>
  </si>
  <si>
    <t>Zasilacz awaryjny Power Walker</t>
  </si>
  <si>
    <t>Serwer DELL + oprogr. Windows serwer 2019 standard</t>
  </si>
  <si>
    <t>Urządzenie wielofunkcyjne KONICA MINOLTA</t>
  </si>
  <si>
    <t>Smartfon HUAWEI</t>
  </si>
  <si>
    <t>Komputer Dell</t>
  </si>
  <si>
    <t>Smartfon NOKIA</t>
  </si>
  <si>
    <t>4.</t>
  </si>
  <si>
    <t>Centrum Usług Wspólnych Gminy Dębowiec</t>
  </si>
  <si>
    <t>38 - 220 Dębowiec 500</t>
  </si>
  <si>
    <t>4. Centrum Usług Wspólnych Gminy Dębowiec</t>
  </si>
  <si>
    <t>Drukarka KYOCERA</t>
  </si>
  <si>
    <t>Stormshield SN210 + UTM Security Pack</t>
  </si>
  <si>
    <t>Zestaw Security IT</t>
  </si>
  <si>
    <t>Komputer ASUS</t>
  </si>
  <si>
    <t>Zespół Szkół w Dębowcu, Szkoła Podstawowa im. prof. dr. Stanisława Pawłowskiego w Dębowcu</t>
  </si>
  <si>
    <t>Budynek szkolny</t>
  </si>
  <si>
    <t xml:space="preserve">38 - 220 Dębowiec 500 </t>
  </si>
  <si>
    <t>5. Zespół Szkół w Dębowcu, Szkoła Podstawowa im. prof. dr. Stanisława Pawłowskiego w Dębowcu</t>
  </si>
  <si>
    <t>Zestaw komputerowy (11 szt)</t>
  </si>
  <si>
    <t>Kserokopiarka RICOH</t>
  </si>
  <si>
    <t>Radioodtwarzacz PHILIPS (2 szt)</t>
  </si>
  <si>
    <t>Urządzenie wielofunkcyjne HP</t>
  </si>
  <si>
    <t>Drukarka 3D</t>
  </si>
  <si>
    <t>Drukarka 3D (2 szt)</t>
  </si>
  <si>
    <t>Projektor EPSON</t>
  </si>
  <si>
    <t>Projektor INFOCUS (3 szt)</t>
  </si>
  <si>
    <t>Laptop Lenovo (26 szt)</t>
  </si>
  <si>
    <t>Router CISCO</t>
  </si>
  <si>
    <t>Switch CISCO</t>
  </si>
  <si>
    <t>Niszczarka Tarnator</t>
  </si>
  <si>
    <t>Laptop do drukarki 3D</t>
  </si>
  <si>
    <t>Aparat z funkcją kamery</t>
  </si>
  <si>
    <t>Aparat z funkcją kamery (2 szt)</t>
  </si>
  <si>
    <t>Laptop ASUS</t>
  </si>
  <si>
    <t>Notebook ACER</t>
  </si>
  <si>
    <t>8.</t>
  </si>
  <si>
    <t>2006,2010</t>
  </si>
  <si>
    <t>gaśnice, monitoring</t>
  </si>
  <si>
    <t>38 - 222 Cieklin, Dobrynia 53</t>
  </si>
  <si>
    <t>Drukarka 3D Flashforge</t>
  </si>
  <si>
    <t>Komputer LENOVO</t>
  </si>
  <si>
    <t>Urządzenie wielofunkcyjne BROTHER</t>
  </si>
  <si>
    <t xml:space="preserve">Notebook ACER </t>
  </si>
  <si>
    <t>Laptop 15,6" Asus</t>
  </si>
  <si>
    <t>Aparat Canon Powershot</t>
  </si>
  <si>
    <t>9.</t>
  </si>
  <si>
    <t>Zespół Szkół w Cieklinie, Szkoła Podstawowa im. T. Kościuszki w Cieklinie</t>
  </si>
  <si>
    <t>Budynek</t>
  </si>
  <si>
    <t>1996-1998,2008,2010-2011</t>
  </si>
  <si>
    <t>gaśnice, hydranty, monitoring</t>
  </si>
  <si>
    <t>blacha</t>
  </si>
  <si>
    <t>38 - 222 Cieklin 337</t>
  </si>
  <si>
    <t>Kanalizacja sanitarno - deszcz.</t>
  </si>
  <si>
    <t xml:space="preserve">Boisko sportowe </t>
  </si>
  <si>
    <t>Monitor interaktywny AVTEK z androidem 65"</t>
  </si>
  <si>
    <t>Laptop</t>
  </si>
  <si>
    <t>Szkoła Podstawowa im. Jana Pawła II w Łazach Dębowieckich</t>
  </si>
  <si>
    <t>gaśnice, hydranty</t>
  </si>
  <si>
    <t>38 - 220 Dębowiec, Łazy Dęb. 202</t>
  </si>
  <si>
    <t>Notebook Acer</t>
  </si>
  <si>
    <t>Zespół Szkół w Woli Dębowieckiej Szkoła Podstawowa w Woli Dębowieckiej</t>
  </si>
  <si>
    <t xml:space="preserve">Budynek szkolny </t>
  </si>
  <si>
    <t>38 - 220 Dębowiec, Wola Dęb. 33</t>
  </si>
  <si>
    <t xml:space="preserve">Urządzenie wielofunkcyjne CANON </t>
  </si>
  <si>
    <t>Komputer DELL (10 szt)</t>
  </si>
  <si>
    <t>Radioodtwarzacz SONY</t>
  </si>
  <si>
    <t>Szkoła Podstawowa w Zarzeczu</t>
  </si>
  <si>
    <t>1892/1968</t>
  </si>
  <si>
    <t>38 - 220 Dębowiec, Zarzecze 143</t>
  </si>
  <si>
    <t>Urządzenie wielofunkcyjne CANON</t>
  </si>
  <si>
    <t>Monitor interaktywny 65"</t>
  </si>
  <si>
    <t>Notebook Acer (5 szt)</t>
  </si>
  <si>
    <t>Laptop Asus</t>
  </si>
  <si>
    <t>Laptop Lenovo (2 szt)</t>
  </si>
  <si>
    <t>Notebook ASUS</t>
  </si>
  <si>
    <t>Notebook HP (2 szt)</t>
  </si>
  <si>
    <t>Notebook HP</t>
  </si>
  <si>
    <t>Zespół Szkół w Dębowcu, Gminne Przedszkole w Dębowcu</t>
  </si>
  <si>
    <t>Budynek przedszkola</t>
  </si>
  <si>
    <t>38-220 Dębowiec 500</t>
  </si>
  <si>
    <t>Radioodtwarzacz Blaupunkt 2 szt.</t>
  </si>
  <si>
    <t>14.</t>
  </si>
  <si>
    <t>Zespół Szkół w Cieklinie, Gminne Przedszkole w Cieklinie</t>
  </si>
  <si>
    <t>Zespół Szkół Gminne Przedszkole w Woli Dębowieckiej</t>
  </si>
  <si>
    <t>38 - 220 Dębowiec, Wola Dęb. 30</t>
  </si>
  <si>
    <t>Zakład Gospodarki Komunalnej w Dębowcu</t>
  </si>
  <si>
    <t>Budynek oczyszczalni ścieków w Foluszu</t>
  </si>
  <si>
    <t>Wola Cieklińska</t>
  </si>
  <si>
    <t>Studnia pomiarowa wodociągowa Dębowiec</t>
  </si>
  <si>
    <t>Studnia głębinowa D-1 w Dębowcu</t>
  </si>
  <si>
    <t>Studnia głębinowa na dz. nr 692/1</t>
  </si>
  <si>
    <t>Studnia głębinowa D-2 na dz. nr 684/1</t>
  </si>
  <si>
    <t>SUW Dębowiec – sieć</t>
  </si>
  <si>
    <t>SUW Folusz</t>
  </si>
  <si>
    <t>Ujęcie wody Folusz – na korycie potoku</t>
  </si>
  <si>
    <t>Oczyszczalnia Folusz DPS – sieć kanalizacyjna</t>
  </si>
  <si>
    <t>Przepompownia Dębowiec dz. nr 1634</t>
  </si>
  <si>
    <t>Przepompownia Dębowiec dz. nr 1806/2</t>
  </si>
  <si>
    <t>Przepompownia Dębowiec dz. nr 1273/1; 1276/1</t>
  </si>
  <si>
    <t>Przepompownia Dębowiec dz. nr 115/5</t>
  </si>
  <si>
    <t>Przepompownia Zarzecze dz. nr 2276/1</t>
  </si>
  <si>
    <t>Zakład Gospodarki Komunalnej w Dębowcu – środki trwałe</t>
  </si>
  <si>
    <t>Zakład Gospodarki Komunalnej w Dębowcu - mikrokoparka Kubota z gąsienicami</t>
  </si>
  <si>
    <t>Sprzęt komputerowy</t>
  </si>
  <si>
    <t>UPS Armag</t>
  </si>
  <si>
    <t>Router D-Link</t>
  </si>
  <si>
    <t>Serwer Synology + dyski twarde</t>
  </si>
  <si>
    <t>Wykaz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</si>
  <si>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</si>
  <si>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</si>
  <si>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</si>
  <si>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</si>
  <si>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</si>
  <si>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</si>
  <si>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</si>
  <si>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Liczba miejsc</t>
  </si>
  <si>
    <t>Ładowność [kg]</t>
  </si>
  <si>
    <t>DMC [kg]</t>
  </si>
  <si>
    <t>Rok prod.</t>
  </si>
  <si>
    <t xml:space="preserve">Okres ubezpieczenia OC i NW </t>
  </si>
  <si>
    <t xml:space="preserve">Okres ubezpieczenia AC i KR </t>
  </si>
  <si>
    <t>Od</t>
  </si>
  <si>
    <t>Do</t>
  </si>
  <si>
    <t>VOLKSWAGEN</t>
  </si>
  <si>
    <t>OSOBOWY</t>
  </si>
  <si>
    <t>ŚWIDNIK</t>
  </si>
  <si>
    <t>SWH2360528B02616</t>
  </si>
  <si>
    <t>RJS 78NS</t>
  </si>
  <si>
    <t>PRZYCZEPA LEKKA</t>
  </si>
  <si>
    <t>TRANSPORTER T5 TDI</t>
  </si>
  <si>
    <t>WV1ZZZ7HZSH064179</t>
  </si>
  <si>
    <t>RJS 17J5</t>
  </si>
  <si>
    <t>Fiat</t>
  </si>
  <si>
    <t>Ducato</t>
  </si>
  <si>
    <t>ZFA25000002K14993</t>
  </si>
  <si>
    <t>RJS GJ76</t>
  </si>
  <si>
    <t>RENAULT</t>
  </si>
  <si>
    <t>Midliner</t>
  </si>
  <si>
    <t>VF6JKSC0000001767</t>
  </si>
  <si>
    <t>RJS LA15</t>
  </si>
  <si>
    <t>pożarniczy</t>
  </si>
  <si>
    <t>Meprozet</t>
  </si>
  <si>
    <t>PW-1</t>
  </si>
  <si>
    <t>204203004</t>
  </si>
  <si>
    <t>RJS NE36</t>
  </si>
  <si>
    <t>przyczepa ciężarowa, przewóz wody</t>
  </si>
  <si>
    <t>ALSPAW</t>
  </si>
  <si>
    <t>M 45</t>
  </si>
  <si>
    <t>SX9EMAS2AMAWK1616</t>
  </si>
  <si>
    <t>RJS NS73</t>
  </si>
  <si>
    <t>przyczepa scena mobilna</t>
  </si>
  <si>
    <t>TOYOTA</t>
  </si>
  <si>
    <t>PROACE</t>
  </si>
  <si>
    <t>YARVEEHTMGZ240513</t>
  </si>
  <si>
    <t>RJS 01797</t>
  </si>
  <si>
    <t>samochód osobowy</t>
  </si>
  <si>
    <t>S/170</t>
  </si>
  <si>
    <t>VF6JP2A1400017017</t>
  </si>
  <si>
    <t>RJS 2VN4</t>
  </si>
  <si>
    <t>SPECJALNY</t>
  </si>
  <si>
    <t>FS LUBLIN</t>
  </si>
  <si>
    <t>A 156B</t>
  </si>
  <si>
    <t>339407</t>
  </si>
  <si>
    <t>KSJ 271C</t>
  </si>
  <si>
    <t>STAR</t>
  </si>
  <si>
    <t>244</t>
  </si>
  <si>
    <t>01079</t>
  </si>
  <si>
    <t>KUJ 1422</t>
  </si>
  <si>
    <t>G 270</t>
  </si>
  <si>
    <t>VF6BA02A000026307</t>
  </si>
  <si>
    <t>RJS LA68</t>
  </si>
  <si>
    <t>specjalny pożarniczy</t>
  </si>
  <si>
    <t>MERCEDES-BENZ</t>
  </si>
  <si>
    <t>1019 AF</t>
  </si>
  <si>
    <t>38018314638235</t>
  </si>
  <si>
    <t>RJS 98YM</t>
  </si>
  <si>
    <t>MDB3</t>
  </si>
  <si>
    <t>VF640K868RB003678</t>
  </si>
  <si>
    <t>samochód specjalny</t>
  </si>
  <si>
    <t>NISSAN</t>
  </si>
  <si>
    <t>NAVARA</t>
  </si>
  <si>
    <t>VSKCVND40U0391161</t>
  </si>
  <si>
    <t>RJS 6Y82</t>
  </si>
  <si>
    <t>A 07D</t>
  </si>
  <si>
    <t>SUL072213P0564481</t>
  </si>
  <si>
    <t>RJS 59HH</t>
  </si>
  <si>
    <t>MAN</t>
  </si>
  <si>
    <t>TGM 13.290</t>
  </si>
  <si>
    <t>WMAN36ZZ9BY253052</t>
  </si>
  <si>
    <t>RJS 75C9</t>
  </si>
  <si>
    <t>GAZ</t>
  </si>
  <si>
    <t>338/GAZELLE</t>
  </si>
  <si>
    <t>Z3B2705707R004015</t>
  </si>
  <si>
    <t>RJS 26VN</t>
  </si>
  <si>
    <t>TGM 13.290 4X4</t>
  </si>
  <si>
    <t>WMAN36ZZ0BY253019</t>
  </si>
  <si>
    <t>RJS 93C7</t>
  </si>
  <si>
    <t>FORD</t>
  </si>
  <si>
    <t>TRANSIT 2,2 TDCI</t>
  </si>
  <si>
    <t>WF0NXXTTFNDK73633</t>
  </si>
  <si>
    <t>RJS 6CA6</t>
  </si>
  <si>
    <t>Autosan</t>
  </si>
  <si>
    <t>A 0909L</t>
  </si>
  <si>
    <t>SUADW3CFT85680908</t>
  </si>
  <si>
    <t>RJS 6E60</t>
  </si>
  <si>
    <t>autobus</t>
  </si>
  <si>
    <t>NAVARA pickup 2.5 TDI</t>
  </si>
  <si>
    <t>JN1CGUD22U0736670</t>
  </si>
  <si>
    <t>RJS 2Y86</t>
  </si>
  <si>
    <t>osobowy</t>
  </si>
  <si>
    <t>SAM</t>
  </si>
  <si>
    <t>TA3000627</t>
  </si>
  <si>
    <t>RJS N443</t>
  </si>
  <si>
    <t>ATLAS COPCO</t>
  </si>
  <si>
    <t>GEE021E</t>
  </si>
  <si>
    <t>UBL2EF134LZ367540</t>
  </si>
  <si>
    <t>RJS NN98</t>
  </si>
  <si>
    <t>PRZYCZEPA SPECJALNA AGREGAT ELEKTRYCZNY</t>
  </si>
  <si>
    <t>LAND ROVER</t>
  </si>
  <si>
    <t>FREELANDER</t>
  </si>
  <si>
    <t>SALLNABE82A228716</t>
  </si>
  <si>
    <t>RJS VN30</t>
  </si>
  <si>
    <t>FIAT</t>
  </si>
  <si>
    <t>250, DUCATO</t>
  </si>
  <si>
    <t>ZFA25000001583093</t>
  </si>
  <si>
    <t>RJS YY98</t>
  </si>
  <si>
    <t>IVECO</t>
  </si>
  <si>
    <t>ZCFB95D8002132761</t>
  </si>
  <si>
    <t>RJS YK09</t>
  </si>
  <si>
    <t>Ubezpieczony/ Właściciel pojazdu</t>
  </si>
  <si>
    <t>GMINA DĘBOWIEC, DĘBOWIEC 101,38-220 DĘBOWIEC, REGON: 370440318</t>
  </si>
  <si>
    <t>SAMOCHÓD CIĘŻAROWY</t>
  </si>
  <si>
    <t>samochód SPECJALNY POŻARNICZY</t>
  </si>
  <si>
    <t>MAGIRUS</t>
  </si>
  <si>
    <t>OSP W DĘBOWCU, DĘBOWIEC 812, 38-220 DĘBOWIEC, REGON; 371167913</t>
  </si>
  <si>
    <t>ZAKŁAD GOSPODARKI KOMUNALNEJ W DĘBOWCU, DĘBOWIEC 118, 38-220 DĘBOWIEC, REGON; 371003442</t>
  </si>
  <si>
    <t>przyczepa ciężarowa</t>
  </si>
  <si>
    <t>URZĄD GMINY DĘBOWIEC, DĘBOWIEC 101, 38-220 DĘBOWIEC, REGON: 000538751</t>
  </si>
  <si>
    <t>OZP W ZARZECZU, ZARZECZE B/N, 38-220 ZARZECZE, REGON: 371167907</t>
  </si>
  <si>
    <t>OSP W ŁAZACH DĘBOWIECKICH, ŁAZY DĘBOWIECKIE B/N, 38-220 ŁAZY DĘBOWIECKIE, REGON: 371167899</t>
  </si>
  <si>
    <t>OSP W ZARZECZU, ZARZECZE B/N, 38-220 ZARZECZE, REGON: 371167907</t>
  </si>
  <si>
    <t>OSP DZIELEC, DZIELEC B/N, 38-220 DZIELEC, REGON; 371167959</t>
  </si>
  <si>
    <t>CENTRUM USŁUG WSPÓLNYCH GMINY DĘBOWIEC, DĘBOWIEC 500, 38-220 DĘBOWIEC, REGON: 370287555</t>
  </si>
  <si>
    <t>OSP W DULĄBCE, DULĄBKA B/N, 38-220 CIEKLIN, REGON; 371167920</t>
  </si>
  <si>
    <t>OSP W DOBRYNI, DOBRYNIA 139, 38-222 CIEKLIN, REGON: 371167971</t>
  </si>
  <si>
    <t>OSP W CIEKLINIE, CIEKLIN BN, 38-222 CIEKLIN, REGON: 371171412</t>
  </si>
  <si>
    <t>RJS 06148</t>
  </si>
  <si>
    <t>Wartość pojazdu ( BRUTTO)</t>
  </si>
  <si>
    <t>data szkody</t>
  </si>
  <si>
    <t>wartość wypłaconego odszkodowania</t>
  </si>
  <si>
    <t>NNW OSP ( skręcenie i naderwanie stawu skokowego)</t>
  </si>
  <si>
    <t>szkoda komunikacyjna OC</t>
  </si>
  <si>
    <t>szkoda majątkowa - nienależyte administrowania drogami publicznymi</t>
  </si>
  <si>
    <t>szkoda majątkowa - stłuczenie</t>
  </si>
  <si>
    <t>szkoda majątkowa - zalanie</t>
  </si>
  <si>
    <t>szkoda majatkowa - przepięcie</t>
  </si>
  <si>
    <t>szkoda majątkowa - przepięcie</t>
  </si>
  <si>
    <t>szkoda majątkowa - nienależyte wykonanie czynności zarządcy nieruchomości</t>
  </si>
  <si>
    <t>rodzaj ubezpieczenia</t>
  </si>
  <si>
    <t>szkody komunikacyjne</t>
  </si>
  <si>
    <t>szkody majątkowe</t>
  </si>
  <si>
    <t>szkody NNW</t>
  </si>
  <si>
    <t>01.01.2025 01.01.2026 01.01.2027</t>
  </si>
  <si>
    <t>31.12.2015 31.12.2026 31.12.2027</t>
  </si>
  <si>
    <t>03.01.2025 03.01.2026 03.01.2027</t>
  </si>
  <si>
    <t>02.01.2026 02.01.2027 02.01.2028</t>
  </si>
  <si>
    <t>10.01.2025 10.01.2026 10.01.2027</t>
  </si>
  <si>
    <t>09.01.2026 09.01.2027 09.01.2028</t>
  </si>
  <si>
    <t>08.02.2025 08.02.2026 08.02.2027</t>
  </si>
  <si>
    <t>07.02.2026 07.02.2027 07.02.2028</t>
  </si>
  <si>
    <t>26.02.2025 26.02.2026 26.02.2027</t>
  </si>
  <si>
    <t>25.02.2026 25.02.2027 25.02.2028</t>
  </si>
  <si>
    <t>08.03.2025 08.03.2026 08.03.2027</t>
  </si>
  <si>
    <t>07.03.2026 07.03.2027 07.03.2028</t>
  </si>
  <si>
    <t>22.03.2025 22.03.2026 22.03.2027</t>
  </si>
  <si>
    <t>21.03.2026 21.03.2027 21.03.2028</t>
  </si>
  <si>
    <t>21.04.2025 21.04.2026 21.06.2027</t>
  </si>
  <si>
    <t>20.04.2026 20.04.2027 20.04.2028</t>
  </si>
  <si>
    <t>21.05.2025 21.05.2026 21.05.2027</t>
  </si>
  <si>
    <t>20.05.2026 20.05.2027 20.05.2028</t>
  </si>
  <si>
    <t>22.06.2024 22.06.2025 22.06.2026</t>
  </si>
  <si>
    <t>21.06.2025 21.06.2026 21.06.2027</t>
  </si>
  <si>
    <t>06.07.2024 06.07.2025 06.07.2026</t>
  </si>
  <si>
    <t>05.07.2025 05.07.2026 05.07.2027</t>
  </si>
  <si>
    <t>26.08.2024 26.08.2025 26.08.2026</t>
  </si>
  <si>
    <t>25.08.2025 25.08.2026 25.08.2027</t>
  </si>
  <si>
    <t>15.09.2024 15.09.2025 15.09.2026</t>
  </si>
  <si>
    <t>14.09.2025 14.09.2026 14.09.2027</t>
  </si>
  <si>
    <t>19.09.2024 19.09.2025 19.09.2026</t>
  </si>
  <si>
    <t>18.09.2025 18.09.2026 18.09.2027</t>
  </si>
  <si>
    <t>23.09.2024 23.09.2025 23.09.2026</t>
  </si>
  <si>
    <t>22.09.2025 22.09.2026 22.09.2027</t>
  </si>
  <si>
    <t>06.10.2024 06.10.2025 06.102.2026</t>
  </si>
  <si>
    <t>05.10.2025 05.10.2026 05.10.2027</t>
  </si>
  <si>
    <t>10.11.2024 10.11.2025 10.11.2026</t>
  </si>
  <si>
    <t>09.11.2025 09.11.2026 09.11.2027</t>
  </si>
  <si>
    <t>14.11.2024 14.11.2025 14.11.2026</t>
  </si>
  <si>
    <t>13.11.2025 13.11.2026 13.11.2027</t>
  </si>
  <si>
    <t>19.11.2024 19.11.2025 19.11.2026</t>
  </si>
  <si>
    <t>18.11.2025 18.11.2026 18.11.2027</t>
  </si>
  <si>
    <t>20.12.2024 20.12.2025 20.12.2026</t>
  </si>
  <si>
    <t>19.12.2025 19.12.2026 19.12.2027</t>
  </si>
  <si>
    <t>21.12.2024 21.12.2025 21.12.2026</t>
  </si>
  <si>
    <t>20.12.2025 20.12.2026 20.12.2027</t>
  </si>
  <si>
    <t>6. Szkoła Podstawowa w Dobryni</t>
  </si>
  <si>
    <t>7.Zespół Szkół w Cieklinie, Szkoła Podstawowa im. T. Kościuszki w Cieklinie</t>
  </si>
  <si>
    <t>8. Szkoła Podstawowa im. Jana Pawła II w Łazach Dębowieckich</t>
  </si>
  <si>
    <t>9. Zespół Szkół w Woli Dębowieckiej Szkoła Podstawowa w Woli Dębowieckiej</t>
  </si>
  <si>
    <t>10. Szkoła Podstawowa w Zarzeczu</t>
  </si>
  <si>
    <t>11.Zespół Szkół w Dębowcu, Gminne Przedszkole w Dębowcu</t>
  </si>
  <si>
    <t>12. Zespół Szkół w Cieklinie, Gminne Przedszkole w Cieklinie</t>
  </si>
  <si>
    <t>13. Zespół Szkół Gminne Przedszkole w Woli Dębowieckiej</t>
  </si>
  <si>
    <t>14. Zakład gospodarki Komunalnej w Dębowcu</t>
  </si>
  <si>
    <t>14a</t>
  </si>
  <si>
    <t>7. Zespół Szkół w Cieklinie, Szkoła Podstawowa im. T. Kościuszki w Cieklinie</t>
  </si>
  <si>
    <t>11. Zespół Szkół w Dębowcu, Gminne Przedszkole w Dębowcu</t>
  </si>
  <si>
    <t>* nowa wartość odtworzeniowa</t>
  </si>
  <si>
    <t>*Sposób obliczenia nowej wartości odtworzeniowej = budynki administracyjne, budynki szkolne, hale sportowe, budynki mieszkalne, świetlice - 4 875,00 zł/m2,  remizy OSP - 3 900,00 zł/m2, 
budynki gospodarcze - 2 438,00 zł/m2</t>
  </si>
  <si>
    <t>5.</t>
  </si>
  <si>
    <t>6.</t>
  </si>
  <si>
    <t>7.</t>
  </si>
  <si>
    <t>10.</t>
  </si>
  <si>
    <t>11.</t>
  </si>
  <si>
    <t>12.</t>
  </si>
  <si>
    <t>13.</t>
  </si>
  <si>
    <t>szkoda majątkowa - stłuczenie,dewastacja wiaty</t>
  </si>
  <si>
    <t>szkoda majątkowa - uderzenie pojazdu w ogrodzenie</t>
  </si>
  <si>
    <t>szkoda majątkowa - silny wiatr, uszkodzenie słupa i ogrodzenia</t>
  </si>
  <si>
    <t xml:space="preserve">szkoda majątkowa - zalanie, stałe elementy </t>
  </si>
  <si>
    <t>szkoda majątkowa - dewastacja altana/ławki</t>
  </si>
  <si>
    <t>szkoda majatkowa - dewastacja</t>
  </si>
  <si>
    <t>szkoda majątkowa - zalanie w budynku</t>
  </si>
  <si>
    <t>szkoda majątkowa - zalanie,stałe elementy, mienie ruchome</t>
  </si>
  <si>
    <t>szkoda majątkowa - stłuczenie szyby</t>
  </si>
  <si>
    <t>wykaz szkodowości</t>
  </si>
  <si>
    <t>tabela nr 4</t>
  </si>
  <si>
    <t>tabela nr 5</t>
  </si>
  <si>
    <t>bud. SP Folusz - ZOZ 53 ( budynek wspólny ze szkola w Foluszu)</t>
  </si>
  <si>
    <t>bud SP Folusz 53 ( budynek wspólny z ZOZ)</t>
  </si>
  <si>
    <t>PRZEZNACZONY DO ROZBIÓRKI W II poł. 2024</t>
  </si>
  <si>
    <r>
      <t xml:space="preserve">kompleks Ośrodka Sportowego w Dębowcu </t>
    </r>
    <r>
      <rPr>
        <sz val="12"/>
        <color theme="1"/>
        <rFont val="Calibri"/>
        <family val="2"/>
        <charset val="238"/>
      </rPr>
      <t>( protokół końcowego odbioru robót z 27.07.2023, pozwolenie na użytkowanie 19.10.2023)</t>
    </r>
  </si>
  <si>
    <t>2024 -w trakcie realizacji</t>
  </si>
  <si>
    <t>Izba muzealna,  Dębowiec 362</t>
  </si>
  <si>
    <t>Zaplecze sanitarno-gospodarcze dla ZGK wraz z wyposażeniem</t>
  </si>
  <si>
    <r>
      <t xml:space="preserve">Budynek PSZOK - </t>
    </r>
    <r>
      <rPr>
        <sz val="12"/>
        <color theme="1"/>
        <rFont val="Calibri"/>
        <family val="2"/>
        <charset val="238"/>
      </rPr>
      <t>( protokół odbioru końcowego z 28.07.2023, pozwolenie na użytkowanie 10.11.2023)</t>
    </r>
    <r>
      <rPr>
        <sz val="14"/>
        <color theme="1"/>
        <rFont val="Calibri"/>
        <family val="2"/>
        <charset val="238"/>
      </rPr>
      <t xml:space="preserve"> wraz z wyposażeniem</t>
    </r>
  </si>
  <si>
    <t>Budynek gospodarczy+przyzagrodowa</t>
  </si>
  <si>
    <t>utworzona rezerwa</t>
  </si>
  <si>
    <t>szkoda majatkowa - OC drogi</t>
  </si>
  <si>
    <t>szkoda majątkowa- zalenie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</si>
</sst>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[$-415]General"/>
    <numFmt numFmtId="167" formatCode="&quot; &quot;#,##0.00&quot; zł &quot;;&quot;-&quot;#,##0.00&quot; zł &quot;;&quot; -&quot;#&quot; zł &quot;;@&quot; &quot;"/>
    <numFmt numFmtId="168" formatCode="#,##0.00&quot; &quot;[$zł-415];[Red]&quot;-&quot;#,##0.00&quot; &quot;[$zł-415]"/>
    <numFmt numFmtId="169" formatCode="&quot; &quot;#,##0.00&quot; zł &quot;;&quot;-&quot;#,##0.00&quot; zł &quot;;&quot; -&quot;#&quot; zł &quot;;&quot; &quot;@&quot; &quot;"/>
    <numFmt numFmtId="170" formatCode="#,##0.00&quot; zł&quot;"/>
    <numFmt numFmtId="171" formatCode="d/mm/yyyy"/>
    <numFmt numFmtId="172" formatCode="#,##0.00\ _z_ł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u/>
      <sz val="12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Arial1"/>
      <charset val="238"/>
    </font>
    <font>
      <sz val="11"/>
      <color theme="1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rgb="FF7F7F7F"/>
      <name val="Calibri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u/>
      <sz val="11"/>
      <name val="Verdana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</font>
    <font>
      <sz val="14"/>
      <color theme="1"/>
      <name val="Arial CE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u/>
      <sz val="14"/>
      <name val="Arial"/>
      <family val="2"/>
      <charset val="238"/>
    </font>
    <font>
      <b/>
      <u/>
      <sz val="14"/>
      <name val="Calibri"/>
      <family val="2"/>
      <charset val="238"/>
    </font>
    <font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i/>
      <u/>
      <sz val="10"/>
      <name val="Arial"/>
      <family val="2"/>
      <charset val="238"/>
    </font>
    <font>
      <i/>
      <sz val="14"/>
      <color rgb="FFFF0000"/>
      <name val="Calibri"/>
      <family val="2"/>
      <charset val="238"/>
      <scheme val="minor"/>
    </font>
    <font>
      <sz val="12"/>
      <color theme="1"/>
      <name val="Arial CE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1"/>
    </font>
    <font>
      <sz val="12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rgb="FFCCCCFF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1DA"/>
      </patternFill>
    </fill>
    <fill>
      <patternFill patternType="solid">
        <fgColor rgb="FFCCC1DA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theme="0" tint="-0.14999847407452621"/>
        <bgColor rgb="FFF2DCDB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7" applyNumberFormat="0" applyAlignment="0" applyProtection="0"/>
    <xf numFmtId="0" fontId="19" fillId="12" borderId="8" applyNumberFormat="0" applyAlignment="0" applyProtection="0"/>
    <xf numFmtId="0" fontId="20" fillId="0" borderId="9" applyNumberFormat="0" applyFill="0" applyAlignment="0" applyProtection="0"/>
    <xf numFmtId="0" fontId="21" fillId="13" borderId="10" applyNumberFormat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7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4" borderId="15" applyNumberFormat="0" applyAlignment="0" applyProtection="0"/>
    <xf numFmtId="0" fontId="17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8" borderId="0" applyNumberFormat="0" applyBorder="0" applyAlignment="0" applyProtection="0"/>
    <xf numFmtId="0" fontId="17" fillId="21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26" borderId="0" applyNumberFormat="0" applyBorder="0" applyAlignment="0" applyProtection="0"/>
    <xf numFmtId="0" fontId="33" fillId="16" borderId="0" applyNumberFormat="0" applyBorder="0" applyAlignment="0" applyProtection="0"/>
    <xf numFmtId="44" fontId="8" fillId="0" borderId="0" applyFont="0" applyFill="0" applyBorder="0" applyAlignment="0" applyProtection="0"/>
    <xf numFmtId="166" fontId="39" fillId="0" borderId="0"/>
    <xf numFmtId="167" fontId="39" fillId="0" borderId="0"/>
    <xf numFmtId="44" fontId="8" fillId="0" borderId="0" applyFont="0" applyFill="0" applyBorder="0" applyAlignment="0" applyProtection="0"/>
    <xf numFmtId="0" fontId="40" fillId="0" borderId="0"/>
    <xf numFmtId="167" fontId="40" fillId="0" borderId="0"/>
    <xf numFmtId="167" fontId="41" fillId="0" borderId="0"/>
    <xf numFmtId="0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8" fontId="43" fillId="0" borderId="0"/>
    <xf numFmtId="167" fontId="40" fillId="0" borderId="0"/>
    <xf numFmtId="169" fontId="40" fillId="0" borderId="0"/>
    <xf numFmtId="169" fontId="40" fillId="0" borderId="0"/>
    <xf numFmtId="167" fontId="44" fillId="0" borderId="0"/>
    <xf numFmtId="169" fontId="44" fillId="0" borderId="0"/>
    <xf numFmtId="167" fontId="41" fillId="0" borderId="0"/>
    <xf numFmtId="166" fontId="41" fillId="0" borderId="0"/>
    <xf numFmtId="0" fontId="41" fillId="0" borderId="0"/>
    <xf numFmtId="166" fontId="45" fillId="0" borderId="0">
      <alignment horizontal="center"/>
    </xf>
    <xf numFmtId="166" fontId="45" fillId="0" borderId="0">
      <alignment horizontal="center" textRotation="90"/>
    </xf>
    <xf numFmtId="166" fontId="44" fillId="0" borderId="0"/>
    <xf numFmtId="166" fontId="46" fillId="0" borderId="0"/>
    <xf numFmtId="168" fontId="46" fillId="0" borderId="0"/>
    <xf numFmtId="167" fontId="44" fillId="0" borderId="0"/>
    <xf numFmtId="169" fontId="4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41" fillId="0" borderId="0"/>
    <xf numFmtId="0" fontId="41" fillId="0" borderId="0"/>
    <xf numFmtId="167" fontId="44" fillId="0" borderId="0"/>
    <xf numFmtId="0" fontId="45" fillId="0" borderId="0">
      <alignment horizontal="center" textRotation="90"/>
    </xf>
    <xf numFmtId="167" fontId="44" fillId="0" borderId="0"/>
    <xf numFmtId="0" fontId="45" fillId="0" borderId="0">
      <alignment horizontal="center"/>
    </xf>
    <xf numFmtId="166" fontId="41" fillId="0" borderId="0"/>
    <xf numFmtId="166" fontId="45" fillId="0" borderId="0">
      <alignment horizontal="center"/>
    </xf>
    <xf numFmtId="0" fontId="41" fillId="0" borderId="0"/>
    <xf numFmtId="166" fontId="45" fillId="0" borderId="0">
      <alignment horizontal="center" textRotation="90"/>
    </xf>
    <xf numFmtId="0" fontId="44" fillId="0" borderId="0"/>
    <xf numFmtId="0" fontId="46" fillId="0" borderId="0"/>
    <xf numFmtId="166" fontId="46" fillId="0" borderId="0"/>
    <xf numFmtId="168" fontId="46" fillId="0" borderId="0"/>
    <xf numFmtId="167" fontId="44" fillId="0" borderId="0"/>
    <xf numFmtId="167" fontId="4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Border="0" applyProtection="0"/>
    <xf numFmtId="165" fontId="8" fillId="0" borderId="0" applyBorder="0" applyProtection="0"/>
    <xf numFmtId="0" fontId="53" fillId="0" borderId="0" applyBorder="0" applyProtection="0"/>
    <xf numFmtId="0" fontId="53" fillId="0" borderId="0" applyBorder="0" applyProtection="0"/>
  </cellStyleXfs>
  <cellXfs count="410">
    <xf numFmtId="0" fontId="0" fillId="0" borderId="0" xfId="0"/>
    <xf numFmtId="0" fontId="11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textRotation="180"/>
    </xf>
    <xf numFmtId="0" fontId="11" fillId="0" borderId="6" xfId="0" applyFont="1" applyBorder="1" applyAlignment="1">
      <alignment horizontal="center" vertical="center" textRotation="180"/>
    </xf>
    <xf numFmtId="0" fontId="11" fillId="2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right"/>
    </xf>
    <xf numFmtId="44" fontId="13" fillId="4" borderId="0" xfId="0" applyNumberFormat="1" applyFont="1" applyFill="1" applyAlignment="1">
      <alignment horizontal="right" vertical="center"/>
    </xf>
    <xf numFmtId="44" fontId="10" fillId="3" borderId="1" xfId="0" applyNumberFormat="1" applyFont="1" applyFill="1" applyBorder="1" applyAlignment="1">
      <alignment horizontal="right" vertical="center" wrapText="1"/>
    </xf>
    <xf numFmtId="44" fontId="11" fillId="0" borderId="0" xfId="0" applyNumberFormat="1" applyFon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8" fillId="0" borderId="1" xfId="2" applyBorder="1" applyAlignment="1">
      <alignment vertical="center" wrapText="1"/>
    </xf>
    <xf numFmtId="0" fontId="8" fillId="0" borderId="1" xfId="2" applyBorder="1" applyAlignment="1">
      <alignment wrapText="1"/>
    </xf>
    <xf numFmtId="0" fontId="8" fillId="2" borderId="1" xfId="0" applyFont="1" applyFill="1" applyBorder="1" applyAlignment="1">
      <alignment wrapText="1"/>
    </xf>
    <xf numFmtId="44" fontId="8" fillId="2" borderId="1" xfId="0" applyNumberFormat="1" applyFont="1" applyFill="1" applyBorder="1" applyAlignment="1">
      <alignment horizontal="right"/>
    </xf>
    <xf numFmtId="44" fontId="8" fillId="0" borderId="1" xfId="2" applyNumberFormat="1" applyBorder="1" applyAlignment="1">
      <alignment vertical="center" wrapText="1"/>
    </xf>
    <xf numFmtId="44" fontId="11" fillId="0" borderId="1" xfId="0" applyNumberFormat="1" applyFont="1" applyBorder="1" applyAlignment="1">
      <alignment horizontal="right"/>
    </xf>
    <xf numFmtId="44" fontId="8" fillId="0" borderId="1" xfId="3" applyFont="1" applyFill="1" applyBorder="1" applyAlignment="1">
      <alignment horizontal="right" vertical="center" wrapText="1"/>
    </xf>
    <xf numFmtId="44" fontId="36" fillId="0" borderId="1" xfId="2" applyNumberFormat="1" applyFont="1" applyBorder="1" applyAlignment="1">
      <alignment horizontal="right"/>
    </xf>
    <xf numFmtId="7" fontId="36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164" fontId="11" fillId="2" borderId="1" xfId="2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8" fillId="2" borderId="1" xfId="0" applyFont="1" applyFill="1" applyBorder="1"/>
    <xf numFmtId="0" fontId="11" fillId="4" borderId="0" xfId="0" applyFont="1" applyFill="1"/>
    <xf numFmtId="0" fontId="11" fillId="0" borderId="1" xfId="0" applyFont="1" applyBorder="1"/>
    <xf numFmtId="0" fontId="36" fillId="0" borderId="1" xfId="2" applyFont="1" applyBorder="1"/>
    <xf numFmtId="0" fontId="1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2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36" fillId="2" borderId="1" xfId="2" applyNumberFormat="1" applyFont="1" applyFill="1" applyBorder="1" applyAlignment="1">
      <alignment horizontal="right"/>
    </xf>
    <xf numFmtId="0" fontId="48" fillId="28" borderId="0" xfId="0" applyFont="1" applyFill="1" applyAlignment="1">
      <alignment horizontal="center" vertical="center" wrapText="1"/>
    </xf>
    <xf numFmtId="165" fontId="48" fillId="28" borderId="0" xfId="0" applyNumberFormat="1" applyFont="1" applyFill="1" applyAlignment="1">
      <alignment horizontal="righ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8" fillId="2" borderId="1" xfId="2" applyFill="1" applyBorder="1" applyAlignment="1">
      <alignment horizontal="center"/>
    </xf>
    <xf numFmtId="8" fontId="35" fillId="2" borderId="1" xfId="0" applyNumberFormat="1" applyFont="1" applyFill="1" applyBorder="1" applyAlignment="1">
      <alignment horizontal="right"/>
    </xf>
    <xf numFmtId="0" fontId="47" fillId="2" borderId="1" xfId="2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2" borderId="0" xfId="0" applyFont="1" applyFill="1" applyAlignment="1">
      <alignment horizontal="left"/>
    </xf>
    <xf numFmtId="0" fontId="5" fillId="2" borderId="1" xfId="2" applyFont="1" applyFill="1" applyBorder="1" applyAlignment="1">
      <alignment horizontal="left" vertical="center" wrapText="1"/>
    </xf>
    <xf numFmtId="8" fontId="50" fillId="2" borderId="1" xfId="0" applyNumberFormat="1" applyFont="1" applyFill="1" applyBorder="1" applyAlignment="1">
      <alignment horizontal="right"/>
    </xf>
    <xf numFmtId="0" fontId="4" fillId="2" borderId="1" xfId="2" applyFont="1" applyFill="1" applyBorder="1" applyAlignment="1">
      <alignment horizontal="left" vertical="center" wrapText="1"/>
    </xf>
    <xf numFmtId="0" fontId="47" fillId="2" borderId="5" xfId="2" applyFont="1" applyFill="1" applyBorder="1" applyAlignment="1">
      <alignment horizontal="center" vertical="center"/>
    </xf>
    <xf numFmtId="8" fontId="50" fillId="2" borderId="16" xfId="0" applyNumberFormat="1" applyFont="1" applyFill="1" applyBorder="1" applyAlignment="1">
      <alignment horizontal="right"/>
    </xf>
    <xf numFmtId="0" fontId="3" fillId="2" borderId="16" xfId="2" applyFont="1" applyFill="1" applyBorder="1" applyAlignment="1">
      <alignment horizontal="left" vertical="center" wrapText="1"/>
    </xf>
    <xf numFmtId="0" fontId="47" fillId="2" borderId="16" xfId="2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8" fillId="0" borderId="1" xfId="2" applyBorder="1"/>
    <xf numFmtId="0" fontId="56" fillId="30" borderId="1" xfId="0" applyFont="1" applyFill="1" applyBorder="1" applyAlignment="1">
      <alignment horizontal="center" vertical="center"/>
    </xf>
    <xf numFmtId="0" fontId="8" fillId="30" borderId="20" xfId="2" applyFill="1" applyBorder="1" applyAlignment="1">
      <alignment vertical="center" wrapText="1"/>
    </xf>
    <xf numFmtId="170" fontId="57" fillId="30" borderId="1" xfId="2" applyNumberFormat="1" applyFont="1" applyFill="1" applyBorder="1" applyAlignment="1">
      <alignment horizontal="center" vertical="center"/>
    </xf>
    <xf numFmtId="170" fontId="35" fillId="30" borderId="1" xfId="2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5" fontId="0" fillId="0" borderId="16" xfId="0" applyNumberFormat="1" applyBorder="1" applyAlignment="1">
      <alignment vertical="center" wrapText="1"/>
    </xf>
    <xf numFmtId="165" fontId="48" fillId="31" borderId="16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65" fontId="0" fillId="0" borderId="22" xfId="0" applyNumberFormat="1" applyBorder="1" applyAlignment="1">
      <alignment vertical="center" wrapText="1"/>
    </xf>
    <xf numFmtId="0" fontId="56" fillId="30" borderId="16" xfId="0" applyFont="1" applyFill="1" applyBorder="1" applyAlignment="1">
      <alignment horizontal="center" vertical="center"/>
    </xf>
    <xf numFmtId="170" fontId="35" fillId="30" borderId="1" xfId="3" applyNumberFormat="1" applyFont="1" applyFill="1" applyBorder="1" applyAlignment="1" applyProtection="1">
      <alignment horizontal="center" vertical="center"/>
    </xf>
    <xf numFmtId="170" fontId="35" fillId="3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8" fillId="0" borderId="1" xfId="2" applyNumberFormat="1" applyBorder="1" applyAlignment="1">
      <alignment vertical="center" wrapText="1"/>
    </xf>
    <xf numFmtId="165" fontId="48" fillId="31" borderId="1" xfId="0" applyNumberFormat="1" applyFont="1" applyFill="1" applyBorder="1" applyAlignment="1">
      <alignment horizontal="right" vertical="center" wrapText="1"/>
    </xf>
    <xf numFmtId="44" fontId="8" fillId="0" borderId="19" xfId="3" applyFont="1" applyBorder="1" applyAlignment="1" applyProtection="1">
      <alignment vertical="center" wrapText="1"/>
    </xf>
    <xf numFmtId="44" fontId="8" fillId="0" borderId="23" xfId="3" applyFont="1" applyBorder="1" applyAlignment="1" applyProtection="1">
      <alignment vertical="center" wrapText="1"/>
    </xf>
    <xf numFmtId="0" fontId="8" fillId="30" borderId="20" xfId="2" applyFill="1" applyBorder="1" applyAlignment="1">
      <alignment wrapText="1"/>
    </xf>
    <xf numFmtId="170" fontId="35" fillId="3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8" fillId="0" borderId="18" xfId="2" applyBorder="1" applyAlignment="1">
      <alignment vertical="center" wrapText="1"/>
    </xf>
    <xf numFmtId="0" fontId="8" fillId="0" borderId="18" xfId="2" applyBorder="1" applyAlignment="1">
      <alignment horizontal="center" vertical="center" wrapText="1"/>
    </xf>
    <xf numFmtId="165" fontId="8" fillId="0" borderId="18" xfId="2" applyNumberFormat="1" applyBorder="1" applyAlignment="1">
      <alignment vertical="center" wrapText="1"/>
    </xf>
    <xf numFmtId="0" fontId="8" fillId="30" borderId="20" xfId="2" applyFill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165" fontId="8" fillId="0" borderId="1" xfId="2" applyNumberForma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65" fontId="0" fillId="0" borderId="18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65" fontId="48" fillId="33" borderId="1" xfId="0" applyNumberFormat="1" applyFont="1" applyFill="1" applyBorder="1" applyAlignment="1">
      <alignment horizontal="right" vertical="center" wrapText="1"/>
    </xf>
    <xf numFmtId="165" fontId="0" fillId="0" borderId="22" xfId="0" applyNumberFormat="1" applyBorder="1" applyAlignment="1">
      <alignment horizontal="right" vertical="center" wrapText="1"/>
    </xf>
    <xf numFmtId="0" fontId="8" fillId="30" borderId="1" xfId="115" applyFont="1" applyFill="1" applyBorder="1" applyAlignment="1" applyProtection="1">
      <alignment vertical="center" wrapText="1"/>
    </xf>
    <xf numFmtId="165" fontId="48" fillId="35" borderId="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4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2" fontId="0" fillId="0" borderId="0" xfId="0" applyNumberFormat="1"/>
    <xf numFmtId="2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65" fillId="36" borderId="1" xfId="0" applyFont="1" applyFill="1" applyBorder="1" applyAlignment="1">
      <alignment horizontal="center" vertical="center" wrapText="1"/>
    </xf>
    <xf numFmtId="164" fontId="65" fillId="36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164" fontId="63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49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wrapText="1"/>
    </xf>
    <xf numFmtId="0" fontId="49" fillId="2" borderId="1" xfId="0" applyFont="1" applyFill="1" applyBorder="1" applyAlignment="1">
      <alignment horizontal="center"/>
    </xf>
    <xf numFmtId="172" fontId="11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/>
    <xf numFmtId="164" fontId="6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2" fontId="0" fillId="2" borderId="0" xfId="0" applyNumberFormat="1" applyFill="1"/>
    <xf numFmtId="0" fontId="11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left" vertical="center" wrapText="1"/>
    </xf>
    <xf numFmtId="0" fontId="47" fillId="2" borderId="19" xfId="2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44" fontId="38" fillId="30" borderId="1" xfId="3" applyFont="1" applyFill="1" applyBorder="1" applyAlignment="1" applyProtection="1">
      <alignment vertical="center"/>
    </xf>
    <xf numFmtId="0" fontId="71" fillId="3" borderId="1" xfId="0" applyFont="1" applyFill="1" applyBorder="1" applyAlignment="1">
      <alignment horizontal="center" vertical="center" wrapText="1"/>
    </xf>
    <xf numFmtId="0" fontId="72" fillId="27" borderId="1" xfId="0" applyFont="1" applyFill="1" applyBorder="1" applyAlignment="1">
      <alignment horizontal="center" vertical="center"/>
    </xf>
    <xf numFmtId="0" fontId="73" fillId="27" borderId="1" xfId="0" applyFont="1" applyFill="1" applyBorder="1" applyAlignment="1">
      <alignment vertical="center"/>
    </xf>
    <xf numFmtId="0" fontId="72" fillId="27" borderId="1" xfId="0" applyFont="1" applyFill="1" applyBorder="1" applyAlignment="1">
      <alignment horizontal="right" vertical="center" wrapText="1"/>
    </xf>
    <xf numFmtId="0" fontId="74" fillId="2" borderId="1" xfId="0" applyFont="1" applyFill="1" applyBorder="1" applyAlignment="1">
      <alignment horizontal="center" vertical="center"/>
    </xf>
    <xf numFmtId="0" fontId="74" fillId="2" borderId="1" xfId="0" applyFont="1" applyFill="1" applyBorder="1" applyAlignment="1">
      <alignment horizontal="left" vertical="center" wrapText="1"/>
    </xf>
    <xf numFmtId="0" fontId="74" fillId="2" borderId="1" xfId="0" applyFont="1" applyFill="1" applyBorder="1" applyAlignment="1">
      <alignment horizontal="center" vertical="center" wrapText="1"/>
    </xf>
    <xf numFmtId="0" fontId="74" fillId="2" borderId="1" xfId="0" applyFont="1" applyFill="1" applyBorder="1" applyAlignment="1">
      <alignment vertical="center" wrapText="1"/>
    </xf>
    <xf numFmtId="0" fontId="75" fillId="2" borderId="1" xfId="0" applyFont="1" applyFill="1" applyBorder="1" applyAlignment="1">
      <alignment horizontal="left" vertical="center" wrapText="1"/>
    </xf>
    <xf numFmtId="0" fontId="75" fillId="2" borderId="2" xfId="0" applyFont="1" applyFill="1" applyBorder="1" applyAlignment="1">
      <alignment horizontal="left" vertical="center" wrapText="1"/>
    </xf>
    <xf numFmtId="0" fontId="74" fillId="2" borderId="2" xfId="0" applyFont="1" applyFill="1" applyBorder="1" applyAlignment="1">
      <alignment horizontal="center" vertical="center" wrapText="1"/>
    </xf>
    <xf numFmtId="0" fontId="74" fillId="2" borderId="2" xfId="0" applyFont="1" applyFill="1" applyBorder="1" applyAlignment="1">
      <alignment vertical="center" wrapText="1"/>
    </xf>
    <xf numFmtId="0" fontId="77" fillId="2" borderId="2" xfId="0" applyFont="1" applyFill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left" vertical="center" wrapText="1"/>
    </xf>
    <xf numFmtId="0" fontId="74" fillId="2" borderId="2" xfId="0" applyFont="1" applyFill="1" applyBorder="1" applyAlignment="1">
      <alignment horizontal="left" vertical="center" wrapText="1"/>
    </xf>
    <xf numFmtId="0" fontId="75" fillId="2" borderId="2" xfId="0" applyFont="1" applyFill="1" applyBorder="1" applyAlignment="1">
      <alignment horizontal="center" vertical="center" wrapText="1"/>
    </xf>
    <xf numFmtId="0" fontId="75" fillId="2" borderId="2" xfId="0" applyFont="1" applyFill="1" applyBorder="1" applyAlignment="1">
      <alignment horizontal="left" vertical="center"/>
    </xf>
    <xf numFmtId="0" fontId="74" fillId="2" borderId="2" xfId="0" applyFont="1" applyFill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4" fillId="0" borderId="1" xfId="0" applyFont="1" applyBorder="1" applyAlignment="1">
      <alignment vertical="center" wrapText="1"/>
    </xf>
    <xf numFmtId="0" fontId="74" fillId="2" borderId="2" xfId="0" applyFont="1" applyFill="1" applyBorder="1" applyAlignment="1">
      <alignment horizontal="left" vertical="center"/>
    </xf>
    <xf numFmtId="0" fontId="74" fillId="0" borderId="1" xfId="0" applyFont="1" applyBorder="1" applyAlignment="1">
      <alignment horizontal="center" vertical="center" wrapText="1"/>
    </xf>
    <xf numFmtId="0" fontId="75" fillId="2" borderId="2" xfId="0" applyFont="1" applyFill="1" applyBorder="1" applyAlignment="1">
      <alignment horizontal="center" vertical="center"/>
    </xf>
    <xf numFmtId="0" fontId="75" fillId="2" borderId="1" xfId="0" applyFont="1" applyFill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/>
    </xf>
    <xf numFmtId="0" fontId="75" fillId="2" borderId="1" xfId="2" applyFont="1" applyFill="1" applyBorder="1" applyAlignment="1">
      <alignment horizontal="left" vertical="center" wrapText="1"/>
    </xf>
    <xf numFmtId="0" fontId="78" fillId="2" borderId="1" xfId="2" applyFont="1" applyFill="1" applyBorder="1" applyAlignment="1">
      <alignment horizontal="center"/>
    </xf>
    <xf numFmtId="4" fontId="79" fillId="2" borderId="1" xfId="2" applyNumberFormat="1" applyFont="1" applyFill="1" applyBorder="1" applyAlignment="1">
      <alignment horizontal="center"/>
    </xf>
    <xf numFmtId="0" fontId="80" fillId="2" borderId="1" xfId="0" applyFont="1" applyFill="1" applyBorder="1" applyAlignment="1">
      <alignment horizontal="center" vertical="center" wrapText="1"/>
    </xf>
    <xf numFmtId="0" fontId="80" fillId="2" borderId="1" xfId="0" applyFont="1" applyFill="1" applyBorder="1" applyAlignment="1">
      <alignment horizontal="center" wrapText="1"/>
    </xf>
    <xf numFmtId="0" fontId="74" fillId="0" borderId="2" xfId="0" applyFont="1" applyBorder="1" applyAlignment="1">
      <alignment horizontal="center" vertical="center" wrapText="1"/>
    </xf>
    <xf numFmtId="0" fontId="78" fillId="2" borderId="1" xfId="2" applyFont="1" applyFill="1" applyBorder="1" applyAlignment="1">
      <alignment horizontal="center" vertical="center"/>
    </xf>
    <xf numFmtId="4" fontId="79" fillId="2" borderId="1" xfId="2" applyNumberFormat="1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 vertical="center" wrapText="1"/>
    </xf>
    <xf numFmtId="0" fontId="80" fillId="2" borderId="1" xfId="0" applyFont="1" applyFill="1" applyBorder="1"/>
    <xf numFmtId="0" fontId="76" fillId="0" borderId="18" xfId="0" applyFont="1" applyBorder="1" applyAlignment="1">
      <alignment horizontal="center" vertical="center" wrapText="1"/>
    </xf>
    <xf numFmtId="0" fontId="80" fillId="2" borderId="16" xfId="0" applyFont="1" applyFill="1" applyBorder="1" applyAlignment="1">
      <alignment wrapText="1"/>
    </xf>
    <xf numFmtId="4" fontId="79" fillId="2" borderId="16" xfId="2" applyNumberFormat="1" applyFont="1" applyFill="1" applyBorder="1" applyAlignment="1">
      <alignment horizontal="center" vertical="center"/>
    </xf>
    <xf numFmtId="0" fontId="80" fillId="2" borderId="16" xfId="0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wrapText="1"/>
    </xf>
    <xf numFmtId="0" fontId="75" fillId="0" borderId="18" xfId="0" applyFont="1" applyBorder="1" applyAlignment="1">
      <alignment horizontal="center" vertical="center" wrapText="1"/>
    </xf>
    <xf numFmtId="0" fontId="80" fillId="2" borderId="1" xfId="0" applyFont="1" applyFill="1" applyBorder="1" applyAlignment="1">
      <alignment wrapText="1"/>
    </xf>
    <xf numFmtId="0" fontId="81" fillId="2" borderId="18" xfId="2" applyFont="1" applyFill="1" applyBorder="1" applyAlignment="1">
      <alignment wrapText="1"/>
    </xf>
    <xf numFmtId="0" fontId="77" fillId="0" borderId="1" xfId="2" applyFont="1" applyBorder="1"/>
    <xf numFmtId="44" fontId="75" fillId="3" borderId="1" xfId="0" applyNumberFormat="1" applyFont="1" applyFill="1" applyBorder="1" applyAlignment="1">
      <alignment horizontal="center" vertical="center" wrapText="1"/>
    </xf>
    <xf numFmtId="0" fontId="82" fillId="3" borderId="1" xfId="0" applyFont="1" applyFill="1" applyBorder="1" applyAlignment="1">
      <alignment vertical="center" wrapText="1"/>
    </xf>
    <xf numFmtId="0" fontId="76" fillId="0" borderId="1" xfId="0" applyFont="1" applyBorder="1" applyAlignment="1">
      <alignment horizontal="center" vertical="center" wrapText="1"/>
    </xf>
    <xf numFmtId="0" fontId="83" fillId="29" borderId="1" xfId="0" applyFont="1" applyFill="1" applyBorder="1" applyAlignment="1">
      <alignment horizontal="center" vertical="center"/>
    </xf>
    <xf numFmtId="0" fontId="85" fillId="29" borderId="1" xfId="0" applyFont="1" applyFill="1" applyBorder="1" applyAlignment="1">
      <alignment vertical="center"/>
    </xf>
    <xf numFmtId="0" fontId="83" fillId="29" borderId="1" xfId="0" applyFont="1" applyFill="1" applyBorder="1" applyAlignment="1">
      <alignment horizontal="right" vertical="center" wrapText="1"/>
    </xf>
    <xf numFmtId="0" fontId="86" fillId="30" borderId="1" xfId="0" applyFont="1" applyFill="1" applyBorder="1" applyAlignment="1">
      <alignment horizontal="center" vertical="center"/>
    </xf>
    <xf numFmtId="0" fontId="83" fillId="30" borderId="1" xfId="0" applyFont="1" applyFill="1" applyBorder="1" applyAlignment="1">
      <alignment vertical="center" wrapText="1"/>
    </xf>
    <xf numFmtId="0" fontId="86" fillId="30" borderId="1" xfId="0" applyFont="1" applyFill="1" applyBorder="1" applyAlignment="1">
      <alignment horizontal="center" vertical="center" wrapText="1"/>
    </xf>
    <xf numFmtId="0" fontId="86" fillId="30" borderId="1" xfId="0" applyFont="1" applyFill="1" applyBorder="1" applyAlignment="1">
      <alignment wrapText="1"/>
    </xf>
    <xf numFmtId="0" fontId="86" fillId="30" borderId="1" xfId="0" applyFont="1" applyFill="1" applyBorder="1" applyAlignment="1">
      <alignment vertical="center" wrapText="1"/>
    </xf>
    <xf numFmtId="0" fontId="88" fillId="31" borderId="1" xfId="0" applyFont="1" applyFill="1" applyBorder="1" applyAlignment="1">
      <alignment horizontal="center" vertical="center" wrapText="1"/>
    </xf>
    <xf numFmtId="165" fontId="87" fillId="31" borderId="1" xfId="0" applyNumberFormat="1" applyFont="1" applyFill="1" applyBorder="1" applyAlignment="1">
      <alignment horizontal="center" vertical="center" wrapText="1"/>
    </xf>
    <xf numFmtId="0" fontId="90" fillId="31" borderId="1" xfId="0" applyFont="1" applyFill="1" applyBorder="1" applyAlignment="1">
      <alignment vertical="center" wrapText="1"/>
    </xf>
    <xf numFmtId="0" fontId="87" fillId="31" borderId="1" xfId="0" applyFont="1" applyFill="1" applyBorder="1" applyAlignment="1">
      <alignment vertical="center" wrapText="1"/>
    </xf>
    <xf numFmtId="0" fontId="83" fillId="29" borderId="16" xfId="0" applyFont="1" applyFill="1" applyBorder="1" applyAlignment="1">
      <alignment horizontal="center" vertical="center"/>
    </xf>
    <xf numFmtId="0" fontId="85" fillId="29" borderId="16" xfId="0" applyFont="1" applyFill="1" applyBorder="1" applyAlignment="1">
      <alignment vertical="center"/>
    </xf>
    <xf numFmtId="0" fontId="83" fillId="29" borderId="16" xfId="0" applyFont="1" applyFill="1" applyBorder="1" applyAlignment="1">
      <alignment horizontal="right" vertical="center" wrapText="1"/>
    </xf>
    <xf numFmtId="0" fontId="86" fillId="30" borderId="16" xfId="0" applyFont="1" applyFill="1" applyBorder="1" applyAlignment="1">
      <alignment horizontal="center" vertical="center"/>
    </xf>
    <xf numFmtId="0" fontId="83" fillId="30" borderId="16" xfId="0" applyFont="1" applyFill="1" applyBorder="1" applyAlignment="1">
      <alignment vertical="center" wrapText="1"/>
    </xf>
    <xf numFmtId="0" fontId="86" fillId="30" borderId="16" xfId="0" applyFont="1" applyFill="1" applyBorder="1" applyAlignment="1">
      <alignment horizontal="center" vertical="center" wrapText="1"/>
    </xf>
    <xf numFmtId="0" fontId="86" fillId="30" borderId="16" xfId="0" applyFont="1" applyFill="1" applyBorder="1" applyAlignment="1">
      <alignment vertical="center" wrapText="1"/>
    </xf>
    <xf numFmtId="0" fontId="86" fillId="30" borderId="16" xfId="0" applyFont="1" applyFill="1" applyBorder="1" applyAlignment="1">
      <alignment horizontal="left" vertical="center" wrapText="1"/>
    </xf>
    <xf numFmtId="0" fontId="88" fillId="31" borderId="16" xfId="0" applyFont="1" applyFill="1" applyBorder="1" applyAlignment="1">
      <alignment horizontal="center" vertical="center" wrapText="1"/>
    </xf>
    <xf numFmtId="0" fontId="87" fillId="31" borderId="16" xfId="0" applyFont="1" applyFill="1" applyBorder="1" applyAlignment="1">
      <alignment horizontal="center" vertical="center" wrapText="1"/>
    </xf>
    <xf numFmtId="0" fontId="90" fillId="31" borderId="16" xfId="0" applyFont="1" applyFill="1" applyBorder="1" applyAlignment="1">
      <alignment vertical="center" wrapText="1"/>
    </xf>
    <xf numFmtId="0" fontId="87" fillId="31" borderId="16" xfId="0" applyFont="1" applyFill="1" applyBorder="1" applyAlignment="1">
      <alignment vertical="center" wrapText="1"/>
    </xf>
    <xf numFmtId="0" fontId="77" fillId="0" borderId="24" xfId="2" applyFont="1" applyBorder="1" applyAlignment="1">
      <alignment horizontal="center" vertical="center"/>
    </xf>
    <xf numFmtId="0" fontId="91" fillId="0" borderId="22" xfId="2" applyFont="1" applyBorder="1"/>
    <xf numFmtId="0" fontId="86" fillId="30" borderId="22" xfId="3" applyNumberFormat="1" applyFont="1" applyFill="1" applyBorder="1" applyAlignment="1" applyProtection="1">
      <alignment horizontal="center" vertical="center"/>
    </xf>
    <xf numFmtId="0" fontId="77" fillId="0" borderId="22" xfId="2" applyFont="1" applyBorder="1"/>
    <xf numFmtId="0" fontId="87" fillId="31" borderId="1" xfId="0" applyFont="1" applyFill="1" applyBorder="1" applyAlignment="1">
      <alignment horizontal="center" vertical="center" wrapText="1"/>
    </xf>
    <xf numFmtId="0" fontId="91" fillId="0" borderId="1" xfId="2" applyFont="1" applyBorder="1"/>
    <xf numFmtId="0" fontId="91" fillId="0" borderId="1" xfId="2" applyFont="1" applyBorder="1" applyAlignment="1">
      <alignment horizontal="left" vertical="center"/>
    </xf>
    <xf numFmtId="0" fontId="77" fillId="0" borderId="26" xfId="2" applyFont="1" applyBorder="1" applyAlignment="1">
      <alignment horizontal="center"/>
    </xf>
    <xf numFmtId="0" fontId="77" fillId="0" borderId="27" xfId="2" applyFont="1" applyBorder="1" applyAlignment="1">
      <alignment horizontal="center" vertical="center"/>
    </xf>
    <xf numFmtId="0" fontId="91" fillId="0" borderId="18" xfId="2" applyFont="1" applyBorder="1"/>
    <xf numFmtId="0" fontId="86" fillId="30" borderId="1" xfId="0" applyFont="1" applyFill="1" applyBorder="1" applyAlignment="1">
      <alignment vertical="center"/>
    </xf>
    <xf numFmtId="0" fontId="88" fillId="33" borderId="1" xfId="0" applyFont="1" applyFill="1" applyBorder="1" applyAlignment="1">
      <alignment horizontal="center" vertical="center" wrapText="1"/>
    </xf>
    <xf numFmtId="0" fontId="87" fillId="33" borderId="1" xfId="0" applyFont="1" applyFill="1" applyBorder="1" applyAlignment="1">
      <alignment horizontal="center" vertical="center" wrapText="1"/>
    </xf>
    <xf numFmtId="0" fontId="90" fillId="33" borderId="1" xfId="0" applyFont="1" applyFill="1" applyBorder="1" applyAlignment="1">
      <alignment vertical="center" wrapText="1"/>
    </xf>
    <xf numFmtId="0" fontId="87" fillId="33" borderId="1" xfId="0" applyFont="1" applyFill="1" applyBorder="1" applyAlignment="1">
      <alignment vertical="center" wrapText="1"/>
    </xf>
    <xf numFmtId="0" fontId="83" fillId="32" borderId="1" xfId="0" applyFont="1" applyFill="1" applyBorder="1" applyAlignment="1">
      <alignment horizontal="center" vertical="center"/>
    </xf>
    <xf numFmtId="0" fontId="85" fillId="32" borderId="1" xfId="0" applyFont="1" applyFill="1" applyBorder="1" applyAlignment="1">
      <alignment vertical="center"/>
    </xf>
    <xf numFmtId="0" fontId="83" fillId="32" borderId="1" xfId="0" applyFont="1" applyFill="1" applyBorder="1" applyAlignment="1">
      <alignment horizontal="right" vertical="center" wrapText="1"/>
    </xf>
    <xf numFmtId="0" fontId="93" fillId="0" borderId="1" xfId="114" applyFont="1" applyBorder="1" applyAlignment="1" applyProtection="1">
      <alignment horizontal="center" wrapText="1"/>
    </xf>
    <xf numFmtId="0" fontId="93" fillId="30" borderId="1" xfId="0" applyFont="1" applyFill="1" applyBorder="1" applyAlignment="1">
      <alignment vertical="center" wrapText="1"/>
    </xf>
    <xf numFmtId="1" fontId="93" fillId="30" borderId="1" xfId="0" applyNumberFormat="1" applyFont="1" applyFill="1" applyBorder="1" applyAlignment="1">
      <alignment horizontal="center" vertical="center" wrapText="1"/>
    </xf>
    <xf numFmtId="165" fontId="93" fillId="30" borderId="1" xfId="0" applyNumberFormat="1" applyFont="1" applyFill="1" applyBorder="1" applyAlignment="1">
      <alignment wrapText="1"/>
    </xf>
    <xf numFmtId="44" fontId="94" fillId="30" borderId="1" xfId="3" applyFont="1" applyFill="1" applyBorder="1" applyAlignment="1" applyProtection="1">
      <alignment vertical="center" wrapText="1"/>
    </xf>
    <xf numFmtId="0" fontId="93" fillId="30" borderId="1" xfId="0" applyFont="1" applyFill="1" applyBorder="1" applyAlignment="1">
      <alignment horizontal="center" vertical="center" wrapText="1"/>
    </xf>
    <xf numFmtId="0" fontId="93" fillId="0" borderId="1" xfId="0" applyFont="1" applyBorder="1" applyAlignment="1">
      <alignment vertical="center" wrapText="1"/>
    </xf>
    <xf numFmtId="1" fontId="93" fillId="0" borderId="1" xfId="0" applyNumberFormat="1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wrapText="1"/>
    </xf>
    <xf numFmtId="165" fontId="93" fillId="30" borderId="1" xfId="0" applyNumberFormat="1" applyFont="1" applyFill="1" applyBorder="1" applyAlignment="1">
      <alignment vertical="center" wrapText="1"/>
    </xf>
    <xf numFmtId="165" fontId="94" fillId="0" borderId="1" xfId="0" applyNumberFormat="1" applyFont="1" applyBorder="1" applyAlignment="1">
      <alignment vertical="center" wrapText="1"/>
    </xf>
    <xf numFmtId="0" fontId="93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77" fillId="0" borderId="1" xfId="0" applyFont="1" applyBorder="1"/>
    <xf numFmtId="44" fontId="94" fillId="0" borderId="1" xfId="3" applyFont="1" applyBorder="1" applyAlignment="1" applyProtection="1">
      <alignment horizontal="right" vertical="center" wrapText="1"/>
    </xf>
    <xf numFmtId="0" fontId="88" fillId="35" borderId="1" xfId="0" applyFont="1" applyFill="1" applyBorder="1" applyAlignment="1">
      <alignment horizontal="center" vertical="center" wrapText="1"/>
    </xf>
    <xf numFmtId="44" fontId="89" fillId="35" borderId="1" xfId="3" applyFont="1" applyFill="1" applyBorder="1" applyAlignment="1" applyProtection="1">
      <alignment horizontal="right" vertical="center" wrapText="1"/>
    </xf>
    <xf numFmtId="0" fontId="87" fillId="35" borderId="1" xfId="0" applyFont="1" applyFill="1" applyBorder="1" applyAlignment="1">
      <alignment horizontal="center" vertical="center" wrapText="1"/>
    </xf>
    <xf numFmtId="0" fontId="90" fillId="35" borderId="1" xfId="0" applyFont="1" applyFill="1" applyBorder="1" applyAlignment="1">
      <alignment horizontal="center" vertical="center" wrapText="1"/>
    </xf>
    <xf numFmtId="0" fontId="90" fillId="35" borderId="1" xfId="0" applyFont="1" applyFill="1" applyBorder="1" applyAlignment="1">
      <alignment vertical="center" wrapText="1"/>
    </xf>
    <xf numFmtId="0" fontId="81" fillId="2" borderId="16" xfId="2" applyFont="1" applyFill="1" applyBorder="1" applyAlignment="1">
      <alignment wrapText="1"/>
    </xf>
    <xf numFmtId="0" fontId="13" fillId="0" borderId="0" xfId="0" applyFont="1" applyAlignment="1">
      <alignment horizontal="right" vertical="center" wrapText="1"/>
    </xf>
    <xf numFmtId="0" fontId="74" fillId="0" borderId="2" xfId="0" applyFont="1" applyBorder="1" applyAlignment="1">
      <alignment horizontal="left" vertical="center" wrapText="1"/>
    </xf>
    <xf numFmtId="0" fontId="77" fillId="0" borderId="16" xfId="2" applyFont="1" applyBorder="1" applyAlignment="1">
      <alignment wrapText="1"/>
    </xf>
    <xf numFmtId="0" fontId="77" fillId="0" borderId="1" xfId="2" applyFont="1" applyBorder="1" applyAlignment="1">
      <alignment wrapText="1"/>
    </xf>
    <xf numFmtId="0" fontId="86" fillId="30" borderId="18" xfId="0" applyFont="1" applyFill="1" applyBorder="1" applyAlignment="1">
      <alignment horizontal="left" vertical="center" wrapText="1"/>
    </xf>
    <xf numFmtId="0" fontId="77" fillId="0" borderId="1" xfId="114" applyFont="1" applyBorder="1" applyAlignment="1" applyProtection="1">
      <alignment wrapText="1"/>
    </xf>
    <xf numFmtId="0" fontId="77" fillId="0" borderId="1" xfId="0" applyFont="1" applyBorder="1" applyAlignment="1">
      <alignment wrapText="1"/>
    </xf>
    <xf numFmtId="0" fontId="8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4" fontId="11" fillId="0" borderId="0" xfId="1" applyFont="1" applyFill="1" applyAlignment="1"/>
    <xf numFmtId="44" fontId="74" fillId="2" borderId="1" xfId="1" applyFont="1" applyFill="1" applyBorder="1" applyAlignment="1">
      <alignment wrapText="1"/>
    </xf>
    <xf numFmtId="44" fontId="75" fillId="2" borderId="1" xfId="1" applyFont="1" applyFill="1" applyBorder="1" applyAlignment="1">
      <alignment wrapText="1"/>
    </xf>
    <xf numFmtId="44" fontId="75" fillId="2" borderId="1" xfId="3" applyFont="1" applyFill="1" applyBorder="1" applyAlignment="1">
      <alignment wrapText="1"/>
    </xf>
    <xf numFmtId="44" fontId="74" fillId="2" borderId="1" xfId="0" applyNumberFormat="1" applyFont="1" applyFill="1" applyBorder="1"/>
    <xf numFmtId="44" fontId="75" fillId="2" borderId="1" xfId="0" applyNumberFormat="1" applyFont="1" applyFill="1" applyBorder="1" applyAlignment="1">
      <alignment vertical="center"/>
    </xf>
    <xf numFmtId="44" fontId="75" fillId="2" borderId="1" xfId="0" applyNumberFormat="1" applyFont="1" applyFill="1" applyBorder="1"/>
    <xf numFmtId="164" fontId="78" fillId="2" borderId="1" xfId="0" applyNumberFormat="1" applyFont="1" applyFill="1" applyBorder="1"/>
    <xf numFmtId="8" fontId="80" fillId="2" borderId="1" xfId="0" applyNumberFormat="1" applyFont="1" applyFill="1" applyBorder="1"/>
    <xf numFmtId="8" fontId="80" fillId="2" borderId="1" xfId="0" applyNumberFormat="1" applyFont="1" applyFill="1" applyBorder="1" applyAlignment="1">
      <alignment vertical="center"/>
    </xf>
    <xf numFmtId="8" fontId="80" fillId="2" borderId="16" xfId="0" applyNumberFormat="1" applyFont="1" applyFill="1" applyBorder="1" applyAlignment="1">
      <alignment vertical="center"/>
    </xf>
    <xf numFmtId="44" fontId="68" fillId="2" borderId="16" xfId="2" applyNumberFormat="1" applyFont="1" applyFill="1" applyBorder="1"/>
    <xf numFmtId="44" fontId="78" fillId="2" borderId="18" xfId="2" applyNumberFormat="1" applyFont="1" applyFill="1" applyBorder="1"/>
    <xf numFmtId="44" fontId="71" fillId="3" borderId="1" xfId="1" applyFont="1" applyFill="1" applyBorder="1" applyAlignment="1">
      <alignment wrapText="1"/>
    </xf>
    <xf numFmtId="44" fontId="86" fillId="30" borderId="1" xfId="3" applyFont="1" applyFill="1" applyBorder="1" applyAlignment="1" applyProtection="1">
      <alignment vertical="center" wrapText="1"/>
    </xf>
    <xf numFmtId="44" fontId="88" fillId="31" borderId="1" xfId="3" applyFont="1" applyFill="1" applyBorder="1" applyAlignment="1" applyProtection="1">
      <alignment vertical="center" wrapText="1"/>
    </xf>
    <xf numFmtId="44" fontId="86" fillId="30" borderId="16" xfId="3" applyFont="1" applyFill="1" applyBorder="1" applyAlignment="1" applyProtection="1">
      <alignment vertical="center" wrapText="1"/>
    </xf>
    <xf numFmtId="44" fontId="88" fillId="31" borderId="16" xfId="3" applyFont="1" applyFill="1" applyBorder="1" applyAlignment="1" applyProtection="1">
      <alignment vertical="center" wrapText="1"/>
    </xf>
    <xf numFmtId="165" fontId="77" fillId="0" borderId="22" xfId="2" applyNumberFormat="1" applyFont="1" applyBorder="1"/>
    <xf numFmtId="165" fontId="77" fillId="0" borderId="1" xfId="2" applyNumberFormat="1" applyFont="1" applyBorder="1"/>
    <xf numFmtId="165" fontId="67" fillId="0" borderId="1" xfId="2" applyNumberFormat="1" applyFont="1" applyBorder="1" applyAlignment="1">
      <alignment vertical="center"/>
    </xf>
    <xf numFmtId="44" fontId="69" fillId="31" borderId="1" xfId="3" applyFont="1" applyFill="1" applyBorder="1" applyAlignment="1" applyProtection="1">
      <alignment vertical="center" wrapText="1"/>
    </xf>
    <xf numFmtId="165" fontId="67" fillId="0" borderId="1" xfId="2" applyNumberFormat="1" applyFont="1" applyBorder="1"/>
    <xf numFmtId="165" fontId="92" fillId="34" borderId="1" xfId="2" applyNumberFormat="1" applyFont="1" applyFill="1" applyBorder="1"/>
    <xf numFmtId="165" fontId="70" fillId="34" borderId="1" xfId="2" applyNumberFormat="1" applyFont="1" applyFill="1" applyBorder="1"/>
    <xf numFmtId="165" fontId="70" fillId="35" borderId="1" xfId="114" applyNumberFormat="1" applyFont="1" applyFill="1" applyBorder="1" applyProtection="1"/>
    <xf numFmtId="165" fontId="67" fillId="0" borderId="18" xfId="2" applyNumberFormat="1" applyFont="1" applyBorder="1"/>
    <xf numFmtId="44" fontId="11" fillId="0" borderId="0" xfId="0" applyNumberFormat="1" applyFont="1"/>
    <xf numFmtId="164" fontId="11" fillId="0" borderId="0" xfId="0" applyNumberFormat="1" applyFont="1"/>
    <xf numFmtId="0" fontId="2" fillId="0" borderId="1" xfId="0" applyFont="1" applyBorder="1" applyAlignment="1">
      <alignment horizontal="center"/>
    </xf>
    <xf numFmtId="164" fontId="11" fillId="2" borderId="0" xfId="0" applyNumberFormat="1" applyFont="1" applyFill="1"/>
    <xf numFmtId="0" fontId="62" fillId="2" borderId="1" xfId="0" applyFont="1" applyFill="1" applyBorder="1" applyAlignment="1">
      <alignment horizontal="center" vertical="center" wrapText="1"/>
    </xf>
    <xf numFmtId="14" fontId="49" fillId="2" borderId="1" xfId="0" applyNumberFormat="1" applyFont="1" applyFill="1" applyBorder="1" applyAlignment="1">
      <alignment horizontal="center"/>
    </xf>
    <xf numFmtId="14" fontId="47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 wrapText="1"/>
    </xf>
    <xf numFmtId="164" fontId="47" fillId="2" borderId="1" xfId="0" applyNumberFormat="1" applyFont="1" applyFill="1" applyBorder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164" fontId="95" fillId="0" borderId="0" xfId="0" applyNumberFormat="1" applyFont="1" applyAlignment="1">
      <alignment horizontal="right"/>
    </xf>
    <xf numFmtId="44" fontId="74" fillId="2" borderId="1" xfId="1" applyFont="1" applyFill="1" applyBorder="1" applyAlignment="1">
      <alignment horizontal="center" vertical="center" wrapText="1"/>
    </xf>
    <xf numFmtId="0" fontId="77" fillId="0" borderId="1" xfId="2" applyFont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 wrapText="1"/>
    </xf>
    <xf numFmtId="0" fontId="78" fillId="2" borderId="16" xfId="0" applyFont="1" applyFill="1" applyBorder="1" applyAlignment="1">
      <alignment horizontal="center" wrapText="1"/>
    </xf>
    <xf numFmtId="0" fontId="78" fillId="2" borderId="16" xfId="2" applyFont="1" applyFill="1" applyBorder="1" applyAlignment="1">
      <alignment horizontal="center" wrapText="1"/>
    </xf>
    <xf numFmtId="0" fontId="77" fillId="0" borderId="22" xfId="2" applyFont="1" applyBorder="1" applyAlignment="1">
      <alignment horizontal="center" wrapText="1"/>
    </xf>
    <xf numFmtId="0" fontId="77" fillId="0" borderId="1" xfId="2" applyFont="1" applyBorder="1" applyAlignment="1">
      <alignment horizontal="center" wrapText="1"/>
    </xf>
    <xf numFmtId="0" fontId="97" fillId="2" borderId="18" xfId="2" applyFont="1" applyFill="1" applyBorder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80" fillId="2" borderId="16" xfId="0" applyFont="1" applyFill="1" applyBorder="1" applyAlignment="1">
      <alignment horizontal="left" wrapText="1"/>
    </xf>
    <xf numFmtId="44" fontId="1" fillId="0" borderId="0" xfId="1" applyFont="1" applyFill="1" applyAlignment="1">
      <alignment horizontal="right" vertical="center"/>
    </xf>
    <xf numFmtId="44" fontId="71" fillId="3" borderId="1" xfId="1" applyFont="1" applyFill="1" applyBorder="1" applyAlignment="1">
      <alignment horizontal="center" vertical="center" wrapText="1"/>
    </xf>
    <xf numFmtId="44" fontId="75" fillId="2" borderId="1" xfId="1" applyFont="1" applyFill="1" applyBorder="1" applyAlignment="1">
      <alignment vertical="center"/>
    </xf>
    <xf numFmtId="44" fontId="75" fillId="2" borderId="18" xfId="1" applyFont="1" applyFill="1" applyBorder="1" applyAlignment="1">
      <alignment vertical="center"/>
    </xf>
    <xf numFmtId="44" fontId="75" fillId="0" borderId="18" xfId="0" applyNumberFormat="1" applyFont="1" applyBorder="1" applyAlignment="1">
      <alignment vertical="center"/>
    </xf>
    <xf numFmtId="44" fontId="75" fillId="0" borderId="18" xfId="0" applyNumberFormat="1" applyFont="1" applyBorder="1" applyAlignment="1">
      <alignment horizontal="center" vertical="center" wrapText="1"/>
    </xf>
    <xf numFmtId="44" fontId="75" fillId="2" borderId="18" xfId="0" applyNumberFormat="1" applyFont="1" applyFill="1" applyBorder="1" applyAlignment="1">
      <alignment horizontal="center" vertical="center"/>
    </xf>
    <xf numFmtId="44" fontId="75" fillId="2" borderId="18" xfId="3" applyFont="1" applyFill="1" applyBorder="1" applyAlignment="1">
      <alignment horizontal="center" vertical="center"/>
    </xf>
    <xf numFmtId="44" fontId="75" fillId="2" borderId="1" xfId="3" applyFont="1" applyFill="1" applyBorder="1" applyAlignment="1">
      <alignment horizontal="center" vertical="center"/>
    </xf>
    <xf numFmtId="44" fontId="71" fillId="3" borderId="1" xfId="1" applyFont="1" applyFill="1" applyBorder="1" applyAlignment="1">
      <alignment horizontal="right" vertical="center" wrapText="1"/>
    </xf>
    <xf numFmtId="44" fontId="80" fillId="30" borderId="1" xfId="3" applyFont="1" applyFill="1" applyBorder="1" applyAlignment="1" applyProtection="1">
      <alignment vertical="center"/>
    </xf>
    <xf numFmtId="44" fontId="98" fillId="31" borderId="1" xfId="3" applyFont="1" applyFill="1" applyBorder="1" applyAlignment="1" applyProtection="1">
      <alignment horizontal="right" vertical="center" wrapText="1"/>
    </xf>
    <xf numFmtId="170" fontId="80" fillId="30" borderId="0" xfId="0" applyNumberFormat="1" applyFont="1" applyFill="1" applyAlignment="1">
      <alignment horizontal="right" vertical="center"/>
    </xf>
    <xf numFmtId="170" fontId="98" fillId="31" borderId="1" xfId="3" applyNumberFormat="1" applyFont="1" applyFill="1" applyBorder="1" applyAlignment="1" applyProtection="1">
      <alignment horizontal="right" vertical="center" wrapText="1"/>
    </xf>
    <xf numFmtId="44" fontId="98" fillId="33" borderId="1" xfId="3" applyFont="1" applyFill="1" applyBorder="1" applyAlignment="1" applyProtection="1">
      <alignment horizontal="right" vertical="center" wrapText="1"/>
    </xf>
    <xf numFmtId="44" fontId="99" fillId="30" borderId="1" xfId="3" applyFont="1" applyFill="1" applyBorder="1" applyAlignment="1" applyProtection="1">
      <alignment vertical="center" wrapText="1"/>
    </xf>
    <xf numFmtId="165" fontId="99" fillId="0" borderId="1" xfId="0" applyNumberFormat="1" applyFont="1" applyBorder="1" applyAlignment="1">
      <alignment vertical="center" wrapText="1"/>
    </xf>
    <xf numFmtId="0" fontId="99" fillId="0" borderId="1" xfId="0" applyFont="1" applyBorder="1" applyAlignment="1">
      <alignment wrapText="1"/>
    </xf>
    <xf numFmtId="44" fontId="99" fillId="0" borderId="1" xfId="3" applyFont="1" applyBorder="1" applyAlignment="1" applyProtection="1">
      <alignment horizontal="right" vertical="center" wrapText="1"/>
    </xf>
    <xf numFmtId="44" fontId="98" fillId="35" borderId="1" xfId="3" applyFont="1" applyFill="1" applyBorder="1" applyAlignment="1" applyProtection="1">
      <alignment horizontal="right" vertical="center" wrapText="1"/>
    </xf>
    <xf numFmtId="44" fontId="66" fillId="3" borderId="1" xfId="1" applyFont="1" applyFill="1" applyBorder="1" applyAlignment="1">
      <alignment horizontal="center" vertical="center" wrapText="1"/>
    </xf>
    <xf numFmtId="0" fontId="68" fillId="2" borderId="16" xfId="2" applyFont="1" applyFill="1" applyBorder="1" applyAlignment="1">
      <alignment horizontal="center" vertical="center" wrapText="1"/>
    </xf>
    <xf numFmtId="0" fontId="80" fillId="2" borderId="18" xfId="0" applyFont="1" applyFill="1" applyBorder="1" applyAlignment="1">
      <alignment horizontal="center" vertical="center" wrapText="1"/>
    </xf>
    <xf numFmtId="49" fontId="86" fillId="30" borderId="1" xfId="0" applyNumberFormat="1" applyFont="1" applyFill="1" applyBorder="1" applyAlignment="1">
      <alignment horizontal="center" vertical="center" wrapText="1"/>
    </xf>
    <xf numFmtId="0" fontId="86" fillId="30" borderId="18" xfId="0" applyFont="1" applyFill="1" applyBorder="1" applyAlignment="1">
      <alignment horizontal="center" vertical="center" wrapText="1"/>
    </xf>
    <xf numFmtId="165" fontId="93" fillId="0" borderId="1" xfId="114" applyNumberFormat="1" applyFont="1" applyBorder="1" applyAlignment="1" applyProtection="1">
      <alignment horizontal="center" wrapText="1"/>
    </xf>
    <xf numFmtId="0" fontId="40" fillId="2" borderId="1" xfId="2" applyFont="1" applyFill="1" applyBorder="1" applyAlignment="1">
      <alignment horizontal="center" vertical="center" wrapText="1"/>
    </xf>
    <xf numFmtId="44" fontId="78" fillId="2" borderId="16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3" fillId="27" borderId="1" xfId="0" applyFont="1" applyFill="1" applyBorder="1" applyAlignment="1">
      <alignment vertical="center"/>
    </xf>
    <xf numFmtId="0" fontId="71" fillId="3" borderId="1" xfId="0" applyFont="1" applyFill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6" fillId="0" borderId="28" xfId="0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 wrapText="1"/>
    </xf>
    <xf numFmtId="0" fontId="84" fillId="29" borderId="1" xfId="2" applyFont="1" applyFill="1" applyBorder="1" applyAlignment="1">
      <alignment horizontal="left" vertical="center"/>
    </xf>
    <xf numFmtId="0" fontId="88" fillId="31" borderId="1" xfId="0" applyFont="1" applyFill="1" applyBorder="1" applyAlignment="1">
      <alignment horizontal="center" vertical="center" wrapText="1"/>
    </xf>
    <xf numFmtId="0" fontId="84" fillId="29" borderId="16" xfId="2" applyFont="1" applyFill="1" applyBorder="1" applyAlignment="1">
      <alignment horizontal="left" vertical="center"/>
    </xf>
    <xf numFmtId="0" fontId="88" fillId="31" borderId="16" xfId="0" applyFont="1" applyFill="1" applyBorder="1" applyAlignment="1">
      <alignment horizontal="center" vertical="center" wrapText="1"/>
    </xf>
    <xf numFmtId="0" fontId="88" fillId="35" borderId="1" xfId="0" applyFont="1" applyFill="1" applyBorder="1" applyAlignment="1">
      <alignment horizontal="center" vertical="center" wrapText="1"/>
    </xf>
    <xf numFmtId="0" fontId="88" fillId="33" borderId="1" xfId="0" applyFont="1" applyFill="1" applyBorder="1" applyAlignment="1">
      <alignment horizontal="center" vertical="center" wrapText="1"/>
    </xf>
    <xf numFmtId="0" fontId="84" fillId="32" borderId="1" xfId="115" applyFont="1" applyFill="1" applyBorder="1" applyAlignment="1" applyProtection="1">
      <alignment horizontal="left" vertical="center" wrapText="1"/>
    </xf>
    <xf numFmtId="0" fontId="15" fillId="27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15" fillId="27" borderId="4" xfId="0" applyFont="1" applyFill="1" applyBorder="1" applyAlignment="1">
      <alignment horizontal="left" vertical="center" wrapText="1"/>
    </xf>
    <xf numFmtId="0" fontId="15" fillId="27" borderId="3" xfId="0" applyFont="1" applyFill="1" applyBorder="1" applyAlignment="1">
      <alignment horizontal="left" vertical="center" wrapText="1"/>
    </xf>
    <xf numFmtId="0" fontId="15" fillId="27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4" fillId="32" borderId="21" xfId="2" applyFont="1" applyFill="1" applyBorder="1" applyAlignment="1">
      <alignment horizontal="left" vertical="center"/>
    </xf>
    <xf numFmtId="0" fontId="48" fillId="31" borderId="16" xfId="0" applyFont="1" applyFill="1" applyBorder="1" applyAlignment="1">
      <alignment horizontal="center" vertical="center" wrapText="1"/>
    </xf>
    <xf numFmtId="0" fontId="48" fillId="31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5" fillId="32" borderId="1" xfId="0" applyFont="1" applyFill="1" applyBorder="1" applyAlignment="1">
      <alignment horizontal="left" vertical="center" wrapText="1"/>
    </xf>
    <xf numFmtId="0" fontId="48" fillId="33" borderId="1" xfId="0" applyFont="1" applyFill="1" applyBorder="1" applyAlignment="1">
      <alignment horizontal="center" vertical="center" wrapText="1"/>
    </xf>
    <xf numFmtId="0" fontId="54" fillId="32" borderId="25" xfId="2" applyFont="1" applyFill="1" applyBorder="1" applyAlignment="1">
      <alignment horizontal="left" vertical="center"/>
    </xf>
    <xf numFmtId="0" fontId="55" fillId="32" borderId="16" xfId="0" applyFont="1" applyFill="1" applyBorder="1" applyAlignment="1">
      <alignment horizontal="left" vertical="center" wrapText="1"/>
    </xf>
    <xf numFmtId="0" fontId="48" fillId="35" borderId="1" xfId="0" applyFont="1" applyFill="1" applyBorder="1" applyAlignment="1">
      <alignment horizontal="center" vertical="center" wrapText="1"/>
    </xf>
    <xf numFmtId="0" fontId="48" fillId="3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4" fontId="52" fillId="2" borderId="1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164" fontId="52" fillId="2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16">
    <cellStyle name="20% - akcent 1 2" xfId="31" xr:uid="{00000000-0005-0000-0000-000000000000}"/>
    <cellStyle name="20% - akcent 2 2" xfId="32" xr:uid="{00000000-0005-0000-0000-000001000000}"/>
    <cellStyle name="20% - akcent 3 2" xfId="41" xr:uid="{00000000-0005-0000-0000-000002000000}"/>
    <cellStyle name="20% - akcent 4 2" xfId="40" xr:uid="{00000000-0005-0000-0000-000003000000}"/>
    <cellStyle name="20% - akcent 5 2" xfId="39" xr:uid="{00000000-0005-0000-0000-000004000000}"/>
    <cellStyle name="20% - akcent 6 2" xfId="38" xr:uid="{00000000-0005-0000-0000-000005000000}"/>
    <cellStyle name="40% - akcent 1 2" xfId="33" xr:uid="{00000000-0005-0000-0000-000006000000}"/>
    <cellStyle name="40% - akcent 2 2" xfId="34" xr:uid="{00000000-0005-0000-0000-000007000000}"/>
    <cellStyle name="40% - akcent 3 2" xfId="35" xr:uid="{00000000-0005-0000-0000-000008000000}"/>
    <cellStyle name="40% - akcent 4 2" xfId="36" xr:uid="{00000000-0005-0000-0000-000009000000}"/>
    <cellStyle name="40% - akcent 5 2" xfId="26" xr:uid="{00000000-0005-0000-0000-00000A000000}"/>
    <cellStyle name="40% - akcent 6 2" xfId="25" xr:uid="{00000000-0005-0000-0000-00000B000000}"/>
    <cellStyle name="60% - akcent 1 2" xfId="24" xr:uid="{00000000-0005-0000-0000-00000C000000}"/>
    <cellStyle name="60% - akcent 2 2" xfId="37" xr:uid="{00000000-0005-0000-0000-00000D000000}"/>
    <cellStyle name="60% - akcent 3 2" xfId="30" xr:uid="{00000000-0005-0000-0000-00000E000000}"/>
    <cellStyle name="60% - akcent 4 2" xfId="29" xr:uid="{00000000-0005-0000-0000-00000F000000}"/>
    <cellStyle name="60% - akcent 5 2" xfId="28" xr:uid="{00000000-0005-0000-0000-000010000000}"/>
    <cellStyle name="60% - akcent 6 2" xfId="27" xr:uid="{00000000-0005-0000-0000-000011000000}"/>
    <cellStyle name="Akcent 1 2" xfId="4" xr:uid="{00000000-0005-0000-0000-000012000000}"/>
    <cellStyle name="Akcent 2 2" xfId="5" xr:uid="{00000000-0005-0000-0000-000013000000}"/>
    <cellStyle name="Akcent 3 2" xfId="6" xr:uid="{00000000-0005-0000-0000-000014000000}"/>
    <cellStyle name="Akcent 4 2" xfId="7" xr:uid="{00000000-0005-0000-0000-000015000000}"/>
    <cellStyle name="Akcent 5 2" xfId="8" xr:uid="{00000000-0005-0000-0000-000016000000}"/>
    <cellStyle name="Akcent 6 2" xfId="9" xr:uid="{00000000-0005-0000-0000-000017000000}"/>
    <cellStyle name="Dane wejściowe 2" xfId="10" xr:uid="{00000000-0005-0000-0000-000018000000}"/>
    <cellStyle name="Dane wyjściowe 2" xfId="11" xr:uid="{00000000-0005-0000-0000-000019000000}"/>
    <cellStyle name="Dobre 2" xfId="42" xr:uid="{00000000-0005-0000-0000-00001A000000}"/>
    <cellStyle name="Excel Built-in Currency" xfId="47" xr:uid="{00000000-0005-0000-0000-00001B000000}"/>
    <cellStyle name="Excel Built-in Currency 1" xfId="51" xr:uid="{00000000-0005-0000-0000-00001C000000}"/>
    <cellStyle name="Excel Built-in Currency 2" xfId="50" xr:uid="{00000000-0005-0000-0000-00001D000000}"/>
    <cellStyle name="Excel Built-in Currency 2 2" xfId="60" xr:uid="{00000000-0005-0000-0000-00001E000000}"/>
    <cellStyle name="Excel Built-in Currency 3" xfId="58" xr:uid="{00000000-0005-0000-0000-00001F000000}"/>
    <cellStyle name="Excel Built-in Currency 3 2" xfId="61" xr:uid="{00000000-0005-0000-0000-000020000000}"/>
    <cellStyle name="Excel Built-in Currency 3 2 2" xfId="76" xr:uid="{00000000-0005-0000-0000-000021000000}"/>
    <cellStyle name="Excel Built-in Currency 3 3" xfId="78" xr:uid="{00000000-0005-0000-0000-000022000000}"/>
    <cellStyle name="Excel Built-in Currency 4" xfId="62" xr:uid="{00000000-0005-0000-0000-000023000000}"/>
    <cellStyle name="Excel Built-in Currency 5" xfId="74" xr:uid="{00000000-0005-0000-0000-000024000000}"/>
    <cellStyle name="Excel Built-in Explanatory Text" xfId="114" xr:uid="{F0F97AAD-2A94-4503-82EA-FF6675226C3A}"/>
    <cellStyle name="Excel Built-in Explanatory Text 7" xfId="115" xr:uid="{FCF6D576-8BF4-4A2D-BE47-E0AA5F016A28}"/>
    <cellStyle name="Excel Built-in Normal" xfId="46" xr:uid="{00000000-0005-0000-0000-000025000000}"/>
    <cellStyle name="Excel Built-in Normal 1" xfId="52" xr:uid="{00000000-0005-0000-0000-000026000000}"/>
    <cellStyle name="Excel Built-in Normal 1 2" xfId="63" xr:uid="{00000000-0005-0000-0000-000027000000}"/>
    <cellStyle name="Excel Built-in Normal 1 2 2" xfId="75" xr:uid="{00000000-0005-0000-0000-000028000000}"/>
    <cellStyle name="Excel Built-in Normal 2" xfId="64" xr:uid="{00000000-0005-0000-0000-000029000000}"/>
    <cellStyle name="Excel Built-in Normal 2 2" xfId="80" xr:uid="{00000000-0005-0000-0000-00002A000000}"/>
    <cellStyle name="Excel Built-in Normal 3" xfId="82" xr:uid="{00000000-0005-0000-0000-00002B000000}"/>
    <cellStyle name="Heading" xfId="53" xr:uid="{00000000-0005-0000-0000-00002C000000}"/>
    <cellStyle name="Heading 1" xfId="65" xr:uid="{00000000-0005-0000-0000-00002D000000}"/>
    <cellStyle name="Heading 1 2" xfId="79" xr:uid="{00000000-0005-0000-0000-00002E000000}"/>
    <cellStyle name="Heading 2" xfId="81" xr:uid="{00000000-0005-0000-0000-00002F000000}"/>
    <cellStyle name="Heading1" xfId="54" xr:uid="{00000000-0005-0000-0000-000030000000}"/>
    <cellStyle name="Heading1 1" xfId="66" xr:uid="{00000000-0005-0000-0000-000031000000}"/>
    <cellStyle name="Heading1 1 2" xfId="77" xr:uid="{00000000-0005-0000-0000-000032000000}"/>
    <cellStyle name="Heading1 2" xfId="83" xr:uid="{00000000-0005-0000-0000-000033000000}"/>
    <cellStyle name="Komórka połączona 2" xfId="12" xr:uid="{00000000-0005-0000-0000-000034000000}"/>
    <cellStyle name="Komórka zaznaczona 2" xfId="13" xr:uid="{00000000-0005-0000-0000-000035000000}"/>
    <cellStyle name="Nagłówek 1 2" xfId="14" xr:uid="{00000000-0005-0000-0000-000036000000}"/>
    <cellStyle name="Nagłówek 2 2" xfId="15" xr:uid="{00000000-0005-0000-0000-000037000000}"/>
    <cellStyle name="Nagłówek 3 2" xfId="16" xr:uid="{00000000-0005-0000-0000-000038000000}"/>
    <cellStyle name="Nagłówek 4 2" xfId="17" xr:uid="{00000000-0005-0000-0000-000039000000}"/>
    <cellStyle name="Neutralne 2" xfId="43" xr:uid="{00000000-0005-0000-0000-00003A000000}"/>
    <cellStyle name="Normalny" xfId="0" builtinId="0"/>
    <cellStyle name="Normalny 2" xfId="2" xr:uid="{00000000-0005-0000-0000-00003C000000}"/>
    <cellStyle name="Normalny 2 2" xfId="67" xr:uid="{00000000-0005-0000-0000-00003D000000}"/>
    <cellStyle name="Normalny 2 2 2" xfId="84" xr:uid="{00000000-0005-0000-0000-00003E000000}"/>
    <cellStyle name="Normalny 2 3" xfId="95" xr:uid="{00000000-0005-0000-0000-00003F000000}"/>
    <cellStyle name="Normalny 2 4" xfId="49" xr:uid="{00000000-0005-0000-0000-000040000000}"/>
    <cellStyle name="Normalny 3" xfId="100" xr:uid="{00000000-0005-0000-0000-000041000000}"/>
    <cellStyle name="Normalny 3 2" xfId="101" xr:uid="{00000000-0005-0000-0000-000042000000}"/>
    <cellStyle name="Obliczenia 2" xfId="18" xr:uid="{00000000-0005-0000-0000-000043000000}"/>
    <cellStyle name="Result" xfId="55" xr:uid="{00000000-0005-0000-0000-000044000000}"/>
    <cellStyle name="Result 1" xfId="68" xr:uid="{00000000-0005-0000-0000-000045000000}"/>
    <cellStyle name="Result 1 2" xfId="85" xr:uid="{00000000-0005-0000-0000-000046000000}"/>
    <cellStyle name="Result 2" xfId="86" xr:uid="{00000000-0005-0000-0000-000047000000}"/>
    <cellStyle name="Result2" xfId="56" xr:uid="{00000000-0005-0000-0000-000048000000}"/>
    <cellStyle name="Result2 1" xfId="69" xr:uid="{00000000-0005-0000-0000-000049000000}"/>
    <cellStyle name="Result2 2" xfId="87" xr:uid="{00000000-0005-0000-0000-00004A000000}"/>
    <cellStyle name="Suma 2" xfId="19" xr:uid="{00000000-0005-0000-0000-00004B000000}"/>
    <cellStyle name="Tekst objaśnienia 2" xfId="20" xr:uid="{00000000-0005-0000-0000-00004C000000}"/>
    <cellStyle name="Tekst objaśnienia 2 2" xfId="112" xr:uid="{00000000-0005-0000-0000-00004D000000}"/>
    <cellStyle name="Tekst ostrzeżenia 2" xfId="21" xr:uid="{00000000-0005-0000-0000-00004E000000}"/>
    <cellStyle name="Tytuł 2" xfId="22" xr:uid="{00000000-0005-0000-0000-00004F000000}"/>
    <cellStyle name="Uwaga 2" xfId="23" xr:uid="{00000000-0005-0000-0000-000050000000}"/>
    <cellStyle name="Walutowy" xfId="1" builtinId="4"/>
    <cellStyle name="Walutowy 2" xfId="3" xr:uid="{00000000-0005-0000-0000-000052000000}"/>
    <cellStyle name="Walutowy 2 2" xfId="57" xr:uid="{00000000-0005-0000-0000-000053000000}"/>
    <cellStyle name="Walutowy 2 2 2" xfId="70" xr:uid="{00000000-0005-0000-0000-000054000000}"/>
    <cellStyle name="Walutowy 2 2 2 2" xfId="111" xr:uid="{00000000-0005-0000-0000-000055000000}"/>
    <cellStyle name="Walutowy 2 2 2 3" xfId="104" xr:uid="{00000000-0005-0000-0000-000056000000}"/>
    <cellStyle name="Walutowy 2 2 3" xfId="108" xr:uid="{00000000-0005-0000-0000-000057000000}"/>
    <cellStyle name="Walutowy 2 2 4" xfId="99" xr:uid="{00000000-0005-0000-0000-000058000000}"/>
    <cellStyle name="Walutowy 2 2 5" xfId="94" xr:uid="{00000000-0005-0000-0000-000059000000}"/>
    <cellStyle name="Walutowy 2 3" xfId="59" xr:uid="{00000000-0005-0000-0000-00005A000000}"/>
    <cellStyle name="Walutowy 2 3 2" xfId="71" xr:uid="{00000000-0005-0000-0000-00005B000000}"/>
    <cellStyle name="Walutowy 2 3 2 2" xfId="89" xr:uid="{00000000-0005-0000-0000-00005C000000}"/>
    <cellStyle name="Walutowy 2 3 2 3" xfId="109" xr:uid="{00000000-0005-0000-0000-00005D000000}"/>
    <cellStyle name="Walutowy 2 3 3" xfId="88" xr:uid="{00000000-0005-0000-0000-00005E000000}"/>
    <cellStyle name="Walutowy 2 3 4" xfId="102" xr:uid="{00000000-0005-0000-0000-00005F000000}"/>
    <cellStyle name="Walutowy 2 4" xfId="73" xr:uid="{00000000-0005-0000-0000-000060000000}"/>
    <cellStyle name="Walutowy 2 4 2" xfId="106" xr:uid="{00000000-0005-0000-0000-000061000000}"/>
    <cellStyle name="Walutowy 2 5" xfId="90" xr:uid="{00000000-0005-0000-0000-000062000000}"/>
    <cellStyle name="Walutowy 2 5 2" xfId="97" xr:uid="{00000000-0005-0000-0000-000063000000}"/>
    <cellStyle name="Walutowy 2 6" xfId="92" xr:uid="{00000000-0005-0000-0000-000064000000}"/>
    <cellStyle name="Walutowy 2 7" xfId="48" xr:uid="{00000000-0005-0000-0000-000065000000}"/>
    <cellStyle name="Walutowy 3" xfId="72" xr:uid="{00000000-0005-0000-0000-000066000000}"/>
    <cellStyle name="Walutowy 3 2" xfId="103" xr:uid="{00000000-0005-0000-0000-000067000000}"/>
    <cellStyle name="Walutowy 3 2 2" xfId="110" xr:uid="{00000000-0005-0000-0000-000068000000}"/>
    <cellStyle name="Walutowy 3 3" xfId="107" xr:uid="{00000000-0005-0000-0000-000069000000}"/>
    <cellStyle name="Walutowy 3 4" xfId="98" xr:uid="{00000000-0005-0000-0000-00006A000000}"/>
    <cellStyle name="Walutowy 3 5" xfId="93" xr:uid="{00000000-0005-0000-0000-00006B000000}"/>
    <cellStyle name="Walutowy 4" xfId="105" xr:uid="{00000000-0005-0000-0000-00006C000000}"/>
    <cellStyle name="Walutowy 5" xfId="113" xr:uid="{00000000-0005-0000-0000-00006D000000}"/>
    <cellStyle name="Walutowy 6" xfId="96" xr:uid="{00000000-0005-0000-0000-00006E000000}"/>
    <cellStyle name="Walutowy 7" xfId="91" xr:uid="{00000000-0005-0000-0000-00006F000000}"/>
    <cellStyle name="Walutowy 8" xfId="45" xr:uid="{00000000-0005-0000-0000-000070000000}"/>
    <cellStyle name="Złe 2" xfId="44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123"/>
  <sheetViews>
    <sheetView view="pageBreakPreview" topLeftCell="A56" zoomScale="90" zoomScaleNormal="90" zoomScaleSheetLayoutView="90" zoomScalePageLayoutView="90" workbookViewId="0">
      <selection activeCell="B61" sqref="B61:B67"/>
    </sheetView>
  </sheetViews>
  <sheetFormatPr defaultColWidth="9.140625" defaultRowHeight="15"/>
  <cols>
    <col min="1" max="1" width="1" style="8" customWidth="1"/>
    <col min="2" max="2" width="4.140625" style="9" customWidth="1"/>
    <col min="3" max="3" width="43.5703125" style="7" customWidth="1"/>
    <col min="4" max="4" width="16" style="9" customWidth="1"/>
    <col min="5" max="5" width="17" style="9" customWidth="1"/>
    <col min="6" max="6" width="22.5703125" style="288" customWidth="1"/>
    <col min="7" max="7" width="22.5703125" style="337" customWidth="1"/>
    <col min="8" max="8" width="12.140625" style="9" bestFit="1" customWidth="1"/>
    <col min="9" max="9" width="27.28515625" style="287" bestFit="1" customWidth="1"/>
    <col min="10" max="10" width="28.5703125" style="7" customWidth="1"/>
    <col min="11" max="11" width="29.85546875" style="287" bestFit="1" customWidth="1"/>
    <col min="12" max="12" width="15.7109375" style="7" bestFit="1" customWidth="1"/>
    <col min="13" max="16384" width="9.140625" style="7"/>
  </cols>
  <sheetData>
    <row r="1" spans="1:11">
      <c r="J1" s="365" t="s">
        <v>77</v>
      </c>
      <c r="K1" s="365"/>
    </row>
    <row r="2" spans="1:11" ht="15.75">
      <c r="J2" s="366" t="s">
        <v>17</v>
      </c>
      <c r="K2" s="366"/>
    </row>
    <row r="3" spans="1:11">
      <c r="J3" s="10"/>
      <c r="K3" s="279"/>
    </row>
    <row r="4" spans="1:11" ht="45.75" customHeight="1">
      <c r="B4" s="369" t="s">
        <v>504</v>
      </c>
      <c r="C4" s="370"/>
      <c r="D4" s="370"/>
      <c r="E4" s="370"/>
      <c r="F4" s="370"/>
      <c r="G4" s="371"/>
      <c r="H4" s="370"/>
      <c r="I4" s="370"/>
      <c r="J4" s="370"/>
      <c r="K4" s="372"/>
    </row>
    <row r="5" spans="1:11" ht="66.75" customHeight="1">
      <c r="B5" s="167" t="s">
        <v>0</v>
      </c>
      <c r="C5" s="167" t="s">
        <v>10</v>
      </c>
      <c r="D5" s="167" t="s">
        <v>22</v>
      </c>
      <c r="E5" s="167" t="s">
        <v>56</v>
      </c>
      <c r="F5" s="357" t="s">
        <v>8</v>
      </c>
      <c r="G5" s="338" t="s">
        <v>503</v>
      </c>
      <c r="H5" s="167" t="s">
        <v>15</v>
      </c>
      <c r="I5" s="167" t="s">
        <v>16</v>
      </c>
      <c r="J5" s="167" t="s">
        <v>21</v>
      </c>
      <c r="K5" s="167" t="s">
        <v>5</v>
      </c>
    </row>
    <row r="6" spans="1:11" ht="20.100000000000001" customHeight="1">
      <c r="B6" s="168" t="s">
        <v>7</v>
      </c>
      <c r="C6" s="367" t="s">
        <v>19</v>
      </c>
      <c r="D6" s="367"/>
      <c r="E6" s="367"/>
      <c r="F6" s="367"/>
      <c r="G6" s="367"/>
      <c r="H6" s="367"/>
      <c r="I6" s="367"/>
      <c r="J6" s="169"/>
      <c r="K6" s="170"/>
    </row>
    <row r="7" spans="1:11" s="11" customFormat="1" ht="39" customHeight="1">
      <c r="A7" s="12"/>
      <c r="B7" s="171">
        <v>1</v>
      </c>
      <c r="C7" s="172" t="s">
        <v>93</v>
      </c>
      <c r="D7" s="173">
        <v>1905</v>
      </c>
      <c r="E7" s="173" t="s">
        <v>57</v>
      </c>
      <c r="F7" s="289"/>
      <c r="G7" s="339">
        <f>4875*H7</f>
        <v>3128092.5</v>
      </c>
      <c r="H7" s="173">
        <v>641.66</v>
      </c>
      <c r="I7" s="172"/>
      <c r="J7" s="174"/>
      <c r="K7" s="174"/>
    </row>
    <row r="8" spans="1:11" s="11" customFormat="1" ht="37.5">
      <c r="A8" s="12"/>
      <c r="B8" s="171">
        <v>2</v>
      </c>
      <c r="C8" s="175" t="s">
        <v>529</v>
      </c>
      <c r="D8" s="173">
        <v>1970</v>
      </c>
      <c r="E8" s="190" t="s">
        <v>165</v>
      </c>
      <c r="F8" s="289"/>
      <c r="G8" s="339">
        <v>919563.96</v>
      </c>
      <c r="H8" s="173">
        <v>247</v>
      </c>
      <c r="I8" s="172"/>
      <c r="J8" s="174"/>
      <c r="K8" s="174"/>
    </row>
    <row r="9" spans="1:11" s="11" customFormat="1" ht="42" customHeight="1">
      <c r="A9" s="12"/>
      <c r="B9" s="171">
        <v>3</v>
      </c>
      <c r="C9" s="176" t="s">
        <v>24</v>
      </c>
      <c r="D9" s="177">
        <v>1970</v>
      </c>
      <c r="E9" s="177"/>
      <c r="F9" s="327">
        <v>8503</v>
      </c>
      <c r="G9" s="340"/>
      <c r="H9" s="177"/>
      <c r="I9" s="172"/>
      <c r="J9" s="174" t="s">
        <v>81</v>
      </c>
      <c r="K9" s="178"/>
    </row>
    <row r="10" spans="1:11" s="11" customFormat="1" ht="69.75" customHeight="1">
      <c r="A10" s="12"/>
      <c r="B10" s="171">
        <v>4</v>
      </c>
      <c r="C10" s="176" t="s">
        <v>94</v>
      </c>
      <c r="D10" s="177">
        <v>1970</v>
      </c>
      <c r="E10" s="177" t="s">
        <v>169</v>
      </c>
      <c r="F10" s="289"/>
      <c r="G10" s="340">
        <v>1306500</v>
      </c>
      <c r="H10" s="177">
        <v>268</v>
      </c>
      <c r="I10" s="172"/>
      <c r="J10" s="174"/>
      <c r="K10" s="178"/>
    </row>
    <row r="11" spans="1:11" s="11" customFormat="1" ht="37.5">
      <c r="A11" s="12"/>
      <c r="B11" s="171">
        <v>5</v>
      </c>
      <c r="C11" s="176" t="s">
        <v>101</v>
      </c>
      <c r="D11" s="177" t="s">
        <v>157</v>
      </c>
      <c r="E11" s="179" t="s">
        <v>23</v>
      </c>
      <c r="F11" s="289"/>
      <c r="G11" s="340">
        <f>H11*3900</f>
        <v>365820</v>
      </c>
      <c r="H11" s="177">
        <v>93.8</v>
      </c>
      <c r="I11" s="172"/>
      <c r="J11" s="174"/>
      <c r="K11" s="178"/>
    </row>
    <row r="12" spans="1:11" s="11" customFormat="1" ht="20.100000000000001" customHeight="1">
      <c r="A12" s="12"/>
      <c r="B12" s="171">
        <v>6</v>
      </c>
      <c r="C12" s="176" t="s">
        <v>25</v>
      </c>
      <c r="D12" s="177">
        <v>1994</v>
      </c>
      <c r="E12" s="177" t="s">
        <v>23</v>
      </c>
      <c r="F12" s="289"/>
      <c r="G12" s="340">
        <f>H12*3900</f>
        <v>155220</v>
      </c>
      <c r="H12" s="177">
        <v>39.799999999999997</v>
      </c>
      <c r="I12" s="172"/>
      <c r="J12" s="174"/>
      <c r="K12" s="178"/>
    </row>
    <row r="13" spans="1:11" s="11" customFormat="1" ht="20.100000000000001" customHeight="1">
      <c r="A13" s="12"/>
      <c r="B13" s="171">
        <v>7</v>
      </c>
      <c r="C13" s="176" t="s">
        <v>26</v>
      </c>
      <c r="D13" s="177">
        <v>1950</v>
      </c>
      <c r="E13" s="165" t="s">
        <v>58</v>
      </c>
      <c r="F13" s="289"/>
      <c r="G13" s="340">
        <f>H13*3900</f>
        <v>580320</v>
      </c>
      <c r="H13" s="177">
        <v>148.80000000000001</v>
      </c>
      <c r="I13" s="172"/>
      <c r="J13" s="174"/>
      <c r="K13" s="178"/>
    </row>
    <row r="14" spans="1:11" s="11" customFormat="1" ht="33.75" customHeight="1">
      <c r="A14" s="12"/>
      <c r="B14" s="171">
        <v>8</v>
      </c>
      <c r="C14" s="176" t="s">
        <v>27</v>
      </c>
      <c r="D14" s="177" t="s">
        <v>158</v>
      </c>
      <c r="E14" s="177" t="s">
        <v>23</v>
      </c>
      <c r="F14" s="289"/>
      <c r="G14" s="340">
        <f>31*3900</f>
        <v>120900</v>
      </c>
      <c r="H14" s="177">
        <v>31</v>
      </c>
      <c r="I14" s="172"/>
      <c r="J14" s="174"/>
      <c r="K14" s="178"/>
    </row>
    <row r="15" spans="1:11" s="11" customFormat="1" ht="62.25" customHeight="1">
      <c r="A15" s="12"/>
      <c r="B15" s="171">
        <v>9</v>
      </c>
      <c r="C15" s="176" t="s">
        <v>28</v>
      </c>
      <c r="D15" s="177">
        <v>1926</v>
      </c>
      <c r="E15" s="165" t="s">
        <v>159</v>
      </c>
      <c r="F15" s="289"/>
      <c r="G15" s="340">
        <f>53.8*3900</f>
        <v>209820</v>
      </c>
      <c r="H15" s="177">
        <v>53.8</v>
      </c>
      <c r="I15" s="172"/>
      <c r="J15" s="174"/>
      <c r="K15" s="178"/>
    </row>
    <row r="16" spans="1:11" s="11" customFormat="1" ht="56.25">
      <c r="A16" s="12"/>
      <c r="B16" s="171">
        <v>10</v>
      </c>
      <c r="C16" s="176" t="s">
        <v>29</v>
      </c>
      <c r="D16" s="177" t="s">
        <v>160</v>
      </c>
      <c r="E16" s="177"/>
      <c r="F16" s="289"/>
      <c r="G16" s="340">
        <f>108*3900</f>
        <v>421200</v>
      </c>
      <c r="H16" s="177">
        <v>108</v>
      </c>
      <c r="I16" s="172"/>
      <c r="J16" s="174"/>
      <c r="K16" s="178"/>
    </row>
    <row r="17" spans="1:11" s="11" customFormat="1" ht="20.100000000000001" customHeight="1">
      <c r="A17" s="12"/>
      <c r="B17" s="171">
        <v>11</v>
      </c>
      <c r="C17" s="176" t="s">
        <v>69</v>
      </c>
      <c r="D17" s="177">
        <v>1935</v>
      </c>
      <c r="E17" s="177"/>
      <c r="F17" s="289">
        <v>60297</v>
      </c>
      <c r="G17" s="340"/>
      <c r="H17" s="177"/>
      <c r="I17" s="180"/>
      <c r="J17" s="174" t="s">
        <v>30</v>
      </c>
      <c r="K17" s="178"/>
    </row>
    <row r="18" spans="1:11" s="11" customFormat="1" ht="20.100000000000001" customHeight="1">
      <c r="A18" s="12"/>
      <c r="B18" s="171">
        <v>12</v>
      </c>
      <c r="C18" s="181" t="s">
        <v>31</v>
      </c>
      <c r="D18" s="177">
        <v>1949</v>
      </c>
      <c r="E18" s="177"/>
      <c r="F18" s="289">
        <v>38077</v>
      </c>
      <c r="G18" s="340"/>
      <c r="H18" s="177">
        <v>100</v>
      </c>
      <c r="I18" s="172"/>
      <c r="J18" s="174" t="s">
        <v>30</v>
      </c>
      <c r="K18" s="178"/>
    </row>
    <row r="19" spans="1:11" s="11" customFormat="1" ht="42.75" customHeight="1">
      <c r="A19" s="12"/>
      <c r="B19" s="171">
        <v>13</v>
      </c>
      <c r="C19" s="181" t="s">
        <v>95</v>
      </c>
      <c r="D19" s="182">
        <v>1903</v>
      </c>
      <c r="E19" s="165" t="s">
        <v>166</v>
      </c>
      <c r="F19" s="289"/>
      <c r="G19" s="340">
        <f>606.73*4875</f>
        <v>2957808.75</v>
      </c>
      <c r="H19" s="177">
        <v>606.73</v>
      </c>
      <c r="I19" s="172"/>
      <c r="J19" s="174"/>
      <c r="K19" s="178"/>
    </row>
    <row r="20" spans="1:11" s="11" customFormat="1" ht="20.100000000000001" customHeight="1">
      <c r="A20" s="12"/>
      <c r="B20" s="171">
        <v>14</v>
      </c>
      <c r="C20" s="181" t="s">
        <v>32</v>
      </c>
      <c r="D20" s="177">
        <v>1996</v>
      </c>
      <c r="E20" s="177">
        <v>2010.2011</v>
      </c>
      <c r="F20" s="289"/>
      <c r="G20" s="340">
        <v>2000000</v>
      </c>
      <c r="H20" s="177">
        <v>1116.51</v>
      </c>
      <c r="I20" s="172"/>
      <c r="J20" s="174"/>
      <c r="K20" s="178"/>
    </row>
    <row r="21" spans="1:11" s="11" customFormat="1" ht="20.100000000000001" customHeight="1">
      <c r="A21" s="12"/>
      <c r="B21" s="171">
        <v>15</v>
      </c>
      <c r="C21" s="181" t="s">
        <v>33</v>
      </c>
      <c r="D21" s="177">
        <v>1996</v>
      </c>
      <c r="E21" s="177" t="s">
        <v>23</v>
      </c>
      <c r="F21" s="289"/>
      <c r="G21" s="340">
        <f>H21*4875</f>
        <v>701025</v>
      </c>
      <c r="H21" s="177">
        <v>143.80000000000001</v>
      </c>
      <c r="I21" s="172"/>
      <c r="J21" s="174"/>
      <c r="K21" s="178"/>
    </row>
    <row r="22" spans="1:11" s="11" customFormat="1" ht="20.100000000000001" customHeight="1">
      <c r="A22" s="12"/>
      <c r="B22" s="171">
        <v>16</v>
      </c>
      <c r="C22" s="181" t="s">
        <v>96</v>
      </c>
      <c r="D22" s="177">
        <v>1999</v>
      </c>
      <c r="E22" s="177">
        <v>2014</v>
      </c>
      <c r="F22" s="289"/>
      <c r="G22" s="340">
        <f>189*2438</f>
        <v>460782</v>
      </c>
      <c r="H22" s="177">
        <v>189</v>
      </c>
      <c r="I22" s="172"/>
      <c r="J22" s="174"/>
      <c r="K22" s="178"/>
    </row>
    <row r="23" spans="1:11" s="11" customFormat="1" ht="29.25" customHeight="1">
      <c r="A23" s="12"/>
      <c r="B23" s="171">
        <v>17</v>
      </c>
      <c r="C23" s="181" t="s">
        <v>34</v>
      </c>
      <c r="D23" s="177">
        <v>1999</v>
      </c>
      <c r="E23" s="165" t="s">
        <v>150</v>
      </c>
      <c r="F23" s="289">
        <v>52884.55</v>
      </c>
      <c r="G23" s="340"/>
      <c r="H23" s="177"/>
      <c r="I23" s="172"/>
      <c r="J23" s="174"/>
      <c r="K23" s="178"/>
    </row>
    <row r="24" spans="1:11" s="11" customFormat="1" ht="20.100000000000001" customHeight="1">
      <c r="A24" s="12"/>
      <c r="B24" s="171">
        <v>18</v>
      </c>
      <c r="C24" s="181" t="s">
        <v>97</v>
      </c>
      <c r="D24" s="177">
        <v>1999</v>
      </c>
      <c r="E24" s="177"/>
      <c r="F24" s="289"/>
      <c r="G24" s="340">
        <f>H24*2438</f>
        <v>1132767.94</v>
      </c>
      <c r="H24" s="177">
        <v>464.63</v>
      </c>
      <c r="I24" s="172"/>
      <c r="J24" s="174"/>
      <c r="K24" s="178"/>
    </row>
    <row r="25" spans="1:11" s="11" customFormat="1" ht="20.100000000000001" customHeight="1">
      <c r="A25" s="12"/>
      <c r="B25" s="171">
        <v>19</v>
      </c>
      <c r="C25" s="181" t="s">
        <v>147</v>
      </c>
      <c r="D25" s="177">
        <v>2001</v>
      </c>
      <c r="E25" s="177"/>
      <c r="F25" s="289"/>
      <c r="G25" s="340">
        <f>123*4875</f>
        <v>599625</v>
      </c>
      <c r="H25" s="177">
        <v>123</v>
      </c>
      <c r="I25" s="172"/>
      <c r="J25" s="174"/>
      <c r="K25" s="178"/>
    </row>
    <row r="26" spans="1:11" s="11" customFormat="1" ht="20.100000000000001" customHeight="1">
      <c r="A26" s="12"/>
      <c r="B26" s="171">
        <v>20</v>
      </c>
      <c r="C26" s="181" t="s">
        <v>35</v>
      </c>
      <c r="D26" s="177">
        <v>2001</v>
      </c>
      <c r="E26" s="177"/>
      <c r="F26" s="289"/>
      <c r="G26" s="340">
        <f>3900*20</f>
        <v>78000</v>
      </c>
      <c r="H26" s="177">
        <v>20</v>
      </c>
      <c r="I26" s="172"/>
      <c r="J26" s="174"/>
      <c r="K26" s="178"/>
    </row>
    <row r="27" spans="1:11" s="11" customFormat="1" ht="20.100000000000001" customHeight="1">
      <c r="A27" s="12"/>
      <c r="B27" s="171">
        <v>21</v>
      </c>
      <c r="C27" s="172" t="s">
        <v>36</v>
      </c>
      <c r="D27" s="173">
        <v>2006</v>
      </c>
      <c r="E27" s="173"/>
      <c r="F27" s="289"/>
      <c r="G27" s="339">
        <f>457*4875</f>
        <v>2227875</v>
      </c>
      <c r="H27" s="173">
        <v>457</v>
      </c>
      <c r="I27" s="172"/>
      <c r="J27" s="174"/>
      <c r="K27" s="174"/>
    </row>
    <row r="28" spans="1:11" s="11" customFormat="1" ht="37.5">
      <c r="A28" s="12"/>
      <c r="B28" s="171">
        <v>22</v>
      </c>
      <c r="C28" s="172" t="s">
        <v>524</v>
      </c>
      <c r="D28" s="173">
        <v>2003</v>
      </c>
      <c r="E28" s="173"/>
      <c r="F28" s="289"/>
      <c r="G28" s="339">
        <f>4875*H28</f>
        <v>359823.75</v>
      </c>
      <c r="H28" s="173">
        <v>73.81</v>
      </c>
      <c r="I28" s="172"/>
      <c r="J28" s="174"/>
      <c r="K28" s="174"/>
    </row>
    <row r="29" spans="1:11" s="11" customFormat="1" ht="18.75">
      <c r="A29" s="12"/>
      <c r="B29" s="171">
        <v>23</v>
      </c>
      <c r="C29" s="172" t="s">
        <v>151</v>
      </c>
      <c r="D29" s="173">
        <v>2006</v>
      </c>
      <c r="E29" s="173"/>
      <c r="F29" s="290"/>
      <c r="G29" s="339">
        <v>2187978.54</v>
      </c>
      <c r="H29" s="173">
        <v>688.26</v>
      </c>
      <c r="I29" s="172"/>
      <c r="J29" s="174"/>
      <c r="K29" s="174"/>
    </row>
    <row r="30" spans="1:11" s="11" customFormat="1" ht="18.75">
      <c r="A30" s="12"/>
      <c r="B30" s="171">
        <v>24</v>
      </c>
      <c r="C30" s="172" t="s">
        <v>171</v>
      </c>
      <c r="D30" s="173">
        <v>2004</v>
      </c>
      <c r="E30" s="173"/>
      <c r="F30" s="290">
        <v>553760.51</v>
      </c>
      <c r="G30" s="339"/>
      <c r="H30" s="173"/>
      <c r="I30" s="172"/>
      <c r="J30" s="174"/>
      <c r="K30" s="174"/>
    </row>
    <row r="31" spans="1:11" s="11" customFormat="1" ht="18.75">
      <c r="A31" s="12"/>
      <c r="B31" s="171">
        <v>25</v>
      </c>
      <c r="C31" s="172" t="s">
        <v>37</v>
      </c>
      <c r="D31" s="173">
        <v>2008</v>
      </c>
      <c r="E31" s="173"/>
      <c r="F31" s="290">
        <v>52414</v>
      </c>
      <c r="G31" s="339"/>
      <c r="H31" s="173"/>
      <c r="I31" s="172"/>
      <c r="J31" s="174" t="s">
        <v>30</v>
      </c>
      <c r="K31" s="174"/>
    </row>
    <row r="32" spans="1:11" s="11" customFormat="1" ht="37.5">
      <c r="A32" s="12"/>
      <c r="B32" s="171">
        <v>26</v>
      </c>
      <c r="C32" s="172" t="s">
        <v>38</v>
      </c>
      <c r="D32" s="173">
        <v>2009</v>
      </c>
      <c r="E32" s="173" t="s">
        <v>152</v>
      </c>
      <c r="F32" s="290"/>
      <c r="G32" s="339">
        <f>H32*4875</f>
        <v>682500</v>
      </c>
      <c r="H32" s="173">
        <v>140</v>
      </c>
      <c r="I32" s="172"/>
      <c r="J32" s="174" t="s">
        <v>80</v>
      </c>
      <c r="K32" s="174"/>
    </row>
    <row r="33" spans="1:11" s="11" customFormat="1" ht="18.75">
      <c r="A33" s="12"/>
      <c r="B33" s="171">
        <v>27</v>
      </c>
      <c r="C33" s="172" t="s">
        <v>39</v>
      </c>
      <c r="D33" s="173"/>
      <c r="E33" s="173"/>
      <c r="F33" s="291">
        <v>6715</v>
      </c>
      <c r="G33" s="339"/>
      <c r="H33" s="173"/>
      <c r="I33" s="172"/>
      <c r="J33" s="174"/>
      <c r="K33" s="174"/>
    </row>
    <row r="34" spans="1:11" s="11" customFormat="1" ht="18.75">
      <c r="A34" s="12"/>
      <c r="B34" s="171">
        <v>28</v>
      </c>
      <c r="C34" s="172" t="s">
        <v>98</v>
      </c>
      <c r="D34" s="173">
        <v>2010</v>
      </c>
      <c r="E34" s="173"/>
      <c r="F34" s="290">
        <v>230239.2</v>
      </c>
      <c r="G34" s="339"/>
      <c r="H34" s="173"/>
      <c r="I34" s="172"/>
      <c r="J34" s="174"/>
      <c r="K34" s="174"/>
    </row>
    <row r="35" spans="1:11" s="11" customFormat="1" ht="18.75">
      <c r="A35" s="12"/>
      <c r="B35" s="171">
        <v>29</v>
      </c>
      <c r="C35" s="172" t="s">
        <v>167</v>
      </c>
      <c r="D35" s="173">
        <v>2012</v>
      </c>
      <c r="E35" s="173"/>
      <c r="F35" s="290"/>
      <c r="G35" s="339">
        <f>H35*4875</f>
        <v>1340625</v>
      </c>
      <c r="H35" s="173">
        <v>275</v>
      </c>
      <c r="I35" s="172" t="s">
        <v>51</v>
      </c>
      <c r="J35" s="174"/>
      <c r="K35" s="174"/>
    </row>
    <row r="36" spans="1:11" s="11" customFormat="1" ht="37.5">
      <c r="A36" s="12"/>
      <c r="B36" s="171">
        <v>30</v>
      </c>
      <c r="C36" s="181" t="s">
        <v>525</v>
      </c>
      <c r="D36" s="177">
        <v>2012</v>
      </c>
      <c r="E36" s="177"/>
      <c r="F36" s="290"/>
      <c r="G36" s="340">
        <v>2925000</v>
      </c>
      <c r="H36" s="177">
        <v>600</v>
      </c>
      <c r="I36" s="172"/>
      <c r="J36" s="174"/>
      <c r="K36" s="178"/>
    </row>
    <row r="37" spans="1:11" s="11" customFormat="1" ht="18.75">
      <c r="A37" s="12"/>
      <c r="B37" s="171">
        <v>31</v>
      </c>
      <c r="C37" s="176" t="s">
        <v>40</v>
      </c>
      <c r="D37" s="177">
        <v>2012</v>
      </c>
      <c r="E37" s="177"/>
      <c r="F37" s="290">
        <v>25770.7</v>
      </c>
      <c r="G37" s="340"/>
      <c r="H37" s="177"/>
      <c r="I37" s="172"/>
      <c r="J37" s="174"/>
      <c r="K37" s="178"/>
    </row>
    <row r="38" spans="1:11" s="11" customFormat="1" ht="37.5">
      <c r="A38" s="12"/>
      <c r="B38" s="171">
        <v>32</v>
      </c>
      <c r="C38" s="176" t="s">
        <v>102</v>
      </c>
      <c r="D38" s="177">
        <v>2013</v>
      </c>
      <c r="E38" s="177"/>
      <c r="F38" s="290">
        <v>98019.87</v>
      </c>
      <c r="G38" s="340"/>
      <c r="H38" s="177"/>
      <c r="I38" s="172"/>
      <c r="J38" s="174"/>
      <c r="K38" s="178"/>
    </row>
    <row r="39" spans="1:11" s="11" customFormat="1" ht="37.5">
      <c r="A39" s="12"/>
      <c r="B39" s="171">
        <v>33</v>
      </c>
      <c r="C39" s="176" t="s">
        <v>41</v>
      </c>
      <c r="D39" s="177"/>
      <c r="E39" s="177"/>
      <c r="F39" s="290"/>
      <c r="G39" s="340">
        <v>4120645.6</v>
      </c>
      <c r="H39" s="177">
        <v>2160.8000000000002</v>
      </c>
      <c r="I39" s="172"/>
      <c r="J39" s="174"/>
      <c r="K39" s="178"/>
    </row>
    <row r="40" spans="1:11" s="11" customFormat="1" ht="18.75">
      <c r="A40" s="13"/>
      <c r="B40" s="171">
        <v>34</v>
      </c>
      <c r="C40" s="183" t="s">
        <v>42</v>
      </c>
      <c r="D40" s="184">
        <v>2014</v>
      </c>
      <c r="E40" s="184"/>
      <c r="F40" s="292">
        <v>17947</v>
      </c>
      <c r="G40" s="341"/>
      <c r="H40" s="185"/>
      <c r="I40" s="186"/>
      <c r="J40" s="174"/>
      <c r="K40" s="280"/>
    </row>
    <row r="41" spans="1:11" s="11" customFormat="1" ht="18.75">
      <c r="A41" s="13"/>
      <c r="B41" s="171">
        <v>35</v>
      </c>
      <c r="C41" s="183" t="s">
        <v>99</v>
      </c>
      <c r="D41" s="184">
        <v>2014</v>
      </c>
      <c r="E41" s="184"/>
      <c r="F41" s="292">
        <v>119050</v>
      </c>
      <c r="G41" s="341"/>
      <c r="H41" s="185"/>
      <c r="I41" s="186"/>
      <c r="J41" s="174"/>
      <c r="K41" s="280"/>
    </row>
    <row r="42" spans="1:11" s="11" customFormat="1" ht="18.75">
      <c r="A42" s="13"/>
      <c r="B42" s="171">
        <v>36</v>
      </c>
      <c r="C42" s="187" t="s">
        <v>154</v>
      </c>
      <c r="D42" s="184"/>
      <c r="E42" s="177"/>
      <c r="F42" s="292">
        <v>2610</v>
      </c>
      <c r="G42" s="341"/>
      <c r="H42" s="185"/>
      <c r="I42" s="186"/>
      <c r="J42" s="174"/>
      <c r="K42" s="280"/>
    </row>
    <row r="43" spans="1:11" s="11" customFormat="1" ht="18.75">
      <c r="A43" s="13"/>
      <c r="B43" s="171">
        <v>37</v>
      </c>
      <c r="C43" s="187" t="s">
        <v>43</v>
      </c>
      <c r="D43" s="184"/>
      <c r="E43" s="184"/>
      <c r="F43" s="292">
        <v>5090</v>
      </c>
      <c r="G43" s="341"/>
      <c r="H43" s="185"/>
      <c r="I43" s="186"/>
      <c r="J43" s="174"/>
      <c r="K43" s="280"/>
    </row>
    <row r="44" spans="1:11" s="11" customFormat="1" ht="18.75">
      <c r="A44" s="13"/>
      <c r="B44" s="171">
        <v>38</v>
      </c>
      <c r="C44" s="187" t="s">
        <v>44</v>
      </c>
      <c r="D44" s="184"/>
      <c r="E44" s="184"/>
      <c r="F44" s="292">
        <v>9750</v>
      </c>
      <c r="G44" s="341"/>
      <c r="H44" s="185"/>
      <c r="I44" s="186"/>
      <c r="J44" s="174"/>
      <c r="K44" s="280"/>
    </row>
    <row r="45" spans="1:11" s="11" customFormat="1" ht="56.25">
      <c r="A45" s="13"/>
      <c r="B45" s="171">
        <v>39</v>
      </c>
      <c r="C45" s="181" t="s">
        <v>45</v>
      </c>
      <c r="D45" s="184">
        <v>2009</v>
      </c>
      <c r="E45" s="184"/>
      <c r="F45" s="292">
        <v>129875.5</v>
      </c>
      <c r="G45" s="341"/>
      <c r="H45" s="185"/>
      <c r="I45" s="186"/>
      <c r="J45" s="174"/>
      <c r="K45" s="280"/>
    </row>
    <row r="46" spans="1:11" s="11" customFormat="1" ht="18.75">
      <c r="A46" s="13"/>
      <c r="B46" s="171">
        <v>40</v>
      </c>
      <c r="C46" s="187" t="s">
        <v>46</v>
      </c>
      <c r="D46" s="184">
        <v>2010</v>
      </c>
      <c r="E46" s="184"/>
      <c r="F46" s="292">
        <v>14441</v>
      </c>
      <c r="G46" s="341"/>
      <c r="H46" s="185"/>
      <c r="I46" s="186"/>
      <c r="J46" s="174"/>
      <c r="K46" s="280"/>
    </row>
    <row r="47" spans="1:11" s="11" customFormat="1" ht="18.75">
      <c r="A47" s="13"/>
      <c r="B47" s="171">
        <v>41</v>
      </c>
      <c r="C47" s="187" t="s">
        <v>47</v>
      </c>
      <c r="D47" s="184">
        <v>2015</v>
      </c>
      <c r="E47" s="184"/>
      <c r="F47" s="292">
        <v>87335</v>
      </c>
      <c r="G47" s="341"/>
      <c r="H47" s="185"/>
      <c r="I47" s="186"/>
      <c r="J47" s="174"/>
      <c r="K47" s="280"/>
    </row>
    <row r="48" spans="1:11" s="11" customFormat="1" ht="18.75">
      <c r="A48" s="13"/>
      <c r="B48" s="171">
        <v>42</v>
      </c>
      <c r="C48" s="187" t="s">
        <v>48</v>
      </c>
      <c r="D48" s="184"/>
      <c r="E48" s="184"/>
      <c r="F48" s="292">
        <v>25672</v>
      </c>
      <c r="G48" s="341"/>
      <c r="H48" s="185"/>
      <c r="I48" s="186"/>
      <c r="J48" s="174"/>
      <c r="K48" s="280"/>
    </row>
    <row r="49" spans="1:12" s="48" customFormat="1" ht="37.5">
      <c r="A49" s="13"/>
      <c r="B49" s="171">
        <v>43</v>
      </c>
      <c r="C49" s="181" t="s">
        <v>61</v>
      </c>
      <c r="D49" s="184"/>
      <c r="E49" s="184"/>
      <c r="F49" s="293">
        <v>792060.11</v>
      </c>
      <c r="G49" s="342"/>
      <c r="H49" s="185"/>
      <c r="I49" s="188"/>
      <c r="J49" s="173"/>
      <c r="K49" s="197" t="s">
        <v>50</v>
      </c>
    </row>
    <row r="50" spans="1:12" s="48" customFormat="1" ht="18.75">
      <c r="A50" s="13"/>
      <c r="B50" s="171">
        <v>44</v>
      </c>
      <c r="C50" s="183" t="s">
        <v>55</v>
      </c>
      <c r="D50" s="189">
        <v>2010</v>
      </c>
      <c r="E50" s="189"/>
      <c r="F50" s="294">
        <v>27206</v>
      </c>
      <c r="G50" s="343"/>
      <c r="H50" s="189"/>
      <c r="I50" s="190"/>
      <c r="J50" s="190"/>
      <c r="K50" s="197"/>
    </row>
    <row r="51" spans="1:12" s="48" customFormat="1" ht="131.25">
      <c r="A51" s="13"/>
      <c r="B51" s="171">
        <v>45</v>
      </c>
      <c r="C51" s="175" t="s">
        <v>153</v>
      </c>
      <c r="D51" s="191">
        <v>1876</v>
      </c>
      <c r="E51" s="191"/>
      <c r="F51" s="295"/>
      <c r="G51" s="344">
        <f>105*4875</f>
        <v>511875</v>
      </c>
      <c r="H51" s="189">
        <v>105</v>
      </c>
      <c r="I51" s="329"/>
      <c r="J51" s="190" t="s">
        <v>82</v>
      </c>
      <c r="K51" s="197"/>
    </row>
    <row r="52" spans="1:12" s="48" customFormat="1" ht="75">
      <c r="A52" s="13"/>
      <c r="B52" s="171">
        <v>46</v>
      </c>
      <c r="C52" s="192" t="s">
        <v>100</v>
      </c>
      <c r="D52" s="193">
        <v>2020</v>
      </c>
      <c r="E52" s="194"/>
      <c r="F52" s="296">
        <v>619781.68999999994</v>
      </c>
      <c r="G52" s="345"/>
      <c r="H52" s="195" t="s">
        <v>73</v>
      </c>
      <c r="I52" s="329"/>
      <c r="J52" s="196" t="s">
        <v>72</v>
      </c>
      <c r="K52" s="197" t="s">
        <v>74</v>
      </c>
    </row>
    <row r="53" spans="1:12" s="48" customFormat="1" ht="37.5">
      <c r="A53" s="13"/>
      <c r="B53" s="171">
        <v>47</v>
      </c>
      <c r="C53" s="192" t="s">
        <v>83</v>
      </c>
      <c r="D53" s="193">
        <v>2021</v>
      </c>
      <c r="E53" s="194"/>
      <c r="F53" s="296">
        <v>443318.39</v>
      </c>
      <c r="G53" s="345"/>
      <c r="H53" s="195"/>
      <c r="I53" s="329"/>
      <c r="J53" s="196"/>
      <c r="K53" s="197"/>
    </row>
    <row r="54" spans="1:12" s="48" customFormat="1" ht="18.75">
      <c r="A54" s="13"/>
      <c r="B54" s="171">
        <v>48</v>
      </c>
      <c r="C54" s="192" t="s">
        <v>84</v>
      </c>
      <c r="D54" s="198">
        <v>2009</v>
      </c>
      <c r="E54" s="199"/>
      <c r="F54" s="297">
        <v>100778.38</v>
      </c>
      <c r="G54" s="345"/>
      <c r="H54" s="195"/>
      <c r="I54" s="329"/>
      <c r="J54" s="196"/>
      <c r="K54" s="197"/>
    </row>
    <row r="55" spans="1:12" s="48" customFormat="1" ht="37.5">
      <c r="A55" s="13"/>
      <c r="B55" s="171">
        <v>49</v>
      </c>
      <c r="C55" s="192" t="s">
        <v>138</v>
      </c>
      <c r="D55" s="198"/>
      <c r="E55" s="199"/>
      <c r="F55" s="297"/>
      <c r="G55" s="345">
        <v>328531.06</v>
      </c>
      <c r="H55" s="195">
        <v>68.86</v>
      </c>
      <c r="I55" s="329"/>
      <c r="J55" s="196"/>
      <c r="K55" s="200"/>
      <c r="L55" s="77" t="s">
        <v>526</v>
      </c>
    </row>
    <row r="56" spans="1:12" s="48" customFormat="1" ht="18.75">
      <c r="A56" s="13"/>
      <c r="B56" s="171">
        <v>50</v>
      </c>
      <c r="C56" s="201" t="s">
        <v>139</v>
      </c>
      <c r="D56" s="198"/>
      <c r="E56" s="199"/>
      <c r="F56" s="297"/>
      <c r="G56" s="345">
        <v>62584.78</v>
      </c>
      <c r="H56" s="195">
        <v>26.23</v>
      </c>
      <c r="I56" s="329"/>
      <c r="J56" s="196"/>
      <c r="K56" s="200"/>
      <c r="L56" s="77" t="s">
        <v>526</v>
      </c>
    </row>
    <row r="57" spans="1:12" s="48" customFormat="1" ht="18.75">
      <c r="A57" s="13"/>
      <c r="B57" s="171">
        <v>51</v>
      </c>
      <c r="C57" s="208" t="s">
        <v>140</v>
      </c>
      <c r="D57" s="198"/>
      <c r="E57" s="199"/>
      <c r="F57" s="297"/>
      <c r="G57" s="345">
        <v>100000</v>
      </c>
      <c r="H57" s="195">
        <v>126.32</v>
      </c>
      <c r="I57" s="329"/>
      <c r="J57" s="196"/>
      <c r="K57" s="200"/>
      <c r="L57" s="77" t="s">
        <v>526</v>
      </c>
    </row>
    <row r="58" spans="1:12" s="48" customFormat="1" ht="18.75">
      <c r="A58" s="13"/>
      <c r="B58" s="171">
        <v>52</v>
      </c>
      <c r="C58" s="208" t="s">
        <v>141</v>
      </c>
      <c r="D58" s="198"/>
      <c r="E58" s="199"/>
      <c r="F58" s="297"/>
      <c r="G58" s="345">
        <v>80000</v>
      </c>
      <c r="H58" s="195">
        <v>271.48</v>
      </c>
      <c r="I58" s="329"/>
      <c r="J58" s="196"/>
      <c r="K58" s="200"/>
      <c r="L58" s="77"/>
    </row>
    <row r="59" spans="1:12" s="48" customFormat="1" ht="37.5">
      <c r="A59" s="13"/>
      <c r="B59" s="171">
        <v>53</v>
      </c>
      <c r="C59" s="208" t="s">
        <v>142</v>
      </c>
      <c r="D59" s="198"/>
      <c r="E59" s="199"/>
      <c r="F59" s="297"/>
      <c r="G59" s="345">
        <v>63276.72</v>
      </c>
      <c r="H59" s="195">
        <v>26.52</v>
      </c>
      <c r="I59" s="329"/>
      <c r="J59" s="196"/>
      <c r="K59" s="200"/>
      <c r="L59" s="77"/>
    </row>
    <row r="60" spans="1:12" s="48" customFormat="1" ht="37.5">
      <c r="A60" s="13"/>
      <c r="B60" s="171">
        <v>54</v>
      </c>
      <c r="C60" s="208" t="s">
        <v>143</v>
      </c>
      <c r="D60" s="198"/>
      <c r="E60" s="199"/>
      <c r="F60" s="297"/>
      <c r="G60" s="345">
        <v>32926.800000000003</v>
      </c>
      <c r="H60" s="195">
        <v>13.8</v>
      </c>
      <c r="I60" s="329"/>
      <c r="J60" s="196"/>
      <c r="K60" s="200"/>
      <c r="L60" s="77"/>
    </row>
    <row r="61" spans="1:12" s="48" customFormat="1" ht="18.75">
      <c r="A61" s="13"/>
      <c r="B61" s="171">
        <v>55</v>
      </c>
      <c r="C61" s="208" t="s">
        <v>144</v>
      </c>
      <c r="D61" s="198"/>
      <c r="E61" s="199"/>
      <c r="F61" s="297"/>
      <c r="G61" s="345">
        <v>28632</v>
      </c>
      <c r="H61" s="195">
        <v>12</v>
      </c>
      <c r="I61" s="329"/>
      <c r="J61" s="196"/>
      <c r="K61" s="200"/>
      <c r="L61" s="77"/>
    </row>
    <row r="62" spans="1:12" s="48" customFormat="1" ht="51.75" customHeight="1">
      <c r="A62" s="13"/>
      <c r="B62" s="171">
        <v>56</v>
      </c>
      <c r="C62" s="336" t="s">
        <v>531</v>
      </c>
      <c r="D62" s="335" t="s">
        <v>528</v>
      </c>
      <c r="E62" s="204"/>
      <c r="F62" s="298">
        <f>SUM(1605992.69+117858+311.19)</f>
        <v>1724161.88</v>
      </c>
      <c r="G62" s="345"/>
      <c r="H62" s="205"/>
      <c r="I62" s="364"/>
      <c r="J62" s="206"/>
      <c r="K62" s="207" t="s">
        <v>162</v>
      </c>
      <c r="L62" s="77"/>
    </row>
    <row r="63" spans="1:12" s="48" customFormat="1" ht="69.75">
      <c r="A63" s="13"/>
      <c r="B63" s="171">
        <v>57</v>
      </c>
      <c r="C63" s="203" t="s">
        <v>527</v>
      </c>
      <c r="D63" s="358" t="s">
        <v>528</v>
      </c>
      <c r="E63" s="204"/>
      <c r="F63" s="298">
        <v>6153771.6799999997</v>
      </c>
      <c r="G63" s="345"/>
      <c r="H63" s="205"/>
      <c r="I63" s="330"/>
      <c r="J63" s="206"/>
      <c r="K63" s="202"/>
      <c r="L63" s="77"/>
    </row>
    <row r="64" spans="1:12" s="48" customFormat="1" ht="47.25" customHeight="1">
      <c r="A64" s="13"/>
      <c r="B64" s="171">
        <v>58</v>
      </c>
      <c r="C64" s="208" t="s">
        <v>170</v>
      </c>
      <c r="D64" s="363" t="s">
        <v>528</v>
      </c>
      <c r="E64" s="199"/>
      <c r="F64" s="297">
        <v>4155817.6</v>
      </c>
      <c r="G64" s="345"/>
      <c r="H64" s="195"/>
      <c r="I64" s="329"/>
      <c r="J64" s="196"/>
      <c r="K64" s="202"/>
      <c r="L64" s="77"/>
    </row>
    <row r="65" spans="1:14" s="48" customFormat="1" ht="36.75">
      <c r="A65" s="13"/>
      <c r="B65" s="171">
        <v>59</v>
      </c>
      <c r="C65" s="278" t="s">
        <v>155</v>
      </c>
      <c r="D65" s="205" t="s">
        <v>163</v>
      </c>
      <c r="E65" s="205">
        <v>2010</v>
      </c>
      <c r="F65" s="299">
        <v>697751.12</v>
      </c>
      <c r="G65" s="345"/>
      <c r="H65" s="205"/>
      <c r="I65" s="331" t="s">
        <v>156</v>
      </c>
      <c r="J65" s="206"/>
      <c r="K65" s="281" t="s">
        <v>164</v>
      </c>
      <c r="L65" s="77"/>
      <c r="N65" s="77"/>
    </row>
    <row r="66" spans="1:14" s="48" customFormat="1" ht="36.75">
      <c r="A66" s="13"/>
      <c r="B66" s="171">
        <v>60</v>
      </c>
      <c r="C66" s="209" t="s">
        <v>532</v>
      </c>
      <c r="D66" s="205"/>
      <c r="E66" s="359"/>
      <c r="F66" s="300">
        <f>SUM(25769.96+15600)</f>
        <v>41369.96</v>
      </c>
      <c r="G66" s="345"/>
      <c r="H66" s="205"/>
      <c r="I66" s="330"/>
      <c r="J66" s="206"/>
      <c r="K66" s="281" t="s">
        <v>164</v>
      </c>
      <c r="L66" s="77"/>
      <c r="N66" s="77"/>
    </row>
    <row r="67" spans="1:14" s="48" customFormat="1" ht="51" customHeight="1">
      <c r="A67" s="13"/>
      <c r="B67" s="171">
        <v>61</v>
      </c>
      <c r="C67" s="334" t="s">
        <v>168</v>
      </c>
      <c r="D67" s="195"/>
      <c r="E67" s="359"/>
      <c r="F67" s="300">
        <v>42953.65</v>
      </c>
      <c r="G67" s="345"/>
      <c r="H67" s="195"/>
      <c r="I67" s="329"/>
      <c r="J67" s="196"/>
      <c r="K67" s="282"/>
      <c r="L67" s="77"/>
      <c r="N67" s="77"/>
    </row>
    <row r="68" spans="1:14" s="48" customFormat="1" ht="18.75">
      <c r="A68" s="13"/>
      <c r="B68" s="368" t="s">
        <v>6</v>
      </c>
      <c r="C68" s="368"/>
      <c r="D68" s="368"/>
      <c r="E68" s="167"/>
      <c r="F68" s="301"/>
      <c r="G68" s="346">
        <f>SUM(F7:G67)</f>
        <v>46527141.189999998</v>
      </c>
      <c r="H68" s="211"/>
      <c r="I68" s="212"/>
      <c r="J68" s="212"/>
      <c r="K68" s="213"/>
    </row>
    <row r="69" spans="1:14" ht="18.75">
      <c r="B69" s="214" t="s">
        <v>175</v>
      </c>
      <c r="C69" s="373" t="s">
        <v>176</v>
      </c>
      <c r="D69" s="373"/>
      <c r="E69" s="373"/>
      <c r="F69" s="373"/>
      <c r="G69" s="373"/>
      <c r="H69" s="373"/>
      <c r="I69" s="373"/>
      <c r="J69" s="215"/>
      <c r="K69" s="216"/>
    </row>
    <row r="70" spans="1:14" ht="18.75">
      <c r="B70" s="217"/>
      <c r="C70" s="218"/>
      <c r="D70" s="219"/>
      <c r="E70" s="219"/>
      <c r="F70" s="302"/>
      <c r="G70" s="347"/>
      <c r="H70" s="217"/>
      <c r="I70" s="220"/>
      <c r="J70" s="221"/>
      <c r="K70" s="283"/>
    </row>
    <row r="71" spans="1:14" ht="18.75">
      <c r="B71" s="374" t="s">
        <v>6</v>
      </c>
      <c r="C71" s="374"/>
      <c r="D71" s="374"/>
      <c r="E71" s="222"/>
      <c r="F71" s="303">
        <f>SUM(F70:F70)</f>
        <v>0</v>
      </c>
      <c r="G71" s="348"/>
      <c r="H71" s="223"/>
      <c r="I71" s="224"/>
      <c r="J71" s="224"/>
      <c r="K71" s="225"/>
    </row>
    <row r="72" spans="1:14" ht="18.75">
      <c r="B72" s="226" t="s">
        <v>182</v>
      </c>
      <c r="C72" s="375" t="s">
        <v>183</v>
      </c>
      <c r="D72" s="375"/>
      <c r="E72" s="375"/>
      <c r="F72" s="375"/>
      <c r="G72" s="373"/>
      <c r="H72" s="375"/>
      <c r="I72" s="375"/>
      <c r="J72" s="227"/>
      <c r="K72" s="228"/>
    </row>
    <row r="73" spans="1:14" ht="18.75">
      <c r="B73" s="229"/>
      <c r="C73" s="230"/>
      <c r="D73" s="231"/>
      <c r="E73" s="231"/>
      <c r="F73" s="304"/>
      <c r="G73" s="347"/>
      <c r="H73" s="229"/>
      <c r="I73" s="232"/>
      <c r="J73" s="232"/>
      <c r="K73" s="233"/>
    </row>
    <row r="74" spans="1:14" ht="18.75">
      <c r="B74" s="376" t="s">
        <v>6</v>
      </c>
      <c r="C74" s="376"/>
      <c r="D74" s="376"/>
      <c r="E74" s="234"/>
      <c r="F74" s="305">
        <f>SUM(F73:F73)</f>
        <v>0</v>
      </c>
      <c r="G74" s="348"/>
      <c r="H74" s="235"/>
      <c r="I74" s="236"/>
      <c r="J74" s="236"/>
      <c r="K74" s="237"/>
    </row>
    <row r="75" spans="1:14" ht="18.75">
      <c r="B75" s="214" t="s">
        <v>193</v>
      </c>
      <c r="C75" s="373" t="s">
        <v>194</v>
      </c>
      <c r="D75" s="373"/>
      <c r="E75" s="373"/>
      <c r="F75" s="373"/>
      <c r="G75" s="373"/>
      <c r="H75" s="373"/>
      <c r="I75" s="373"/>
      <c r="J75" s="215"/>
      <c r="K75" s="216"/>
    </row>
    <row r="76" spans="1:14" ht="36">
      <c r="B76" s="238">
        <v>1</v>
      </c>
      <c r="C76" s="239"/>
      <c r="D76" s="240"/>
      <c r="E76" s="240"/>
      <c r="F76" s="306"/>
      <c r="G76" s="349"/>
      <c r="H76" s="241"/>
      <c r="I76" s="332"/>
      <c r="J76" s="221"/>
      <c r="K76" s="282" t="s">
        <v>195</v>
      </c>
    </row>
    <row r="77" spans="1:14" ht="18.75">
      <c r="B77" s="374" t="s">
        <v>6</v>
      </c>
      <c r="C77" s="374"/>
      <c r="D77" s="374"/>
      <c r="E77" s="222"/>
      <c r="F77" s="303">
        <f>SUM(F76:F76)</f>
        <v>0</v>
      </c>
      <c r="G77" s="350"/>
      <c r="H77" s="242"/>
      <c r="I77" s="224"/>
      <c r="J77" s="224"/>
      <c r="K77" s="225"/>
    </row>
    <row r="78" spans="1:14" ht="18.75">
      <c r="B78" s="214" t="s">
        <v>505</v>
      </c>
      <c r="C78" s="373" t="s">
        <v>201</v>
      </c>
      <c r="D78" s="373"/>
      <c r="E78" s="373"/>
      <c r="F78" s="373"/>
      <c r="G78" s="373"/>
      <c r="H78" s="373"/>
      <c r="I78" s="373"/>
      <c r="J78" s="215"/>
      <c r="K78" s="216"/>
    </row>
    <row r="79" spans="1:14" ht="36">
      <c r="B79" s="238">
        <v>1</v>
      </c>
      <c r="C79" s="243" t="s">
        <v>202</v>
      </c>
      <c r="D79" s="219">
        <v>1992</v>
      </c>
      <c r="E79" s="219"/>
      <c r="F79" s="307"/>
      <c r="G79" s="347">
        <f>H79*4875</f>
        <v>14715382.5</v>
      </c>
      <c r="H79" s="210">
        <v>3018.54</v>
      </c>
      <c r="I79" s="219"/>
      <c r="J79" s="221"/>
      <c r="K79" s="282" t="s">
        <v>203</v>
      </c>
    </row>
    <row r="80" spans="1:14" ht="18.75">
      <c r="B80" s="374" t="s">
        <v>6</v>
      </c>
      <c r="C80" s="374"/>
      <c r="D80" s="374"/>
      <c r="E80" s="222"/>
      <c r="F80" s="303"/>
      <c r="G80" s="348">
        <f>G79</f>
        <v>14715382.5</v>
      </c>
      <c r="H80" s="242"/>
      <c r="I80" s="224"/>
      <c r="J80" s="224"/>
      <c r="K80" s="225"/>
    </row>
    <row r="81" spans="2:11" ht="18.75">
      <c r="B81" s="214" t="s">
        <v>506</v>
      </c>
      <c r="C81" s="373" t="s">
        <v>49</v>
      </c>
      <c r="D81" s="373"/>
      <c r="E81" s="373"/>
      <c r="F81" s="373"/>
      <c r="G81" s="373"/>
      <c r="H81" s="373"/>
      <c r="I81" s="373"/>
      <c r="J81" s="215"/>
      <c r="K81" s="216"/>
    </row>
    <row r="82" spans="2:11" ht="36">
      <c r="B82" s="238">
        <v>1</v>
      </c>
      <c r="C82" s="243" t="s">
        <v>202</v>
      </c>
      <c r="D82" s="219">
        <v>1907</v>
      </c>
      <c r="E82" s="360" t="s">
        <v>223</v>
      </c>
      <c r="F82" s="308"/>
      <c r="G82" s="347">
        <f>H82*4875</f>
        <v>1873218.75</v>
      </c>
      <c r="H82" s="217">
        <v>384.25</v>
      </c>
      <c r="I82" s="333" t="s">
        <v>224</v>
      </c>
      <c r="J82" s="221"/>
      <c r="K82" s="282" t="s">
        <v>225</v>
      </c>
    </row>
    <row r="83" spans="2:11" ht="18.75">
      <c r="B83" s="374" t="s">
        <v>6</v>
      </c>
      <c r="C83" s="374"/>
      <c r="D83" s="374"/>
      <c r="E83" s="222"/>
      <c r="F83" s="309"/>
      <c r="G83" s="348">
        <f>G82</f>
        <v>1873218.75</v>
      </c>
      <c r="H83" s="242"/>
      <c r="I83" s="224"/>
      <c r="J83" s="224"/>
      <c r="K83" s="225"/>
    </row>
    <row r="84" spans="2:11" ht="18.75">
      <c r="B84" s="214" t="s">
        <v>507</v>
      </c>
      <c r="C84" s="373" t="s">
        <v>233</v>
      </c>
      <c r="D84" s="373"/>
      <c r="E84" s="373"/>
      <c r="F84" s="373"/>
      <c r="G84" s="373"/>
      <c r="H84" s="373"/>
      <c r="I84" s="373"/>
      <c r="J84" s="215"/>
      <c r="K84" s="216"/>
    </row>
    <row r="85" spans="2:11" ht="56.25">
      <c r="B85" s="238">
        <v>1</v>
      </c>
      <c r="C85" s="244" t="s">
        <v>234</v>
      </c>
      <c r="D85" s="219">
        <v>1986</v>
      </c>
      <c r="E85" s="219" t="s">
        <v>235</v>
      </c>
      <c r="F85" s="307"/>
      <c r="G85" s="347">
        <f>H85*4875</f>
        <v>12405656.25</v>
      </c>
      <c r="H85" s="210">
        <v>2544.75</v>
      </c>
      <c r="I85" s="328" t="s">
        <v>236</v>
      </c>
      <c r="J85" s="245" t="s">
        <v>237</v>
      </c>
      <c r="K85" s="282" t="s">
        <v>238</v>
      </c>
    </row>
    <row r="86" spans="2:11" ht="18.75">
      <c r="B86" s="246">
        <v>2</v>
      </c>
      <c r="C86" s="247" t="s">
        <v>239</v>
      </c>
      <c r="D86" s="219"/>
      <c r="E86" s="361"/>
      <c r="F86" s="314">
        <v>66345.990000000005</v>
      </c>
      <c r="G86" s="347"/>
      <c r="H86" s="217"/>
      <c r="I86" s="219"/>
      <c r="J86" s="221"/>
      <c r="K86" s="221"/>
    </row>
    <row r="87" spans="2:11" ht="18.75">
      <c r="B87" s="238">
        <v>3</v>
      </c>
      <c r="C87" s="243" t="s">
        <v>240</v>
      </c>
      <c r="D87" s="219"/>
      <c r="E87" s="219"/>
      <c r="F87" s="310">
        <v>33524.980000000003</v>
      </c>
      <c r="G87" s="347"/>
      <c r="H87" s="217"/>
      <c r="I87" s="219"/>
      <c r="J87" s="221"/>
      <c r="K87" s="221"/>
    </row>
    <row r="88" spans="2:11" ht="18.75">
      <c r="B88" s="374" t="s">
        <v>6</v>
      </c>
      <c r="C88" s="374"/>
      <c r="D88" s="374"/>
      <c r="E88" s="222"/>
      <c r="F88" s="303"/>
      <c r="G88" s="348">
        <f>G85+F86+F87</f>
        <v>12505527.220000001</v>
      </c>
      <c r="H88" s="242"/>
      <c r="I88" s="224"/>
      <c r="J88" s="224"/>
      <c r="K88" s="225"/>
    </row>
    <row r="89" spans="2:11" ht="18.75">
      <c r="B89" s="214" t="s">
        <v>222</v>
      </c>
      <c r="C89" s="373" t="s">
        <v>243</v>
      </c>
      <c r="D89" s="373"/>
      <c r="E89" s="373"/>
      <c r="F89" s="373"/>
      <c r="G89" s="373"/>
      <c r="H89" s="373"/>
      <c r="I89" s="373"/>
      <c r="J89" s="215"/>
      <c r="K89" s="216"/>
    </row>
    <row r="90" spans="2:11" ht="36">
      <c r="B90" s="238">
        <v>1</v>
      </c>
      <c r="C90" s="243" t="s">
        <v>155</v>
      </c>
      <c r="D90" s="219">
        <v>2010</v>
      </c>
      <c r="E90" s="219"/>
      <c r="F90" s="310">
        <v>2068902.58</v>
      </c>
      <c r="G90" s="347"/>
      <c r="H90" s="217"/>
      <c r="I90" s="333" t="s">
        <v>244</v>
      </c>
      <c r="J90" s="221"/>
      <c r="K90" s="282" t="s">
        <v>245</v>
      </c>
    </row>
    <row r="91" spans="2:11" ht="18.75">
      <c r="B91" s="374" t="s">
        <v>6</v>
      </c>
      <c r="C91" s="374"/>
      <c r="D91" s="374"/>
      <c r="E91" s="222"/>
      <c r="F91" s="309">
        <f>SUM(F90:F90)</f>
        <v>2068902.58</v>
      </c>
      <c r="G91" s="348"/>
      <c r="H91" s="242"/>
      <c r="I91" s="224"/>
      <c r="J91" s="224"/>
      <c r="K91" s="225"/>
    </row>
    <row r="92" spans="2:11" ht="18.75">
      <c r="B92" s="214" t="s">
        <v>232</v>
      </c>
      <c r="C92" s="373" t="s">
        <v>247</v>
      </c>
      <c r="D92" s="373"/>
      <c r="E92" s="373"/>
      <c r="F92" s="373"/>
      <c r="G92" s="373"/>
      <c r="H92" s="373"/>
      <c r="I92" s="373"/>
      <c r="J92" s="215"/>
      <c r="K92" s="216"/>
    </row>
    <row r="93" spans="2:11" ht="36">
      <c r="B93" s="238">
        <v>1</v>
      </c>
      <c r="C93" s="243" t="s">
        <v>248</v>
      </c>
      <c r="D93" s="219">
        <v>1969</v>
      </c>
      <c r="E93" s="219">
        <v>2002.2003</v>
      </c>
      <c r="F93" s="310"/>
      <c r="G93" s="347">
        <f>H93*4875</f>
        <v>3233782.5</v>
      </c>
      <c r="H93" s="217">
        <v>663.34</v>
      </c>
      <c r="I93" s="333" t="s">
        <v>156</v>
      </c>
      <c r="J93" s="221"/>
      <c r="K93" s="282" t="s">
        <v>249</v>
      </c>
    </row>
    <row r="94" spans="2:11" ht="18.75">
      <c r="B94" s="374" t="s">
        <v>6</v>
      </c>
      <c r="C94" s="374"/>
      <c r="D94" s="374"/>
      <c r="E94" s="222"/>
      <c r="F94" s="303"/>
      <c r="G94" s="348">
        <f>G93</f>
        <v>3233782.5</v>
      </c>
      <c r="H94" s="242"/>
      <c r="I94" s="224"/>
      <c r="J94" s="224"/>
      <c r="K94" s="225"/>
    </row>
    <row r="95" spans="2:11" ht="18.75">
      <c r="B95" s="214" t="s">
        <v>508</v>
      </c>
      <c r="C95" s="373" t="s">
        <v>253</v>
      </c>
      <c r="D95" s="373"/>
      <c r="E95" s="373"/>
      <c r="F95" s="373"/>
      <c r="G95" s="373"/>
      <c r="H95" s="373"/>
      <c r="I95" s="373"/>
      <c r="J95" s="215"/>
      <c r="K95" s="216"/>
    </row>
    <row r="96" spans="2:11" ht="36">
      <c r="B96" s="238">
        <v>1</v>
      </c>
      <c r="C96" s="243" t="s">
        <v>155</v>
      </c>
      <c r="D96" s="219" t="s">
        <v>254</v>
      </c>
      <c r="E96" s="219">
        <v>2013.2003999999999</v>
      </c>
      <c r="F96" s="310"/>
      <c r="G96" s="347">
        <f>H96*4875</f>
        <v>6202950</v>
      </c>
      <c r="H96" s="217">
        <v>1272.4000000000001</v>
      </c>
      <c r="I96" s="333" t="s">
        <v>236</v>
      </c>
      <c r="J96" s="221"/>
      <c r="K96" s="282" t="s">
        <v>255</v>
      </c>
    </row>
    <row r="97" spans="2:11" ht="18.75">
      <c r="B97" s="374" t="s">
        <v>6</v>
      </c>
      <c r="C97" s="374"/>
      <c r="D97" s="374"/>
      <c r="E97" s="222"/>
      <c r="F97" s="309"/>
      <c r="G97" s="348">
        <f>G96</f>
        <v>6202950</v>
      </c>
      <c r="H97" s="242"/>
      <c r="I97" s="224"/>
      <c r="J97" s="224"/>
      <c r="K97" s="225"/>
    </row>
    <row r="98" spans="2:11" ht="18.75">
      <c r="B98" s="214" t="s">
        <v>509</v>
      </c>
      <c r="C98" s="373" t="s">
        <v>264</v>
      </c>
      <c r="D98" s="373"/>
      <c r="E98" s="373"/>
      <c r="F98" s="373"/>
      <c r="G98" s="373"/>
      <c r="H98" s="373"/>
      <c r="I98" s="373"/>
      <c r="J98" s="215"/>
      <c r="K98" s="216"/>
    </row>
    <row r="99" spans="2:11" ht="18.75">
      <c r="B99" s="217">
        <v>1</v>
      </c>
      <c r="C99" s="248" t="s">
        <v>265</v>
      </c>
      <c r="D99" s="219">
        <v>2013</v>
      </c>
      <c r="E99" s="219"/>
      <c r="F99" s="166">
        <v>2219244</v>
      </c>
      <c r="G99" s="347"/>
      <c r="H99" s="217"/>
      <c r="I99" s="219"/>
      <c r="J99" s="221"/>
      <c r="K99" s="221" t="s">
        <v>266</v>
      </c>
    </row>
    <row r="100" spans="2:11" ht="18.75">
      <c r="B100" s="374" t="s">
        <v>6</v>
      </c>
      <c r="C100" s="374"/>
      <c r="D100" s="374"/>
      <c r="E100" s="222"/>
      <c r="F100" s="309">
        <f>SUM(F99)</f>
        <v>2219244</v>
      </c>
      <c r="G100" s="348"/>
      <c r="H100" s="242"/>
      <c r="I100" s="224"/>
      <c r="J100" s="224"/>
      <c r="K100" s="225"/>
    </row>
    <row r="101" spans="2:11" ht="18.75">
      <c r="B101" s="214" t="s">
        <v>510</v>
      </c>
      <c r="C101" s="373" t="s">
        <v>269</v>
      </c>
      <c r="D101" s="373"/>
      <c r="E101" s="373"/>
      <c r="F101" s="373"/>
      <c r="G101" s="373"/>
      <c r="H101" s="373"/>
      <c r="I101" s="373"/>
      <c r="J101" s="215"/>
      <c r="K101" s="216"/>
    </row>
    <row r="102" spans="2:11" ht="36">
      <c r="B102" s="238">
        <v>1</v>
      </c>
      <c r="C102" s="243" t="s">
        <v>202</v>
      </c>
      <c r="D102" s="219">
        <v>1986</v>
      </c>
      <c r="E102" s="219"/>
      <c r="F102" s="307"/>
      <c r="G102" s="347">
        <f>H102*4875</f>
        <v>3439020.0000000005</v>
      </c>
      <c r="H102" s="210">
        <v>705.44</v>
      </c>
      <c r="I102" s="333" t="s">
        <v>236</v>
      </c>
      <c r="J102" s="221"/>
      <c r="K102" s="282" t="s">
        <v>238</v>
      </c>
    </row>
    <row r="103" spans="2:11" ht="18.75">
      <c r="B103" s="378" t="s">
        <v>6</v>
      </c>
      <c r="C103" s="378"/>
      <c r="D103" s="378"/>
      <c r="E103" s="249"/>
      <c r="F103" s="311"/>
      <c r="G103" s="351">
        <f>G102</f>
        <v>3439020.0000000005</v>
      </c>
      <c r="H103" s="250"/>
      <c r="I103" s="251"/>
      <c r="J103" s="251"/>
      <c r="K103" s="252"/>
    </row>
    <row r="104" spans="2:11" ht="18.75">
      <c r="B104" s="214" t="s">
        <v>511</v>
      </c>
      <c r="C104" s="373" t="s">
        <v>270</v>
      </c>
      <c r="D104" s="373"/>
      <c r="E104" s="373"/>
      <c r="F104" s="373"/>
      <c r="G104" s="373"/>
      <c r="H104" s="373"/>
      <c r="I104" s="373"/>
      <c r="J104" s="215"/>
      <c r="K104" s="216"/>
    </row>
    <row r="105" spans="2:11" ht="36">
      <c r="B105" s="238">
        <v>1</v>
      </c>
      <c r="C105" s="243" t="s">
        <v>202</v>
      </c>
      <c r="D105" s="219">
        <v>1906</v>
      </c>
      <c r="E105" s="219">
        <v>2010</v>
      </c>
      <c r="F105" s="310"/>
      <c r="G105" s="347">
        <f>H105*4875</f>
        <v>938925</v>
      </c>
      <c r="H105" s="217">
        <v>192.6</v>
      </c>
      <c r="I105" s="333" t="s">
        <v>156</v>
      </c>
      <c r="J105" s="221"/>
      <c r="K105" s="282" t="s">
        <v>271</v>
      </c>
    </row>
    <row r="106" spans="2:11" ht="18.75">
      <c r="B106" s="378" t="s">
        <v>6</v>
      </c>
      <c r="C106" s="378"/>
      <c r="D106" s="378"/>
      <c r="E106" s="249"/>
      <c r="F106" s="312"/>
      <c r="G106" s="351">
        <f>G105</f>
        <v>938925</v>
      </c>
      <c r="H106" s="250"/>
      <c r="I106" s="251"/>
      <c r="J106" s="251"/>
      <c r="K106" s="252"/>
    </row>
    <row r="107" spans="2:11" ht="18.75">
      <c r="B107" s="253" t="s">
        <v>268</v>
      </c>
      <c r="C107" s="379" t="s">
        <v>272</v>
      </c>
      <c r="D107" s="379"/>
      <c r="E107" s="379"/>
      <c r="F107" s="379"/>
      <c r="G107" s="379"/>
      <c r="H107" s="379"/>
      <c r="I107" s="379"/>
      <c r="J107" s="254"/>
      <c r="K107" s="255"/>
    </row>
    <row r="108" spans="2:11" ht="37.5">
      <c r="B108" s="256">
        <v>1</v>
      </c>
      <c r="C108" s="257" t="s">
        <v>273</v>
      </c>
      <c r="D108" s="258"/>
      <c r="E108" s="362"/>
      <c r="F108" s="259">
        <v>22000</v>
      </c>
      <c r="G108" s="352"/>
      <c r="H108" s="260"/>
      <c r="I108" s="261">
        <v>25</v>
      </c>
      <c r="J108" s="217"/>
      <c r="K108" s="284" t="s">
        <v>274</v>
      </c>
    </row>
    <row r="109" spans="2:11" ht="37.5">
      <c r="B109" s="256">
        <v>2</v>
      </c>
      <c r="C109" s="262" t="s">
        <v>275</v>
      </c>
      <c r="D109" s="263"/>
      <c r="E109" s="264"/>
      <c r="F109" s="265">
        <v>14634.15</v>
      </c>
      <c r="G109" s="353"/>
      <c r="H109" s="266"/>
      <c r="I109" s="267"/>
      <c r="J109" s="268"/>
      <c r="K109" s="221"/>
    </row>
    <row r="110" spans="2:11" ht="18.75">
      <c r="B110" s="256">
        <v>3</v>
      </c>
      <c r="C110" s="262" t="s">
        <v>276</v>
      </c>
      <c r="D110" s="263">
        <v>2009</v>
      </c>
      <c r="E110" s="264"/>
      <c r="F110" s="265">
        <v>104062.96</v>
      </c>
      <c r="G110" s="353"/>
      <c r="H110" s="266"/>
      <c r="I110" s="267"/>
      <c r="J110" s="268"/>
      <c r="K110" s="221"/>
    </row>
    <row r="111" spans="2:11" ht="18.75">
      <c r="B111" s="256">
        <v>4</v>
      </c>
      <c r="C111" s="262" t="s">
        <v>277</v>
      </c>
      <c r="D111" s="263"/>
      <c r="E111" s="264"/>
      <c r="F111" s="265">
        <v>57255.839999999997</v>
      </c>
      <c r="G111" s="353"/>
      <c r="H111" s="266"/>
      <c r="I111" s="267"/>
      <c r="J111" s="268"/>
      <c r="K111" s="221"/>
    </row>
    <row r="112" spans="2:11" ht="37.5">
      <c r="B112" s="256">
        <v>5</v>
      </c>
      <c r="C112" s="262" t="s">
        <v>278</v>
      </c>
      <c r="D112" s="263">
        <v>2009</v>
      </c>
      <c r="E112" s="264"/>
      <c r="F112" s="265">
        <v>104062.97</v>
      </c>
      <c r="G112" s="354"/>
      <c r="H112" s="270"/>
      <c r="I112" s="269"/>
      <c r="J112" s="271"/>
      <c r="K112" s="285"/>
    </row>
    <row r="113" spans="1:12" ht="18.75">
      <c r="B113" s="256">
        <v>6</v>
      </c>
      <c r="C113" s="262" t="s">
        <v>279</v>
      </c>
      <c r="D113" s="263">
        <v>2009</v>
      </c>
      <c r="E113" s="267"/>
      <c r="F113" s="265">
        <v>924005.78</v>
      </c>
      <c r="G113" s="355"/>
      <c r="H113" s="272"/>
      <c r="I113" s="267"/>
      <c r="J113" s="268"/>
      <c r="K113" s="286"/>
    </row>
    <row r="114" spans="1:12" ht="18.75">
      <c r="B114" s="256">
        <v>7</v>
      </c>
      <c r="C114" s="262" t="s">
        <v>280</v>
      </c>
      <c r="D114" s="263">
        <v>2015</v>
      </c>
      <c r="E114" s="267"/>
      <c r="F114" s="265">
        <v>628374.79</v>
      </c>
      <c r="G114" s="355"/>
      <c r="H114" s="272"/>
      <c r="I114" s="267"/>
      <c r="J114" s="268"/>
      <c r="K114" s="286"/>
    </row>
    <row r="115" spans="1:12" ht="37.5">
      <c r="B115" s="256">
        <v>8</v>
      </c>
      <c r="C115" s="262" t="s">
        <v>281</v>
      </c>
      <c r="D115" s="263">
        <v>2005</v>
      </c>
      <c r="E115" s="267"/>
      <c r="F115" s="265">
        <v>38785.300000000003</v>
      </c>
      <c r="G115" s="355"/>
      <c r="H115" s="272"/>
      <c r="I115" s="267"/>
      <c r="J115" s="268"/>
      <c r="K115" s="286"/>
    </row>
    <row r="116" spans="1:12" ht="37.5">
      <c r="B116" s="256">
        <v>9</v>
      </c>
      <c r="C116" s="262" t="s">
        <v>282</v>
      </c>
      <c r="D116" s="263"/>
      <c r="E116" s="267"/>
      <c r="F116" s="265">
        <v>611537.24</v>
      </c>
      <c r="G116" s="355"/>
      <c r="H116" s="272"/>
      <c r="I116" s="267"/>
      <c r="J116" s="268"/>
      <c r="K116" s="286"/>
    </row>
    <row r="117" spans="1:12" ht="37.5">
      <c r="B117" s="256">
        <v>10</v>
      </c>
      <c r="C117" s="262" t="s">
        <v>283</v>
      </c>
      <c r="D117" s="263"/>
      <c r="E117" s="267"/>
      <c r="F117" s="265">
        <v>44000</v>
      </c>
      <c r="G117" s="355"/>
      <c r="H117" s="272"/>
      <c r="I117" s="267"/>
      <c r="J117" s="268"/>
      <c r="K117" s="286"/>
    </row>
    <row r="118" spans="1:12" ht="37.5">
      <c r="B118" s="256">
        <v>11</v>
      </c>
      <c r="C118" s="262" t="s">
        <v>284</v>
      </c>
      <c r="D118" s="263"/>
      <c r="E118" s="267"/>
      <c r="F118" s="265">
        <v>46399.6</v>
      </c>
      <c r="G118" s="355"/>
      <c r="H118" s="272"/>
      <c r="I118" s="267"/>
      <c r="J118" s="268"/>
      <c r="K118" s="286"/>
    </row>
    <row r="119" spans="1:12" ht="37.5">
      <c r="B119" s="256">
        <v>12</v>
      </c>
      <c r="C119" s="262" t="s">
        <v>285</v>
      </c>
      <c r="D119" s="263"/>
      <c r="E119" s="267"/>
      <c r="F119" s="265">
        <v>67825.5</v>
      </c>
      <c r="G119" s="355"/>
      <c r="H119" s="272"/>
      <c r="I119" s="267"/>
      <c r="J119" s="268"/>
      <c r="K119" s="286"/>
    </row>
    <row r="120" spans="1:12" ht="37.5">
      <c r="B120" s="256">
        <v>13</v>
      </c>
      <c r="C120" s="262" t="s">
        <v>286</v>
      </c>
      <c r="D120" s="263"/>
      <c r="E120" s="267"/>
      <c r="F120" s="265">
        <v>176900</v>
      </c>
      <c r="G120" s="355"/>
      <c r="H120" s="272"/>
      <c r="I120" s="267"/>
      <c r="J120" s="268"/>
      <c r="K120" s="286"/>
    </row>
    <row r="121" spans="1:12" ht="37.5">
      <c r="B121" s="256">
        <v>14</v>
      </c>
      <c r="C121" s="262" t="s">
        <v>287</v>
      </c>
      <c r="D121" s="263">
        <v>2009</v>
      </c>
      <c r="E121" s="267"/>
      <c r="F121" s="265">
        <v>41302.42</v>
      </c>
      <c r="G121" s="355"/>
      <c r="H121" s="272"/>
      <c r="I121" s="267"/>
      <c r="J121" s="268"/>
      <c r="K121" s="286"/>
    </row>
    <row r="122" spans="1:12" s="48" customFormat="1" ht="59.25" customHeight="1">
      <c r="A122" s="13"/>
      <c r="B122" s="171">
        <v>15</v>
      </c>
      <c r="C122" s="208" t="s">
        <v>530</v>
      </c>
      <c r="D122" s="198">
        <v>2023</v>
      </c>
      <c r="E122" s="199"/>
      <c r="F122" s="297"/>
      <c r="G122" s="345">
        <f>SUM(2180103.23+47258.46)</f>
        <v>2227361.69</v>
      </c>
      <c r="H122" s="195">
        <v>296.83</v>
      </c>
      <c r="I122" s="329"/>
      <c r="J122" s="196"/>
      <c r="K122" s="202"/>
      <c r="L122" s="77"/>
    </row>
    <row r="123" spans="1:12" ht="18.75">
      <c r="B123" s="377" t="s">
        <v>6</v>
      </c>
      <c r="C123" s="377"/>
      <c r="D123" s="377"/>
      <c r="E123" s="273"/>
      <c r="F123" s="313">
        <f>SUM(F108:F122)</f>
        <v>2881146.5500000003</v>
      </c>
      <c r="G123" s="356"/>
      <c r="H123" s="274"/>
      <c r="I123" s="275"/>
      <c r="J123" s="276"/>
      <c r="K123" s="277"/>
    </row>
  </sheetData>
  <autoFilter ref="C1:C68" xr:uid="{00000000-0009-0000-0000-000000000000}"/>
  <mergeCells count="31">
    <mergeCell ref="B123:D123"/>
    <mergeCell ref="C101:I101"/>
    <mergeCell ref="B103:D103"/>
    <mergeCell ref="C104:I104"/>
    <mergeCell ref="B106:D106"/>
    <mergeCell ref="C107:I107"/>
    <mergeCell ref="B94:D94"/>
    <mergeCell ref="C95:I95"/>
    <mergeCell ref="B97:D97"/>
    <mergeCell ref="C98:I98"/>
    <mergeCell ref="B100:D100"/>
    <mergeCell ref="C84:I84"/>
    <mergeCell ref="B88:D88"/>
    <mergeCell ref="C89:I89"/>
    <mergeCell ref="B91:D91"/>
    <mergeCell ref="C92:I92"/>
    <mergeCell ref="B77:D77"/>
    <mergeCell ref="C78:I78"/>
    <mergeCell ref="B80:D80"/>
    <mergeCell ref="C81:I81"/>
    <mergeCell ref="B83:D83"/>
    <mergeCell ref="C69:I69"/>
    <mergeCell ref="B71:D71"/>
    <mergeCell ref="C72:I72"/>
    <mergeCell ref="B74:D74"/>
    <mergeCell ref="C75:I75"/>
    <mergeCell ref="J1:K1"/>
    <mergeCell ref="J2:K2"/>
    <mergeCell ref="C6:I6"/>
    <mergeCell ref="B68:D68"/>
    <mergeCell ref="B4:K4"/>
  </mergeCells>
  <phoneticPr fontId="0" type="noConversion"/>
  <printOptions horizontalCentered="1"/>
  <pageMargins left="0.23622047244094491" right="0.31496062992125984" top="0.55118110236220474" bottom="0.55118110236220474" header="0.31496062992125984" footer="0.31496062992125984"/>
  <pageSetup paperSize="9" scale="64" fitToHeight="0" orientation="landscape" r:id="rId1"/>
  <headerFooter alignWithMargins="0"/>
  <rowBreaks count="3" manualBreakCount="3">
    <brk id="57" max="11" man="1"/>
    <brk id="83" max="11" man="1"/>
    <brk id="10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5"/>
  <sheetViews>
    <sheetView showWhiteSpace="0" view="pageBreakPreview" zoomScaleNormal="100" zoomScaleSheetLayoutView="100" workbookViewId="0">
      <selection activeCell="D24" sqref="D24:E26"/>
    </sheetView>
  </sheetViews>
  <sheetFormatPr defaultColWidth="9.140625" defaultRowHeight="15"/>
  <cols>
    <col min="1" max="1" width="3.85546875" style="1" bestFit="1" customWidth="1"/>
    <col min="2" max="2" width="9.140625" style="1" customWidth="1"/>
    <col min="3" max="3" width="33.7109375" style="1" customWidth="1"/>
    <col min="4" max="4" width="21.42578125" style="1" customWidth="1"/>
    <col min="5" max="5" width="18.7109375" style="1" customWidth="1"/>
    <col min="6" max="6" width="9.140625" style="1"/>
    <col min="7" max="7" width="12.140625" style="1" bestFit="1" customWidth="1"/>
    <col min="8" max="16384" width="9.140625" style="1"/>
  </cols>
  <sheetData>
    <row r="1" spans="2:7">
      <c r="E1" s="51" t="s">
        <v>78</v>
      </c>
    </row>
    <row r="2" spans="2:7" ht="15.75">
      <c r="E2" s="6" t="s">
        <v>18</v>
      </c>
    </row>
    <row r="4" spans="2:7" ht="41.25" customHeight="1">
      <c r="B4" s="3" t="s">
        <v>4</v>
      </c>
      <c r="C4" s="3" t="s">
        <v>12</v>
      </c>
      <c r="D4" s="4" t="s">
        <v>13</v>
      </c>
      <c r="E4" s="4" t="s">
        <v>14</v>
      </c>
    </row>
    <row r="5" spans="2:7" s="27" customFormat="1" ht="45" customHeight="1">
      <c r="B5" s="18">
        <v>1</v>
      </c>
      <c r="C5" s="14" t="s">
        <v>19</v>
      </c>
      <c r="D5" s="39">
        <f>350578+509975.14+24593+6850+4988+2209</f>
        <v>899193.14</v>
      </c>
      <c r="E5" s="26"/>
      <c r="F5" s="161"/>
      <c r="G5" s="318"/>
    </row>
    <row r="6" spans="2:7" s="27" customFormat="1" ht="45" customHeight="1" thickBot="1">
      <c r="B6" s="37" t="s">
        <v>52</v>
      </c>
      <c r="C6" s="40" t="s">
        <v>53</v>
      </c>
      <c r="D6" s="41" t="s">
        <v>54</v>
      </c>
      <c r="E6" s="26"/>
      <c r="F6" s="161"/>
    </row>
    <row r="7" spans="2:7" ht="45" customHeight="1" thickBot="1">
      <c r="B7" s="79">
        <v>2</v>
      </c>
      <c r="C7" s="80" t="s">
        <v>176</v>
      </c>
      <c r="D7" s="81">
        <v>77387.63</v>
      </c>
      <c r="E7" s="82">
        <v>382118.13</v>
      </c>
    </row>
    <row r="8" spans="2:7" ht="45" customHeight="1" thickBot="1">
      <c r="B8" s="90">
        <v>3</v>
      </c>
      <c r="C8" s="80" t="s">
        <v>183</v>
      </c>
      <c r="D8" s="91">
        <v>102061.45</v>
      </c>
      <c r="E8" s="92"/>
    </row>
    <row r="9" spans="2:7" ht="45" customHeight="1" thickBot="1">
      <c r="B9" s="79">
        <v>4</v>
      </c>
      <c r="C9" s="98" t="s">
        <v>194</v>
      </c>
      <c r="D9" s="99">
        <v>245214.07999999999</v>
      </c>
      <c r="E9" s="92"/>
    </row>
    <row r="10" spans="2:7" ht="45" customHeight="1" thickBot="1">
      <c r="B10" s="79">
        <v>5</v>
      </c>
      <c r="C10" s="98" t="s">
        <v>201</v>
      </c>
      <c r="D10" s="91">
        <v>1148781.1200000001</v>
      </c>
      <c r="E10" s="82">
        <v>319384.84000000003</v>
      </c>
    </row>
    <row r="11" spans="2:7" ht="45" customHeight="1" thickBot="1">
      <c r="B11" s="79">
        <v>6</v>
      </c>
      <c r="C11" s="105" t="s">
        <v>49</v>
      </c>
      <c r="D11" s="91">
        <v>276444.46000000002</v>
      </c>
      <c r="E11" s="82">
        <v>44930.12</v>
      </c>
    </row>
    <row r="12" spans="2:7" ht="45" customHeight="1" thickBot="1">
      <c r="B12" s="79">
        <v>7</v>
      </c>
      <c r="C12" s="80" t="s">
        <v>233</v>
      </c>
      <c r="D12" s="91">
        <f>671776.16+4882</f>
        <v>676658.16</v>
      </c>
      <c r="E12" s="82">
        <v>166290.46</v>
      </c>
    </row>
    <row r="13" spans="2:7" ht="45" customHeight="1" thickBot="1">
      <c r="B13" s="79">
        <v>8</v>
      </c>
      <c r="C13" s="80" t="s">
        <v>243</v>
      </c>
      <c r="D13" s="91">
        <v>268965.90999999997</v>
      </c>
      <c r="E13" s="82">
        <v>11256.89</v>
      </c>
    </row>
    <row r="14" spans="2:7" ht="45" customHeight="1" thickBot="1">
      <c r="B14" s="79">
        <v>9</v>
      </c>
      <c r="C14" s="98" t="s">
        <v>247</v>
      </c>
      <c r="D14" s="91">
        <v>225865.15</v>
      </c>
      <c r="E14" s="82">
        <v>41647.300000000003</v>
      </c>
    </row>
    <row r="15" spans="2:7" ht="45" customHeight="1" thickBot="1">
      <c r="B15" s="79">
        <v>10</v>
      </c>
      <c r="C15" s="105" t="s">
        <v>253</v>
      </c>
      <c r="D15" s="91">
        <v>374454.95</v>
      </c>
      <c r="E15" s="82">
        <v>66792.179999999993</v>
      </c>
    </row>
    <row r="16" spans="2:7" ht="45" customHeight="1" thickBot="1">
      <c r="B16" s="79">
        <v>11</v>
      </c>
      <c r="C16" s="80" t="s">
        <v>264</v>
      </c>
      <c r="D16" s="91">
        <v>352820.85</v>
      </c>
      <c r="E16" s="92"/>
    </row>
    <row r="17" spans="2:5" ht="45" customHeight="1" thickBot="1">
      <c r="B17" s="79">
        <v>12</v>
      </c>
      <c r="C17" s="80" t="s">
        <v>269</v>
      </c>
      <c r="D17" s="91">
        <v>171614.93</v>
      </c>
      <c r="E17" s="82">
        <v>7338.5</v>
      </c>
    </row>
    <row r="18" spans="2:5" ht="45" customHeight="1" thickBot="1">
      <c r="B18" s="79">
        <v>13</v>
      </c>
      <c r="C18" s="80" t="s">
        <v>270</v>
      </c>
      <c r="D18" s="91">
        <v>49216.33</v>
      </c>
      <c r="E18" s="82">
        <v>2147.7199999999998</v>
      </c>
    </row>
    <row r="19" spans="2:5" ht="45" customHeight="1">
      <c r="B19" s="79">
        <v>14</v>
      </c>
      <c r="C19" s="120" t="s">
        <v>288</v>
      </c>
      <c r="D19" s="99">
        <f>144239.42+991.97</f>
        <v>145231.39000000001</v>
      </c>
      <c r="E19" s="92"/>
    </row>
    <row r="20" spans="2:5" ht="45" customHeight="1">
      <c r="B20" s="79" t="s">
        <v>500</v>
      </c>
      <c r="C20" s="120" t="s">
        <v>289</v>
      </c>
      <c r="D20" s="99">
        <v>26704.720000000001</v>
      </c>
      <c r="E20" s="92"/>
    </row>
    <row r="21" spans="2:5" ht="45" customHeight="1">
      <c r="B21" s="38"/>
      <c r="C21" s="2" t="s">
        <v>6</v>
      </c>
      <c r="D21" s="5">
        <f>SUM(D7:D20)+D5+14000</f>
        <v>5054614.2700000014</v>
      </c>
      <c r="E21" s="5">
        <f>SUM(E5:E20)</f>
        <v>1041906.1399999999</v>
      </c>
    </row>
    <row r="25" spans="2:5">
      <c r="D25" s="316"/>
      <c r="E25" s="316"/>
    </row>
  </sheetData>
  <pageMargins left="0.31496062992125984" right="0.31496062992125984" top="0.94488188976377963" bottom="0.55118110236220474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G194"/>
  <sheetViews>
    <sheetView view="pageBreakPreview" topLeftCell="A46" zoomScale="110" zoomScaleNormal="100" zoomScaleSheetLayoutView="110" workbookViewId="0">
      <selection activeCell="G23" sqref="G23"/>
    </sheetView>
  </sheetViews>
  <sheetFormatPr defaultColWidth="9.140625" defaultRowHeight="15"/>
  <cols>
    <col min="1" max="1" width="5" style="56" customWidth="1"/>
    <col min="2" max="2" width="52.28515625" style="1" customWidth="1"/>
    <col min="3" max="3" width="16.28515625" style="9" customWidth="1"/>
    <col min="4" max="4" width="23.140625" style="22" customWidth="1"/>
    <col min="5" max="5" width="19.7109375" style="1" customWidth="1"/>
    <col min="6" max="6" width="31.140625" style="66" customWidth="1"/>
    <col min="7" max="7" width="19.7109375" style="1" customWidth="1"/>
    <col min="8" max="16384" width="9.140625" style="1"/>
  </cols>
  <sheetData>
    <row r="1" spans="1:5">
      <c r="A1" s="53"/>
      <c r="D1" s="19" t="s">
        <v>79</v>
      </c>
    </row>
    <row r="2" spans="1:5" ht="25.5" customHeight="1">
      <c r="A2" s="54"/>
      <c r="B2" s="43"/>
      <c r="C2" s="16"/>
      <c r="D2" s="20" t="s">
        <v>9</v>
      </c>
    </row>
    <row r="3" spans="1:5">
      <c r="A3" s="53"/>
      <c r="D3" s="19"/>
    </row>
    <row r="4" spans="1:5">
      <c r="A4" s="3" t="s">
        <v>0</v>
      </c>
      <c r="B4" s="42" t="s">
        <v>2</v>
      </c>
      <c r="C4" s="3" t="s">
        <v>3</v>
      </c>
      <c r="D4" s="4" t="s">
        <v>1</v>
      </c>
    </row>
    <row r="5" spans="1:5">
      <c r="A5" s="380" t="s">
        <v>20</v>
      </c>
      <c r="B5" s="380"/>
      <c r="C5" s="380"/>
      <c r="D5" s="380"/>
    </row>
    <row r="6" spans="1:5">
      <c r="A6" s="17">
        <v>1</v>
      </c>
      <c r="B6" s="44" t="s">
        <v>59</v>
      </c>
      <c r="C6" s="17">
        <v>2019</v>
      </c>
      <c r="D6" s="31">
        <v>26782.51</v>
      </c>
    </row>
    <row r="7" spans="1:5" ht="26.25">
      <c r="A7" s="17">
        <v>2</v>
      </c>
      <c r="B7" s="30" t="s">
        <v>75</v>
      </c>
      <c r="C7" s="17">
        <v>2020</v>
      </c>
      <c r="D7" s="31">
        <v>13468.87</v>
      </c>
    </row>
    <row r="8" spans="1:5">
      <c r="A8" s="17">
        <v>3</v>
      </c>
      <c r="B8" s="57" t="s">
        <v>87</v>
      </c>
      <c r="C8" s="58">
        <v>2021</v>
      </c>
      <c r="D8" s="59">
        <v>4300</v>
      </c>
    </row>
    <row r="9" spans="1:5">
      <c r="A9" s="17">
        <v>4</v>
      </c>
      <c r="B9" s="57" t="s">
        <v>88</v>
      </c>
      <c r="C9" s="58">
        <v>2021</v>
      </c>
      <c r="D9" s="59">
        <v>4349</v>
      </c>
    </row>
    <row r="10" spans="1:5">
      <c r="A10" s="17">
        <v>5</v>
      </c>
      <c r="B10" s="57" t="s">
        <v>89</v>
      </c>
      <c r="C10" s="58">
        <v>2021</v>
      </c>
      <c r="D10" s="59">
        <v>1650</v>
      </c>
    </row>
    <row r="11" spans="1:5">
      <c r="A11" s="17">
        <v>6</v>
      </c>
      <c r="B11" s="57" t="s">
        <v>90</v>
      </c>
      <c r="C11" s="58">
        <v>2021</v>
      </c>
      <c r="D11" s="59">
        <v>1999</v>
      </c>
    </row>
    <row r="12" spans="1:5" ht="17.25" customHeight="1">
      <c r="A12" s="17">
        <v>7</v>
      </c>
      <c r="B12" s="57" t="s">
        <v>91</v>
      </c>
      <c r="C12" s="58">
        <v>2021</v>
      </c>
      <c r="D12" s="59">
        <v>1999</v>
      </c>
      <c r="E12" s="52"/>
    </row>
    <row r="13" spans="1:5" ht="17.25" customHeight="1">
      <c r="A13" s="17">
        <v>8</v>
      </c>
      <c r="B13" s="57" t="s">
        <v>92</v>
      </c>
      <c r="C13" s="58">
        <v>2021</v>
      </c>
      <c r="D13" s="59">
        <v>2290</v>
      </c>
      <c r="E13" s="52"/>
    </row>
    <row r="14" spans="1:5" ht="17.25" customHeight="1">
      <c r="A14" s="17">
        <v>9</v>
      </c>
      <c r="B14" s="62" t="s">
        <v>85</v>
      </c>
      <c r="C14" s="63">
        <v>2020</v>
      </c>
      <c r="D14" s="64">
        <v>23148.6</v>
      </c>
      <c r="E14" s="52"/>
    </row>
    <row r="15" spans="1:5" ht="45">
      <c r="A15" s="17">
        <v>10</v>
      </c>
      <c r="B15" s="70" t="s">
        <v>145</v>
      </c>
      <c r="C15" s="65">
        <v>2022</v>
      </c>
      <c r="D15" s="71">
        <v>21771</v>
      </c>
      <c r="E15" s="69"/>
    </row>
    <row r="16" spans="1:5" ht="45">
      <c r="A16" s="17">
        <v>11</v>
      </c>
      <c r="B16" s="70" t="s">
        <v>146</v>
      </c>
      <c r="C16" s="65">
        <v>2022</v>
      </c>
      <c r="D16" s="71">
        <v>102594.3</v>
      </c>
      <c r="E16" s="69"/>
    </row>
    <row r="17" spans="1:7" ht="45">
      <c r="A17" s="17">
        <v>12</v>
      </c>
      <c r="B17" s="72" t="s">
        <v>148</v>
      </c>
      <c r="C17" s="73">
        <v>2022</v>
      </c>
      <c r="D17" s="71">
        <v>3259.5</v>
      </c>
      <c r="E17" s="69"/>
    </row>
    <row r="18" spans="1:7" ht="33.75" customHeight="1">
      <c r="A18" s="17">
        <v>13</v>
      </c>
      <c r="B18" s="72" t="s">
        <v>149</v>
      </c>
      <c r="C18" s="73">
        <v>2022</v>
      </c>
      <c r="D18" s="71">
        <v>5658</v>
      </c>
      <c r="E18" s="69"/>
    </row>
    <row r="19" spans="1:7" ht="33.75" customHeight="1">
      <c r="A19" s="17">
        <v>14</v>
      </c>
      <c r="B19" s="75" t="s">
        <v>161</v>
      </c>
      <c r="C19" s="76">
        <v>2023</v>
      </c>
      <c r="D19" s="74">
        <v>61721.4</v>
      </c>
      <c r="E19" s="69"/>
    </row>
    <row r="20" spans="1:7" ht="45" customHeight="1">
      <c r="A20" s="162">
        <v>15</v>
      </c>
      <c r="B20" s="163" t="s">
        <v>173</v>
      </c>
      <c r="C20" s="76">
        <v>2023</v>
      </c>
      <c r="D20" s="74">
        <v>331677.59999999998</v>
      </c>
      <c r="E20" s="69"/>
      <c r="G20" s="66"/>
    </row>
    <row r="21" spans="1:7" ht="48.75" customHeight="1">
      <c r="A21" s="162">
        <v>16</v>
      </c>
      <c r="B21" s="163" t="s">
        <v>174</v>
      </c>
      <c r="C21" s="164">
        <v>2023</v>
      </c>
      <c r="D21" s="74">
        <v>126433</v>
      </c>
      <c r="E21" s="69"/>
    </row>
    <row r="22" spans="1:7" ht="33.75" customHeight="1">
      <c r="A22" s="162">
        <v>17</v>
      </c>
      <c r="B22" s="163" t="s">
        <v>172</v>
      </c>
      <c r="C22" s="164">
        <v>2023</v>
      </c>
      <c r="D22" s="74">
        <v>2715.84</v>
      </c>
      <c r="E22" s="69"/>
    </row>
    <row r="23" spans="1:7" ht="15" customHeight="1">
      <c r="A23" s="381" t="s">
        <v>6</v>
      </c>
      <c r="B23" s="382"/>
      <c r="C23" s="383"/>
      <c r="D23" s="21">
        <f>SUM(D6:D22)</f>
        <v>735817.62</v>
      </c>
      <c r="E23" s="52"/>
      <c r="G23" s="315"/>
    </row>
    <row r="24" spans="1:7">
      <c r="A24" s="390" t="s">
        <v>177</v>
      </c>
      <c r="B24" s="390"/>
      <c r="C24" s="390"/>
      <c r="D24" s="390"/>
    </row>
    <row r="25" spans="1:7">
      <c r="A25" s="83">
        <v>1</v>
      </c>
      <c r="B25" s="84" t="s">
        <v>178</v>
      </c>
      <c r="C25" s="83">
        <v>2019</v>
      </c>
      <c r="D25" s="85">
        <v>12000</v>
      </c>
    </row>
    <row r="26" spans="1:7">
      <c r="A26" s="83" t="s">
        <v>179</v>
      </c>
      <c r="B26" s="84" t="s">
        <v>180</v>
      </c>
      <c r="C26" s="83">
        <v>2023</v>
      </c>
      <c r="D26" s="85">
        <v>3590.33</v>
      </c>
    </row>
    <row r="27" spans="1:7">
      <c r="A27" s="391" t="s">
        <v>6</v>
      </c>
      <c r="B27" s="391"/>
      <c r="C27" s="391"/>
      <c r="D27" s="86">
        <f>D26+D25</f>
        <v>15590.33</v>
      </c>
    </row>
    <row r="28" spans="1:7">
      <c r="A28" s="394" t="s">
        <v>184</v>
      </c>
      <c r="B28" s="394"/>
      <c r="C28" s="394"/>
      <c r="D28" s="394"/>
    </row>
    <row r="29" spans="1:7">
      <c r="A29" s="93">
        <v>1</v>
      </c>
      <c r="B29" s="28" t="s">
        <v>185</v>
      </c>
      <c r="C29" s="50">
        <v>2019</v>
      </c>
      <c r="D29" s="94">
        <v>599.99</v>
      </c>
    </row>
    <row r="30" spans="1:7">
      <c r="A30" s="93">
        <v>2</v>
      </c>
      <c r="B30" s="28" t="s">
        <v>186</v>
      </c>
      <c r="C30" s="50">
        <v>2021</v>
      </c>
      <c r="D30" s="94">
        <v>6094</v>
      </c>
    </row>
    <row r="31" spans="1:7">
      <c r="A31" s="93">
        <v>3</v>
      </c>
      <c r="B31" s="28" t="s">
        <v>187</v>
      </c>
      <c r="C31" s="50">
        <v>2021</v>
      </c>
      <c r="D31" s="94">
        <v>2300</v>
      </c>
    </row>
    <row r="32" spans="1:7">
      <c r="A32" s="93">
        <v>4</v>
      </c>
      <c r="B32" s="28" t="s">
        <v>188</v>
      </c>
      <c r="C32" s="50">
        <v>2021</v>
      </c>
      <c r="D32" s="94">
        <v>18207.599999999999</v>
      </c>
    </row>
    <row r="33" spans="1:4">
      <c r="A33" s="93">
        <v>5</v>
      </c>
      <c r="B33" s="28" t="s">
        <v>189</v>
      </c>
      <c r="C33" s="50">
        <v>2023</v>
      </c>
      <c r="D33" s="94">
        <v>23370</v>
      </c>
    </row>
    <row r="34" spans="1:4">
      <c r="A34" s="392" t="s">
        <v>6</v>
      </c>
      <c r="B34" s="392"/>
      <c r="C34" s="392"/>
      <c r="D34" s="95">
        <f>SUM(D29:D33)</f>
        <v>50571.59</v>
      </c>
    </row>
    <row r="35" spans="1:4">
      <c r="A35" s="396" t="s">
        <v>196</v>
      </c>
      <c r="B35" s="396"/>
      <c r="C35" s="396"/>
      <c r="D35" s="396"/>
    </row>
    <row r="36" spans="1:4">
      <c r="A36" s="93">
        <v>1</v>
      </c>
      <c r="B36" s="100" t="s">
        <v>197</v>
      </c>
      <c r="C36" s="24">
        <v>2019</v>
      </c>
      <c r="D36" s="101">
        <v>1515</v>
      </c>
    </row>
    <row r="37" spans="1:4">
      <c r="A37" s="93">
        <v>2</v>
      </c>
      <c r="B37" s="100" t="s">
        <v>198</v>
      </c>
      <c r="C37" s="24">
        <v>2021</v>
      </c>
      <c r="D37" s="101">
        <v>4305</v>
      </c>
    </row>
    <row r="38" spans="1:4">
      <c r="A38" s="93">
        <v>3</v>
      </c>
      <c r="B38" s="100" t="s">
        <v>199</v>
      </c>
      <c r="C38" s="24">
        <v>2021</v>
      </c>
      <c r="D38" s="101">
        <v>22600</v>
      </c>
    </row>
    <row r="39" spans="1:4">
      <c r="A39" s="93">
        <v>4</v>
      </c>
      <c r="B39" s="100" t="s">
        <v>197</v>
      </c>
      <c r="C39" s="24">
        <v>2022</v>
      </c>
      <c r="D39" s="101">
        <v>3300</v>
      </c>
    </row>
    <row r="40" spans="1:4">
      <c r="A40" s="93">
        <v>5</v>
      </c>
      <c r="B40" s="100" t="s">
        <v>200</v>
      </c>
      <c r="C40" s="24">
        <v>2023</v>
      </c>
      <c r="D40" s="101">
        <v>3400</v>
      </c>
    </row>
    <row r="41" spans="1:4">
      <c r="A41" s="392" t="s">
        <v>6</v>
      </c>
      <c r="B41" s="392"/>
      <c r="C41" s="392"/>
      <c r="D41" s="95">
        <f>SUM(D36:D40)</f>
        <v>35120</v>
      </c>
    </row>
    <row r="42" spans="1:4">
      <c r="A42" s="390" t="s">
        <v>204</v>
      </c>
      <c r="B42" s="390"/>
      <c r="C42" s="390"/>
      <c r="D42" s="390"/>
    </row>
    <row r="43" spans="1:4">
      <c r="A43" s="93">
        <v>1</v>
      </c>
      <c r="B43" s="102" t="s">
        <v>205</v>
      </c>
      <c r="C43" s="103">
        <v>2019</v>
      </c>
      <c r="D43" s="104">
        <v>12000.01</v>
      </c>
    </row>
    <row r="44" spans="1:4">
      <c r="A44" s="93">
        <v>2</v>
      </c>
      <c r="B44" s="28" t="s">
        <v>206</v>
      </c>
      <c r="C44" s="50">
        <v>2020</v>
      </c>
      <c r="D44" s="94">
        <v>5904</v>
      </c>
    </row>
    <row r="45" spans="1:4">
      <c r="A45" s="93">
        <v>3</v>
      </c>
      <c r="B45" s="28" t="s">
        <v>207</v>
      </c>
      <c r="C45" s="50">
        <v>2020</v>
      </c>
      <c r="D45" s="94">
        <v>899.98</v>
      </c>
    </row>
    <row r="46" spans="1:4">
      <c r="A46" s="93">
        <v>4</v>
      </c>
      <c r="B46" s="28" t="s">
        <v>185</v>
      </c>
      <c r="C46" s="50">
        <v>2021</v>
      </c>
      <c r="D46" s="94">
        <v>649</v>
      </c>
    </row>
    <row r="47" spans="1:4">
      <c r="A47" s="93">
        <v>5</v>
      </c>
      <c r="B47" s="28" t="s">
        <v>208</v>
      </c>
      <c r="C47" s="50">
        <v>2021</v>
      </c>
      <c r="D47" s="94">
        <v>949</v>
      </c>
    </row>
    <row r="48" spans="1:4" ht="30" customHeight="1">
      <c r="A48" s="93">
        <v>6</v>
      </c>
      <c r="B48" s="28" t="s">
        <v>209</v>
      </c>
      <c r="C48" s="50">
        <v>2021</v>
      </c>
      <c r="D48" s="94">
        <v>5994</v>
      </c>
    </row>
    <row r="49" spans="1:4" ht="26.25" customHeight="1">
      <c r="A49" s="93">
        <v>7</v>
      </c>
      <c r="B49" s="28" t="s">
        <v>210</v>
      </c>
      <c r="C49" s="50">
        <v>2021</v>
      </c>
      <c r="D49" s="94">
        <v>11990</v>
      </c>
    </row>
    <row r="50" spans="1:4">
      <c r="A50" s="93">
        <v>8</v>
      </c>
      <c r="B50" s="28" t="s">
        <v>211</v>
      </c>
      <c r="C50" s="50">
        <v>2022</v>
      </c>
      <c r="D50" s="94">
        <v>2400</v>
      </c>
    </row>
    <row r="51" spans="1:4">
      <c r="A51" s="93">
        <v>9</v>
      </c>
      <c r="B51" s="28" t="s">
        <v>206</v>
      </c>
      <c r="C51" s="50">
        <v>2023</v>
      </c>
      <c r="D51" s="94">
        <v>5996.25</v>
      </c>
    </row>
    <row r="52" spans="1:4">
      <c r="A52" s="93">
        <v>10</v>
      </c>
      <c r="B52" s="28" t="s">
        <v>212</v>
      </c>
      <c r="C52" s="50">
        <v>2023</v>
      </c>
      <c r="D52" s="94">
        <v>5162.3100000000004</v>
      </c>
    </row>
    <row r="53" spans="1:4">
      <c r="A53" s="392" t="s">
        <v>6</v>
      </c>
      <c r="B53" s="392"/>
      <c r="C53" s="392"/>
      <c r="D53" s="95">
        <f>SUM(D43:D52)</f>
        <v>51944.55</v>
      </c>
    </row>
    <row r="54" spans="1:4">
      <c r="A54" s="390" t="s">
        <v>491</v>
      </c>
      <c r="B54" s="390"/>
      <c r="C54" s="390"/>
      <c r="D54" s="390"/>
    </row>
    <row r="55" spans="1:4">
      <c r="A55" s="50">
        <v>1</v>
      </c>
      <c r="B55" s="28" t="s">
        <v>226</v>
      </c>
      <c r="C55" s="50">
        <v>2021</v>
      </c>
      <c r="D55" s="94">
        <v>5994</v>
      </c>
    </row>
    <row r="56" spans="1:4">
      <c r="A56" s="50">
        <v>2</v>
      </c>
      <c r="B56" s="28" t="s">
        <v>227</v>
      </c>
      <c r="C56" s="50">
        <v>2022</v>
      </c>
      <c r="D56" s="94">
        <v>1700</v>
      </c>
    </row>
    <row r="57" spans="1:4">
      <c r="A57" s="50">
        <v>3</v>
      </c>
      <c r="B57" s="28" t="s">
        <v>228</v>
      </c>
      <c r="C57" s="50">
        <v>2023</v>
      </c>
      <c r="D57" s="94">
        <v>1099</v>
      </c>
    </row>
    <row r="58" spans="1:4">
      <c r="A58" s="392" t="s">
        <v>6</v>
      </c>
      <c r="B58" s="392"/>
      <c r="C58" s="392"/>
      <c r="D58" s="95">
        <f>D57+D56+D55</f>
        <v>8793</v>
      </c>
    </row>
    <row r="59" spans="1:4">
      <c r="A59" s="394" t="s">
        <v>492</v>
      </c>
      <c r="B59" s="394"/>
      <c r="C59" s="394"/>
      <c r="D59" s="394"/>
    </row>
    <row r="60" spans="1:4">
      <c r="A60" s="50">
        <v>1</v>
      </c>
      <c r="B60" s="28" t="s">
        <v>241</v>
      </c>
      <c r="C60" s="50">
        <v>2020</v>
      </c>
      <c r="D60" s="94">
        <v>7000</v>
      </c>
    </row>
    <row r="61" spans="1:4" ht="17.25" customHeight="1">
      <c r="A61" s="392" t="s">
        <v>6</v>
      </c>
      <c r="B61" s="392"/>
      <c r="C61" s="392"/>
      <c r="D61" s="95">
        <f>D60</f>
        <v>7000</v>
      </c>
    </row>
    <row r="62" spans="1:4" ht="26.25" customHeight="1">
      <c r="A62" s="390" t="s">
        <v>493</v>
      </c>
      <c r="B62" s="390"/>
      <c r="C62" s="390"/>
      <c r="D62" s="390"/>
    </row>
    <row r="63" spans="1:4">
      <c r="A63" s="93">
        <v>1</v>
      </c>
      <c r="B63" s="28" t="s">
        <v>181</v>
      </c>
      <c r="C63" s="50"/>
      <c r="D63" s="107"/>
    </row>
    <row r="64" spans="1:4">
      <c r="A64" s="392" t="s">
        <v>6</v>
      </c>
      <c r="B64" s="392"/>
      <c r="C64" s="392"/>
      <c r="D64" s="95">
        <f>SUM(D63:D63)</f>
        <v>0</v>
      </c>
    </row>
    <row r="65" spans="1:4">
      <c r="A65" s="394" t="s">
        <v>494</v>
      </c>
      <c r="B65" s="394"/>
      <c r="C65" s="394"/>
      <c r="D65" s="394"/>
    </row>
    <row r="66" spans="1:4">
      <c r="A66" s="108">
        <v>1</v>
      </c>
      <c r="B66" s="109" t="s">
        <v>250</v>
      </c>
      <c r="C66" s="108">
        <v>2022</v>
      </c>
      <c r="D66" s="110">
        <v>599.99</v>
      </c>
    </row>
    <row r="67" spans="1:4">
      <c r="A67" s="108">
        <v>2</v>
      </c>
      <c r="B67" s="109" t="s">
        <v>251</v>
      </c>
      <c r="C67" s="108">
        <v>2022</v>
      </c>
      <c r="D67" s="110">
        <v>4400</v>
      </c>
    </row>
    <row r="68" spans="1:4">
      <c r="A68" s="392" t="s">
        <v>6</v>
      </c>
      <c r="B68" s="392"/>
      <c r="C68" s="392"/>
      <c r="D68" s="95">
        <f>D67+D66</f>
        <v>4999.99</v>
      </c>
    </row>
    <row r="69" spans="1:4">
      <c r="A69" s="390" t="s">
        <v>495</v>
      </c>
      <c r="B69" s="390"/>
      <c r="C69" s="390"/>
      <c r="D69" s="390"/>
    </row>
    <row r="70" spans="1:4">
      <c r="A70" s="50">
        <v>1</v>
      </c>
      <c r="B70" s="28" t="s">
        <v>256</v>
      </c>
      <c r="C70" s="50">
        <v>2020</v>
      </c>
      <c r="D70" s="107">
        <v>690</v>
      </c>
    </row>
    <row r="71" spans="1:4">
      <c r="A71" s="50">
        <v>2</v>
      </c>
      <c r="B71" s="28" t="s">
        <v>226</v>
      </c>
      <c r="C71" s="50">
        <v>2021</v>
      </c>
      <c r="D71" s="107">
        <v>5994</v>
      </c>
    </row>
    <row r="72" spans="1:4">
      <c r="A72" s="50">
        <v>3</v>
      </c>
      <c r="B72" s="28" t="s">
        <v>257</v>
      </c>
      <c r="C72" s="50">
        <v>2023</v>
      </c>
      <c r="D72" s="107">
        <v>6700</v>
      </c>
    </row>
    <row r="73" spans="1:4">
      <c r="A73" s="50">
        <v>4</v>
      </c>
      <c r="B73" s="28" t="s">
        <v>257</v>
      </c>
      <c r="C73" s="50">
        <v>2023</v>
      </c>
      <c r="D73" s="107">
        <v>6000</v>
      </c>
    </row>
    <row r="74" spans="1:4">
      <c r="A74" s="392" t="s">
        <v>6</v>
      </c>
      <c r="B74" s="392"/>
      <c r="C74" s="392"/>
      <c r="D74" s="95">
        <f>SUM(D70:D73)</f>
        <v>19384</v>
      </c>
    </row>
    <row r="75" spans="1:4">
      <c r="A75" s="394" t="s">
        <v>496</v>
      </c>
      <c r="B75" s="394"/>
      <c r="C75" s="394"/>
      <c r="D75" s="394"/>
    </row>
    <row r="76" spans="1:4">
      <c r="A76" s="93">
        <v>1</v>
      </c>
      <c r="B76" s="23" t="s">
        <v>206</v>
      </c>
      <c r="C76" s="93">
        <v>2023</v>
      </c>
      <c r="D76" s="114">
        <v>5996.25</v>
      </c>
    </row>
    <row r="77" spans="1:4">
      <c r="A77" s="392" t="s">
        <v>6</v>
      </c>
      <c r="B77" s="392"/>
      <c r="C77" s="392"/>
      <c r="D77" s="95">
        <f>SUM(D76:D76)</f>
        <v>5996.25</v>
      </c>
    </row>
    <row r="78" spans="1:4">
      <c r="A78" s="394" t="s">
        <v>497</v>
      </c>
      <c r="B78" s="394"/>
      <c r="C78" s="394"/>
      <c r="D78" s="394"/>
    </row>
    <row r="79" spans="1:4">
      <c r="A79" s="87"/>
      <c r="B79" s="88"/>
      <c r="C79" s="87"/>
      <c r="D79" s="89"/>
    </row>
    <row r="80" spans="1:4">
      <c r="A80" s="395" t="s">
        <v>6</v>
      </c>
      <c r="B80" s="395"/>
      <c r="C80" s="395"/>
      <c r="D80" s="118">
        <f>SUM(D79:D79)</f>
        <v>0</v>
      </c>
    </row>
    <row r="81" spans="1:4">
      <c r="A81" s="390" t="s">
        <v>498</v>
      </c>
      <c r="B81" s="390"/>
      <c r="C81" s="390"/>
      <c r="D81" s="390"/>
    </row>
    <row r="82" spans="1:4">
      <c r="A82" s="87"/>
      <c r="B82" s="88"/>
      <c r="C82" s="87"/>
      <c r="D82" s="119"/>
    </row>
    <row r="83" spans="1:4">
      <c r="A83" s="395" t="s">
        <v>6</v>
      </c>
      <c r="B83" s="395"/>
      <c r="C83" s="395"/>
      <c r="D83" s="118">
        <f>SUM(D82:D82)</f>
        <v>0</v>
      </c>
    </row>
    <row r="84" spans="1:4">
      <c r="A84" s="394" t="s">
        <v>499</v>
      </c>
      <c r="B84" s="394"/>
      <c r="C84" s="394"/>
      <c r="D84" s="394"/>
    </row>
    <row r="85" spans="1:4">
      <c r="A85" s="93">
        <v>1</v>
      </c>
      <c r="B85" s="23" t="s">
        <v>290</v>
      </c>
      <c r="C85" s="93">
        <v>2020</v>
      </c>
      <c r="D85" s="106">
        <v>2793.64</v>
      </c>
    </row>
    <row r="86" spans="1:4">
      <c r="A86" s="93">
        <v>2</v>
      </c>
      <c r="B86" s="23" t="s">
        <v>291</v>
      </c>
      <c r="C86" s="93">
        <v>2021</v>
      </c>
      <c r="D86" s="106">
        <v>267.48</v>
      </c>
    </row>
    <row r="87" spans="1:4">
      <c r="A87" s="93">
        <v>3</v>
      </c>
      <c r="B87" s="23" t="s">
        <v>292</v>
      </c>
      <c r="C87" s="93">
        <v>2021</v>
      </c>
      <c r="D87" s="106">
        <v>243.9</v>
      </c>
    </row>
    <row r="88" spans="1:4">
      <c r="A88" s="93">
        <v>4</v>
      </c>
      <c r="B88" s="23" t="s">
        <v>293</v>
      </c>
      <c r="C88" s="93">
        <v>2022</v>
      </c>
      <c r="D88" s="106">
        <v>4309.9399999999996</v>
      </c>
    </row>
    <row r="89" spans="1:4">
      <c r="A89" s="93">
        <v>5</v>
      </c>
      <c r="B89" s="23" t="s">
        <v>290</v>
      </c>
      <c r="C89" s="93">
        <v>2023</v>
      </c>
      <c r="D89" s="106">
        <v>2932.4</v>
      </c>
    </row>
    <row r="90" spans="1:4">
      <c r="A90" s="398" t="s">
        <v>6</v>
      </c>
      <c r="B90" s="398"/>
      <c r="C90" s="398"/>
      <c r="D90" s="121">
        <f>SUM(D85:D89)</f>
        <v>10547.359999999999</v>
      </c>
    </row>
    <row r="91" spans="1:4">
      <c r="A91" s="60"/>
      <c r="B91" s="60"/>
      <c r="C91" s="60"/>
      <c r="D91" s="61"/>
    </row>
    <row r="92" spans="1:4" ht="15.75">
      <c r="A92" s="54"/>
      <c r="B92" s="45"/>
      <c r="C92" s="15"/>
      <c r="D92" s="20" t="s">
        <v>11</v>
      </c>
    </row>
    <row r="93" spans="1:4">
      <c r="A93" s="3" t="s">
        <v>0</v>
      </c>
      <c r="B93" s="42" t="s">
        <v>2</v>
      </c>
      <c r="C93" s="3" t="s">
        <v>3</v>
      </c>
      <c r="D93" s="4" t="s">
        <v>1</v>
      </c>
    </row>
    <row r="94" spans="1:4">
      <c r="A94" s="386" t="s">
        <v>20</v>
      </c>
      <c r="B94" s="387"/>
      <c r="C94" s="387"/>
      <c r="D94" s="388"/>
    </row>
    <row r="95" spans="1:4">
      <c r="A95" s="17">
        <v>1</v>
      </c>
      <c r="B95" s="46" t="s">
        <v>60</v>
      </c>
      <c r="C95" s="317">
        <v>2019</v>
      </c>
      <c r="D95" s="33">
        <v>4259.9799999999996</v>
      </c>
    </row>
    <row r="96" spans="1:4">
      <c r="A96" s="17">
        <v>2</v>
      </c>
      <c r="B96" s="25" t="s">
        <v>62</v>
      </c>
      <c r="C96" s="49">
        <v>2020</v>
      </c>
      <c r="D96" s="33">
        <v>4477.2</v>
      </c>
    </row>
    <row r="97" spans="1:6">
      <c r="A97" s="17">
        <v>3</v>
      </c>
      <c r="B97" s="23" t="s">
        <v>63</v>
      </c>
      <c r="C97" s="50">
        <v>2020</v>
      </c>
      <c r="D97" s="32">
        <v>15670.2</v>
      </c>
    </row>
    <row r="98" spans="1:6">
      <c r="A98" s="17">
        <v>4</v>
      </c>
      <c r="B98" s="28" t="s">
        <v>64</v>
      </c>
      <c r="C98" s="50">
        <v>2020</v>
      </c>
      <c r="D98" s="34">
        <v>73979.58</v>
      </c>
    </row>
    <row r="99" spans="1:6">
      <c r="A99" s="17">
        <v>5</v>
      </c>
      <c r="B99" s="28" t="s">
        <v>65</v>
      </c>
      <c r="C99" s="50">
        <v>2020</v>
      </c>
      <c r="D99" s="34">
        <v>21451.200000000001</v>
      </c>
    </row>
    <row r="100" spans="1:6">
      <c r="A100" s="17">
        <v>6</v>
      </c>
      <c r="B100" s="47" t="s">
        <v>66</v>
      </c>
      <c r="C100" s="50">
        <v>2019</v>
      </c>
      <c r="D100" s="35">
        <v>2129.9899999999998</v>
      </c>
    </row>
    <row r="101" spans="1:6">
      <c r="A101" s="17">
        <v>7</v>
      </c>
      <c r="B101" s="47" t="s">
        <v>66</v>
      </c>
      <c r="C101" s="50">
        <v>2019</v>
      </c>
      <c r="D101" s="35">
        <v>2130</v>
      </c>
    </row>
    <row r="102" spans="1:6">
      <c r="A102" s="17">
        <v>8</v>
      </c>
      <c r="B102" s="47" t="s">
        <v>66</v>
      </c>
      <c r="C102" s="50">
        <v>2019</v>
      </c>
      <c r="D102" s="35">
        <v>2299.9899999999998</v>
      </c>
    </row>
    <row r="103" spans="1:6">
      <c r="A103" s="17">
        <v>9</v>
      </c>
      <c r="B103" s="47" t="s">
        <v>67</v>
      </c>
      <c r="C103" s="50">
        <v>2019</v>
      </c>
      <c r="D103" s="35">
        <v>1999.99</v>
      </c>
    </row>
    <row r="104" spans="1:6">
      <c r="A104" s="17">
        <v>10</v>
      </c>
      <c r="B104" s="47" t="s">
        <v>76</v>
      </c>
      <c r="C104" s="50">
        <v>2020</v>
      </c>
      <c r="D104" s="36">
        <v>17152.349999999999</v>
      </c>
    </row>
    <row r="105" spans="1:6" ht="26.25">
      <c r="A105" s="17">
        <v>11</v>
      </c>
      <c r="B105" s="29" t="s">
        <v>68</v>
      </c>
      <c r="C105" s="50">
        <v>2019</v>
      </c>
      <c r="D105" s="35">
        <v>6572.43</v>
      </c>
    </row>
    <row r="106" spans="1:6">
      <c r="A106" s="17">
        <v>12</v>
      </c>
      <c r="B106" s="57" t="s">
        <v>86</v>
      </c>
      <c r="C106" s="58">
        <v>2021</v>
      </c>
      <c r="D106" s="59">
        <v>3300</v>
      </c>
    </row>
    <row r="107" spans="1:6" ht="15.75">
      <c r="A107" s="384" t="s">
        <v>70</v>
      </c>
      <c r="B107" s="384"/>
      <c r="C107" s="384"/>
      <c r="D107" s="385"/>
      <c r="E107" s="67" t="s">
        <v>103</v>
      </c>
      <c r="F107" s="68" t="s">
        <v>104</v>
      </c>
    </row>
    <row r="108" spans="1:6" ht="26.25">
      <c r="A108" s="55">
        <v>13</v>
      </c>
      <c r="B108" s="29" t="s">
        <v>71</v>
      </c>
      <c r="C108" s="50">
        <v>2020</v>
      </c>
      <c r="D108" s="35">
        <v>2238.6</v>
      </c>
      <c r="E108" s="56" t="s">
        <v>105</v>
      </c>
      <c r="F108" s="393" t="s">
        <v>49</v>
      </c>
    </row>
    <row r="109" spans="1:6" ht="26.25">
      <c r="A109" s="55">
        <v>14</v>
      </c>
      <c r="B109" s="29" t="s">
        <v>71</v>
      </c>
      <c r="C109" s="50">
        <v>2020</v>
      </c>
      <c r="D109" s="35">
        <v>2239.6</v>
      </c>
      <c r="E109" s="56" t="s">
        <v>106</v>
      </c>
      <c r="F109" s="393"/>
    </row>
    <row r="110" spans="1:6" ht="30" customHeight="1">
      <c r="A110" s="55">
        <v>15</v>
      </c>
      <c r="B110" s="29" t="s">
        <v>71</v>
      </c>
      <c r="C110" s="50">
        <v>2020</v>
      </c>
      <c r="D110" s="35">
        <v>2242.6</v>
      </c>
      <c r="E110" s="56" t="s">
        <v>109</v>
      </c>
      <c r="F110" s="393" t="s">
        <v>110</v>
      </c>
    </row>
    <row r="111" spans="1:6" ht="26.25">
      <c r="A111" s="55">
        <v>16</v>
      </c>
      <c r="B111" s="29" t="s">
        <v>71</v>
      </c>
      <c r="C111" s="50">
        <v>2020</v>
      </c>
      <c r="D111" s="35">
        <v>2243.6</v>
      </c>
      <c r="E111" s="56" t="s">
        <v>111</v>
      </c>
      <c r="F111" s="393"/>
    </row>
    <row r="112" spans="1:6" ht="26.25">
      <c r="A112" s="55">
        <v>17</v>
      </c>
      <c r="B112" s="29" t="s">
        <v>71</v>
      </c>
      <c r="C112" s="50">
        <v>2020</v>
      </c>
      <c r="D112" s="35">
        <v>2244.6</v>
      </c>
      <c r="E112" s="56" t="s">
        <v>112</v>
      </c>
      <c r="F112" s="393" t="s">
        <v>113</v>
      </c>
    </row>
    <row r="113" spans="1:6" ht="26.25">
      <c r="A113" s="55">
        <v>18</v>
      </c>
      <c r="B113" s="29" t="s">
        <v>71</v>
      </c>
      <c r="C113" s="50">
        <v>2020</v>
      </c>
      <c r="D113" s="35">
        <v>2245.6</v>
      </c>
      <c r="E113" s="56" t="s">
        <v>114</v>
      </c>
      <c r="F113" s="393"/>
    </row>
    <row r="114" spans="1:6" ht="26.25">
      <c r="A114" s="55">
        <v>19</v>
      </c>
      <c r="B114" s="29" t="s">
        <v>71</v>
      </c>
      <c r="C114" s="50">
        <v>2020</v>
      </c>
      <c r="D114" s="35">
        <v>2246.6</v>
      </c>
      <c r="E114" s="56" t="s">
        <v>115</v>
      </c>
      <c r="F114" s="393"/>
    </row>
    <row r="115" spans="1:6" ht="26.25">
      <c r="A115" s="55">
        <v>20</v>
      </c>
      <c r="B115" s="29" t="s">
        <v>71</v>
      </c>
      <c r="C115" s="50">
        <v>2020</v>
      </c>
      <c r="D115" s="35">
        <v>2247.6</v>
      </c>
      <c r="E115" s="56" t="s">
        <v>116</v>
      </c>
      <c r="F115" s="393"/>
    </row>
    <row r="116" spans="1:6" ht="26.25">
      <c r="A116" s="55">
        <v>21</v>
      </c>
      <c r="B116" s="29" t="s">
        <v>71</v>
      </c>
      <c r="C116" s="50">
        <v>2020</v>
      </c>
      <c r="D116" s="35">
        <v>2248.6</v>
      </c>
      <c r="E116" s="56" t="s">
        <v>117</v>
      </c>
      <c r="F116" s="393" t="s">
        <v>118</v>
      </c>
    </row>
    <row r="117" spans="1:6" ht="26.25">
      <c r="A117" s="55">
        <v>22</v>
      </c>
      <c r="B117" s="29" t="s">
        <v>71</v>
      </c>
      <c r="C117" s="50">
        <v>2020</v>
      </c>
      <c r="D117" s="35">
        <v>2249.6</v>
      </c>
      <c r="E117" s="56" t="s">
        <v>119</v>
      </c>
      <c r="F117" s="393"/>
    </row>
    <row r="118" spans="1:6" ht="26.25">
      <c r="A118" s="55">
        <v>23</v>
      </c>
      <c r="B118" s="29" t="s">
        <v>71</v>
      </c>
      <c r="C118" s="50">
        <v>2020</v>
      </c>
      <c r="D118" s="35">
        <v>2250.6</v>
      </c>
      <c r="E118" s="56" t="s">
        <v>120</v>
      </c>
      <c r="F118" s="393"/>
    </row>
    <row r="119" spans="1:6" ht="26.25">
      <c r="A119" s="55">
        <v>24</v>
      </c>
      <c r="B119" s="29" t="s">
        <v>71</v>
      </c>
      <c r="C119" s="50">
        <v>2020</v>
      </c>
      <c r="D119" s="35">
        <v>2251.6</v>
      </c>
      <c r="E119" s="56" t="s">
        <v>121</v>
      </c>
      <c r="F119" s="393"/>
    </row>
    <row r="120" spans="1:6" ht="26.25">
      <c r="A120" s="55">
        <v>25</v>
      </c>
      <c r="B120" s="29" t="s">
        <v>71</v>
      </c>
      <c r="C120" s="50">
        <v>2020</v>
      </c>
      <c r="D120" s="35">
        <v>2252.6</v>
      </c>
      <c r="E120" s="56" t="s">
        <v>122</v>
      </c>
      <c r="F120" s="393"/>
    </row>
    <row r="121" spans="1:6" ht="26.25">
      <c r="A121" s="55">
        <v>26</v>
      </c>
      <c r="B121" s="29" t="s">
        <v>71</v>
      </c>
      <c r="C121" s="50">
        <v>2020</v>
      </c>
      <c r="D121" s="35">
        <v>2253.6</v>
      </c>
      <c r="E121" s="56" t="s">
        <v>123</v>
      </c>
      <c r="F121" s="393"/>
    </row>
    <row r="122" spans="1:6" ht="26.25">
      <c r="A122" s="55">
        <v>27</v>
      </c>
      <c r="B122" s="29" t="s">
        <v>71</v>
      </c>
      <c r="C122" s="50">
        <v>2020</v>
      </c>
      <c r="D122" s="35">
        <v>2240.6</v>
      </c>
      <c r="E122" s="56" t="s">
        <v>107</v>
      </c>
      <c r="F122" s="393"/>
    </row>
    <row r="123" spans="1:6" ht="26.25">
      <c r="A123" s="55">
        <v>28</v>
      </c>
      <c r="B123" s="29" t="s">
        <v>71</v>
      </c>
      <c r="C123" s="50">
        <v>2020</v>
      </c>
      <c r="D123" s="35">
        <v>2241.6</v>
      </c>
      <c r="E123" s="56" t="s">
        <v>108</v>
      </c>
      <c r="F123" s="393"/>
    </row>
    <row r="124" spans="1:6" ht="30" customHeight="1">
      <c r="A124" s="55">
        <v>29</v>
      </c>
      <c r="B124" s="29" t="s">
        <v>71</v>
      </c>
      <c r="C124" s="50">
        <v>2020</v>
      </c>
      <c r="D124" s="35">
        <v>2254.6</v>
      </c>
      <c r="E124" s="56" t="s">
        <v>124</v>
      </c>
      <c r="F124" s="393" t="s">
        <v>125</v>
      </c>
    </row>
    <row r="125" spans="1:6" ht="26.25">
      <c r="A125" s="55">
        <v>30</v>
      </c>
      <c r="B125" s="29" t="s">
        <v>71</v>
      </c>
      <c r="C125" s="50">
        <v>2020</v>
      </c>
      <c r="D125" s="35">
        <v>2255.6</v>
      </c>
      <c r="E125" s="56" t="s">
        <v>126</v>
      </c>
      <c r="F125" s="393"/>
    </row>
    <row r="126" spans="1:6" ht="26.25">
      <c r="A126" s="55">
        <v>31</v>
      </c>
      <c r="B126" s="29" t="s">
        <v>71</v>
      </c>
      <c r="C126" s="50">
        <v>2020</v>
      </c>
      <c r="D126" s="35">
        <v>2256.6</v>
      </c>
      <c r="E126" s="56" t="s">
        <v>127</v>
      </c>
      <c r="F126" s="393" t="s">
        <v>128</v>
      </c>
    </row>
    <row r="127" spans="1:6" ht="26.25">
      <c r="A127" s="55">
        <v>32</v>
      </c>
      <c r="B127" s="29" t="s">
        <v>71</v>
      </c>
      <c r="C127" s="50">
        <v>2020</v>
      </c>
      <c r="D127" s="35">
        <v>2257.6</v>
      </c>
      <c r="E127" s="56" t="s">
        <v>129</v>
      </c>
      <c r="F127" s="393"/>
    </row>
    <row r="128" spans="1:6" ht="26.25">
      <c r="A128" s="55">
        <v>33</v>
      </c>
      <c r="B128" s="29" t="s">
        <v>71</v>
      </c>
      <c r="C128" s="50">
        <v>2020</v>
      </c>
      <c r="D128" s="35">
        <v>2258.6</v>
      </c>
      <c r="E128" s="56" t="s">
        <v>130</v>
      </c>
      <c r="F128" s="393"/>
    </row>
    <row r="129" spans="1:6" ht="26.25">
      <c r="A129" s="55">
        <v>34</v>
      </c>
      <c r="B129" s="29" t="s">
        <v>71</v>
      </c>
      <c r="C129" s="50">
        <v>2020</v>
      </c>
      <c r="D129" s="35">
        <v>2259.6</v>
      </c>
      <c r="E129" s="56" t="s">
        <v>131</v>
      </c>
      <c r="F129" s="393"/>
    </row>
    <row r="130" spans="1:6" ht="26.25">
      <c r="A130" s="55">
        <v>35</v>
      </c>
      <c r="B130" s="29" t="s">
        <v>71</v>
      </c>
      <c r="C130" s="50">
        <v>2020</v>
      </c>
      <c r="D130" s="35">
        <v>2260.6</v>
      </c>
      <c r="E130" s="56" t="s">
        <v>132</v>
      </c>
      <c r="F130" s="393"/>
    </row>
    <row r="131" spans="1:6" ht="26.25">
      <c r="A131" s="55">
        <v>36</v>
      </c>
      <c r="B131" s="29" t="s">
        <v>71</v>
      </c>
      <c r="C131" s="50">
        <v>2020</v>
      </c>
      <c r="D131" s="35">
        <v>2261.6</v>
      </c>
      <c r="E131" s="56" t="s">
        <v>133</v>
      </c>
      <c r="F131" s="393"/>
    </row>
    <row r="132" spans="1:6" ht="26.25">
      <c r="A132" s="55">
        <v>37</v>
      </c>
      <c r="B132" s="29" t="s">
        <v>71</v>
      </c>
      <c r="C132" s="50">
        <v>2020</v>
      </c>
      <c r="D132" s="35">
        <v>2262.6</v>
      </c>
      <c r="E132" s="56" t="s">
        <v>134</v>
      </c>
      <c r="F132" s="393"/>
    </row>
    <row r="133" spans="1:6" ht="26.25">
      <c r="A133" s="55">
        <v>38</v>
      </c>
      <c r="B133" s="29" t="s">
        <v>71</v>
      </c>
      <c r="C133" s="50">
        <v>2020</v>
      </c>
      <c r="D133" s="35">
        <v>2263.6</v>
      </c>
      <c r="E133" s="56" t="s">
        <v>135</v>
      </c>
      <c r="F133" s="393" t="s">
        <v>136</v>
      </c>
    </row>
    <row r="134" spans="1:6" ht="26.25">
      <c r="A134" s="55">
        <v>39</v>
      </c>
      <c r="B134" s="29" t="s">
        <v>71</v>
      </c>
      <c r="C134" s="50">
        <v>2020</v>
      </c>
      <c r="D134" s="35">
        <v>2264.6</v>
      </c>
      <c r="E134" s="56" t="s">
        <v>137</v>
      </c>
      <c r="F134" s="393"/>
    </row>
    <row r="135" spans="1:6">
      <c r="A135" s="389" t="s">
        <v>6</v>
      </c>
      <c r="B135" s="389"/>
      <c r="C135" s="389"/>
      <c r="D135" s="21">
        <f>SUM(D95:D106)+SUM(D108:D134)</f>
        <v>216216.11</v>
      </c>
    </row>
    <row r="136" spans="1:6">
      <c r="A136" s="397" t="s">
        <v>177</v>
      </c>
      <c r="B136" s="397"/>
      <c r="C136" s="397"/>
      <c r="D136" s="397"/>
    </row>
    <row r="137" spans="1:6">
      <c r="A137" s="87">
        <v>1</v>
      </c>
      <c r="B137" s="88" t="s">
        <v>181</v>
      </c>
      <c r="C137" s="87"/>
      <c r="D137" s="89"/>
    </row>
    <row r="138" spans="1:6">
      <c r="A138" s="391" t="s">
        <v>6</v>
      </c>
      <c r="B138" s="391"/>
      <c r="C138" s="391"/>
      <c r="D138" s="86">
        <f>SUM(D137:D137)</f>
        <v>0</v>
      </c>
    </row>
    <row r="139" spans="1:6">
      <c r="A139" s="390" t="s">
        <v>184</v>
      </c>
      <c r="B139" s="390"/>
      <c r="C139" s="390"/>
      <c r="D139" s="390"/>
    </row>
    <row r="140" spans="1:6">
      <c r="A140" s="93">
        <v>1</v>
      </c>
      <c r="B140" s="78" t="s">
        <v>190</v>
      </c>
      <c r="C140" s="50">
        <v>2019</v>
      </c>
      <c r="D140" s="96">
        <v>419</v>
      </c>
    </row>
    <row r="141" spans="1:6">
      <c r="A141" s="50">
        <v>2</v>
      </c>
      <c r="B141" s="78" t="s">
        <v>191</v>
      </c>
      <c r="C141" s="50">
        <v>2019</v>
      </c>
      <c r="D141" s="97">
        <v>2350</v>
      </c>
    </row>
    <row r="142" spans="1:6">
      <c r="A142" s="50">
        <v>3</v>
      </c>
      <c r="B142" s="78" t="s">
        <v>192</v>
      </c>
      <c r="C142" s="50">
        <v>2019</v>
      </c>
      <c r="D142" s="96">
        <v>599.99</v>
      </c>
    </row>
    <row r="143" spans="1:6">
      <c r="A143" s="392" t="s">
        <v>6</v>
      </c>
      <c r="B143" s="392"/>
      <c r="C143" s="392"/>
      <c r="D143" s="95">
        <f>SUM(D140:D142)</f>
        <v>3368.99</v>
      </c>
    </row>
    <row r="144" spans="1:6">
      <c r="A144" s="394" t="s">
        <v>196</v>
      </c>
      <c r="B144" s="394"/>
      <c r="C144" s="394"/>
      <c r="D144" s="394"/>
    </row>
    <row r="145" spans="1:4">
      <c r="A145" s="87"/>
      <c r="B145" s="88"/>
      <c r="C145" s="87"/>
      <c r="D145" s="89"/>
    </row>
    <row r="146" spans="1:4">
      <c r="A146" s="392" t="s">
        <v>6</v>
      </c>
      <c r="B146" s="392"/>
      <c r="C146" s="392"/>
      <c r="D146" s="95">
        <f>SUM(D145:D145)</f>
        <v>0</v>
      </c>
    </row>
    <row r="147" spans="1:4">
      <c r="A147" s="394" t="s">
        <v>204</v>
      </c>
      <c r="B147" s="394"/>
      <c r="C147" s="394"/>
      <c r="D147" s="394"/>
    </row>
    <row r="148" spans="1:4">
      <c r="A148" s="50">
        <v>1</v>
      </c>
      <c r="B148" s="28" t="s">
        <v>213</v>
      </c>
      <c r="C148" s="50">
        <v>2019</v>
      </c>
      <c r="D148" s="94">
        <v>63896.04</v>
      </c>
    </row>
    <row r="149" spans="1:4">
      <c r="A149" s="50">
        <v>2</v>
      </c>
      <c r="B149" s="28" t="s">
        <v>214</v>
      </c>
      <c r="C149" s="50">
        <v>2019</v>
      </c>
      <c r="D149" s="94">
        <v>1199.25</v>
      </c>
    </row>
    <row r="150" spans="1:4">
      <c r="A150" s="50">
        <v>3</v>
      </c>
      <c r="B150" s="28" t="s">
        <v>215</v>
      </c>
      <c r="C150" s="50">
        <v>2019</v>
      </c>
      <c r="D150" s="94">
        <v>1400</v>
      </c>
    </row>
    <row r="151" spans="1:4">
      <c r="A151" s="50">
        <v>4</v>
      </c>
      <c r="B151" s="28" t="s">
        <v>216</v>
      </c>
      <c r="C151" s="50">
        <v>2019</v>
      </c>
      <c r="D151" s="94">
        <v>1400</v>
      </c>
    </row>
    <row r="152" spans="1:4">
      <c r="A152" s="50">
        <v>5</v>
      </c>
      <c r="B152" s="28" t="s">
        <v>217</v>
      </c>
      <c r="C152" s="50">
        <v>2021</v>
      </c>
      <c r="D152" s="94">
        <v>3497.9</v>
      </c>
    </row>
    <row r="153" spans="1:4">
      <c r="A153" s="103">
        <v>6</v>
      </c>
      <c r="B153" s="28" t="s">
        <v>217</v>
      </c>
      <c r="C153" s="50">
        <v>2021</v>
      </c>
      <c r="D153" s="94">
        <v>3500</v>
      </c>
    </row>
    <row r="154" spans="1:4">
      <c r="A154" s="50">
        <v>7</v>
      </c>
      <c r="B154" s="28" t="s">
        <v>218</v>
      </c>
      <c r="C154" s="50">
        <v>2021</v>
      </c>
      <c r="D154" s="94">
        <v>2400</v>
      </c>
    </row>
    <row r="155" spans="1:4">
      <c r="A155" s="50">
        <v>8</v>
      </c>
      <c r="B155" s="28" t="s">
        <v>219</v>
      </c>
      <c r="C155" s="50">
        <v>2021</v>
      </c>
      <c r="D155" s="94">
        <v>3699.26</v>
      </c>
    </row>
    <row r="156" spans="1:4">
      <c r="A156" s="50">
        <v>9</v>
      </c>
      <c r="B156" s="28" t="s">
        <v>220</v>
      </c>
      <c r="C156" s="50">
        <v>2022</v>
      </c>
      <c r="D156" s="94">
        <v>3497.9</v>
      </c>
    </row>
    <row r="157" spans="1:4">
      <c r="A157" s="50">
        <v>10</v>
      </c>
      <c r="B157" s="28" t="s">
        <v>221</v>
      </c>
      <c r="C157" s="50">
        <v>2023</v>
      </c>
      <c r="D157" s="94">
        <v>2689</v>
      </c>
    </row>
    <row r="158" spans="1:4">
      <c r="A158" s="392" t="s">
        <v>6</v>
      </c>
      <c r="B158" s="392"/>
      <c r="C158" s="392"/>
      <c r="D158" s="95">
        <f>SUM(D148:D157)</f>
        <v>87179.349999999991</v>
      </c>
    </row>
    <row r="159" spans="1:4">
      <c r="A159" s="394" t="s">
        <v>491</v>
      </c>
      <c r="B159" s="394"/>
      <c r="C159" s="394"/>
      <c r="D159" s="394"/>
    </row>
    <row r="160" spans="1:4">
      <c r="A160" s="93">
        <v>1</v>
      </c>
      <c r="B160" s="23" t="s">
        <v>229</v>
      </c>
      <c r="C160" s="93">
        <v>2019</v>
      </c>
      <c r="D160" s="106">
        <v>1798</v>
      </c>
    </row>
    <row r="161" spans="1:4">
      <c r="A161" s="93">
        <v>2</v>
      </c>
      <c r="B161" s="23" t="s">
        <v>230</v>
      </c>
      <c r="C161" s="93">
        <v>2021</v>
      </c>
      <c r="D161" s="106">
        <v>3500</v>
      </c>
    </row>
    <row r="162" spans="1:4">
      <c r="A162" s="93">
        <v>3</v>
      </c>
      <c r="B162" s="23" t="s">
        <v>231</v>
      </c>
      <c r="C162" s="93">
        <v>2021</v>
      </c>
      <c r="D162" s="106">
        <v>1850</v>
      </c>
    </row>
    <row r="163" spans="1:4">
      <c r="A163" s="392" t="s">
        <v>6</v>
      </c>
      <c r="B163" s="392"/>
      <c r="C163" s="392"/>
      <c r="D163" s="95">
        <f>D162+D161+D160</f>
        <v>7148</v>
      </c>
    </row>
    <row r="164" spans="1:4">
      <c r="A164" s="390" t="s">
        <v>501</v>
      </c>
      <c r="B164" s="390"/>
      <c r="C164" s="390"/>
      <c r="D164" s="390"/>
    </row>
    <row r="165" spans="1:4">
      <c r="A165" s="87">
        <v>1</v>
      </c>
      <c r="B165" s="88" t="s">
        <v>218</v>
      </c>
      <c r="C165" s="87">
        <v>2021</v>
      </c>
      <c r="D165" s="89">
        <v>1850</v>
      </c>
    </row>
    <row r="166" spans="1:4">
      <c r="A166" s="93">
        <v>2</v>
      </c>
      <c r="B166" s="23" t="s">
        <v>242</v>
      </c>
      <c r="C166" s="93">
        <v>2021</v>
      </c>
      <c r="D166" s="106">
        <v>3500</v>
      </c>
    </row>
    <row r="167" spans="1:4">
      <c r="A167" s="392" t="s">
        <v>6</v>
      </c>
      <c r="B167" s="392"/>
      <c r="C167" s="392"/>
      <c r="D167" s="95">
        <f>D166+D165</f>
        <v>5350</v>
      </c>
    </row>
    <row r="168" spans="1:4">
      <c r="A168" s="394" t="s">
        <v>493</v>
      </c>
      <c r="B168" s="394"/>
      <c r="C168" s="394"/>
      <c r="D168" s="394"/>
    </row>
    <row r="169" spans="1:4">
      <c r="A169" s="50">
        <v>1</v>
      </c>
      <c r="B169" s="28" t="s">
        <v>246</v>
      </c>
      <c r="C169" s="50">
        <v>2019</v>
      </c>
      <c r="D169" s="94">
        <v>1798</v>
      </c>
    </row>
    <row r="170" spans="1:4">
      <c r="A170" s="392" t="s">
        <v>6</v>
      </c>
      <c r="B170" s="392"/>
      <c r="C170" s="392"/>
      <c r="D170" s="95">
        <f>SUM(D169:D169)</f>
        <v>1798</v>
      </c>
    </row>
    <row r="171" spans="1:4">
      <c r="A171" s="390" t="s">
        <v>494</v>
      </c>
      <c r="B171" s="390"/>
      <c r="C171" s="390"/>
      <c r="D171" s="390"/>
    </row>
    <row r="172" spans="1:4">
      <c r="A172" s="111">
        <v>1</v>
      </c>
      <c r="B172" s="112" t="s">
        <v>252</v>
      </c>
      <c r="C172" s="111">
        <v>2022</v>
      </c>
      <c r="D172" s="113">
        <v>344</v>
      </c>
    </row>
    <row r="173" spans="1:4">
      <c r="A173" s="392" t="s">
        <v>6</v>
      </c>
      <c r="B173" s="392"/>
      <c r="C173" s="392"/>
      <c r="D173" s="95">
        <f>SUM(D172:D172)</f>
        <v>344</v>
      </c>
    </row>
    <row r="174" spans="1:4">
      <c r="A174" s="394" t="s">
        <v>495</v>
      </c>
      <c r="B174" s="394"/>
      <c r="C174" s="394"/>
      <c r="D174" s="394"/>
    </row>
    <row r="175" spans="1:4">
      <c r="A175" s="50">
        <v>1</v>
      </c>
      <c r="B175" s="28" t="s">
        <v>258</v>
      </c>
      <c r="C175" s="50">
        <v>2019</v>
      </c>
      <c r="D175" s="94">
        <v>8990</v>
      </c>
    </row>
    <row r="176" spans="1:4">
      <c r="A176" s="50">
        <v>2</v>
      </c>
      <c r="B176" s="28" t="s">
        <v>259</v>
      </c>
      <c r="C176" s="50">
        <v>2021</v>
      </c>
      <c r="D176" s="94">
        <v>3500</v>
      </c>
    </row>
    <row r="177" spans="1:4">
      <c r="A177" s="50">
        <v>3</v>
      </c>
      <c r="B177" s="28" t="s">
        <v>260</v>
      </c>
      <c r="C177" s="50">
        <v>2022</v>
      </c>
      <c r="D177" s="94">
        <v>4000</v>
      </c>
    </row>
    <row r="178" spans="1:4">
      <c r="A178" s="50">
        <v>4</v>
      </c>
      <c r="B178" s="28" t="s">
        <v>261</v>
      </c>
      <c r="C178" s="50">
        <v>2022</v>
      </c>
      <c r="D178" s="94">
        <v>3599</v>
      </c>
    </row>
    <row r="179" spans="1:4">
      <c r="A179" s="50">
        <v>5</v>
      </c>
      <c r="B179" s="28" t="s">
        <v>262</v>
      </c>
      <c r="C179" s="50">
        <v>2023</v>
      </c>
      <c r="D179" s="94">
        <v>4799.9799999999996</v>
      </c>
    </row>
    <row r="180" spans="1:4">
      <c r="A180" s="50">
        <v>6</v>
      </c>
      <c r="B180" s="28" t="s">
        <v>263</v>
      </c>
      <c r="C180" s="50">
        <v>2023</v>
      </c>
      <c r="D180" s="94">
        <v>2199.9899999999998</v>
      </c>
    </row>
    <row r="181" spans="1:4">
      <c r="A181" s="50">
        <v>7</v>
      </c>
      <c r="B181" s="28" t="s">
        <v>263</v>
      </c>
      <c r="C181" s="50">
        <v>2023</v>
      </c>
      <c r="D181" s="94">
        <v>2799.99</v>
      </c>
    </row>
    <row r="182" spans="1:4">
      <c r="A182" s="392" t="s">
        <v>6</v>
      </c>
      <c r="B182" s="392"/>
      <c r="C182" s="392"/>
      <c r="D182" s="95">
        <f>SUM(D175:D181)</f>
        <v>29888.959999999999</v>
      </c>
    </row>
    <row r="183" spans="1:4">
      <c r="A183" s="390" t="s">
        <v>502</v>
      </c>
      <c r="B183" s="390"/>
      <c r="C183" s="390"/>
      <c r="D183" s="390"/>
    </row>
    <row r="184" spans="1:4">
      <c r="A184" s="93">
        <v>1</v>
      </c>
      <c r="B184" s="115" t="s">
        <v>267</v>
      </c>
      <c r="C184" s="116">
        <v>2019</v>
      </c>
      <c r="D184" s="117">
        <v>598</v>
      </c>
    </row>
    <row r="185" spans="1:4">
      <c r="A185" s="392" t="s">
        <v>6</v>
      </c>
      <c r="B185" s="392"/>
      <c r="C185" s="392"/>
      <c r="D185" s="95">
        <f>SUM(D184:D184)</f>
        <v>598</v>
      </c>
    </row>
    <row r="186" spans="1:4">
      <c r="A186" s="390" t="s">
        <v>497</v>
      </c>
      <c r="B186" s="390"/>
      <c r="C186" s="390"/>
      <c r="D186" s="390"/>
    </row>
    <row r="187" spans="1:4">
      <c r="A187" s="87"/>
      <c r="B187" s="88" t="s">
        <v>181</v>
      </c>
      <c r="C187" s="87"/>
      <c r="D187" s="89"/>
    </row>
    <row r="188" spans="1:4">
      <c r="A188" s="395" t="s">
        <v>6</v>
      </c>
      <c r="B188" s="395"/>
      <c r="C188" s="395"/>
      <c r="D188" s="118">
        <f>SUM(D187:D187)</f>
        <v>0</v>
      </c>
    </row>
    <row r="189" spans="1:4">
      <c r="A189" s="394" t="s">
        <v>498</v>
      </c>
      <c r="B189" s="394"/>
      <c r="C189" s="394"/>
      <c r="D189" s="394"/>
    </row>
    <row r="190" spans="1:4">
      <c r="A190" s="87">
        <v>1</v>
      </c>
      <c r="B190" s="88" t="s">
        <v>252</v>
      </c>
      <c r="C190" s="87">
        <v>2022</v>
      </c>
      <c r="D190" s="89">
        <v>344</v>
      </c>
    </row>
    <row r="191" spans="1:4">
      <c r="A191" s="395" t="s">
        <v>6</v>
      </c>
      <c r="B191" s="395"/>
      <c r="C191" s="395"/>
      <c r="D191" s="118">
        <f>SUM(D190:D190)</f>
        <v>344</v>
      </c>
    </row>
    <row r="192" spans="1:4">
      <c r="A192" s="394" t="s">
        <v>499</v>
      </c>
      <c r="B192" s="394"/>
      <c r="C192" s="394"/>
      <c r="D192" s="394"/>
    </row>
    <row r="193" spans="1:4">
      <c r="A193" s="87">
        <v>1</v>
      </c>
      <c r="B193" s="88" t="s">
        <v>181</v>
      </c>
      <c r="C193" s="87"/>
      <c r="D193" s="89"/>
    </row>
    <row r="194" spans="1:4">
      <c r="A194" s="399" t="s">
        <v>6</v>
      </c>
      <c r="B194" s="399"/>
      <c r="C194" s="399"/>
      <c r="D194" s="121">
        <f>SUM(D193:D193)</f>
        <v>0</v>
      </c>
    </row>
  </sheetData>
  <mergeCells count="64">
    <mergeCell ref="A183:D183"/>
    <mergeCell ref="A185:C185"/>
    <mergeCell ref="A186:D186"/>
    <mergeCell ref="A173:C173"/>
    <mergeCell ref="A174:D174"/>
    <mergeCell ref="A182:C182"/>
    <mergeCell ref="A192:D192"/>
    <mergeCell ref="A194:C194"/>
    <mergeCell ref="A188:C188"/>
    <mergeCell ref="A189:D189"/>
    <mergeCell ref="A191:C191"/>
    <mergeCell ref="A168:D168"/>
    <mergeCell ref="A170:C170"/>
    <mergeCell ref="A171:D171"/>
    <mergeCell ref="A163:C163"/>
    <mergeCell ref="A81:D81"/>
    <mergeCell ref="A83:C83"/>
    <mergeCell ref="A164:D164"/>
    <mergeCell ref="A167:C167"/>
    <mergeCell ref="A159:D159"/>
    <mergeCell ref="A84:D84"/>
    <mergeCell ref="A90:C90"/>
    <mergeCell ref="A147:D147"/>
    <mergeCell ref="A158:C158"/>
    <mergeCell ref="A146:C146"/>
    <mergeCell ref="A143:C143"/>
    <mergeCell ref="A144:D144"/>
    <mergeCell ref="A136:D136"/>
    <mergeCell ref="A138:C138"/>
    <mergeCell ref="A65:D65"/>
    <mergeCell ref="A68:C68"/>
    <mergeCell ref="A59:D59"/>
    <mergeCell ref="A61:C61"/>
    <mergeCell ref="A62:D62"/>
    <mergeCell ref="A64:C64"/>
    <mergeCell ref="A69:D69"/>
    <mergeCell ref="A75:D75"/>
    <mergeCell ref="F108:F109"/>
    <mergeCell ref="A28:D28"/>
    <mergeCell ref="A34:C34"/>
    <mergeCell ref="A139:D139"/>
    <mergeCell ref="F110:F111"/>
    <mergeCell ref="F112:F115"/>
    <mergeCell ref="F116:F123"/>
    <mergeCell ref="A80:C80"/>
    <mergeCell ref="A77:C77"/>
    <mergeCell ref="A78:D78"/>
    <mergeCell ref="F124:F125"/>
    <mergeCell ref="F126:F132"/>
    <mergeCell ref="F133:F134"/>
    <mergeCell ref="A35:D35"/>
    <mergeCell ref="A41:C41"/>
    <mergeCell ref="A42:D42"/>
    <mergeCell ref="A5:D5"/>
    <mergeCell ref="A23:C23"/>
    <mergeCell ref="A107:D107"/>
    <mergeCell ref="A94:D94"/>
    <mergeCell ref="A135:C135"/>
    <mergeCell ref="A24:D24"/>
    <mergeCell ref="A27:C27"/>
    <mergeCell ref="A54:D54"/>
    <mergeCell ref="A58:C58"/>
    <mergeCell ref="A74:C74"/>
    <mergeCell ref="A53:C53"/>
  </mergeCells>
  <phoneticPr fontId="0" type="noConversion"/>
  <printOptions horizontalCentered="1"/>
  <pageMargins left="0.25" right="0.25" top="0.75" bottom="0.75" header="0.3" footer="0.3"/>
  <pageSetup paperSize="9" scale="67" fitToHeight="0" orientation="portrait" r:id="rId1"/>
  <headerFooter alignWithMargins="0"/>
  <rowBreaks count="1" manualBreakCount="1">
    <brk id="1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C25A-E603-4DD6-8D7C-007739EEE99B}">
  <sheetPr>
    <pageSetUpPr fitToPage="1"/>
  </sheetPr>
  <dimension ref="A1:U31"/>
  <sheetViews>
    <sheetView view="pageBreakPreview" topLeftCell="A10" zoomScale="90" zoomScaleNormal="100" zoomScaleSheetLayoutView="90" workbookViewId="0">
      <selection activeCell="P23" sqref="P23"/>
    </sheetView>
  </sheetViews>
  <sheetFormatPr defaultRowHeight="12.75"/>
  <cols>
    <col min="2" max="2" width="21.7109375" customWidth="1"/>
    <col min="3" max="3" width="15.42578125" customWidth="1"/>
    <col min="4" max="4" width="22.5703125" customWidth="1"/>
    <col min="5" max="5" width="34" customWidth="1"/>
    <col min="6" max="6" width="15.7109375" customWidth="1"/>
    <col min="7" max="7" width="15.85546875" customWidth="1"/>
    <col min="9" max="9" width="13" customWidth="1"/>
    <col min="13" max="13" width="9.85546875" bestFit="1" customWidth="1"/>
    <col min="14" max="14" width="12.7109375" customWidth="1"/>
    <col min="15" max="15" width="13.85546875" customWidth="1"/>
    <col min="16" max="16" width="14.140625" customWidth="1"/>
    <col min="17" max="17" width="12.7109375" customWidth="1"/>
    <col min="18" max="18" width="11.85546875" customWidth="1"/>
    <col min="19" max="19" width="9.140625" style="131"/>
    <col min="21" max="21" width="10.140625" style="132" bestFit="1" customWidth="1"/>
  </cols>
  <sheetData>
    <row r="1" spans="1:21" ht="14.25">
      <c r="A1" s="122"/>
      <c r="B1" s="122"/>
      <c r="C1" s="124"/>
      <c r="D1" s="127"/>
      <c r="E1" s="128"/>
      <c r="F1" s="124"/>
      <c r="G1" s="128"/>
      <c r="H1" s="128"/>
      <c r="I1" s="128"/>
      <c r="J1" s="128"/>
      <c r="K1" s="128"/>
      <c r="L1" s="128"/>
      <c r="M1" s="128"/>
      <c r="N1" s="129"/>
      <c r="O1" s="128"/>
      <c r="P1" s="128"/>
      <c r="Q1" s="128"/>
      <c r="R1" s="130" t="s">
        <v>522</v>
      </c>
    </row>
    <row r="2" spans="1:21" ht="14.25">
      <c r="A2" s="122"/>
      <c r="B2" s="122"/>
      <c r="C2" s="124"/>
      <c r="D2" s="127"/>
      <c r="E2" s="128"/>
      <c r="F2" s="124"/>
      <c r="G2" s="128"/>
      <c r="H2" s="128"/>
      <c r="I2" s="128"/>
      <c r="J2" s="128"/>
      <c r="K2" s="128"/>
      <c r="L2" s="128"/>
      <c r="M2" s="128"/>
      <c r="N2" s="129"/>
      <c r="O2" s="128"/>
      <c r="P2" s="128"/>
      <c r="Q2" s="128"/>
      <c r="R2" s="130" t="s">
        <v>294</v>
      </c>
    </row>
    <row r="3" spans="1:21">
      <c r="A3" s="122"/>
      <c r="B3" s="122"/>
      <c r="C3" s="124"/>
      <c r="D3" s="127"/>
      <c r="E3" s="128"/>
      <c r="F3" s="124"/>
      <c r="G3" s="128"/>
      <c r="H3" s="128"/>
      <c r="I3" s="128"/>
      <c r="J3" s="128"/>
      <c r="K3" s="128"/>
      <c r="L3" s="128"/>
      <c r="M3" s="128"/>
      <c r="N3" s="129"/>
      <c r="O3" s="128"/>
      <c r="P3" s="128"/>
      <c r="Q3" s="128"/>
      <c r="R3" s="128"/>
    </row>
    <row r="4" spans="1:21" ht="15">
      <c r="A4" s="400" t="s">
        <v>4</v>
      </c>
      <c r="B4" s="125"/>
      <c r="C4" s="401" t="s">
        <v>295</v>
      </c>
      <c r="D4" s="400" t="s">
        <v>296</v>
      </c>
      <c r="E4" s="400" t="s">
        <v>297</v>
      </c>
      <c r="F4" s="400" t="s">
        <v>298</v>
      </c>
      <c r="G4" s="400" t="s">
        <v>299</v>
      </c>
      <c r="H4" s="400" t="s">
        <v>300</v>
      </c>
      <c r="I4" s="400" t="s">
        <v>301</v>
      </c>
      <c r="J4" s="400" t="s">
        <v>302</v>
      </c>
      <c r="K4" s="400" t="s">
        <v>303</v>
      </c>
      <c r="L4" s="400" t="s">
        <v>304</v>
      </c>
      <c r="M4" s="400" t="s">
        <v>305</v>
      </c>
      <c r="N4" s="403" t="s">
        <v>434</v>
      </c>
      <c r="O4" s="400" t="s">
        <v>306</v>
      </c>
      <c r="P4" s="400"/>
      <c r="Q4" s="400" t="s">
        <v>307</v>
      </c>
      <c r="R4" s="400"/>
    </row>
    <row r="5" spans="1:21" ht="78.75" customHeight="1">
      <c r="A5" s="400"/>
      <c r="B5" s="126" t="s">
        <v>416</v>
      </c>
      <c r="C5" s="402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3"/>
      <c r="O5" s="123" t="s">
        <v>308</v>
      </c>
      <c r="P5" s="123" t="s">
        <v>309</v>
      </c>
      <c r="Q5" s="123" t="s">
        <v>308</v>
      </c>
      <c r="R5" s="123" t="s">
        <v>309</v>
      </c>
    </row>
    <row r="6" spans="1:21" s="159" customFormat="1" ht="60">
      <c r="A6" s="17">
        <v>1</v>
      </c>
      <c r="B6" s="17" t="s">
        <v>424</v>
      </c>
      <c r="C6" s="17" t="s">
        <v>347</v>
      </c>
      <c r="D6" s="138" t="s">
        <v>348</v>
      </c>
      <c r="E6" s="138" t="s">
        <v>349</v>
      </c>
      <c r="F6" s="139" t="s">
        <v>350</v>
      </c>
      <c r="G6" s="17" t="s">
        <v>346</v>
      </c>
      <c r="H6" s="17">
        <v>2120</v>
      </c>
      <c r="I6" s="140"/>
      <c r="J6" s="17"/>
      <c r="K6" s="17"/>
      <c r="L6" s="17"/>
      <c r="M6" s="17">
        <v>1980</v>
      </c>
      <c r="N6" s="141"/>
      <c r="O6" s="139" t="s">
        <v>449</v>
      </c>
      <c r="P6" s="139" t="s">
        <v>450</v>
      </c>
      <c r="Q6" s="139"/>
      <c r="R6" s="139"/>
      <c r="S6" s="158"/>
      <c r="U6" s="160"/>
    </row>
    <row r="7" spans="1:21" ht="60">
      <c r="A7" s="17">
        <v>2</v>
      </c>
      <c r="B7" s="17" t="s">
        <v>424</v>
      </c>
      <c r="C7" s="17" t="s">
        <v>347</v>
      </c>
      <c r="D7" s="138" t="s">
        <v>370</v>
      </c>
      <c r="E7" s="138" t="s">
        <v>371</v>
      </c>
      <c r="F7" s="139" t="s">
        <v>372</v>
      </c>
      <c r="G7" s="17" t="s">
        <v>346</v>
      </c>
      <c r="H7" s="17">
        <v>2417</v>
      </c>
      <c r="I7" s="140"/>
      <c r="J7" s="17">
        <v>8</v>
      </c>
      <c r="K7" s="17"/>
      <c r="L7" s="17">
        <v>3500</v>
      </c>
      <c r="M7" s="17">
        <v>1993</v>
      </c>
      <c r="N7" s="141"/>
      <c r="O7" s="139" t="s">
        <v>449</v>
      </c>
      <c r="P7" s="139" t="s">
        <v>450</v>
      </c>
      <c r="Q7" s="139"/>
      <c r="R7" s="139"/>
    </row>
    <row r="8" spans="1:21" ht="60">
      <c r="A8" s="17">
        <v>3</v>
      </c>
      <c r="B8" s="17" t="s">
        <v>424</v>
      </c>
      <c r="C8" s="17" t="s">
        <v>351</v>
      </c>
      <c r="D8" s="138" t="s">
        <v>352</v>
      </c>
      <c r="E8" s="138" t="s">
        <v>353</v>
      </c>
      <c r="F8" s="139" t="s">
        <v>354</v>
      </c>
      <c r="G8" s="17" t="s">
        <v>346</v>
      </c>
      <c r="H8" s="17">
        <v>6842</v>
      </c>
      <c r="I8" s="140"/>
      <c r="J8" s="17">
        <v>8</v>
      </c>
      <c r="K8" s="17"/>
      <c r="L8" s="17">
        <v>3500</v>
      </c>
      <c r="M8" s="17">
        <v>1976</v>
      </c>
      <c r="N8" s="141"/>
      <c r="O8" s="139" t="s">
        <v>449</v>
      </c>
      <c r="P8" s="139" t="s">
        <v>450</v>
      </c>
      <c r="Q8" s="139"/>
      <c r="R8" s="139"/>
    </row>
    <row r="9" spans="1:21" ht="90">
      <c r="A9" s="17">
        <v>4</v>
      </c>
      <c r="B9" s="17" t="s">
        <v>426</v>
      </c>
      <c r="C9" s="17" t="s">
        <v>323</v>
      </c>
      <c r="D9" s="138" t="s">
        <v>355</v>
      </c>
      <c r="E9" s="138" t="s">
        <v>356</v>
      </c>
      <c r="F9" s="139" t="s">
        <v>357</v>
      </c>
      <c r="G9" s="17" t="s">
        <v>358</v>
      </c>
      <c r="H9" s="17">
        <v>6184</v>
      </c>
      <c r="I9" s="140"/>
      <c r="J9" s="17">
        <v>8</v>
      </c>
      <c r="K9" s="17">
        <v>6900</v>
      </c>
      <c r="L9" s="17">
        <v>15000</v>
      </c>
      <c r="M9" s="17">
        <v>1997</v>
      </c>
      <c r="N9" s="141"/>
      <c r="O9" s="142" t="s">
        <v>451</v>
      </c>
      <c r="P9" s="139" t="s">
        <v>452</v>
      </c>
      <c r="Q9" s="139"/>
      <c r="R9" s="139"/>
    </row>
    <row r="10" spans="1:21" ht="60">
      <c r="A10" s="17">
        <v>5</v>
      </c>
      <c r="B10" s="17" t="s">
        <v>424</v>
      </c>
      <c r="C10" s="17" t="s">
        <v>359</v>
      </c>
      <c r="D10" s="138" t="s">
        <v>360</v>
      </c>
      <c r="E10" s="138" t="s">
        <v>361</v>
      </c>
      <c r="F10" s="139" t="s">
        <v>362</v>
      </c>
      <c r="G10" s="17" t="s">
        <v>346</v>
      </c>
      <c r="H10" s="17">
        <v>9506</v>
      </c>
      <c r="I10" s="140"/>
      <c r="J10" s="17"/>
      <c r="K10" s="17"/>
      <c r="L10" s="17">
        <v>3500</v>
      </c>
      <c r="M10" s="17">
        <v>1980</v>
      </c>
      <c r="N10" s="141"/>
      <c r="O10" s="142" t="s">
        <v>451</v>
      </c>
      <c r="P10" s="139" t="s">
        <v>452</v>
      </c>
      <c r="Q10" s="139"/>
      <c r="R10" s="139"/>
    </row>
    <row r="11" spans="1:21" s="159" customFormat="1" ht="76.5">
      <c r="A11" s="17">
        <v>6</v>
      </c>
      <c r="B11" s="143" t="s">
        <v>422</v>
      </c>
      <c r="C11" s="144" t="s">
        <v>397</v>
      </c>
      <c r="D11" s="144"/>
      <c r="E11" s="145" t="s">
        <v>398</v>
      </c>
      <c r="F11" s="146" t="s">
        <v>399</v>
      </c>
      <c r="G11" s="144" t="s">
        <v>423</v>
      </c>
      <c r="H11" s="144"/>
      <c r="I11" s="144"/>
      <c r="J11" s="144"/>
      <c r="K11" s="144">
        <v>750</v>
      </c>
      <c r="L11" s="144"/>
      <c r="M11" s="144">
        <v>1998</v>
      </c>
      <c r="N11" s="147"/>
      <c r="O11" s="139" t="s">
        <v>453</v>
      </c>
      <c r="P11" s="142" t="s">
        <v>454</v>
      </c>
      <c r="Q11" s="139"/>
      <c r="R11" s="139"/>
      <c r="S11" s="158"/>
      <c r="U11" s="160"/>
    </row>
    <row r="12" spans="1:21" s="159" customFormat="1" ht="60">
      <c r="A12" s="17">
        <v>7</v>
      </c>
      <c r="B12" s="17" t="s">
        <v>417</v>
      </c>
      <c r="C12" s="17" t="s">
        <v>338</v>
      </c>
      <c r="D12" s="138" t="s">
        <v>339</v>
      </c>
      <c r="E12" s="138" t="s">
        <v>340</v>
      </c>
      <c r="F12" s="139" t="s">
        <v>341</v>
      </c>
      <c r="G12" s="17" t="s">
        <v>342</v>
      </c>
      <c r="H12" s="17">
        <v>1997</v>
      </c>
      <c r="I12" s="140">
        <v>44903</v>
      </c>
      <c r="J12" s="17">
        <v>8</v>
      </c>
      <c r="K12" s="17">
        <f>2810-1971</f>
        <v>839</v>
      </c>
      <c r="L12" s="17">
        <v>2810</v>
      </c>
      <c r="M12" s="17">
        <v>2022</v>
      </c>
      <c r="N12" s="141">
        <v>148984</v>
      </c>
      <c r="O12" s="142" t="s">
        <v>455</v>
      </c>
      <c r="P12" s="142" t="s">
        <v>456</v>
      </c>
      <c r="Q12" s="142" t="s">
        <v>455</v>
      </c>
      <c r="R12" s="142" t="s">
        <v>456</v>
      </c>
      <c r="S12" s="158"/>
      <c r="U12" s="160"/>
    </row>
    <row r="13" spans="1:21" ht="60">
      <c r="A13" s="17">
        <v>8</v>
      </c>
      <c r="B13" s="17" t="s">
        <v>417</v>
      </c>
      <c r="C13" s="17" t="s">
        <v>319</v>
      </c>
      <c r="D13" s="138" t="s">
        <v>320</v>
      </c>
      <c r="E13" s="138" t="s">
        <v>321</v>
      </c>
      <c r="F13" s="139" t="s">
        <v>322</v>
      </c>
      <c r="G13" s="17" t="s">
        <v>418</v>
      </c>
      <c r="H13" s="17">
        <v>2287</v>
      </c>
      <c r="I13" s="140"/>
      <c r="J13" s="17"/>
      <c r="K13" s="17"/>
      <c r="L13" s="17"/>
      <c r="M13" s="17">
        <v>2019</v>
      </c>
      <c r="N13" s="141">
        <v>78900</v>
      </c>
      <c r="O13" s="142" t="s">
        <v>457</v>
      </c>
      <c r="P13" s="142" t="s">
        <v>458</v>
      </c>
      <c r="Q13" s="142" t="s">
        <v>457</v>
      </c>
      <c r="R13" s="142" t="s">
        <v>458</v>
      </c>
      <c r="U13" s="133"/>
    </row>
    <row r="14" spans="1:21" ht="60">
      <c r="A14" s="17">
        <v>9</v>
      </c>
      <c r="B14" s="148" t="s">
        <v>417</v>
      </c>
      <c r="C14" s="149" t="s">
        <v>405</v>
      </c>
      <c r="D14" s="149" t="s">
        <v>406</v>
      </c>
      <c r="E14" s="149" t="s">
        <v>407</v>
      </c>
      <c r="F14" s="150" t="s">
        <v>408</v>
      </c>
      <c r="G14" s="148" t="s">
        <v>342</v>
      </c>
      <c r="H14" s="149">
        <v>1950</v>
      </c>
      <c r="I14" s="151">
        <v>44628</v>
      </c>
      <c r="J14" s="149">
        <v>5</v>
      </c>
      <c r="K14" s="149">
        <v>540</v>
      </c>
      <c r="L14" s="149">
        <v>2080</v>
      </c>
      <c r="M14" s="149">
        <v>2022</v>
      </c>
      <c r="N14" s="149"/>
      <c r="O14" s="152" t="s">
        <v>459</v>
      </c>
      <c r="P14" s="152" t="s">
        <v>460</v>
      </c>
      <c r="Q14" s="149"/>
      <c r="R14" s="149"/>
    </row>
    <row r="15" spans="1:21" ht="60">
      <c r="A15" s="17">
        <v>10</v>
      </c>
      <c r="B15" s="148" t="s">
        <v>417</v>
      </c>
      <c r="C15" s="149" t="s">
        <v>409</v>
      </c>
      <c r="D15" s="149" t="s">
        <v>410</v>
      </c>
      <c r="E15" s="149" t="s">
        <v>411</v>
      </c>
      <c r="F15" s="150" t="s">
        <v>412</v>
      </c>
      <c r="G15" s="148" t="s">
        <v>419</v>
      </c>
      <c r="H15" s="149">
        <v>2999</v>
      </c>
      <c r="I15" s="151">
        <v>44628</v>
      </c>
      <c r="J15" s="149">
        <v>2</v>
      </c>
      <c r="K15" s="149">
        <v>1390</v>
      </c>
      <c r="L15" s="149">
        <v>3300</v>
      </c>
      <c r="M15" s="149">
        <v>2009</v>
      </c>
      <c r="N15" s="149"/>
      <c r="O15" s="152" t="s">
        <v>459</v>
      </c>
      <c r="P15" s="152" t="s">
        <v>460</v>
      </c>
      <c r="Q15" s="149"/>
      <c r="R15" s="149"/>
    </row>
    <row r="16" spans="1:21" ht="60">
      <c r="A16" s="17">
        <v>11</v>
      </c>
      <c r="B16" s="153" t="s">
        <v>417</v>
      </c>
      <c r="C16" s="154" t="s">
        <v>413</v>
      </c>
      <c r="D16" s="154" t="s">
        <v>420</v>
      </c>
      <c r="E16" s="154" t="s">
        <v>414</v>
      </c>
      <c r="F16" s="150" t="s">
        <v>415</v>
      </c>
      <c r="G16" s="153" t="s">
        <v>365</v>
      </c>
      <c r="H16" s="154">
        <v>5860</v>
      </c>
      <c r="I16" s="320">
        <v>34800</v>
      </c>
      <c r="J16" s="149">
        <v>9</v>
      </c>
      <c r="K16" s="154">
        <v>2850</v>
      </c>
      <c r="L16" s="154">
        <v>9500</v>
      </c>
      <c r="M16" s="154">
        <v>1995</v>
      </c>
      <c r="N16" s="154"/>
      <c r="O16" s="152" t="s">
        <v>461</v>
      </c>
      <c r="P16" s="152" t="s">
        <v>462</v>
      </c>
      <c r="Q16" s="154"/>
      <c r="R16" s="154"/>
    </row>
    <row r="17" spans="1:18" ht="60">
      <c r="A17" s="17">
        <v>12</v>
      </c>
      <c r="B17" s="17" t="s">
        <v>417</v>
      </c>
      <c r="C17" s="17" t="s">
        <v>323</v>
      </c>
      <c r="D17" s="138" t="s">
        <v>324</v>
      </c>
      <c r="E17" s="138" t="s">
        <v>325</v>
      </c>
      <c r="F17" s="139" t="s">
        <v>326</v>
      </c>
      <c r="G17" s="17" t="s">
        <v>327</v>
      </c>
      <c r="H17" s="17">
        <v>5443</v>
      </c>
      <c r="I17" s="140"/>
      <c r="J17" s="17"/>
      <c r="K17" s="17"/>
      <c r="L17" s="17">
        <v>11250</v>
      </c>
      <c r="M17" s="17">
        <v>1994</v>
      </c>
      <c r="N17" s="141"/>
      <c r="O17" s="142" t="s">
        <v>463</v>
      </c>
      <c r="P17" s="142" t="s">
        <v>464</v>
      </c>
      <c r="Q17" s="139"/>
      <c r="R17" s="139"/>
    </row>
    <row r="18" spans="1:18" ht="60">
      <c r="A18" s="17">
        <v>13</v>
      </c>
      <c r="B18" s="17" t="s">
        <v>417</v>
      </c>
      <c r="C18" s="17" t="s">
        <v>312</v>
      </c>
      <c r="D18" s="138"/>
      <c r="E18" s="138" t="s">
        <v>313</v>
      </c>
      <c r="F18" s="139" t="s">
        <v>314</v>
      </c>
      <c r="G18" s="17" t="s">
        <v>315</v>
      </c>
      <c r="H18" s="17"/>
      <c r="I18" s="140"/>
      <c r="J18" s="17"/>
      <c r="K18" s="17"/>
      <c r="L18" s="17">
        <v>750</v>
      </c>
      <c r="M18" s="17">
        <v>2008</v>
      </c>
      <c r="N18" s="141"/>
      <c r="O18" s="142" t="s">
        <v>465</v>
      </c>
      <c r="P18" s="142" t="s">
        <v>466</v>
      </c>
      <c r="Q18" s="139"/>
      <c r="R18" s="139"/>
    </row>
    <row r="19" spans="1:18" ht="60">
      <c r="A19" s="17">
        <v>14</v>
      </c>
      <c r="B19" s="17" t="s">
        <v>417</v>
      </c>
      <c r="C19" s="17" t="s">
        <v>328</v>
      </c>
      <c r="D19" s="138" t="s">
        <v>329</v>
      </c>
      <c r="E19" s="138" t="s">
        <v>330</v>
      </c>
      <c r="F19" s="139" t="s">
        <v>331</v>
      </c>
      <c r="G19" s="17" t="s">
        <v>332</v>
      </c>
      <c r="H19" s="17"/>
      <c r="I19" s="140"/>
      <c r="J19" s="17"/>
      <c r="K19" s="17"/>
      <c r="L19" s="17">
        <v>5140</v>
      </c>
      <c r="M19" s="17">
        <v>2020</v>
      </c>
      <c r="N19" s="141"/>
      <c r="O19" s="142" t="s">
        <v>467</v>
      </c>
      <c r="P19" s="142" t="s">
        <v>468</v>
      </c>
      <c r="Q19" s="139"/>
      <c r="R19" s="139"/>
    </row>
    <row r="20" spans="1:18" ht="60">
      <c r="A20" s="17">
        <v>15</v>
      </c>
      <c r="B20" s="17" t="s">
        <v>431</v>
      </c>
      <c r="C20" s="17" t="s">
        <v>323</v>
      </c>
      <c r="D20" s="138" t="s">
        <v>343</v>
      </c>
      <c r="E20" s="138" t="s">
        <v>344</v>
      </c>
      <c r="F20" s="139" t="s">
        <v>345</v>
      </c>
      <c r="G20" s="17" t="s">
        <v>346</v>
      </c>
      <c r="H20" s="17">
        <v>6174</v>
      </c>
      <c r="I20" s="140"/>
      <c r="J20" s="17">
        <v>8</v>
      </c>
      <c r="K20" s="17"/>
      <c r="L20" s="17">
        <v>8000</v>
      </c>
      <c r="M20" s="17">
        <v>1987</v>
      </c>
      <c r="N20" s="141"/>
      <c r="O20" s="142" t="s">
        <v>469</v>
      </c>
      <c r="P20" s="142" t="s">
        <v>470</v>
      </c>
      <c r="Q20" s="139"/>
      <c r="R20" s="139"/>
    </row>
    <row r="21" spans="1:18" ht="60">
      <c r="A21" s="17">
        <v>16</v>
      </c>
      <c r="B21" s="17" t="s">
        <v>417</v>
      </c>
      <c r="C21" s="17" t="s">
        <v>333</v>
      </c>
      <c r="D21" s="138" t="s">
        <v>334</v>
      </c>
      <c r="E21" s="138" t="s">
        <v>335</v>
      </c>
      <c r="F21" s="139" t="s">
        <v>336</v>
      </c>
      <c r="G21" s="17" t="s">
        <v>337</v>
      </c>
      <c r="H21" s="17"/>
      <c r="I21" s="140"/>
      <c r="J21" s="17"/>
      <c r="K21" s="17"/>
      <c r="L21" s="17">
        <v>2500</v>
      </c>
      <c r="M21" s="17">
        <v>2021</v>
      </c>
      <c r="N21" s="141">
        <v>112800</v>
      </c>
      <c r="O21" s="142" t="s">
        <v>471</v>
      </c>
      <c r="P21" s="142" t="s">
        <v>472</v>
      </c>
      <c r="Q21" s="142" t="s">
        <v>471</v>
      </c>
      <c r="R21" s="142" t="s">
        <v>472</v>
      </c>
    </row>
    <row r="22" spans="1:18" ht="76.5">
      <c r="A22" s="17">
        <v>17</v>
      </c>
      <c r="B22" s="143" t="s">
        <v>429</v>
      </c>
      <c r="C22" s="144" t="s">
        <v>388</v>
      </c>
      <c r="D22" s="144" t="s">
        <v>389</v>
      </c>
      <c r="E22" s="145" t="s">
        <v>390</v>
      </c>
      <c r="F22" s="146" t="s">
        <v>391</v>
      </c>
      <c r="G22" s="144" t="s">
        <v>392</v>
      </c>
      <c r="H22" s="144">
        <v>4461</v>
      </c>
      <c r="I22" s="144"/>
      <c r="J22" s="144"/>
      <c r="K22" s="144"/>
      <c r="L22" s="144"/>
      <c r="M22" s="144">
        <v>2008</v>
      </c>
      <c r="N22" s="147">
        <v>51200</v>
      </c>
      <c r="O22" s="142" t="s">
        <v>473</v>
      </c>
      <c r="P22" s="142" t="s">
        <v>474</v>
      </c>
      <c r="Q22" s="142" t="s">
        <v>473</v>
      </c>
      <c r="R22" s="142" t="s">
        <v>474</v>
      </c>
    </row>
    <row r="23" spans="1:18" ht="60">
      <c r="A23" s="17">
        <v>18</v>
      </c>
      <c r="B23" s="17" t="s">
        <v>430</v>
      </c>
      <c r="C23" s="17" t="s">
        <v>377</v>
      </c>
      <c r="D23" s="138" t="s">
        <v>378</v>
      </c>
      <c r="E23" s="138" t="s">
        <v>379</v>
      </c>
      <c r="F23" s="139" t="s">
        <v>380</v>
      </c>
      <c r="G23" s="17" t="s">
        <v>346</v>
      </c>
      <c r="H23" s="17">
        <v>2637</v>
      </c>
      <c r="I23" s="140"/>
      <c r="J23" s="17">
        <v>5</v>
      </c>
      <c r="K23" s="17"/>
      <c r="L23" s="17">
        <v>3500</v>
      </c>
      <c r="M23" s="17">
        <v>2007</v>
      </c>
      <c r="N23" s="141"/>
      <c r="O23" s="142" t="s">
        <v>475</v>
      </c>
      <c r="P23" s="142" t="s">
        <v>476</v>
      </c>
      <c r="Q23" s="139"/>
      <c r="R23" s="139"/>
    </row>
    <row r="24" spans="1:18" ht="99.75">
      <c r="A24" s="17">
        <v>19</v>
      </c>
      <c r="B24" s="144" t="s">
        <v>422</v>
      </c>
      <c r="C24" s="144" t="s">
        <v>366</v>
      </c>
      <c r="D24" s="144" t="s">
        <v>393</v>
      </c>
      <c r="E24" s="145" t="s">
        <v>394</v>
      </c>
      <c r="F24" s="146" t="s">
        <v>395</v>
      </c>
      <c r="G24" s="144" t="s">
        <v>396</v>
      </c>
      <c r="H24" s="144">
        <v>2494</v>
      </c>
      <c r="I24" s="144"/>
      <c r="J24" s="144">
        <v>5</v>
      </c>
      <c r="K24" s="144"/>
      <c r="L24" s="144">
        <v>350</v>
      </c>
      <c r="M24" s="144">
        <v>2000</v>
      </c>
      <c r="N24" s="147"/>
      <c r="O24" s="142" t="s">
        <v>477</v>
      </c>
      <c r="P24" s="142" t="s">
        <v>478</v>
      </c>
      <c r="Q24" s="139"/>
      <c r="R24" s="139"/>
    </row>
    <row r="25" spans="1:18" ht="60">
      <c r="A25" s="17">
        <v>20</v>
      </c>
      <c r="B25" s="17" t="s">
        <v>421</v>
      </c>
      <c r="C25" s="17" t="s">
        <v>366</v>
      </c>
      <c r="D25" s="138" t="s">
        <v>367</v>
      </c>
      <c r="E25" s="138" t="s">
        <v>368</v>
      </c>
      <c r="F25" s="139" t="s">
        <v>369</v>
      </c>
      <c r="G25" s="17" t="s">
        <v>346</v>
      </c>
      <c r="H25" s="17">
        <v>2488</v>
      </c>
      <c r="I25" s="140"/>
      <c r="J25" s="17">
        <v>5</v>
      </c>
      <c r="K25" s="17"/>
      <c r="L25" s="17">
        <v>2805</v>
      </c>
      <c r="M25" s="17">
        <v>2010</v>
      </c>
      <c r="N25" s="141"/>
      <c r="O25" s="142" t="s">
        <v>477</v>
      </c>
      <c r="P25" s="142" t="s">
        <v>478</v>
      </c>
      <c r="Q25" s="139"/>
      <c r="R25" s="139"/>
    </row>
    <row r="26" spans="1:18" ht="60">
      <c r="A26" s="17">
        <v>21</v>
      </c>
      <c r="B26" s="17" t="s">
        <v>424</v>
      </c>
      <c r="C26" s="17" t="s">
        <v>310</v>
      </c>
      <c r="D26" s="138" t="s">
        <v>316</v>
      </c>
      <c r="E26" s="138" t="s">
        <v>317</v>
      </c>
      <c r="F26" s="139" t="s">
        <v>318</v>
      </c>
      <c r="G26" s="17" t="s">
        <v>311</v>
      </c>
      <c r="H26" s="17">
        <v>2460</v>
      </c>
      <c r="I26" s="140"/>
      <c r="J26" s="17"/>
      <c r="K26" s="17"/>
      <c r="L26" s="17"/>
      <c r="M26" s="17">
        <v>2005</v>
      </c>
      <c r="N26" s="141"/>
      <c r="O26" s="142" t="s">
        <v>479</v>
      </c>
      <c r="P26" s="142" t="s">
        <v>480</v>
      </c>
      <c r="Q26" s="139"/>
      <c r="R26" s="139"/>
    </row>
    <row r="27" spans="1:18" ht="60">
      <c r="A27" s="17">
        <v>22</v>
      </c>
      <c r="B27" s="17" t="s">
        <v>432</v>
      </c>
      <c r="C27" s="17" t="s">
        <v>373</v>
      </c>
      <c r="D27" s="138" t="s">
        <v>381</v>
      </c>
      <c r="E27" s="138" t="s">
        <v>382</v>
      </c>
      <c r="F27" s="139" t="s">
        <v>383</v>
      </c>
      <c r="G27" s="17" t="s">
        <v>346</v>
      </c>
      <c r="H27" s="17">
        <v>6871</v>
      </c>
      <c r="I27" s="140"/>
      <c r="J27" s="17"/>
      <c r="K27" s="17"/>
      <c r="L27" s="17"/>
      <c r="M27" s="17">
        <v>2010</v>
      </c>
      <c r="N27" s="141"/>
      <c r="O27" s="142" t="s">
        <v>481</v>
      </c>
      <c r="P27" s="142" t="s">
        <v>482</v>
      </c>
      <c r="Q27" s="139"/>
      <c r="R27" s="139"/>
    </row>
    <row r="28" spans="1:18" ht="45.75" customHeight="1">
      <c r="A28" s="17">
        <v>23</v>
      </c>
      <c r="B28" s="17" t="s">
        <v>428</v>
      </c>
      <c r="C28" s="17" t="s">
        <v>384</v>
      </c>
      <c r="D28" s="138" t="s">
        <v>385</v>
      </c>
      <c r="E28" s="138" t="s">
        <v>386</v>
      </c>
      <c r="F28" s="139" t="s">
        <v>387</v>
      </c>
      <c r="G28" s="17" t="s">
        <v>346</v>
      </c>
      <c r="H28" s="17">
        <v>2198</v>
      </c>
      <c r="I28" s="140"/>
      <c r="J28" s="17"/>
      <c r="K28" s="17"/>
      <c r="L28" s="17">
        <v>3500</v>
      </c>
      <c r="M28" s="17">
        <v>2013</v>
      </c>
      <c r="N28" s="141"/>
      <c r="O28" s="142" t="s">
        <v>483</v>
      </c>
      <c r="P28" s="142" t="s">
        <v>484</v>
      </c>
      <c r="Q28" s="139"/>
      <c r="R28" s="139"/>
    </row>
    <row r="29" spans="1:18" ht="60">
      <c r="A29" s="17">
        <v>24</v>
      </c>
      <c r="B29" s="17" t="s">
        <v>427</v>
      </c>
      <c r="C29" s="17" t="s">
        <v>400</v>
      </c>
      <c r="D29" s="138" t="s">
        <v>401</v>
      </c>
      <c r="E29" s="138" t="s">
        <v>402</v>
      </c>
      <c r="F29" s="139" t="s">
        <v>403</v>
      </c>
      <c r="G29" s="17" t="s">
        <v>404</v>
      </c>
      <c r="H29" s="17"/>
      <c r="I29" s="17"/>
      <c r="J29" s="17"/>
      <c r="K29" s="17"/>
      <c r="L29" s="17">
        <v>1350</v>
      </c>
      <c r="M29" s="319">
        <v>2020</v>
      </c>
      <c r="N29" s="155"/>
      <c r="O29" s="142" t="s">
        <v>485</v>
      </c>
      <c r="P29" s="142" t="s">
        <v>486</v>
      </c>
      <c r="Q29" s="156"/>
      <c r="R29" s="156"/>
    </row>
    <row r="30" spans="1:18" ht="60">
      <c r="A30" s="17">
        <v>25</v>
      </c>
      <c r="B30" s="17" t="s">
        <v>425</v>
      </c>
      <c r="C30" s="17" t="s">
        <v>373</v>
      </c>
      <c r="D30" s="138" t="s">
        <v>374</v>
      </c>
      <c r="E30" s="138" t="s">
        <v>375</v>
      </c>
      <c r="F30" s="139" t="s">
        <v>376</v>
      </c>
      <c r="G30" s="17" t="s">
        <v>346</v>
      </c>
      <c r="H30" s="17">
        <v>6871</v>
      </c>
      <c r="I30" s="140"/>
      <c r="J30" s="17">
        <v>8</v>
      </c>
      <c r="K30" s="17"/>
      <c r="L30" s="17">
        <v>12000</v>
      </c>
      <c r="M30" s="17">
        <v>2010</v>
      </c>
      <c r="N30" s="141"/>
      <c r="O30" s="142" t="s">
        <v>487</v>
      </c>
      <c r="P30" s="142" t="s">
        <v>488</v>
      </c>
      <c r="Q30" s="139"/>
      <c r="R30" s="139"/>
    </row>
    <row r="31" spans="1:18" ht="60">
      <c r="A31" s="17">
        <v>26</v>
      </c>
      <c r="B31" s="17" t="s">
        <v>421</v>
      </c>
      <c r="C31" s="17" t="s">
        <v>323</v>
      </c>
      <c r="D31" s="138" t="s">
        <v>363</v>
      </c>
      <c r="E31" s="138" t="s">
        <v>364</v>
      </c>
      <c r="F31" s="139" t="s">
        <v>433</v>
      </c>
      <c r="G31" s="17" t="s">
        <v>419</v>
      </c>
      <c r="H31" s="17">
        <v>7698</v>
      </c>
      <c r="I31" s="140">
        <v>45281</v>
      </c>
      <c r="J31" s="17">
        <v>6</v>
      </c>
      <c r="K31" s="17"/>
      <c r="L31" s="17">
        <v>16000</v>
      </c>
      <c r="M31" s="17">
        <v>2023</v>
      </c>
      <c r="N31" s="157">
        <v>1150050</v>
      </c>
      <c r="O31" s="142" t="s">
        <v>489</v>
      </c>
      <c r="P31" s="142" t="s">
        <v>490</v>
      </c>
      <c r="Q31" s="142" t="s">
        <v>489</v>
      </c>
      <c r="R31" s="142" t="s">
        <v>490</v>
      </c>
    </row>
  </sheetData>
  <mergeCells count="15">
    <mergeCell ref="Q4:R4"/>
    <mergeCell ref="M4:M5"/>
    <mergeCell ref="N4:N5"/>
    <mergeCell ref="O4:P4"/>
    <mergeCell ref="L4:L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4196-976E-4E99-BCEA-6B7310C36415}">
  <sheetPr>
    <pageSetUpPr fitToPage="1"/>
  </sheetPr>
  <dimension ref="B1:E43"/>
  <sheetViews>
    <sheetView tabSelected="1" view="pageBreakPreview" topLeftCell="A28" zoomScaleNormal="100" zoomScaleSheetLayoutView="100" workbookViewId="0">
      <selection activeCell="C35" sqref="C35"/>
    </sheetView>
  </sheetViews>
  <sheetFormatPr defaultRowHeight="12.75"/>
  <cols>
    <col min="2" max="2" width="19.5703125" style="131" customWidth="1"/>
    <col min="3" max="3" width="19.42578125" style="131" customWidth="1"/>
    <col min="4" max="4" width="17.42578125" style="135" customWidth="1"/>
    <col min="5" max="5" width="16.140625" customWidth="1"/>
  </cols>
  <sheetData>
    <row r="1" spans="2:5">
      <c r="E1" s="326" t="s">
        <v>523</v>
      </c>
    </row>
    <row r="2" spans="2:5">
      <c r="E2" s="326" t="s">
        <v>521</v>
      </c>
    </row>
    <row r="4" spans="2:5" ht="47.25" customHeight="1">
      <c r="B4" s="136" t="s">
        <v>435</v>
      </c>
      <c r="C4" s="136" t="s">
        <v>445</v>
      </c>
      <c r="D4" s="137" t="s">
        <v>436</v>
      </c>
      <c r="E4" s="136" t="s">
        <v>533</v>
      </c>
    </row>
    <row r="5" spans="2:5" ht="51" customHeight="1">
      <c r="B5" s="321">
        <v>44378</v>
      </c>
      <c r="C5" s="322" t="s">
        <v>443</v>
      </c>
      <c r="D5" s="324">
        <v>583.20000000000005</v>
      </c>
      <c r="E5" s="57"/>
    </row>
    <row r="6" spans="2:5" ht="51" customHeight="1">
      <c r="B6" s="321">
        <v>44430</v>
      </c>
      <c r="C6" s="322" t="s">
        <v>441</v>
      </c>
      <c r="D6" s="324">
        <v>22913</v>
      </c>
      <c r="E6" s="57"/>
    </row>
    <row r="7" spans="2:5" ht="51" customHeight="1">
      <c r="B7" s="321">
        <v>44430</v>
      </c>
      <c r="C7" s="322" t="s">
        <v>519</v>
      </c>
      <c r="D7" s="324">
        <v>32602.09</v>
      </c>
      <c r="E7" s="57"/>
    </row>
    <row r="8" spans="2:5" ht="51" customHeight="1">
      <c r="B8" s="321">
        <v>44456</v>
      </c>
      <c r="C8" s="322" t="s">
        <v>438</v>
      </c>
      <c r="D8" s="323">
        <v>10488</v>
      </c>
      <c r="E8" s="57"/>
    </row>
    <row r="9" spans="2:5" ht="51" customHeight="1">
      <c r="B9" s="321">
        <v>44463</v>
      </c>
      <c r="C9" s="322" t="s">
        <v>517</v>
      </c>
      <c r="D9" s="324">
        <v>1310</v>
      </c>
      <c r="E9" s="57"/>
    </row>
    <row r="10" spans="2:5" ht="51" customHeight="1">
      <c r="B10" s="321">
        <v>44470</v>
      </c>
      <c r="C10" s="322" t="s">
        <v>443</v>
      </c>
      <c r="D10" s="324">
        <v>583.20000000000005</v>
      </c>
      <c r="E10" s="57"/>
    </row>
    <row r="11" spans="2:5" ht="51" customHeight="1">
      <c r="B11" s="321">
        <v>44484</v>
      </c>
      <c r="C11" s="322" t="s">
        <v>516</v>
      </c>
      <c r="D11" s="324">
        <v>1770</v>
      </c>
      <c r="E11" s="57"/>
    </row>
    <row r="12" spans="2:5" ht="51" customHeight="1">
      <c r="B12" s="321">
        <v>44549</v>
      </c>
      <c r="C12" s="322" t="s">
        <v>513</v>
      </c>
      <c r="D12" s="324">
        <v>800</v>
      </c>
      <c r="E12" s="57"/>
    </row>
    <row r="13" spans="2:5" ht="51" customHeight="1">
      <c r="B13" s="321">
        <v>44536</v>
      </c>
      <c r="C13" s="322" t="s">
        <v>518</v>
      </c>
      <c r="D13" s="324">
        <v>2028.39</v>
      </c>
      <c r="E13" s="57"/>
    </row>
    <row r="14" spans="2:5" ht="51" customHeight="1">
      <c r="B14" s="321">
        <v>44557</v>
      </c>
      <c r="C14" s="322" t="s">
        <v>443</v>
      </c>
      <c r="D14" s="324">
        <v>583.20000000000005</v>
      </c>
      <c r="E14" s="57"/>
    </row>
    <row r="15" spans="2:5" ht="51" customHeight="1">
      <c r="B15" s="321">
        <v>44199</v>
      </c>
      <c r="C15" s="322" t="s">
        <v>520</v>
      </c>
      <c r="D15" s="324">
        <v>318.18</v>
      </c>
      <c r="E15" s="57"/>
    </row>
    <row r="16" spans="2:5" ht="51" customHeight="1">
      <c r="B16" s="321">
        <v>44200</v>
      </c>
      <c r="C16" s="322" t="s">
        <v>443</v>
      </c>
      <c r="D16" s="324">
        <v>583.20000000000005</v>
      </c>
      <c r="E16" s="57"/>
    </row>
    <row r="17" spans="2:5" ht="51" customHeight="1">
      <c r="B17" s="321">
        <v>44267</v>
      </c>
      <c r="C17" s="322" t="s">
        <v>442</v>
      </c>
      <c r="D17" s="324">
        <v>583.20000000000005</v>
      </c>
      <c r="E17" s="57"/>
    </row>
    <row r="18" spans="2:5" ht="51" customHeight="1">
      <c r="B18" s="321">
        <v>44302</v>
      </c>
      <c r="C18" s="322" t="s">
        <v>439</v>
      </c>
      <c r="D18" s="324">
        <v>2355.09</v>
      </c>
      <c r="E18" s="57"/>
    </row>
    <row r="19" spans="2:5" ht="51" customHeight="1">
      <c r="B19" s="321">
        <v>44337</v>
      </c>
      <c r="C19" s="322" t="s">
        <v>443</v>
      </c>
      <c r="D19" s="324">
        <v>583.20000000000005</v>
      </c>
      <c r="E19" s="57"/>
    </row>
    <row r="20" spans="2:5" ht="51" customHeight="1">
      <c r="B20" s="321">
        <v>44587</v>
      </c>
      <c r="C20" s="322" t="s">
        <v>444</v>
      </c>
      <c r="D20" s="324">
        <v>1000</v>
      </c>
      <c r="E20" s="57"/>
    </row>
    <row r="21" spans="2:5" ht="51" customHeight="1">
      <c r="B21" s="321">
        <v>44601</v>
      </c>
      <c r="C21" s="322" t="s">
        <v>438</v>
      </c>
      <c r="D21" s="324">
        <v>1100</v>
      </c>
      <c r="E21" s="57"/>
    </row>
    <row r="22" spans="2:5" ht="51" customHeight="1">
      <c r="B22" s="321">
        <v>44617</v>
      </c>
      <c r="C22" s="322" t="s">
        <v>442</v>
      </c>
      <c r="D22" s="324">
        <v>583.20000000000005</v>
      </c>
      <c r="E22" s="57"/>
    </row>
    <row r="23" spans="2:5" ht="51" customHeight="1">
      <c r="B23" s="321">
        <v>44643</v>
      </c>
      <c r="C23" s="322" t="s">
        <v>443</v>
      </c>
      <c r="D23" s="324">
        <v>583.20000000000005</v>
      </c>
      <c r="E23" s="57"/>
    </row>
    <row r="24" spans="2:5" ht="51" customHeight="1">
      <c r="B24" s="321">
        <v>44673</v>
      </c>
      <c r="C24" s="322" t="s">
        <v>443</v>
      </c>
      <c r="D24" s="324">
        <v>583.20000000000005</v>
      </c>
      <c r="E24" s="57"/>
    </row>
    <row r="25" spans="2:5" ht="51" customHeight="1">
      <c r="B25" s="321">
        <v>44808</v>
      </c>
      <c r="C25" s="322" t="s">
        <v>437</v>
      </c>
      <c r="D25" s="324">
        <v>4932</v>
      </c>
      <c r="E25" s="57"/>
    </row>
    <row r="26" spans="2:5" ht="51" customHeight="1">
      <c r="B26" s="321">
        <v>44819</v>
      </c>
      <c r="C26" s="322" t="s">
        <v>515</v>
      </c>
      <c r="D26" s="324">
        <v>10660.2</v>
      </c>
      <c r="E26" s="57"/>
    </row>
    <row r="27" spans="2:5" ht="51" customHeight="1">
      <c r="B27" s="321">
        <v>44941</v>
      </c>
      <c r="C27" s="322" t="s">
        <v>514</v>
      </c>
      <c r="D27" s="324">
        <v>6475.49</v>
      </c>
      <c r="E27" s="57"/>
    </row>
    <row r="28" spans="2:5" ht="51" customHeight="1">
      <c r="B28" s="321">
        <v>44946</v>
      </c>
      <c r="C28" s="322" t="s">
        <v>440</v>
      </c>
      <c r="D28" s="324">
        <v>3065</v>
      </c>
      <c r="E28" s="57"/>
    </row>
    <row r="29" spans="2:5" ht="51" customHeight="1">
      <c r="B29" s="321">
        <v>44960</v>
      </c>
      <c r="C29" s="322" t="s">
        <v>439</v>
      </c>
      <c r="D29" s="324">
        <v>790</v>
      </c>
      <c r="E29" s="57"/>
    </row>
    <row r="30" spans="2:5" ht="51" customHeight="1">
      <c r="B30" s="321">
        <v>44623</v>
      </c>
      <c r="C30" s="322" t="s">
        <v>442</v>
      </c>
      <c r="D30" s="324">
        <v>583.20000000000005</v>
      </c>
      <c r="E30" s="57"/>
    </row>
    <row r="31" spans="2:5" ht="51" customHeight="1">
      <c r="B31" s="321">
        <v>44999</v>
      </c>
      <c r="C31" s="322" t="s">
        <v>512</v>
      </c>
      <c r="D31" s="324">
        <v>485</v>
      </c>
      <c r="E31" s="409"/>
    </row>
    <row r="32" spans="2:5" ht="51" customHeight="1">
      <c r="B32" s="321">
        <v>45172</v>
      </c>
      <c r="C32" s="322" t="s">
        <v>439</v>
      </c>
      <c r="D32" s="324">
        <v>3073.38</v>
      </c>
      <c r="E32" s="409"/>
    </row>
    <row r="33" spans="2:5" ht="51" customHeight="1">
      <c r="B33" s="404">
        <v>45351</v>
      </c>
      <c r="C33" s="405" t="s">
        <v>534</v>
      </c>
      <c r="D33" s="406">
        <v>345.01</v>
      </c>
      <c r="E33" s="57"/>
    </row>
    <row r="34" spans="2:5" ht="51" customHeight="1">
      <c r="B34" s="404">
        <v>45405</v>
      </c>
      <c r="C34" s="405" t="s">
        <v>535</v>
      </c>
      <c r="D34" s="406"/>
      <c r="E34" s="406">
        <v>5299</v>
      </c>
    </row>
    <row r="35" spans="2:5" ht="51" customHeight="1">
      <c r="D35" s="325">
        <f>SUM(D5:D33)</f>
        <v>112342.82999999997</v>
      </c>
      <c r="E35" s="325">
        <f>E34</f>
        <v>5299</v>
      </c>
    </row>
    <row r="41" spans="2:5" ht="25.5">
      <c r="C41" s="134" t="s">
        <v>446</v>
      </c>
      <c r="D41" s="135">
        <f>D8+D21</f>
        <v>11588</v>
      </c>
      <c r="E41" s="407"/>
    </row>
    <row r="42" spans="2:5">
      <c r="C42" s="134" t="s">
        <v>447</v>
      </c>
      <c r="D42" s="135">
        <f>D29+D27+D28+D31+D32+D30+D20+D24+D23+D22+D26+D18+D15+D19+D17+D16+D12+D9+D7+D14+D5+D13+D10+D11+D6+D33</f>
        <v>95822.829999999987</v>
      </c>
      <c r="E42" s="408">
        <v>5299</v>
      </c>
    </row>
    <row r="43" spans="2:5">
      <c r="C43" s="134" t="s">
        <v>448</v>
      </c>
      <c r="D43" s="135">
        <v>4932</v>
      </c>
      <c r="E43" s="407"/>
    </row>
  </sheetData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4" sqref="A4:XFD135"/>
    </sheetView>
  </sheetViews>
  <sheetFormatPr defaultRowHeight="12.75"/>
  <cols>
    <col min="1" max="1" width="8.85546875" customWidth="1"/>
    <col min="2" max="2" width="30.140625" customWidth="1"/>
    <col min="3" max="3" width="21.7109375" customWidth="1"/>
    <col min="4" max="4" width="27.28515625" customWidth="1"/>
    <col min="5" max="5" width="12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budynki</vt:lpstr>
      <vt:lpstr>środki trwałe</vt:lpstr>
      <vt:lpstr>elektronika</vt:lpstr>
      <vt:lpstr>wykaz pojazdów</vt:lpstr>
      <vt:lpstr>szkodowość</vt:lpstr>
      <vt:lpstr>Arkusz1</vt:lpstr>
      <vt:lpstr>budynki!Obszar_wydruku</vt:lpstr>
      <vt:lpstr>elektronika!Obszar_wydruku</vt:lpstr>
      <vt:lpstr>szkodowość!Obszar_wydruku</vt:lpstr>
      <vt:lpstr>'środki trwałe'!Obszar_wydruku</vt:lpstr>
      <vt:lpstr>'wykaz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18</cp:lastModifiedBy>
  <cp:lastPrinted>2024-03-04T07:54:29Z</cp:lastPrinted>
  <dcterms:created xsi:type="dcterms:W3CDTF">2003-03-13T10:23:20Z</dcterms:created>
  <dcterms:modified xsi:type="dcterms:W3CDTF">2024-04-30T08:46:11Z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