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utrzymanie rowów burzowych\Do publikacji\"/>
    </mc:Choice>
  </mc:AlternateContent>
  <bookViews>
    <workbookView xWindow="480" yWindow="150" windowWidth="11355" windowHeight="9090" activeTab="3"/>
  </bookViews>
  <sheets>
    <sheet name="harmonogram" sheetId="1" r:id="rId1"/>
    <sheet name="wykaz do oczyszczania" sheetId="3" r:id="rId2"/>
    <sheet name="wykaz powierzchni rowów i rzek" sheetId="4" r:id="rId3"/>
    <sheet name="Kosztorys ofertowy" sheetId="6" r:id="rId4"/>
    <sheet name="Arkusz1" sheetId="7" r:id="rId5"/>
    <sheet name="Arkusz2" sheetId="8" r:id="rId6"/>
    <sheet name="Arkusz3" sheetId="9" r:id="rId7"/>
  </sheets>
  <calcPr calcId="152511"/>
</workbook>
</file>

<file path=xl/calcChain.xml><?xml version="1.0" encoding="utf-8"?>
<calcChain xmlns="http://schemas.openxmlformats.org/spreadsheetml/2006/main">
  <c r="C4" i="4" l="1"/>
  <c r="C10" i="4"/>
  <c r="D10" i="4" s="1"/>
  <c r="F11" i="4"/>
  <c r="E11" i="4"/>
  <c r="D11" i="4"/>
  <c r="E4" i="4"/>
  <c r="D9" i="6" l="1"/>
  <c r="E7" i="6"/>
  <c r="C26" i="3" l="1"/>
  <c r="P11" i="1"/>
  <c r="E10" i="4"/>
  <c r="G10" i="4" s="1"/>
  <c r="G4" i="4" l="1"/>
  <c r="C25" i="4"/>
  <c r="G24" i="4"/>
  <c r="E11" i="6" l="1"/>
  <c r="E10" i="6"/>
  <c r="E8" i="6"/>
  <c r="E9" i="6" s="1"/>
  <c r="J11" i="6" l="1"/>
  <c r="J10" i="6"/>
  <c r="J8" i="6" l="1"/>
  <c r="J7" i="6"/>
  <c r="J9" i="6" s="1"/>
  <c r="G29" i="4" l="1"/>
  <c r="G27" i="4"/>
  <c r="E26" i="4"/>
  <c r="D26" i="4"/>
  <c r="C26" i="4"/>
  <c r="G21" i="4"/>
  <c r="G22" i="4"/>
  <c r="G26" i="4" l="1"/>
  <c r="D23" i="4"/>
  <c r="E23" i="4"/>
  <c r="F19" i="4"/>
  <c r="F20" i="4"/>
  <c r="F25" i="4" s="1"/>
  <c r="F23" i="4"/>
  <c r="G12" i="4"/>
  <c r="G15" i="4"/>
  <c r="G23" i="4" l="1"/>
  <c r="G9" i="4"/>
  <c r="G5" i="4"/>
  <c r="G6" i="4"/>
  <c r="G7" i="4"/>
  <c r="G8" i="4"/>
  <c r="G11" i="4"/>
  <c r="G13" i="4"/>
  <c r="G14" i="4"/>
  <c r="G16" i="4"/>
  <c r="G17" i="4"/>
  <c r="G18" i="4"/>
  <c r="F28" i="4"/>
  <c r="F30" i="4" s="1"/>
  <c r="E20" i="4"/>
  <c r="E19" i="4"/>
  <c r="D20" i="4"/>
  <c r="G20" i="4" s="1"/>
  <c r="D19" i="4"/>
  <c r="E28" i="4"/>
  <c r="E30" i="4" s="1"/>
  <c r="D28" i="4"/>
  <c r="D30" i="4" s="1"/>
  <c r="C28" i="4"/>
  <c r="C30" i="4" s="1"/>
  <c r="E25" i="4" l="1"/>
  <c r="G25" i="4"/>
  <c r="D25" i="4"/>
  <c r="G28" i="4"/>
  <c r="G30" i="4" s="1"/>
  <c r="G19" i="4"/>
</calcChain>
</file>

<file path=xl/sharedStrings.xml><?xml version="1.0" encoding="utf-8"?>
<sst xmlns="http://schemas.openxmlformats.org/spreadsheetml/2006/main" count="187" uniqueCount="147">
  <si>
    <t>Lp.</t>
  </si>
  <si>
    <t>m2</t>
  </si>
  <si>
    <t>Wyszczególnienie prac wg kosztorysu ofertowego</t>
  </si>
  <si>
    <t>VI</t>
  </si>
  <si>
    <t>VII</t>
  </si>
  <si>
    <t>VIII</t>
  </si>
  <si>
    <t>IX</t>
  </si>
  <si>
    <t>X</t>
  </si>
  <si>
    <t>jednostka</t>
  </si>
  <si>
    <t>ilość jednostek</t>
  </si>
  <si>
    <t>V</t>
  </si>
  <si>
    <t>III</t>
  </si>
  <si>
    <t>IV</t>
  </si>
  <si>
    <t>wg potrzeb</t>
  </si>
  <si>
    <t>I</t>
  </si>
  <si>
    <t>II</t>
  </si>
  <si>
    <t>XI</t>
  </si>
  <si>
    <t>XII</t>
  </si>
  <si>
    <t>Wykaszanie skarp, pasa przybrzeżnego rzek z porostów, chwastów jednorocznych i samosiewów</t>
  </si>
  <si>
    <t>Doraźne oczyszczanie koryt rzek i rowów, skarp, dna i pasów wzdłuż brzegów z gałęzi, liści i śmieci z wywozem nieczystości na składowisko</t>
  </si>
  <si>
    <t>1.</t>
  </si>
  <si>
    <t>2.</t>
  </si>
  <si>
    <t>3.</t>
  </si>
  <si>
    <t>4.</t>
  </si>
  <si>
    <t xml:space="preserve"> BIEŻĄCE UTRZYMANIE W PORZĄDKU I CZYSTOŚCI ROWÓW BURZOWYCH Z PRZEPUSTAMI ORAZ KORYT RZEK W MIEŚCIE ŻYRARDOWIE</t>
  </si>
  <si>
    <t xml:space="preserve">TERMIN WYKONANIA PRAC </t>
  </si>
  <si>
    <t>Ścinanie i karczowanie krzaków średniej gestości z załadunkiem i wywozem</t>
  </si>
  <si>
    <t>Wygrabianie wraz z załadunkiem i wywozem traw z powierzchni skrap, pasa przybrzeżnego rzek</t>
  </si>
  <si>
    <t xml:space="preserve">Wygrabianie wraz z załadunkiem i wywozem traw z powierzchni skrap, pasa przybrzeżnego oraz dna rowów. </t>
  </si>
  <si>
    <t xml:space="preserve">Wykoszenie skarp rowów wraz z pasem przybrzeżnym oraz dnem z porostów, chwastów jednorocznych i samosiewów </t>
  </si>
  <si>
    <t>HARMONOGRAM PRAC</t>
  </si>
  <si>
    <t>WYKAZ ROWÓW BURZOWYCH WRAZ Z KANAŁEM ULGI DO BIEŻĄCEGO OCZYSZCZENIA W ROKU</t>
  </si>
  <si>
    <t>Lokalizacja i nazwa robót</t>
  </si>
  <si>
    <t>ul. Piotra Skargi (od Reymonta do torów PKP)</t>
  </si>
  <si>
    <t>ul. Rolna</t>
  </si>
  <si>
    <t>Row "60" od Parkingowej do Nietrzebki</t>
  </si>
  <si>
    <t>Row "51" od granic miasta w stronę ul. Łąkowej</t>
  </si>
  <si>
    <t>wzdłuz Towarowej</t>
  </si>
  <si>
    <t>Rów "L" od torow wzdłuż ul. Wypoczynkowej do ul Żeromskiego łącznie z przepustem</t>
  </si>
  <si>
    <t>od ul. Żeromskiego do uścia do rzeki</t>
  </si>
  <si>
    <t>Kanał obiegowy rzeki Pisi-Kanał Ulgi na calej długości</t>
  </si>
  <si>
    <t>Ogólna powierzchnia do jednokrotnego oczyszczenia</t>
  </si>
  <si>
    <t>WYKAZ ROWÓW BURZOWYCH Z PRZEPUSTAMI I KORYT RZEK</t>
  </si>
  <si>
    <t>Lokalizacja i nazwa rowów oraz rzek</t>
  </si>
  <si>
    <t>Długość mb</t>
  </si>
  <si>
    <t xml:space="preserve">Budowle (rowy i przpusty)                                                                                    </t>
  </si>
  <si>
    <t>Przep. Śr.40 cm- 7szt L=35,5 Śr.50cm- 3szt L=26</t>
  </si>
  <si>
    <t>Przep śr.40cm 3szt L=30m</t>
  </si>
  <si>
    <t>Przep. Śr. 2x80cm- 14szt L=2x110=220m</t>
  </si>
  <si>
    <t>Rów "51" od granic miasta w stronę ul. Łąkowej</t>
  </si>
  <si>
    <t>most bet 100cm L=8m, most bet światło 300cm L=15</t>
  </si>
  <si>
    <t>Rów "L" od torów wzdłuż ul. Wypoczynkowej do ul Żeromskiego łącznie z przepustem</t>
  </si>
  <si>
    <t xml:space="preserve">Przep. Śr 100cm-8szt L=149 2x100cm-3szt L=38 120cm-4szt L=68 </t>
  </si>
  <si>
    <t>od ul. Żeromskiego do ujścia do rzeki</t>
  </si>
  <si>
    <t>Przep.śr.40cm ul.Zaciszna/Marcowa l=20m, Twardowskiego L=10m, Witosa L=20m, Chłodna L=15m, Ciepła L=15m, Podmiejska L=25m</t>
  </si>
  <si>
    <t>OGÓLNA POWIERZCHNIA ROWÓW</t>
  </si>
  <si>
    <t>Mosty: Żeromskiego 13x8m, Limanowskiego 14x8m, Chopina 10x8m</t>
  </si>
  <si>
    <t>Rzeka Pisia Gągolina od ul. Limanowskiego do granic miasta</t>
  </si>
  <si>
    <t>Mosty: Okrzei 14x8m, Farbiarska 12x3m, Limanowskiego 14x8m</t>
  </si>
  <si>
    <t>Mosty pod torami kolejowymi 16x10m</t>
  </si>
  <si>
    <t>Rzeka Okrzesza- od granic miasta do ujścia do rzeki Pisi Gągoliny</t>
  </si>
  <si>
    <t>Przepust śr. 120cm L=5m przy ul. Ziołowej</t>
  </si>
  <si>
    <t>OGÓLNA POWIERZCHNIA RZEK</t>
  </si>
  <si>
    <t>Lp</t>
  </si>
  <si>
    <t>Nazwa zadania</t>
  </si>
  <si>
    <t>Jednostka</t>
  </si>
  <si>
    <t>kolumny 5 x 6</t>
  </si>
  <si>
    <t xml:space="preserve">Rowy- Wykoszenie skarp wraz z pasem przybrzeżnym </t>
  </si>
  <si>
    <t>Rowy- Wykoszenie dna</t>
  </si>
  <si>
    <t xml:space="preserve">Rowy- Wygrabianie wraz z załadunkiem i wywozem traw z powierzchni skarp, pasa przybrzeżnego, dna </t>
  </si>
  <si>
    <t>Rzeki- Wykoszenie skarp, wraz z powierzchnią pasa przybrzeżnego</t>
  </si>
  <si>
    <t>5.</t>
  </si>
  <si>
    <t xml:space="preserve">Rzeki- Wygrabianie wraz z załadunkiem i wywozem traw z powierzchni skarp, pasa przybrzeżnego </t>
  </si>
  <si>
    <t>6.</t>
  </si>
  <si>
    <t>Ścinanie i karczowanie krzaków średniej gęstości z załdunkiem i wywozem</t>
  </si>
  <si>
    <t>ha</t>
  </si>
  <si>
    <t>7.</t>
  </si>
  <si>
    <t xml:space="preserve">Bieżące oczyszczanie powierzchniowe pasów przybrzeżnych, skarp i dna terenu koryt rowów oraz przepustów wraz z Kanałem Ulgi z gałęzi, liści, śmieci wraz z wywozem nieczystości na składowisko </t>
  </si>
  <si>
    <t>m-c</t>
  </si>
  <si>
    <t>8.</t>
  </si>
  <si>
    <t>Doraźne oczyszczanie powierzchniowe pasów przybrzeżnych, skarp i dna terenu koryt rowów, przepustów oraz rzek z gałęzi, liści, śmieci wraz z wywozem nieczystości na składowisko</t>
  </si>
  <si>
    <t>ar</t>
  </si>
  <si>
    <t>Razem wartośc netto w poszczegolnych latach</t>
  </si>
  <si>
    <t>Razem wartość brutto</t>
  </si>
  <si>
    <t>Zalacznik nr 3 do Umowy</t>
  </si>
  <si>
    <t>Zał nr 2a do Umowy</t>
  </si>
  <si>
    <t>Zalacznik nr 2 do Umowy</t>
  </si>
  <si>
    <t>Zał. Nr 1 do Umowy</t>
  </si>
  <si>
    <t>Rzeka Wierzbianka- na odcinku od ul Jaktorowskiej do przedłużenia ul Witosa</t>
  </si>
  <si>
    <t>od Nietrzebki do granic miasta Żyrardowa</t>
  </si>
  <si>
    <t>`</t>
  </si>
  <si>
    <t xml:space="preserve">Bieżące oczyszczanie powierzchniowe pasów przybrzeżnych, skarp i dna  rowów oraz przepustów wraz z Kanałem Ulgi z gałęzi, liści, śmieci wraz z wywozem nieczystości </t>
  </si>
  <si>
    <t>,</t>
  </si>
  <si>
    <t>wzdłuż Matejki do Mazowieckiej</t>
  </si>
  <si>
    <t>wzdłuż Mazowieckiej do Roszarniczej</t>
  </si>
  <si>
    <t>Kosztorys ofertowy</t>
  </si>
  <si>
    <t>Row "60" od ul. Parkingowej do ul. Nietrzebki</t>
  </si>
  <si>
    <t>ul. Piotra Skargi (od ul. Reymonta do torów PKP)</t>
  </si>
  <si>
    <t>wzdłuż ul. Towarowej</t>
  </si>
  <si>
    <t>wzdłuż ul. Matejki do ul. Mazowieckiej</t>
  </si>
  <si>
    <t>wzdłuż ul. Mazowieckiej do ul. Roszarniczej</t>
  </si>
  <si>
    <t>rów na Oś. Teklin III i IV odcinek ul. Zaciszna- Ciepła, Podmiejska</t>
  </si>
  <si>
    <t>ul. 1 Maja od ul Czystej do granic miasta</t>
  </si>
  <si>
    <t>ul. Mickiewicza od ul. Roszarniczej do granic miasta</t>
  </si>
  <si>
    <t>kolumny 8 x 9</t>
  </si>
  <si>
    <t>suma kolumn 7 + 10</t>
  </si>
  <si>
    <t>ul. Bema ( od Reymonta do ul. Rolnej)</t>
  </si>
  <si>
    <t>Przep. Śr 50 cm - 2 szt.Śr. 60 cm- 1 szt. L=29</t>
  </si>
  <si>
    <t>ul. Traugutta/Sosnowej</t>
  </si>
  <si>
    <t>u. Żniwnna/Wiosenna</t>
  </si>
  <si>
    <r>
      <t>Powierzchnia pasa przybrzeżnego m</t>
    </r>
    <r>
      <rPr>
        <b/>
        <sz val="9"/>
        <rFont val="Czcionka tekstu podstawowego"/>
        <charset val="238"/>
      </rPr>
      <t>²</t>
    </r>
  </si>
  <si>
    <r>
      <t>Powierzchnia skarp m</t>
    </r>
    <r>
      <rPr>
        <b/>
        <sz val="9"/>
        <rFont val="Czcionka tekstu podstawowego"/>
        <charset val="238"/>
      </rPr>
      <t>²</t>
    </r>
  </si>
  <si>
    <r>
      <t>Powierzchnia dna m</t>
    </r>
    <r>
      <rPr>
        <b/>
        <sz val="9"/>
        <rFont val="Czcionka tekstu podstawowego"/>
        <charset val="238"/>
      </rPr>
      <t>²</t>
    </r>
  </si>
  <si>
    <r>
      <t>Jednokrotne koszenie m</t>
    </r>
    <r>
      <rPr>
        <b/>
        <sz val="9"/>
        <rFont val="Czcionka tekstu podstawowego"/>
        <charset val="238"/>
      </rPr>
      <t>²</t>
    </r>
  </si>
  <si>
    <r>
      <t>powierzchnia do bieżącego  jednokrotnego oczyszczenia m</t>
    </r>
    <r>
      <rPr>
        <sz val="10"/>
        <rFont val="Czcionka tekstu podstawowego"/>
        <charset val="238"/>
      </rPr>
      <t>²</t>
    </r>
  </si>
  <si>
    <t>m²</t>
  </si>
  <si>
    <r>
      <t>zl/m²(m</t>
    </r>
    <r>
      <rPr>
        <sz val="7"/>
        <rFont val="Czcionka tekstu podstawowego"/>
        <charset val="238"/>
      </rPr>
      <t>³</t>
    </r>
    <r>
      <rPr>
        <sz val="7"/>
        <rFont val="Arial"/>
        <family val="2"/>
        <charset val="238"/>
      </rPr>
      <t>,ar,ha)</t>
    </r>
  </si>
  <si>
    <r>
      <t>zł/m²(m</t>
    </r>
    <r>
      <rPr>
        <sz val="7"/>
        <rFont val="Czcionka tekstu podstawowego"/>
        <charset val="238"/>
      </rPr>
      <t>³</t>
    </r>
    <r>
      <rPr>
        <sz val="7"/>
        <rFont val="Arial"/>
        <family val="2"/>
        <charset val="238"/>
      </rPr>
      <t>,ar,ha)</t>
    </r>
  </si>
  <si>
    <r>
      <t>m</t>
    </r>
    <r>
      <rPr>
        <sz val="8"/>
        <rFont val="Czcionka tekstu podstawowego"/>
        <charset val="238"/>
      </rPr>
      <t>²</t>
    </r>
    <r>
      <rPr>
        <sz val="8"/>
        <rFont val="Arial"/>
        <family val="2"/>
        <charset val="238"/>
      </rPr>
      <t>,ha,ar</t>
    </r>
  </si>
  <si>
    <t>m²,ha,ar, m-c</t>
  </si>
  <si>
    <t>m²,ha,ar,m-c</t>
  </si>
  <si>
    <t>ul. Brzozowa</t>
  </si>
  <si>
    <t xml:space="preserve">Kilińskiego </t>
  </si>
  <si>
    <t>Ziołowa</t>
  </si>
  <si>
    <t>rów na os. Teklin II i IV odcinek ul. Zaciszna-Ciepła, Podmiejska</t>
  </si>
  <si>
    <t>ul. Ziołowa - rów na całej długości</t>
  </si>
  <si>
    <t>ul. Kilińskiego - rów na całej długości</t>
  </si>
  <si>
    <t xml:space="preserve">ul. Brzozowa </t>
  </si>
  <si>
    <r>
      <t xml:space="preserve">OŚ. MARIAMPOL </t>
    </r>
    <r>
      <rPr>
        <sz val="8"/>
        <rFont val="Arial"/>
        <family val="2"/>
        <charset val="238"/>
      </rPr>
      <t>w ulicach:  Chmielna, Poprzeczne, Olszowej, Topolowej, Racławicka, od Dąbrowskiego do terenu Stabar</t>
    </r>
  </si>
  <si>
    <t>ul. Żniwnna/Wiosenna</t>
  </si>
  <si>
    <t>Przep. Śr.40 cm ul.Dąbrowskiego 3szt L=23m,  Olszowa 5szt L=37m, Topolowa 1szt L=5m, Chmielna 13szt L=165m, Przep śr50cm 2szt L=8,5m, Racławicka 12szt L=81,5 Most ul. Jaktorowska 8x2m, Przep 2x40cm L=4,5m</t>
  </si>
  <si>
    <t>14.</t>
  </si>
  <si>
    <t>Jaktorowska</t>
  </si>
  <si>
    <t>od ul. Nietrzebki do działki o nr 8036/9</t>
  </si>
  <si>
    <t>ul. Jaktorowska</t>
  </si>
  <si>
    <r>
      <t xml:space="preserve">OŚ. MARIAMPOL </t>
    </r>
    <r>
      <rPr>
        <sz val="8"/>
        <color theme="1"/>
        <rFont val="Arial"/>
        <family val="2"/>
        <charset val="238"/>
      </rPr>
      <t>w ulicach: Chmielna, Poprzecznej, Olszowej, Topolowej, Racławicka, od Dąbrowskiego do terenu Stabar,</t>
    </r>
  </si>
  <si>
    <r>
      <t>POWIERZCHNIA JEDNOKROTNEGO KOSZENIA  94949,7m</t>
    </r>
    <r>
      <rPr>
        <b/>
        <sz val="8"/>
        <color theme="1"/>
        <rFont val="Czcionka tekstu podstawowego"/>
        <charset val="238"/>
      </rPr>
      <t>²</t>
    </r>
  </si>
  <si>
    <r>
      <t>Powierzchnia jednokorotnego koszenia skarp i pasa przybrzeżnego 47647 m</t>
    </r>
    <r>
      <rPr>
        <b/>
        <sz val="10"/>
        <color theme="1"/>
        <rFont val="Czcionka tekstu podstawowego"/>
        <charset val="238"/>
      </rPr>
      <t>²</t>
    </r>
  </si>
  <si>
    <t>Cena jednostkowa netto za rok 2023</t>
  </si>
  <si>
    <t>Cena jednostkowa netto za rok 2022</t>
  </si>
  <si>
    <t>Wartość netto za rok 2022</t>
  </si>
  <si>
    <r>
      <t>m</t>
    </r>
    <r>
      <rPr>
        <sz val="10"/>
        <color theme="1"/>
        <rFont val="Czcionka tekstu podstawowego"/>
        <charset val="238"/>
      </rPr>
      <t>²</t>
    </r>
  </si>
  <si>
    <t>Szacowana ilość jednostek</t>
  </si>
  <si>
    <t>Szacowana Ilość do wykonania w roku 2023</t>
  </si>
  <si>
    <t>Szacowana Ilość do wykonania od  czerwca 2022 r. do  31.12.2022 r.</t>
  </si>
  <si>
    <t>Wartość netto za okres od czerwca 2022 r. do 31.12.2023 r.</t>
  </si>
  <si>
    <t>Wartość netto za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</si>
</sst>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45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.5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7.5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Czcionka tekstu podstawowego"/>
      <charset val="238"/>
    </font>
    <font>
      <sz val="7"/>
      <name val="Arial"/>
      <family val="2"/>
      <charset val="238"/>
    </font>
    <font>
      <sz val="10"/>
      <name val="Czcionka tekstu podstawowego"/>
      <charset val="238"/>
    </font>
    <font>
      <sz val="7"/>
      <name val="Czcionka tekstu podstawowego"/>
      <charset val="238"/>
    </font>
    <font>
      <sz val="8"/>
      <name val="Czcionka tekstu podstawowego"/>
      <charset val="238"/>
    </font>
    <font>
      <sz val="7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sz val="10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6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5" xfId="0" applyFont="1" applyBorder="1"/>
    <xf numFmtId="0" fontId="4" fillId="0" borderId="6" xfId="0" applyFont="1" applyBorder="1"/>
    <xf numFmtId="0" fontId="5" fillId="2" borderId="7" xfId="0" applyFont="1" applyFill="1" applyBorder="1" applyAlignment="1">
      <alignment horizontal="center"/>
    </xf>
    <xf numFmtId="0" fontId="0" fillId="0" borderId="3" xfId="0" applyBorder="1"/>
    <xf numFmtId="0" fontId="4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wrapText="1"/>
    </xf>
    <xf numFmtId="0" fontId="0" fillId="0" borderId="8" xfId="0" applyBorder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4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2" xfId="0" applyBorder="1"/>
    <xf numFmtId="0" fontId="0" fillId="0" borderId="2" xfId="0" applyBorder="1"/>
    <xf numFmtId="0" fontId="0" fillId="0" borderId="13" xfId="0" applyBorder="1"/>
    <xf numFmtId="3" fontId="0" fillId="3" borderId="0" xfId="0" applyNumberFormat="1" applyFill="1" applyBorder="1"/>
    <xf numFmtId="3" fontId="2" fillId="3" borderId="0" xfId="0" applyNumberFormat="1" applyFont="1" applyFill="1" applyBorder="1"/>
    <xf numFmtId="3" fontId="8" fillId="3" borderId="0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wrapText="1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 wrapText="1"/>
    </xf>
    <xf numFmtId="43" fontId="17" fillId="0" borderId="3" xfId="1" applyFont="1" applyBorder="1" applyAlignment="1">
      <alignment wrapText="1"/>
    </xf>
    <xf numFmtId="43" fontId="20" fillId="0" borderId="3" xfId="1" applyFont="1" applyBorder="1" applyAlignment="1">
      <alignment wrapText="1"/>
    </xf>
    <xf numFmtId="164" fontId="20" fillId="0" borderId="3" xfId="1" applyNumberFormat="1" applyFont="1" applyBorder="1" applyAlignment="1">
      <alignment wrapText="1"/>
    </xf>
    <xf numFmtId="164" fontId="19" fillId="4" borderId="3" xfId="1" applyNumberFormat="1" applyFont="1" applyFill="1" applyBorder="1"/>
    <xf numFmtId="43" fontId="19" fillId="0" borderId="3" xfId="1" applyFont="1" applyBorder="1"/>
    <xf numFmtId="0" fontId="0" fillId="0" borderId="0" xfId="0" applyAlignment="1">
      <alignment horizontal="center" wrapText="1"/>
    </xf>
    <xf numFmtId="165" fontId="20" fillId="0" borderId="3" xfId="1" applyNumberFormat="1" applyFont="1" applyBorder="1" applyAlignment="1">
      <alignment wrapText="1"/>
    </xf>
    <xf numFmtId="165" fontId="19" fillId="4" borderId="3" xfId="1" applyNumberFormat="1" applyFont="1" applyFill="1" applyBorder="1"/>
    <xf numFmtId="43" fontId="19" fillId="4" borderId="3" xfId="1" applyNumberFormat="1" applyFont="1" applyFill="1" applyBorder="1"/>
    <xf numFmtId="43" fontId="21" fillId="2" borderId="8" xfId="1" applyFont="1" applyFill="1" applyBorder="1" applyAlignment="1">
      <alignment horizontal="center" wrapText="1"/>
    </xf>
    <xf numFmtId="43" fontId="22" fillId="2" borderId="8" xfId="1" applyFont="1" applyFill="1" applyBorder="1"/>
    <xf numFmtId="43" fontId="14" fillId="4" borderId="8" xfId="1" applyFont="1" applyFill="1" applyBorder="1" applyAlignment="1">
      <alignment horizontal="center" wrapText="1"/>
    </xf>
    <xf numFmtId="43" fontId="5" fillId="2" borderId="8" xfId="1" applyFont="1" applyFill="1" applyBorder="1"/>
    <xf numFmtId="0" fontId="18" fillId="0" borderId="0" xfId="0" applyFont="1" applyBorder="1"/>
    <xf numFmtId="0" fontId="17" fillId="0" borderId="0" xfId="0" applyFont="1" applyBorder="1" applyAlignment="1">
      <alignment wrapText="1"/>
    </xf>
    <xf numFmtId="0" fontId="23" fillId="0" borderId="0" xfId="0" applyFont="1" applyBorder="1"/>
    <xf numFmtId="43" fontId="23" fillId="0" borderId="0" xfId="1" applyFont="1" applyBorder="1"/>
    <xf numFmtId="0" fontId="24" fillId="0" borderId="0" xfId="0" applyFont="1" applyBorder="1" applyAlignment="1">
      <alignment horizontal="center"/>
    </xf>
    <xf numFmtId="43" fontId="21" fillId="0" borderId="0" xfId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43" fontId="23" fillId="0" borderId="0" xfId="0" applyNumberFormat="1" applyFont="1" applyBorder="1"/>
    <xf numFmtId="0" fontId="24" fillId="0" borderId="0" xfId="0" applyFont="1" applyBorder="1" applyAlignment="1">
      <alignment horizontal="center" wrapText="1"/>
    </xf>
    <xf numFmtId="43" fontId="24" fillId="0" borderId="0" xfId="1" applyFont="1" applyBorder="1"/>
    <xf numFmtId="43" fontId="18" fillId="0" borderId="0" xfId="0" applyNumberFormat="1" applyFont="1" applyBorder="1"/>
    <xf numFmtId="0" fontId="0" fillId="0" borderId="0" xfId="0" applyBorder="1"/>
    <xf numFmtId="0" fontId="8" fillId="2" borderId="14" xfId="0" applyFont="1" applyFill="1" applyBorder="1" applyAlignment="1">
      <alignment wrapText="1"/>
    </xf>
    <xf numFmtId="0" fontId="19" fillId="2" borderId="12" xfId="0" applyFont="1" applyFill="1" applyBorder="1" applyAlignment="1">
      <alignment wrapText="1"/>
    </xf>
    <xf numFmtId="0" fontId="0" fillId="2" borderId="22" xfId="0" applyFill="1" applyBorder="1"/>
    <xf numFmtId="0" fontId="0" fillId="2" borderId="0" xfId="0" applyFill="1" applyBorder="1"/>
    <xf numFmtId="0" fontId="19" fillId="2" borderId="24" xfId="0" applyFont="1" applyFill="1" applyBorder="1" applyAlignment="1">
      <alignment horizontal="center" wrapText="1"/>
    </xf>
    <xf numFmtId="0" fontId="19" fillId="0" borderId="6" xfId="0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 wrapText="1"/>
    </xf>
    <xf numFmtId="43" fontId="20" fillId="0" borderId="6" xfId="1" applyFont="1" applyBorder="1"/>
    <xf numFmtId="43" fontId="19" fillId="0" borderId="24" xfId="1" applyFont="1" applyBorder="1"/>
    <xf numFmtId="0" fontId="6" fillId="2" borderId="0" xfId="0" applyFont="1" applyFill="1" applyBorder="1"/>
    <xf numFmtId="43" fontId="22" fillId="2" borderId="25" xfId="1" applyFont="1" applyFill="1" applyBorder="1"/>
    <xf numFmtId="0" fontId="18" fillId="0" borderId="7" xfId="0" applyFont="1" applyBorder="1"/>
    <xf numFmtId="43" fontId="3" fillId="0" borderId="7" xfId="0" applyNumberFormat="1" applyFont="1" applyBorder="1"/>
    <xf numFmtId="43" fontId="23" fillId="0" borderId="7" xfId="1" applyFont="1" applyBorder="1"/>
    <xf numFmtId="43" fontId="0" fillId="0" borderId="21" xfId="0" applyNumberFormat="1" applyBorder="1"/>
    <xf numFmtId="0" fontId="2" fillId="0" borderId="0" xfId="0" applyFont="1" applyFill="1" applyAlignment="1">
      <alignment wrapText="1"/>
    </xf>
    <xf numFmtId="0" fontId="16" fillId="0" borderId="0" xfId="0" applyFont="1" applyFill="1" applyAlignment="1">
      <alignment horizontal="center" wrapText="1"/>
    </xf>
    <xf numFmtId="0" fontId="23" fillId="0" borderId="0" xfId="0" applyFont="1" applyFill="1" applyBorder="1"/>
    <xf numFmtId="0" fontId="0" fillId="0" borderId="0" xfId="0" applyFill="1" applyBorder="1"/>
    <xf numFmtId="0" fontId="0" fillId="0" borderId="0" xfId="0" applyFill="1"/>
    <xf numFmtId="43" fontId="23" fillId="0" borderId="7" xfId="1" applyFont="1" applyFill="1" applyBorder="1"/>
    <xf numFmtId="43" fontId="23" fillId="0" borderId="0" xfId="1" applyFont="1" applyFill="1" applyBorder="1"/>
    <xf numFmtId="43" fontId="23" fillId="0" borderId="0" xfId="0" applyNumberFormat="1" applyFont="1" applyFill="1" applyBorder="1"/>
    <xf numFmtId="0" fontId="24" fillId="0" borderId="0" xfId="0" applyFont="1" applyBorder="1" applyAlignment="1">
      <alignment horizontal="center" wrapText="1"/>
    </xf>
    <xf numFmtId="0" fontId="2" fillId="2" borderId="32" xfId="0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8" xfId="0" applyBorder="1" applyAlignment="1">
      <alignment horizontal="right"/>
    </xf>
    <xf numFmtId="0" fontId="8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44" xfId="0" applyBorder="1" applyAlignment="1">
      <alignment horizontal="right"/>
    </xf>
    <xf numFmtId="0" fontId="15" fillId="2" borderId="42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right"/>
    </xf>
    <xf numFmtId="0" fontId="1" fillId="0" borderId="3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5" fillId="2" borderId="8" xfId="0" applyFont="1" applyFill="1" applyBorder="1" applyAlignment="1">
      <alignment horizontal="center"/>
    </xf>
    <xf numFmtId="164" fontId="30" fillId="4" borderId="3" xfId="1" applyNumberFormat="1" applyFont="1" applyFill="1" applyBorder="1"/>
    <xf numFmtId="0" fontId="0" fillId="0" borderId="45" xfId="0" applyFill="1" applyBorder="1" applyAlignment="1">
      <alignment wrapText="1"/>
    </xf>
    <xf numFmtId="0" fontId="19" fillId="4" borderId="14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wrapText="1"/>
    </xf>
    <xf numFmtId="0" fontId="30" fillId="4" borderId="14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2" fillId="2" borderId="32" xfId="0" applyFont="1" applyFill="1" applyBorder="1" applyAlignment="1">
      <alignment horizontal="center"/>
    </xf>
    <xf numFmtId="0" fontId="33" fillId="0" borderId="7" xfId="0" applyFont="1" applyBorder="1" applyAlignment="1">
      <alignment vertical="center" wrapText="1"/>
    </xf>
    <xf numFmtId="0" fontId="35" fillId="0" borderId="7" xfId="0" applyFont="1" applyBorder="1"/>
    <xf numFmtId="0" fontId="34" fillId="0" borderId="7" xfId="0" applyFont="1" applyBorder="1" applyAlignment="1">
      <alignment wrapText="1"/>
    </xf>
    <xf numFmtId="0" fontId="35" fillId="0" borderId="12" xfId="0" applyFont="1" applyBorder="1" applyAlignment="1">
      <alignment wrapText="1"/>
    </xf>
    <xf numFmtId="0" fontId="35" fillId="0" borderId="2" xfId="0" applyFont="1" applyBorder="1"/>
    <xf numFmtId="0" fontId="35" fillId="0" borderId="2" xfId="0" applyFont="1" applyBorder="1" applyAlignment="1">
      <alignment wrapText="1"/>
    </xf>
    <xf numFmtId="0" fontId="35" fillId="0" borderId="3" xfId="0" applyFont="1" applyBorder="1"/>
    <xf numFmtId="0" fontId="35" fillId="0" borderId="8" xfId="0" applyFont="1" applyBorder="1"/>
    <xf numFmtId="0" fontId="35" fillId="0" borderId="13" xfId="0" applyFont="1" applyBorder="1"/>
    <xf numFmtId="0" fontId="35" fillId="0" borderId="12" xfId="0" applyFont="1" applyBorder="1"/>
    <xf numFmtId="0" fontId="35" fillId="0" borderId="8" xfId="0" applyFont="1" applyBorder="1" applyAlignment="1">
      <alignment horizontal="left" wrapText="1"/>
    </xf>
    <xf numFmtId="0" fontId="35" fillId="0" borderId="2" xfId="0" applyFont="1" applyBorder="1" applyAlignment="1">
      <alignment horizontal="left" wrapText="1"/>
    </xf>
    <xf numFmtId="0" fontId="35" fillId="0" borderId="14" xfId="0" applyFont="1" applyBorder="1" applyAlignment="1">
      <alignment horizontal="left" wrapText="1"/>
    </xf>
    <xf numFmtId="0" fontId="36" fillId="0" borderId="8" xfId="0" applyFont="1" applyBorder="1" applyAlignment="1">
      <alignment horizontal="center" wrapText="1"/>
    </xf>
    <xf numFmtId="0" fontId="35" fillId="0" borderId="3" xfId="0" applyFont="1" applyBorder="1" applyAlignment="1">
      <alignment horizontal="left"/>
    </xf>
    <xf numFmtId="0" fontId="35" fillId="0" borderId="15" xfId="0" applyFont="1" applyBorder="1"/>
    <xf numFmtId="0" fontId="35" fillId="0" borderId="3" xfId="0" applyFont="1" applyBorder="1" applyAlignment="1"/>
    <xf numFmtId="0" fontId="35" fillId="0" borderId="4" xfId="0" applyFont="1" applyBorder="1" applyAlignment="1"/>
    <xf numFmtId="0" fontId="35" fillId="0" borderId="15" xfId="0" applyFont="1" applyBorder="1" applyAlignment="1"/>
    <xf numFmtId="0" fontId="36" fillId="0" borderId="13" xfId="0" applyFont="1" applyBorder="1" applyAlignment="1">
      <alignment horizontal="center" wrapText="1"/>
    </xf>
    <xf numFmtId="0" fontId="35" fillId="0" borderId="16" xfId="0" applyFont="1" applyBorder="1"/>
    <xf numFmtId="0" fontId="35" fillId="0" borderId="8" xfId="0" applyFont="1" applyBorder="1" applyAlignment="1">
      <alignment horizontal="left"/>
    </xf>
    <xf numFmtId="0" fontId="35" fillId="0" borderId="8" xfId="0" applyFont="1" applyBorder="1" applyAlignment="1"/>
    <xf numFmtId="0" fontId="35" fillId="0" borderId="17" xfId="0" applyFont="1" applyBorder="1" applyAlignment="1"/>
    <xf numFmtId="0" fontId="35" fillId="0" borderId="16" xfId="0" applyFont="1" applyBorder="1" applyAlignment="1"/>
    <xf numFmtId="0" fontId="35" fillId="0" borderId="14" xfId="0" applyFont="1" applyBorder="1"/>
    <xf numFmtId="0" fontId="35" fillId="0" borderId="3" xfId="0" applyFont="1" applyBorder="1" applyAlignment="1">
      <alignment horizontal="center" wrapText="1"/>
    </xf>
    <xf numFmtId="0" fontId="35" fillId="0" borderId="8" xfId="0" applyFont="1" applyBorder="1" applyAlignment="1">
      <alignment horizontal="center" wrapText="1"/>
    </xf>
    <xf numFmtId="0" fontId="35" fillId="0" borderId="3" xfId="0" applyFont="1" applyBorder="1" applyAlignment="1">
      <alignment wrapText="1"/>
    </xf>
    <xf numFmtId="0" fontId="37" fillId="0" borderId="3" xfId="0" applyFont="1" applyBorder="1" applyAlignment="1">
      <alignment horizontal="center" wrapText="1"/>
    </xf>
    <xf numFmtId="0" fontId="35" fillId="0" borderId="3" xfId="0" applyFont="1" applyFill="1" applyBorder="1"/>
    <xf numFmtId="0" fontId="35" fillId="0" borderId="3" xfId="0" applyFont="1" applyFill="1" applyBorder="1" applyAlignment="1">
      <alignment wrapText="1"/>
    </xf>
    <xf numFmtId="0" fontId="35" fillId="0" borderId="13" xfId="0" applyFont="1" applyFill="1" applyBorder="1" applyAlignment="1">
      <alignment wrapText="1"/>
    </xf>
    <xf numFmtId="0" fontId="35" fillId="0" borderId="13" xfId="0" applyFont="1" applyFill="1" applyBorder="1"/>
    <xf numFmtId="0" fontId="35" fillId="0" borderId="0" xfId="0" applyFont="1"/>
    <xf numFmtId="0" fontId="35" fillId="0" borderId="46" xfId="0" applyFont="1" applyFill="1" applyBorder="1" applyAlignment="1">
      <alignment wrapText="1"/>
    </xf>
    <xf numFmtId="0" fontId="35" fillId="0" borderId="45" xfId="0" applyFont="1" applyBorder="1"/>
    <xf numFmtId="0" fontId="38" fillId="2" borderId="43" xfId="0" applyFont="1" applyFill="1" applyBorder="1" applyAlignment="1">
      <alignment horizontal="center"/>
    </xf>
    <xf numFmtId="0" fontId="39" fillId="2" borderId="30" xfId="0" applyFont="1" applyFill="1" applyBorder="1"/>
    <xf numFmtId="3" fontId="39" fillId="2" borderId="30" xfId="0" applyNumberFormat="1" applyFont="1" applyFill="1" applyBorder="1"/>
    <xf numFmtId="0" fontId="40" fillId="2" borderId="32" xfId="0" applyFont="1" applyFill="1" applyBorder="1" applyAlignment="1">
      <alignment horizontal="center" wrapText="1"/>
    </xf>
    <xf numFmtId="0" fontId="35" fillId="0" borderId="5" xfId="0" applyFont="1" applyBorder="1"/>
    <xf numFmtId="0" fontId="35" fillId="0" borderId="1" xfId="0" applyFont="1" applyBorder="1"/>
    <xf numFmtId="0" fontId="35" fillId="0" borderId="18" xfId="0" applyFont="1" applyBorder="1" applyAlignment="1">
      <alignment wrapText="1"/>
    </xf>
    <xf numFmtId="0" fontId="35" fillId="0" borderId="7" xfId="0" applyFont="1" applyBorder="1" applyAlignment="1">
      <alignment wrapText="1"/>
    </xf>
    <xf numFmtId="0" fontId="35" fillId="0" borderId="19" xfId="0" applyFont="1" applyBorder="1"/>
    <xf numFmtId="0" fontId="35" fillId="0" borderId="20" xfId="0" applyFont="1" applyBorder="1"/>
    <xf numFmtId="0" fontId="35" fillId="0" borderId="21" xfId="0" applyFont="1" applyBorder="1" applyAlignment="1">
      <alignment wrapText="1"/>
    </xf>
    <xf numFmtId="0" fontId="35" fillId="0" borderId="8" xfId="0" applyFont="1" applyBorder="1" applyAlignment="1">
      <alignment wrapText="1"/>
    </xf>
    <xf numFmtId="0" fontId="38" fillId="2" borderId="10" xfId="0" applyFont="1" applyFill="1" applyBorder="1" applyAlignment="1">
      <alignment horizontal="center"/>
    </xf>
    <xf numFmtId="0" fontId="39" fillId="2" borderId="10" xfId="0" applyFont="1" applyFill="1" applyBorder="1"/>
    <xf numFmtId="0" fontId="39" fillId="2" borderId="11" xfId="0" applyFont="1" applyFill="1" applyBorder="1" applyAlignment="1">
      <alignment wrapText="1"/>
    </xf>
    <xf numFmtId="0" fontId="43" fillId="0" borderId="2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3" fontId="35" fillId="0" borderId="3" xfId="0" applyNumberFormat="1" applyFont="1" applyBorder="1"/>
    <xf numFmtId="0" fontId="43" fillId="0" borderId="0" xfId="0" applyFont="1" applyAlignment="1">
      <alignment horizontal="center"/>
    </xf>
    <xf numFmtId="0" fontId="35" fillId="0" borderId="3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30" xfId="0" applyFont="1" applyFill="1" applyBorder="1" applyAlignment="1">
      <alignment horizontal="center" vertical="center" textRotation="90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43" fillId="0" borderId="4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22" xfId="0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1" fillId="0" borderId="37" xfId="0" applyFont="1" applyBorder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43" fontId="21" fillId="2" borderId="41" xfId="1" applyFont="1" applyFill="1" applyBorder="1" applyAlignment="1">
      <alignment horizontal="center" wrapText="1"/>
    </xf>
    <xf numFmtId="43" fontId="21" fillId="2" borderId="15" xfId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textRotation="90"/>
    </xf>
    <xf numFmtId="0" fontId="0" fillId="2" borderId="2" xfId="0" applyFont="1" applyFill="1" applyBorder="1" applyAlignment="1">
      <alignment horizontal="center" textRotation="90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>
      <selection activeCell="T12" sqref="T12"/>
    </sheetView>
  </sheetViews>
  <sheetFormatPr defaultRowHeight="12.75"/>
  <cols>
    <col min="1" max="1" width="3.85546875" customWidth="1"/>
    <col min="2" max="2" width="33.5703125" customWidth="1"/>
    <col min="3" max="3" width="6.28515625" customWidth="1"/>
    <col min="4" max="4" width="6.7109375" customWidth="1"/>
    <col min="5" max="5" width="7.5703125" customWidth="1"/>
    <col min="6" max="6" width="7" customWidth="1"/>
    <col min="7" max="7" width="8" customWidth="1"/>
    <col min="8" max="9" width="7.85546875" customWidth="1"/>
    <col min="10" max="10" width="7.140625" customWidth="1"/>
    <col min="11" max="11" width="6.7109375" customWidth="1"/>
    <col min="12" max="12" width="6.42578125" customWidth="1"/>
    <col min="13" max="13" width="6.85546875" customWidth="1"/>
    <col min="14" max="14" width="7" customWidth="1"/>
    <col min="15" max="15" width="5.42578125" customWidth="1"/>
    <col min="16" max="16" width="9.28515625" customWidth="1"/>
  </cols>
  <sheetData>
    <row r="1" spans="1:19">
      <c r="J1" s="184" t="s">
        <v>84</v>
      </c>
      <c r="K1" s="185"/>
      <c r="L1" s="185"/>
      <c r="M1" s="185"/>
      <c r="N1" s="185"/>
      <c r="O1" s="185"/>
      <c r="P1" s="185"/>
    </row>
    <row r="2" spans="1:19" ht="32.25" customHeight="1">
      <c r="A2" s="200" t="s">
        <v>30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9" ht="16.5" customHeight="1" thickBot="1">
      <c r="A3" s="183" t="s">
        <v>24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9" ht="33" customHeight="1">
      <c r="A4" s="195" t="s">
        <v>0</v>
      </c>
      <c r="B4" s="193" t="s">
        <v>2</v>
      </c>
      <c r="C4" s="186" t="s">
        <v>25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8"/>
      <c r="O4" s="189" t="s">
        <v>8</v>
      </c>
      <c r="P4" s="191" t="s">
        <v>142</v>
      </c>
    </row>
    <row r="5" spans="1:19" ht="45.75" customHeight="1" thickBot="1">
      <c r="A5" s="196"/>
      <c r="B5" s="194"/>
      <c r="C5" s="7" t="s">
        <v>14</v>
      </c>
      <c r="D5" s="7" t="s">
        <v>15</v>
      </c>
      <c r="E5" s="7" t="s">
        <v>11</v>
      </c>
      <c r="F5" s="109" t="s">
        <v>12</v>
      </c>
      <c r="G5" s="7" t="s">
        <v>10</v>
      </c>
      <c r="H5" s="7" t="s">
        <v>3</v>
      </c>
      <c r="I5" s="7" t="s">
        <v>4</v>
      </c>
      <c r="J5" s="7" t="s">
        <v>5</v>
      </c>
      <c r="K5" s="7" t="s">
        <v>6</v>
      </c>
      <c r="L5" s="7" t="s">
        <v>7</v>
      </c>
      <c r="M5" s="7" t="s">
        <v>16</v>
      </c>
      <c r="N5" s="7" t="s">
        <v>17</v>
      </c>
      <c r="O5" s="190"/>
      <c r="P5" s="192"/>
    </row>
    <row r="6" spans="1:19" ht="50.25" customHeight="1">
      <c r="A6" s="5">
        <v>1</v>
      </c>
      <c r="B6" s="1" t="s">
        <v>29</v>
      </c>
      <c r="C6" s="127"/>
      <c r="D6" s="127"/>
      <c r="E6" s="174"/>
      <c r="F6" s="175"/>
      <c r="G6" s="174" t="s">
        <v>7</v>
      </c>
      <c r="H6" s="174"/>
      <c r="I6" s="174" t="s">
        <v>7</v>
      </c>
      <c r="J6" s="174" t="s">
        <v>7</v>
      </c>
      <c r="K6" s="175"/>
      <c r="L6" s="174" t="s">
        <v>7</v>
      </c>
      <c r="M6" s="174"/>
      <c r="N6" s="174"/>
      <c r="O6" s="176" t="s">
        <v>141</v>
      </c>
      <c r="P6" s="177">
        <v>94949.7</v>
      </c>
    </row>
    <row r="7" spans="1:19" ht="45.75" customHeight="1" thickBot="1">
      <c r="A7" s="6">
        <v>2</v>
      </c>
      <c r="B7" s="3" t="s">
        <v>28</v>
      </c>
      <c r="C7" s="150"/>
      <c r="D7" s="150"/>
      <c r="E7" s="175"/>
      <c r="F7" s="178"/>
      <c r="G7" s="174" t="s">
        <v>7</v>
      </c>
      <c r="H7" s="174"/>
      <c r="I7" s="174" t="s">
        <v>7</v>
      </c>
      <c r="J7" s="174" t="s">
        <v>7</v>
      </c>
      <c r="K7" s="175"/>
      <c r="L7" s="174" t="s">
        <v>7</v>
      </c>
      <c r="M7" s="175"/>
      <c r="N7" s="175"/>
      <c r="O7" s="179" t="s">
        <v>115</v>
      </c>
      <c r="P7" s="177">
        <v>94950</v>
      </c>
      <c r="S7" s="88"/>
    </row>
    <row r="8" spans="1:19" ht="48" customHeight="1">
      <c r="A8" s="6">
        <v>3</v>
      </c>
      <c r="B8" s="3" t="s">
        <v>18</v>
      </c>
      <c r="C8" s="150"/>
      <c r="D8" s="150"/>
      <c r="E8" s="175"/>
      <c r="F8" s="175"/>
      <c r="G8" s="174"/>
      <c r="H8" s="175"/>
      <c r="I8" s="175"/>
      <c r="J8" s="174" t="s">
        <v>7</v>
      </c>
      <c r="K8" s="128"/>
      <c r="L8" s="175" t="s">
        <v>7</v>
      </c>
      <c r="M8" s="175"/>
      <c r="N8" s="175"/>
      <c r="O8" s="179" t="s">
        <v>115</v>
      </c>
      <c r="P8" s="177">
        <v>46927</v>
      </c>
    </row>
    <row r="9" spans="1:19" ht="48" customHeight="1">
      <c r="A9" s="6">
        <v>4</v>
      </c>
      <c r="B9" s="3" t="s">
        <v>27</v>
      </c>
      <c r="C9" s="150"/>
      <c r="D9" s="150"/>
      <c r="E9" s="175"/>
      <c r="F9" s="175"/>
      <c r="G9" s="174"/>
      <c r="H9" s="175"/>
      <c r="I9" s="175"/>
      <c r="J9" s="174" t="s">
        <v>7</v>
      </c>
      <c r="K9" s="128"/>
      <c r="L9" s="175" t="s">
        <v>7</v>
      </c>
      <c r="M9" s="175"/>
      <c r="N9" s="175"/>
      <c r="O9" s="179" t="s">
        <v>115</v>
      </c>
      <c r="P9" s="177">
        <v>46927</v>
      </c>
    </row>
    <row r="10" spans="1:19" ht="57.75" customHeight="1">
      <c r="A10" s="6">
        <v>5</v>
      </c>
      <c r="B10" s="3" t="s">
        <v>26</v>
      </c>
      <c r="C10" s="197" t="s">
        <v>13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9"/>
    </row>
    <row r="11" spans="1:19" ht="69" customHeight="1">
      <c r="A11" s="6">
        <v>6</v>
      </c>
      <c r="B11" s="4" t="s">
        <v>91</v>
      </c>
      <c r="C11" s="175" t="s">
        <v>7</v>
      </c>
      <c r="D11" s="175" t="s">
        <v>7</v>
      </c>
      <c r="E11" s="175" t="s">
        <v>7</v>
      </c>
      <c r="F11" s="175" t="s">
        <v>7</v>
      </c>
      <c r="G11" s="175" t="s">
        <v>7</v>
      </c>
      <c r="H11" s="175" t="s">
        <v>7</v>
      </c>
      <c r="I11" s="175" t="s">
        <v>7</v>
      </c>
      <c r="J11" s="175" t="s">
        <v>7</v>
      </c>
      <c r="K11" s="175" t="s">
        <v>7</v>
      </c>
      <c r="L11" s="175" t="s">
        <v>7</v>
      </c>
      <c r="M11" s="175" t="s">
        <v>7</v>
      </c>
      <c r="N11" s="175" t="s">
        <v>7</v>
      </c>
      <c r="O11" s="179" t="s">
        <v>115</v>
      </c>
      <c r="P11" s="177">
        <f>P7+16160</f>
        <v>111110</v>
      </c>
    </row>
    <row r="12" spans="1:19" ht="63.75">
      <c r="A12" s="6">
        <v>7</v>
      </c>
      <c r="B12" s="3" t="s">
        <v>19</v>
      </c>
      <c r="C12" s="180" t="s">
        <v>13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9">
      <c r="B13" s="111"/>
    </row>
    <row r="15" spans="1:19">
      <c r="B15" s="111"/>
    </row>
  </sheetData>
  <mergeCells count="10">
    <mergeCell ref="C12:P12"/>
    <mergeCell ref="A3:P3"/>
    <mergeCell ref="J1:P1"/>
    <mergeCell ref="C4:N4"/>
    <mergeCell ref="O4:O5"/>
    <mergeCell ref="P4:P5"/>
    <mergeCell ref="B4:B5"/>
    <mergeCell ref="A4:A5"/>
    <mergeCell ref="C10:P10"/>
    <mergeCell ref="A2:P2"/>
  </mergeCells>
  <phoneticPr fontId="3" type="noConversion"/>
  <pageMargins left="1" right="1" top="1" bottom="1" header="0.5" footer="0.5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0" workbookViewId="0">
      <selection activeCell="D31" sqref="D31"/>
    </sheetView>
  </sheetViews>
  <sheetFormatPr defaultRowHeight="12.75"/>
  <cols>
    <col min="1" max="1" width="4.7109375" customWidth="1"/>
    <col min="2" max="2" width="40.140625" customWidth="1"/>
    <col min="3" max="3" width="15.140625" customWidth="1"/>
  </cols>
  <sheetData>
    <row r="1" spans="1:4">
      <c r="A1" s="185"/>
      <c r="B1" s="185"/>
      <c r="C1" s="184" t="s">
        <v>85</v>
      </c>
      <c r="D1" s="185"/>
    </row>
    <row r="2" spans="1:4" ht="59.25" customHeight="1" thickBot="1">
      <c r="A2" s="203" t="s">
        <v>31</v>
      </c>
      <c r="B2" s="203"/>
      <c r="C2" s="203"/>
    </row>
    <row r="3" spans="1:4" ht="64.5" thickBot="1">
      <c r="A3" s="9" t="s">
        <v>0</v>
      </c>
      <c r="B3" s="10" t="s">
        <v>32</v>
      </c>
      <c r="C3" s="92" t="s">
        <v>114</v>
      </c>
    </row>
    <row r="4" spans="1:4" ht="36.75">
      <c r="A4" s="11">
        <v>1</v>
      </c>
      <c r="B4" s="12" t="s">
        <v>128</v>
      </c>
      <c r="C4" s="116">
        <v>8052</v>
      </c>
    </row>
    <row r="5" spans="1:4" ht="32.25" customHeight="1">
      <c r="A5" s="8">
        <v>2</v>
      </c>
      <c r="B5" s="2" t="s">
        <v>33</v>
      </c>
      <c r="C5" s="117">
        <v>1406</v>
      </c>
    </row>
    <row r="6" spans="1:4" ht="21.75" customHeight="1">
      <c r="A6" s="8">
        <v>3</v>
      </c>
      <c r="B6" s="8" t="s">
        <v>34</v>
      </c>
      <c r="C6" s="117">
        <v>1528</v>
      </c>
    </row>
    <row r="7" spans="1:4" ht="21.75" customHeight="1">
      <c r="A7" s="204">
        <v>4</v>
      </c>
      <c r="B7" s="27" t="s">
        <v>106</v>
      </c>
      <c r="C7" s="117">
        <v>1413</v>
      </c>
    </row>
    <row r="8" spans="1:4" ht="21.75" customHeight="1">
      <c r="A8" s="205"/>
      <c r="B8" s="8" t="s">
        <v>108</v>
      </c>
      <c r="C8" s="117">
        <v>39.6</v>
      </c>
    </row>
    <row r="9" spans="1:4" ht="21.75" customHeight="1">
      <c r="A9" s="206"/>
      <c r="B9" s="27" t="s">
        <v>129</v>
      </c>
      <c r="C9" s="117">
        <v>19.8</v>
      </c>
    </row>
    <row r="10" spans="1:4" ht="21.75" customHeight="1">
      <c r="A10" s="204">
        <v>5</v>
      </c>
      <c r="B10" s="8" t="s">
        <v>89</v>
      </c>
      <c r="C10" s="117">
        <v>850</v>
      </c>
    </row>
    <row r="11" spans="1:4" ht="17.25" customHeight="1">
      <c r="A11" s="206"/>
      <c r="B11" s="8" t="s">
        <v>35</v>
      </c>
      <c r="C11" s="117">
        <v>3498</v>
      </c>
    </row>
    <row r="12" spans="1:4" ht="19.5" customHeight="1">
      <c r="A12" s="204">
        <v>6</v>
      </c>
      <c r="B12" s="13" t="s">
        <v>36</v>
      </c>
      <c r="C12" s="117">
        <v>6510</v>
      </c>
    </row>
    <row r="13" spans="1:4" ht="19.5" customHeight="1">
      <c r="A13" s="205"/>
      <c r="B13" s="14" t="s">
        <v>37</v>
      </c>
      <c r="C13" s="117">
        <v>1190</v>
      </c>
    </row>
    <row r="14" spans="1:4" ht="19.5" customHeight="1">
      <c r="A14" s="205"/>
      <c r="B14" s="14" t="s">
        <v>94</v>
      </c>
      <c r="C14" s="117">
        <v>1500</v>
      </c>
    </row>
    <row r="15" spans="1:4" ht="32.25" customHeight="1">
      <c r="A15" s="206"/>
      <c r="B15" s="8" t="s">
        <v>93</v>
      </c>
      <c r="C15" s="118">
        <v>2280</v>
      </c>
    </row>
    <row r="16" spans="1:4" ht="25.5">
      <c r="A16" s="204">
        <v>7</v>
      </c>
      <c r="B16" s="4" t="s">
        <v>38</v>
      </c>
      <c r="C16" s="117">
        <v>25515</v>
      </c>
    </row>
    <row r="17" spans="1:3" ht="17.45" customHeight="1">
      <c r="A17" s="206"/>
      <c r="B17" s="15" t="s">
        <v>39</v>
      </c>
      <c r="C17" s="119">
        <v>11564</v>
      </c>
    </row>
    <row r="18" spans="1:3" ht="25.5">
      <c r="A18" s="90">
        <v>8</v>
      </c>
      <c r="B18" s="107" t="s">
        <v>124</v>
      </c>
      <c r="C18" s="119">
        <v>5055</v>
      </c>
    </row>
    <row r="19" spans="1:3" ht="31.5" customHeight="1">
      <c r="A19" s="91">
        <v>9</v>
      </c>
      <c r="B19" s="15" t="s">
        <v>40</v>
      </c>
      <c r="C19" s="119">
        <v>16160</v>
      </c>
    </row>
    <row r="20" spans="1:3" ht="31.5" customHeight="1">
      <c r="A20" s="89">
        <v>10</v>
      </c>
      <c r="B20" s="108" t="s">
        <v>102</v>
      </c>
      <c r="C20" s="118">
        <v>7553</v>
      </c>
    </row>
    <row r="21" spans="1:3" ht="31.5" customHeight="1">
      <c r="A21" s="89">
        <v>11</v>
      </c>
      <c r="B21" s="106" t="s">
        <v>103</v>
      </c>
      <c r="C21" s="117">
        <v>11494</v>
      </c>
    </row>
    <row r="22" spans="1:3" ht="31.5" customHeight="1">
      <c r="A22" s="105">
        <v>12</v>
      </c>
      <c r="B22" s="104" t="s">
        <v>125</v>
      </c>
      <c r="C22" s="117">
        <v>1050</v>
      </c>
    </row>
    <row r="23" spans="1:3" ht="31.5" customHeight="1">
      <c r="A23" s="105">
        <v>13</v>
      </c>
      <c r="B23" s="106" t="s">
        <v>126</v>
      </c>
      <c r="C23" s="120">
        <v>512.29999999999995</v>
      </c>
    </row>
    <row r="24" spans="1:3" ht="31.5" customHeight="1">
      <c r="A24" s="105">
        <v>14</v>
      </c>
      <c r="B24" s="104" t="s">
        <v>127</v>
      </c>
      <c r="C24" s="120">
        <v>252</v>
      </c>
    </row>
    <row r="25" spans="1:3" ht="31.5" customHeight="1">
      <c r="A25" s="105">
        <v>15</v>
      </c>
      <c r="B25" s="104" t="s">
        <v>134</v>
      </c>
      <c r="C25" s="120">
        <v>3668</v>
      </c>
    </row>
    <row r="26" spans="1:3" ht="26.25" customHeight="1" thickBot="1">
      <c r="A26" s="207" t="s">
        <v>41</v>
      </c>
      <c r="B26" s="208"/>
      <c r="C26" s="121">
        <f>C21+C20+C19+C18+C17+C16+C15+C14+C13+C12+C11+C10+C9+C8+C7+C6+C5+C4+C22+C23+C24+C25</f>
        <v>111109.70000000001</v>
      </c>
    </row>
    <row r="27" spans="1:3" ht="34.5" customHeight="1">
      <c r="A27" s="201"/>
      <c r="B27" s="201"/>
      <c r="C27" s="17"/>
    </row>
    <row r="29" spans="1:3" ht="12.75" customHeight="1">
      <c r="A29" s="202"/>
      <c r="B29" s="202"/>
      <c r="C29" s="202"/>
    </row>
    <row r="30" spans="1:3">
      <c r="A30" s="202"/>
      <c r="B30" s="202"/>
      <c r="C30" s="202"/>
    </row>
    <row r="31" spans="1:3" ht="19.5" customHeight="1">
      <c r="A31" s="202"/>
      <c r="B31" s="202"/>
      <c r="C31" s="202"/>
    </row>
    <row r="44" spans="5:5">
      <c r="E44" t="s">
        <v>92</v>
      </c>
    </row>
  </sheetData>
  <mergeCells count="10">
    <mergeCell ref="A27:B27"/>
    <mergeCell ref="A29:C31"/>
    <mergeCell ref="A1:B1"/>
    <mergeCell ref="C1:D1"/>
    <mergeCell ref="A2:C2"/>
    <mergeCell ref="A12:A15"/>
    <mergeCell ref="A16:A17"/>
    <mergeCell ref="A26:B26"/>
    <mergeCell ref="A10:A11"/>
    <mergeCell ref="A7:A9"/>
  </mergeCells>
  <phoneticPr fontId="3" type="noConversion"/>
  <pageMargins left="1" right="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10" workbookViewId="0">
      <selection activeCell="F31" sqref="F31"/>
    </sheetView>
  </sheetViews>
  <sheetFormatPr defaultRowHeight="12.75"/>
  <cols>
    <col min="1" max="1" width="3.85546875" customWidth="1"/>
    <col min="2" max="2" width="37.7109375" customWidth="1"/>
    <col min="4" max="4" width="13.140625" customWidth="1"/>
    <col min="5" max="5" width="12.140625" customWidth="1"/>
    <col min="6" max="6" width="12" customWidth="1"/>
    <col min="7" max="7" width="11" customWidth="1"/>
    <col min="8" max="8" width="44.85546875" customWidth="1"/>
  </cols>
  <sheetData>
    <row r="1" spans="1:8" ht="10.5" customHeight="1">
      <c r="A1" s="185"/>
      <c r="B1" s="185"/>
      <c r="H1" s="18" t="s">
        <v>86</v>
      </c>
    </row>
    <row r="2" spans="1:8" ht="34.5" customHeight="1">
      <c r="A2" s="210" t="s">
        <v>42</v>
      </c>
      <c r="B2" s="210"/>
      <c r="C2" s="210"/>
      <c r="D2" s="210"/>
      <c r="E2" s="210"/>
      <c r="F2" s="210"/>
      <c r="G2" s="210"/>
      <c r="H2" s="210"/>
    </row>
    <row r="3" spans="1:8" ht="51.75" customHeight="1">
      <c r="A3" s="19" t="s">
        <v>0</v>
      </c>
      <c r="B3" s="20" t="s">
        <v>43</v>
      </c>
      <c r="C3" s="21" t="s">
        <v>44</v>
      </c>
      <c r="D3" s="22" t="s">
        <v>110</v>
      </c>
      <c r="E3" s="23" t="s">
        <v>111</v>
      </c>
      <c r="F3" s="23" t="s">
        <v>112</v>
      </c>
      <c r="G3" s="23" t="s">
        <v>113</v>
      </c>
      <c r="H3" s="21" t="s">
        <v>45</v>
      </c>
    </row>
    <row r="4" spans="1:8" ht="49.5" customHeight="1" thickBot="1">
      <c r="A4" s="24">
        <v>1</v>
      </c>
      <c r="B4" s="122" t="s">
        <v>135</v>
      </c>
      <c r="C4" s="123">
        <f>2300-53</f>
        <v>2247</v>
      </c>
      <c r="D4" s="123">
        <v>3634</v>
      </c>
      <c r="E4" s="123">
        <f>3193</f>
        <v>3193</v>
      </c>
      <c r="F4" s="123">
        <v>1225</v>
      </c>
      <c r="G4" s="123">
        <f>D4+E4+F4</f>
        <v>8052</v>
      </c>
      <c r="H4" s="124" t="s">
        <v>130</v>
      </c>
    </row>
    <row r="5" spans="1:8" ht="25.5" customHeight="1">
      <c r="A5" s="25">
        <v>2</v>
      </c>
      <c r="B5" s="125" t="s">
        <v>97</v>
      </c>
      <c r="C5" s="126">
        <v>251</v>
      </c>
      <c r="D5" s="126">
        <v>753</v>
      </c>
      <c r="E5" s="126">
        <v>502</v>
      </c>
      <c r="F5" s="126">
        <v>151</v>
      </c>
      <c r="G5" s="126">
        <f t="shared" ref="G5:G19" si="0">D5+E5+F5</f>
        <v>1406</v>
      </c>
      <c r="H5" s="127" t="s">
        <v>46</v>
      </c>
    </row>
    <row r="6" spans="1:8" ht="13.5" thickBot="1">
      <c r="A6" s="24">
        <v>3</v>
      </c>
      <c r="B6" s="123" t="s">
        <v>34</v>
      </c>
      <c r="C6" s="128">
        <v>235</v>
      </c>
      <c r="D6" s="128">
        <v>705</v>
      </c>
      <c r="E6" s="128">
        <v>588</v>
      </c>
      <c r="F6" s="128">
        <v>235</v>
      </c>
      <c r="G6" s="129">
        <f t="shared" si="0"/>
        <v>1528</v>
      </c>
      <c r="H6" s="128" t="s">
        <v>47</v>
      </c>
    </row>
    <row r="7" spans="1:8">
      <c r="A7" s="98">
        <v>4</v>
      </c>
      <c r="B7" s="130" t="s">
        <v>106</v>
      </c>
      <c r="C7" s="128">
        <v>565</v>
      </c>
      <c r="D7" s="128">
        <v>0</v>
      </c>
      <c r="E7" s="128">
        <v>1130</v>
      </c>
      <c r="F7" s="128">
        <v>283</v>
      </c>
      <c r="G7" s="128">
        <f t="shared" si="0"/>
        <v>1413</v>
      </c>
      <c r="H7" s="129" t="s">
        <v>107</v>
      </c>
    </row>
    <row r="8" spans="1:8">
      <c r="A8" s="97"/>
      <c r="B8" s="128" t="s">
        <v>108</v>
      </c>
      <c r="C8" s="126">
        <v>12</v>
      </c>
      <c r="D8" s="126">
        <v>24</v>
      </c>
      <c r="E8" s="126">
        <v>12</v>
      </c>
      <c r="F8" s="126">
        <v>3.6</v>
      </c>
      <c r="G8" s="128">
        <f t="shared" si="0"/>
        <v>39.6</v>
      </c>
      <c r="H8" s="129"/>
    </row>
    <row r="9" spans="1:8" ht="13.5" thickBot="1">
      <c r="A9" s="99"/>
      <c r="B9" s="130" t="s">
        <v>109</v>
      </c>
      <c r="C9" s="126">
        <v>6</v>
      </c>
      <c r="D9" s="126">
        <v>12</v>
      </c>
      <c r="E9" s="126">
        <v>6</v>
      </c>
      <c r="F9" s="126">
        <v>1.8</v>
      </c>
      <c r="G9" s="128">
        <f t="shared" si="0"/>
        <v>19.8</v>
      </c>
      <c r="H9" s="129"/>
    </row>
    <row r="10" spans="1:8">
      <c r="A10" s="98">
        <v>5</v>
      </c>
      <c r="B10" s="131" t="s">
        <v>96</v>
      </c>
      <c r="C10" s="126">
        <f>360-148</f>
        <v>212</v>
      </c>
      <c r="D10" s="126">
        <f>C10*3</f>
        <v>636</v>
      </c>
      <c r="E10" s="126">
        <f>C10*10</f>
        <v>2120</v>
      </c>
      <c r="F10" s="126">
        <v>742</v>
      </c>
      <c r="G10" s="128">
        <f>D10+E10+F10</f>
        <v>3498</v>
      </c>
      <c r="H10" s="132" t="s">
        <v>48</v>
      </c>
    </row>
    <row r="11" spans="1:8" ht="14.25" customHeight="1" thickBot="1">
      <c r="A11" s="99"/>
      <c r="B11" s="123" t="s">
        <v>133</v>
      </c>
      <c r="C11" s="123">
        <v>50</v>
      </c>
      <c r="D11" s="123">
        <f>C11*3</f>
        <v>150</v>
      </c>
      <c r="E11" s="123">
        <f>C11*10</f>
        <v>500</v>
      </c>
      <c r="F11" s="123">
        <f>C11*4</f>
        <v>200</v>
      </c>
      <c r="G11" s="128">
        <f t="shared" si="0"/>
        <v>850</v>
      </c>
      <c r="H11" s="133"/>
    </row>
    <row r="12" spans="1:8" ht="24.75" customHeight="1">
      <c r="A12" s="98">
        <v>6</v>
      </c>
      <c r="B12" s="134" t="s">
        <v>49</v>
      </c>
      <c r="C12" s="131">
        <v>420</v>
      </c>
      <c r="D12" s="131">
        <v>1260</v>
      </c>
      <c r="E12" s="131">
        <v>3780</v>
      </c>
      <c r="F12" s="131">
        <v>1470</v>
      </c>
      <c r="G12" s="130">
        <f>D12+E12+F12</f>
        <v>6510</v>
      </c>
      <c r="H12" s="135" t="s">
        <v>50</v>
      </c>
    </row>
    <row r="13" spans="1:8" ht="15" customHeight="1">
      <c r="A13" s="97"/>
      <c r="B13" s="136" t="s">
        <v>98</v>
      </c>
      <c r="C13" s="137">
        <v>170</v>
      </c>
      <c r="D13" s="138">
        <v>510</v>
      </c>
      <c r="E13" s="139">
        <v>510</v>
      </c>
      <c r="F13" s="140">
        <v>170</v>
      </c>
      <c r="G13" s="128">
        <f t="shared" si="0"/>
        <v>1190</v>
      </c>
      <c r="H13" s="141"/>
    </row>
    <row r="14" spans="1:8" ht="15" customHeight="1">
      <c r="A14" s="97"/>
      <c r="B14" s="136" t="s">
        <v>99</v>
      </c>
      <c r="C14" s="142">
        <v>380</v>
      </c>
      <c r="D14" s="129">
        <v>1140</v>
      </c>
      <c r="E14" s="129">
        <v>760</v>
      </c>
      <c r="F14" s="129">
        <v>380</v>
      </c>
      <c r="G14" s="128">
        <f t="shared" si="0"/>
        <v>2280</v>
      </c>
      <c r="H14" s="141"/>
    </row>
    <row r="15" spans="1:8" ht="13.5" customHeight="1" thickBot="1">
      <c r="A15" s="99"/>
      <c r="B15" s="143" t="s">
        <v>100</v>
      </c>
      <c r="C15" s="142">
        <v>200</v>
      </c>
      <c r="D15" s="144">
        <v>700</v>
      </c>
      <c r="E15" s="145">
        <v>600</v>
      </c>
      <c r="F15" s="146">
        <v>200</v>
      </c>
      <c r="G15" s="129">
        <f>D15+E15+F15</f>
        <v>1500</v>
      </c>
      <c r="H15" s="141"/>
    </row>
    <row r="16" spans="1:8" ht="38.25" customHeight="1">
      <c r="A16" s="100">
        <v>7</v>
      </c>
      <c r="B16" s="125" t="s">
        <v>51</v>
      </c>
      <c r="C16" s="131">
        <v>1890</v>
      </c>
      <c r="D16" s="131">
        <v>7560</v>
      </c>
      <c r="E16" s="131">
        <v>15120</v>
      </c>
      <c r="F16" s="131">
        <v>2835</v>
      </c>
      <c r="G16" s="147">
        <f t="shared" si="0"/>
        <v>25515</v>
      </c>
      <c r="H16" s="148" t="s">
        <v>52</v>
      </c>
    </row>
    <row r="17" spans="1:9">
      <c r="A17" s="101"/>
      <c r="B17" s="129" t="s">
        <v>53</v>
      </c>
      <c r="C17" s="129">
        <v>826</v>
      </c>
      <c r="D17" s="129">
        <v>3304</v>
      </c>
      <c r="E17" s="129">
        <v>6608</v>
      </c>
      <c r="F17" s="129">
        <v>1652</v>
      </c>
      <c r="G17" s="129">
        <f t="shared" si="0"/>
        <v>11564</v>
      </c>
      <c r="H17" s="149"/>
    </row>
    <row r="18" spans="1:9" ht="33.75">
      <c r="A18" s="89">
        <v>8</v>
      </c>
      <c r="B18" s="150" t="s">
        <v>101</v>
      </c>
      <c r="C18" s="128">
        <v>730</v>
      </c>
      <c r="D18" s="128">
        <v>2190</v>
      </c>
      <c r="E18" s="128">
        <v>2156</v>
      </c>
      <c r="F18" s="128">
        <v>709</v>
      </c>
      <c r="G18" s="128">
        <f t="shared" si="0"/>
        <v>5055</v>
      </c>
      <c r="H18" s="151" t="s">
        <v>54</v>
      </c>
    </row>
    <row r="19" spans="1:9" ht="15.75" customHeight="1">
      <c r="A19" s="89">
        <v>9</v>
      </c>
      <c r="B19" s="150" t="s">
        <v>102</v>
      </c>
      <c r="C19" s="152">
        <v>1079</v>
      </c>
      <c r="D19" s="152">
        <f>C19*2</f>
        <v>2158</v>
      </c>
      <c r="E19" s="152">
        <f>C19*4</f>
        <v>4316</v>
      </c>
      <c r="F19" s="128">
        <f>C19*1</f>
        <v>1079</v>
      </c>
      <c r="G19" s="152">
        <f t="shared" si="0"/>
        <v>7553</v>
      </c>
      <c r="H19" s="151"/>
    </row>
    <row r="20" spans="1:9" ht="33.75" customHeight="1">
      <c r="A20" s="8">
        <v>10</v>
      </c>
      <c r="B20" s="153" t="s">
        <v>103</v>
      </c>
      <c r="C20" s="152">
        <v>1642</v>
      </c>
      <c r="D20" s="152">
        <f>1642*2</f>
        <v>3284</v>
      </c>
      <c r="E20" s="128">
        <f>C20*4</f>
        <v>6568</v>
      </c>
      <c r="F20" s="128">
        <f>C20*1</f>
        <v>1642</v>
      </c>
      <c r="G20" s="128">
        <f>D20+E20+F20</f>
        <v>11494</v>
      </c>
      <c r="H20" s="151"/>
    </row>
    <row r="21" spans="1:9" ht="33.75" customHeight="1">
      <c r="A21" s="8">
        <v>11</v>
      </c>
      <c r="B21" s="154" t="s">
        <v>123</v>
      </c>
      <c r="C21" s="155">
        <v>300</v>
      </c>
      <c r="D21" s="155">
        <v>0</v>
      </c>
      <c r="E21" s="155">
        <v>900</v>
      </c>
      <c r="F21" s="130">
        <v>150</v>
      </c>
      <c r="G21" s="130">
        <f>F21+E21</f>
        <v>1050</v>
      </c>
      <c r="H21" s="151"/>
    </row>
    <row r="22" spans="1:9" ht="33.75" customHeight="1">
      <c r="A22" s="8">
        <v>12</v>
      </c>
      <c r="B22" s="154" t="s">
        <v>122</v>
      </c>
      <c r="C22" s="155">
        <v>218</v>
      </c>
      <c r="D22" s="155">
        <v>0</v>
      </c>
      <c r="E22" s="155">
        <v>436</v>
      </c>
      <c r="F22" s="155">
        <v>76.3</v>
      </c>
      <c r="G22" s="130">
        <f>E22+F22</f>
        <v>512.29999999999995</v>
      </c>
      <c r="H22" s="151"/>
    </row>
    <row r="23" spans="1:9" ht="37.5" customHeight="1">
      <c r="A23" s="8">
        <v>13</v>
      </c>
      <c r="B23" s="154" t="s">
        <v>121</v>
      </c>
      <c r="C23" s="155">
        <v>60</v>
      </c>
      <c r="D23" s="155">
        <f>60*2</f>
        <v>120</v>
      </c>
      <c r="E23" s="156">
        <f>2*60</f>
        <v>120</v>
      </c>
      <c r="F23" s="156">
        <f>C23*0.2</f>
        <v>12</v>
      </c>
      <c r="G23" s="155">
        <f>D23+E23+F23</f>
        <v>252</v>
      </c>
      <c r="H23" s="128"/>
    </row>
    <row r="24" spans="1:9" ht="37.5" customHeight="1">
      <c r="A24" s="115" t="s">
        <v>131</v>
      </c>
      <c r="B24" s="157" t="s">
        <v>132</v>
      </c>
      <c r="C24" s="155">
        <v>742</v>
      </c>
      <c r="D24" s="155">
        <v>1760</v>
      </c>
      <c r="E24" s="156">
        <v>1499</v>
      </c>
      <c r="F24" s="156">
        <v>409</v>
      </c>
      <c r="G24" s="155">
        <f>D24+E24+F24</f>
        <v>3668</v>
      </c>
      <c r="H24" s="158"/>
    </row>
    <row r="25" spans="1:9" ht="18" customHeight="1" thickBot="1">
      <c r="A25" s="102" t="s">
        <v>55</v>
      </c>
      <c r="B25" s="159"/>
      <c r="C25" s="160">
        <f>SUM(C4:C24)</f>
        <v>12235</v>
      </c>
      <c r="D25" s="160">
        <f>SUM(D4:D24)</f>
        <v>29900</v>
      </c>
      <c r="E25" s="161">
        <f>E20+E19+E18+E17+E16+E15+E14+E13+E12+E11+E10+E6+E5+E4+E7+E9+E8+E21+E22+E23+E24</f>
        <v>51424</v>
      </c>
      <c r="F25" s="161">
        <f>F20+F19+F18+F17+F16+F15+F14+F13+F12+F11+F10+F6+F5+F4+F7+F9+F8+F21+F22+F23+F24</f>
        <v>13625.699999999999</v>
      </c>
      <c r="G25" s="160">
        <f>G20+G19+G18+G17+G16+G15+G14+G13+G12+G11+G10+G9+G8+G7+G6+G5+G4+G21+G22+G23+G24</f>
        <v>94949.700000000012</v>
      </c>
      <c r="H25" s="162" t="s">
        <v>136</v>
      </c>
    </row>
    <row r="26" spans="1:9" ht="27.75" customHeight="1">
      <c r="A26" s="26">
        <v>11</v>
      </c>
      <c r="B26" s="127" t="s">
        <v>40</v>
      </c>
      <c r="C26" s="126">
        <f>1055-180</f>
        <v>875</v>
      </c>
      <c r="D26" s="163">
        <f>4220-180</f>
        <v>4040</v>
      </c>
      <c r="E26" s="126">
        <f>9495-540</f>
        <v>8955</v>
      </c>
      <c r="F26" s="164">
        <v>3165</v>
      </c>
      <c r="G26" s="130">
        <f>D26+E26</f>
        <v>12995</v>
      </c>
      <c r="H26" s="165" t="s">
        <v>56</v>
      </c>
    </row>
    <row r="27" spans="1:9" ht="27.75" customHeight="1" thickBot="1">
      <c r="A27" s="24">
        <v>12</v>
      </c>
      <c r="B27" s="166" t="s">
        <v>57</v>
      </c>
      <c r="C27" s="123">
        <v>1950</v>
      </c>
      <c r="D27" s="167">
        <v>5850</v>
      </c>
      <c r="E27" s="123">
        <v>19500</v>
      </c>
      <c r="F27" s="168">
        <v>7800</v>
      </c>
      <c r="G27" s="123">
        <f>D27+E27</f>
        <v>25350</v>
      </c>
      <c r="H27" s="169" t="s">
        <v>58</v>
      </c>
    </row>
    <row r="28" spans="1:9" ht="27.6" customHeight="1">
      <c r="A28" s="26">
        <v>13</v>
      </c>
      <c r="B28" s="127" t="s">
        <v>88</v>
      </c>
      <c r="C28" s="126">
        <f>430+340</f>
        <v>770</v>
      </c>
      <c r="D28" s="126">
        <f>1290+680</f>
        <v>1970</v>
      </c>
      <c r="E28" s="126">
        <f>2150+1700</f>
        <v>3850</v>
      </c>
      <c r="F28" s="126">
        <f>340+860</f>
        <v>1200</v>
      </c>
      <c r="G28" s="130">
        <f>D28+E28</f>
        <v>5820</v>
      </c>
      <c r="H28" s="126" t="s">
        <v>59</v>
      </c>
    </row>
    <row r="29" spans="1:9" ht="26.25" customHeight="1" thickBot="1">
      <c r="A29" s="16">
        <v>14</v>
      </c>
      <c r="B29" s="170" t="s">
        <v>60</v>
      </c>
      <c r="C29" s="129">
        <v>425</v>
      </c>
      <c r="D29" s="129">
        <v>1275</v>
      </c>
      <c r="E29" s="129">
        <v>1487</v>
      </c>
      <c r="F29" s="129">
        <v>638</v>
      </c>
      <c r="G29" s="129">
        <f>D29+E29</f>
        <v>2762</v>
      </c>
      <c r="H29" s="129" t="s">
        <v>61</v>
      </c>
    </row>
    <row r="30" spans="1:9" ht="33" customHeight="1" thickBot="1">
      <c r="A30" s="103" t="s">
        <v>62</v>
      </c>
      <c r="B30" s="171"/>
      <c r="C30" s="172">
        <f>SUM(C26:C29)</f>
        <v>4020</v>
      </c>
      <c r="D30" s="172">
        <f>SUM(D26:D29)</f>
        <v>13135</v>
      </c>
      <c r="E30" s="172">
        <f>SUM(E26:E29)</f>
        <v>33792</v>
      </c>
      <c r="F30" s="172">
        <f>SUM(F26:F29)</f>
        <v>12803</v>
      </c>
      <c r="G30" s="172">
        <f>G29+G28+G27+G26</f>
        <v>46927</v>
      </c>
      <c r="H30" s="173" t="s">
        <v>137</v>
      </c>
    </row>
    <row r="31" spans="1:9" ht="38.25" customHeight="1">
      <c r="A31" s="209"/>
      <c r="B31" s="209"/>
      <c r="C31" s="28"/>
      <c r="D31" s="29"/>
      <c r="E31" s="29"/>
      <c r="F31" s="29"/>
      <c r="G31" s="29"/>
      <c r="H31" s="30"/>
    </row>
    <row r="32" spans="1:9">
      <c r="I32" t="s">
        <v>90</v>
      </c>
    </row>
  </sheetData>
  <mergeCells count="3">
    <mergeCell ref="A31:B31"/>
    <mergeCell ref="A1:B1"/>
    <mergeCell ref="A2:H2"/>
  </mergeCells>
  <pageMargins left="0.7" right="0.7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workbookViewId="0">
      <selection activeCell="O14" sqref="O14"/>
    </sheetView>
  </sheetViews>
  <sheetFormatPr defaultRowHeight="12.75"/>
  <cols>
    <col min="1" max="1" width="3" customWidth="1"/>
    <col min="2" max="2" width="26.28515625" customWidth="1"/>
    <col min="3" max="3" width="3.5703125" customWidth="1"/>
    <col min="4" max="4" width="9.85546875" customWidth="1"/>
    <col min="5" max="5" width="8.85546875" style="83" customWidth="1"/>
    <col min="6" max="7" width="0.140625" hidden="1" customWidth="1"/>
    <col min="8" max="8" width="10.140625" customWidth="1"/>
    <col min="9" max="9" width="13.140625" customWidth="1"/>
    <col min="10" max="10" width="8.85546875" style="83" customWidth="1"/>
    <col min="11" max="11" width="10.7109375" customWidth="1"/>
    <col min="12" max="12" width="10.5703125" customWidth="1"/>
    <col min="13" max="13" width="13.28515625" customWidth="1"/>
  </cols>
  <sheetData>
    <row r="1" spans="1:16" ht="19.5" customHeight="1">
      <c r="A1" s="31"/>
      <c r="B1" s="31"/>
      <c r="C1" s="31"/>
      <c r="D1" s="31"/>
      <c r="E1" s="79"/>
      <c r="F1" s="31"/>
      <c r="G1" s="31"/>
      <c r="H1" s="31"/>
      <c r="I1" s="31"/>
      <c r="J1" s="79"/>
      <c r="K1" s="31"/>
      <c r="L1" s="218" t="s">
        <v>87</v>
      </c>
      <c r="M1" s="218"/>
    </row>
    <row r="2" spans="1:16" ht="15" customHeight="1" thickBot="1">
      <c r="A2" s="219" t="s">
        <v>95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6" ht="15.75" hidden="1" customHeight="1" thickBot="1">
      <c r="A3" s="33"/>
      <c r="B3" s="33"/>
      <c r="C3" s="33"/>
      <c r="D3" s="33"/>
      <c r="E3" s="80"/>
      <c r="F3" s="33"/>
      <c r="G3" s="33"/>
      <c r="H3" s="33"/>
      <c r="I3" s="33"/>
      <c r="J3" s="80"/>
      <c r="K3" s="33"/>
      <c r="L3" s="33"/>
      <c r="M3" s="32"/>
    </row>
    <row r="4" spans="1:16" ht="52.5" customHeight="1">
      <c r="A4" s="220" t="s">
        <v>63</v>
      </c>
      <c r="B4" s="222" t="s">
        <v>64</v>
      </c>
      <c r="C4" s="224" t="s">
        <v>65</v>
      </c>
      <c r="D4" s="64" t="s">
        <v>9</v>
      </c>
      <c r="E4" s="114" t="s">
        <v>144</v>
      </c>
      <c r="F4" s="66"/>
      <c r="G4" s="66"/>
      <c r="H4" s="93" t="s">
        <v>139</v>
      </c>
      <c r="I4" s="65" t="s">
        <v>140</v>
      </c>
      <c r="J4" s="112" t="s">
        <v>143</v>
      </c>
      <c r="K4" s="65" t="s">
        <v>138</v>
      </c>
      <c r="L4" s="65" t="s">
        <v>146</v>
      </c>
      <c r="M4" s="113" t="s">
        <v>145</v>
      </c>
    </row>
    <row r="5" spans="1:16" ht="27.75" customHeight="1">
      <c r="A5" s="221"/>
      <c r="B5" s="223"/>
      <c r="C5" s="225"/>
      <c r="D5" s="96" t="s">
        <v>118</v>
      </c>
      <c r="E5" s="94" t="s">
        <v>119</v>
      </c>
      <c r="F5" s="67"/>
      <c r="G5" s="67"/>
      <c r="H5" s="95" t="s">
        <v>116</v>
      </c>
      <c r="I5" s="35" t="s">
        <v>66</v>
      </c>
      <c r="J5" s="94" t="s">
        <v>120</v>
      </c>
      <c r="K5" s="95" t="s">
        <v>117</v>
      </c>
      <c r="L5" s="35" t="s">
        <v>104</v>
      </c>
      <c r="M5" s="68" t="s">
        <v>105</v>
      </c>
    </row>
    <row r="6" spans="1:16" ht="12" customHeight="1">
      <c r="A6" s="69">
        <v>1</v>
      </c>
      <c r="B6" s="36">
        <v>2</v>
      </c>
      <c r="C6" s="37">
        <v>3</v>
      </c>
      <c r="D6" s="37">
        <v>4</v>
      </c>
      <c r="E6" s="34">
        <v>5</v>
      </c>
      <c r="F6" s="63"/>
      <c r="G6" s="63"/>
      <c r="H6" s="38">
        <v>6</v>
      </c>
      <c r="I6" s="38">
        <v>7</v>
      </c>
      <c r="J6" s="34">
        <v>8</v>
      </c>
      <c r="K6" s="38">
        <v>9</v>
      </c>
      <c r="L6" s="38">
        <v>10</v>
      </c>
      <c r="M6" s="70">
        <v>11</v>
      </c>
    </row>
    <row r="7" spans="1:16" ht="23.25" customHeight="1">
      <c r="A7" s="71" t="s">
        <v>20</v>
      </c>
      <c r="B7" s="39" t="s">
        <v>67</v>
      </c>
      <c r="C7" s="40" t="s">
        <v>1</v>
      </c>
      <c r="D7" s="41">
        <v>81324</v>
      </c>
      <c r="E7" s="42">
        <f>D7*4</f>
        <v>325296</v>
      </c>
      <c r="F7" s="63"/>
      <c r="G7" s="63"/>
      <c r="H7" s="43"/>
      <c r="I7" s="43"/>
      <c r="J7" s="42">
        <f>D7*4</f>
        <v>325296</v>
      </c>
      <c r="K7" s="43"/>
      <c r="L7" s="43"/>
      <c r="M7" s="72"/>
    </row>
    <row r="8" spans="1:16" ht="12.75" customHeight="1">
      <c r="A8" s="71" t="s">
        <v>21</v>
      </c>
      <c r="B8" s="39" t="s">
        <v>68</v>
      </c>
      <c r="C8" s="40" t="s">
        <v>1</v>
      </c>
      <c r="D8" s="41">
        <v>13626</v>
      </c>
      <c r="E8" s="42">
        <f>D8*4</f>
        <v>54504</v>
      </c>
      <c r="F8" s="63"/>
      <c r="G8" s="63"/>
      <c r="H8" s="43"/>
      <c r="I8" s="43"/>
      <c r="J8" s="42">
        <f>D8*4</f>
        <v>54504</v>
      </c>
      <c r="K8" s="43"/>
      <c r="L8" s="43"/>
      <c r="M8" s="72"/>
    </row>
    <row r="9" spans="1:16" ht="45.75" customHeight="1">
      <c r="A9" s="71" t="s">
        <v>22</v>
      </c>
      <c r="B9" s="39" t="s">
        <v>69</v>
      </c>
      <c r="C9" s="40" t="s">
        <v>1</v>
      </c>
      <c r="D9" s="41">
        <f>D7+D8</f>
        <v>94950</v>
      </c>
      <c r="E9" s="42">
        <f>E7+E8</f>
        <v>379800</v>
      </c>
      <c r="F9" s="63"/>
      <c r="G9" s="63"/>
      <c r="H9" s="43"/>
      <c r="I9" s="43"/>
      <c r="J9" s="42">
        <f>J7+J8</f>
        <v>379800</v>
      </c>
      <c r="K9" s="43"/>
      <c r="L9" s="43"/>
      <c r="M9" s="72"/>
    </row>
    <row r="10" spans="1:16" ht="26.25" customHeight="1">
      <c r="A10" s="71" t="s">
        <v>23</v>
      </c>
      <c r="B10" s="39" t="s">
        <v>70</v>
      </c>
      <c r="C10" s="40" t="s">
        <v>1</v>
      </c>
      <c r="D10" s="41">
        <v>46927</v>
      </c>
      <c r="E10" s="42">
        <f>D10*2</f>
        <v>93854</v>
      </c>
      <c r="F10" s="63"/>
      <c r="G10" s="63"/>
      <c r="H10" s="43"/>
      <c r="I10" s="43"/>
      <c r="J10" s="42">
        <f>D10*2</f>
        <v>93854</v>
      </c>
      <c r="K10" s="43"/>
      <c r="L10" s="43"/>
      <c r="M10" s="72"/>
      <c r="P10" s="44"/>
    </row>
    <row r="11" spans="1:16" ht="48.75" customHeight="1">
      <c r="A11" s="71" t="s">
        <v>71</v>
      </c>
      <c r="B11" s="39" t="s">
        <v>72</v>
      </c>
      <c r="C11" s="40" t="s">
        <v>1</v>
      </c>
      <c r="D11" s="41">
        <v>46927</v>
      </c>
      <c r="E11" s="42">
        <f>D11*2</f>
        <v>93854</v>
      </c>
      <c r="F11" s="63"/>
      <c r="G11" s="63"/>
      <c r="H11" s="43"/>
      <c r="I11" s="43"/>
      <c r="J11" s="42">
        <f>D11*2</f>
        <v>93854</v>
      </c>
      <c r="K11" s="43"/>
      <c r="L11" s="43"/>
      <c r="M11" s="72"/>
    </row>
    <row r="12" spans="1:16" ht="35.25" customHeight="1">
      <c r="A12" s="71" t="s">
        <v>73</v>
      </c>
      <c r="B12" s="39" t="s">
        <v>74</v>
      </c>
      <c r="C12" s="40" t="s">
        <v>75</v>
      </c>
      <c r="D12" s="45">
        <v>0.5</v>
      </c>
      <c r="E12" s="46">
        <v>0.5</v>
      </c>
      <c r="F12" s="63"/>
      <c r="G12" s="63"/>
      <c r="H12" s="43"/>
      <c r="I12" s="43"/>
      <c r="J12" s="46">
        <v>0.5</v>
      </c>
      <c r="K12" s="43"/>
      <c r="L12" s="43"/>
      <c r="M12" s="72"/>
    </row>
    <row r="13" spans="1:16" ht="79.5" customHeight="1">
      <c r="A13" s="71" t="s">
        <v>76</v>
      </c>
      <c r="B13" s="39" t="s">
        <v>77</v>
      </c>
      <c r="C13" s="40" t="s">
        <v>78</v>
      </c>
      <c r="D13" s="41">
        <v>111110</v>
      </c>
      <c r="E13" s="110">
        <v>8</v>
      </c>
      <c r="F13" s="63"/>
      <c r="G13" s="63"/>
      <c r="H13" s="43"/>
      <c r="I13" s="43"/>
      <c r="J13" s="42">
        <v>12</v>
      </c>
      <c r="K13" s="43"/>
      <c r="L13" s="43"/>
      <c r="M13" s="72"/>
    </row>
    <row r="14" spans="1:16" ht="80.25" customHeight="1">
      <c r="A14" s="71" t="s">
        <v>79</v>
      </c>
      <c r="B14" s="39" t="s">
        <v>80</v>
      </c>
      <c r="C14" s="40" t="s">
        <v>81</v>
      </c>
      <c r="D14" s="41">
        <v>1000</v>
      </c>
      <c r="E14" s="47">
        <v>1000</v>
      </c>
      <c r="F14" s="63"/>
      <c r="G14" s="63"/>
      <c r="H14" s="43"/>
      <c r="I14" s="43"/>
      <c r="J14" s="47">
        <v>1000</v>
      </c>
      <c r="K14" s="43"/>
      <c r="L14" s="43"/>
      <c r="M14" s="72"/>
    </row>
    <row r="15" spans="1:16" ht="22.5" customHeight="1">
      <c r="A15" s="216" t="s">
        <v>82</v>
      </c>
      <c r="B15" s="217"/>
      <c r="C15" s="48"/>
      <c r="D15" s="48"/>
      <c r="E15" s="50"/>
      <c r="F15" s="73"/>
      <c r="G15" s="73"/>
      <c r="H15" s="51"/>
      <c r="I15" s="49"/>
      <c r="J15" s="50"/>
      <c r="K15" s="51"/>
      <c r="L15" s="49"/>
      <c r="M15" s="74"/>
    </row>
    <row r="16" spans="1:16" ht="12" customHeight="1" thickBot="1">
      <c r="A16" s="211" t="s">
        <v>83</v>
      </c>
      <c r="B16" s="212"/>
      <c r="C16" s="75"/>
      <c r="D16" s="75"/>
      <c r="E16" s="84"/>
      <c r="F16" s="77"/>
      <c r="G16" s="77"/>
      <c r="H16" s="77"/>
      <c r="I16" s="76"/>
      <c r="J16" s="84"/>
      <c r="K16" s="24"/>
      <c r="L16" s="76"/>
      <c r="M16" s="78"/>
    </row>
    <row r="17" spans="1:10" ht="24.75" customHeight="1">
      <c r="A17" s="52"/>
      <c r="B17" s="53"/>
      <c r="C17" s="52"/>
      <c r="D17" s="52"/>
      <c r="E17" s="85"/>
      <c r="F17" s="55"/>
      <c r="G17" s="55"/>
      <c r="H17" s="55"/>
      <c r="J17" s="85"/>
    </row>
    <row r="18" spans="1:10" ht="24.75" customHeight="1">
      <c r="A18" s="52"/>
      <c r="B18" s="53"/>
      <c r="C18" s="52"/>
      <c r="D18" s="52"/>
      <c r="E18" s="85"/>
      <c r="F18" s="55"/>
      <c r="G18" s="55"/>
      <c r="H18" s="55"/>
      <c r="J18" s="85"/>
    </row>
    <row r="19" spans="1:10" ht="24.75" customHeight="1">
      <c r="A19" s="52"/>
      <c r="B19" s="53"/>
      <c r="C19" s="52"/>
      <c r="D19" s="52"/>
      <c r="E19" s="85"/>
      <c r="F19" s="55"/>
      <c r="G19" s="55"/>
      <c r="H19" s="55"/>
      <c r="J19" s="85"/>
    </row>
    <row r="20" spans="1:10" ht="24" customHeight="1">
      <c r="A20" s="52"/>
      <c r="B20" s="53"/>
      <c r="C20" s="52"/>
      <c r="D20" s="52"/>
      <c r="E20" s="85"/>
      <c r="F20" s="55"/>
      <c r="G20" s="55"/>
      <c r="H20" s="55"/>
      <c r="J20" s="85"/>
    </row>
    <row r="21" spans="1:10">
      <c r="A21" s="52"/>
      <c r="B21" s="213"/>
      <c r="C21" s="213"/>
      <c r="D21" s="56"/>
      <c r="E21" s="85"/>
      <c r="F21" s="55"/>
      <c r="G21" s="55"/>
      <c r="H21" s="57"/>
      <c r="J21" s="85"/>
    </row>
    <row r="22" spans="1:10">
      <c r="A22" s="52"/>
      <c r="B22" s="58"/>
      <c r="C22" s="52"/>
      <c r="D22" s="52"/>
      <c r="E22" s="86"/>
      <c r="F22" s="54"/>
      <c r="G22" s="54"/>
      <c r="H22" s="59"/>
      <c r="J22" s="86"/>
    </row>
    <row r="23" spans="1:10">
      <c r="A23" s="52"/>
      <c r="B23" s="58"/>
      <c r="C23" s="52"/>
      <c r="D23" s="52"/>
      <c r="E23" s="81"/>
      <c r="F23" s="54"/>
      <c r="G23" s="54"/>
      <c r="H23" s="54"/>
      <c r="J23" s="81"/>
    </row>
    <row r="24" spans="1:10">
      <c r="A24" s="52"/>
      <c r="B24" s="58"/>
      <c r="C24" s="52"/>
      <c r="D24" s="52"/>
      <c r="E24" s="81"/>
      <c r="F24" s="54"/>
      <c r="G24" s="54"/>
      <c r="H24" s="54"/>
      <c r="J24" s="81"/>
    </row>
    <row r="25" spans="1:10">
      <c r="A25" s="52"/>
      <c r="B25" s="58"/>
      <c r="C25" s="52"/>
      <c r="D25" s="52"/>
      <c r="E25" s="81"/>
      <c r="F25" s="54"/>
      <c r="G25" s="54"/>
      <c r="H25" s="54"/>
      <c r="J25" s="81"/>
    </row>
    <row r="26" spans="1:10">
      <c r="A26" s="214"/>
      <c r="B26" s="214"/>
      <c r="C26" s="214"/>
      <c r="D26" s="214"/>
      <c r="E26" s="87"/>
      <c r="F26" s="60"/>
      <c r="G26" s="60"/>
      <c r="H26" s="61"/>
    </row>
    <row r="27" spans="1:10" ht="26.25" customHeight="1">
      <c r="A27" s="52"/>
      <c r="B27" s="215"/>
      <c r="C27" s="215"/>
      <c r="D27" s="215"/>
      <c r="E27" s="215"/>
      <c r="F27" s="215"/>
      <c r="G27" s="215"/>
      <c r="H27" s="62"/>
    </row>
    <row r="28" spans="1:10">
      <c r="A28" s="63"/>
      <c r="B28" s="63"/>
      <c r="C28" s="63"/>
      <c r="D28" s="63"/>
      <c r="E28" s="82"/>
      <c r="F28" s="63"/>
      <c r="G28" s="63"/>
      <c r="H28" s="63"/>
      <c r="J28" s="82"/>
    </row>
    <row r="29" spans="1:10">
      <c r="A29" s="63"/>
      <c r="B29" s="63"/>
      <c r="C29" s="63"/>
      <c r="D29" s="63"/>
      <c r="E29" s="82"/>
      <c r="F29" s="63"/>
      <c r="G29" s="63"/>
      <c r="H29" s="63"/>
      <c r="J29" s="82"/>
    </row>
  </sheetData>
  <mergeCells count="10">
    <mergeCell ref="L1:M1"/>
    <mergeCell ref="A2:M2"/>
    <mergeCell ref="A4:A5"/>
    <mergeCell ref="B4:B5"/>
    <mergeCell ref="C4:C5"/>
    <mergeCell ref="A16:B16"/>
    <mergeCell ref="B21:C21"/>
    <mergeCell ref="A26:D26"/>
    <mergeCell ref="B27:G27"/>
    <mergeCell ref="A15:B15"/>
  </mergeCells>
  <pageMargins left="0.23622047244094491" right="0.23622047244094491" top="0" bottom="0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harmonogram</vt:lpstr>
      <vt:lpstr>wykaz do oczyszczania</vt:lpstr>
      <vt:lpstr>wykaz powierzchni rowów i rzek</vt:lpstr>
      <vt:lpstr>Kosztorys ofertowy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</dc:creator>
  <cp:lastModifiedBy>Agnieszka Rdest</cp:lastModifiedBy>
  <cp:lastPrinted>2022-04-07T12:51:25Z</cp:lastPrinted>
  <dcterms:created xsi:type="dcterms:W3CDTF">2007-12-09T13:56:05Z</dcterms:created>
  <dcterms:modified xsi:type="dcterms:W3CDTF">2022-05-16T09:59:54Z</dcterms:modified>
</cp:coreProperties>
</file>