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mioty Gospodarcze\Podmioty obsługiwane\Samorządy\Zamość\2022- 2023\ZapytaniaOfertyAnalizy\Przetarg\SIWZ\"/>
    </mc:Choice>
  </mc:AlternateContent>
  <xr:revisionPtr revIDLastSave="0" documentId="13_ncr:1_{B6171C26-EEE4-4187-82C5-0F5D060D1B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kładka nr 1" sheetId="1" r:id="rId1"/>
    <sheet name="Zakładka nr 2" sheetId="2" r:id="rId2"/>
    <sheet name="Zakładka nr 3" sheetId="4" r:id="rId3"/>
    <sheet name="Zakładka nr 4" sheetId="5" r:id="rId4"/>
    <sheet name="Zakładka nr 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7" l="1"/>
  <c r="D73" i="7"/>
  <c r="D58" i="7"/>
  <c r="E58" i="7"/>
  <c r="D43" i="7"/>
  <c r="E43" i="7"/>
  <c r="E23" i="7"/>
  <c r="E8" i="7"/>
  <c r="D28" i="7"/>
  <c r="D13" i="7"/>
  <c r="E5" i="7"/>
  <c r="E13" i="7" s="1"/>
  <c r="E7" i="7"/>
  <c r="E20" i="7"/>
  <c r="E28" i="7" s="1"/>
  <c r="E22" i="7"/>
  <c r="E35" i="7"/>
  <c r="E37" i="7"/>
  <c r="C12" i="2"/>
  <c r="C11" i="2"/>
  <c r="C8" i="2"/>
  <c r="C6" i="2"/>
  <c r="C5" i="2"/>
  <c r="C153" i="1"/>
  <c r="C152" i="1"/>
  <c r="C201" i="1" l="1"/>
  <c r="C70" i="2"/>
  <c r="C69" i="2"/>
  <c r="C68" i="2"/>
  <c r="C67" i="2"/>
  <c r="C66" i="2"/>
  <c r="C65" i="2"/>
  <c r="C63" i="2"/>
  <c r="C194" i="1" l="1"/>
  <c r="C31" i="2"/>
  <c r="C30" i="2"/>
  <c r="C29" i="2"/>
  <c r="C170" i="1"/>
  <c r="C169" i="1"/>
  <c r="C172" i="1"/>
  <c r="C33" i="2"/>
  <c r="C34" i="2"/>
  <c r="C167" i="1"/>
  <c r="C25" i="2"/>
  <c r="C23" i="2"/>
  <c r="C22" i="2"/>
  <c r="C21" i="2"/>
  <c r="C164" i="1"/>
  <c r="C160" i="1"/>
  <c r="C16" i="2"/>
  <c r="C18" i="2"/>
  <c r="C14" i="2"/>
  <c r="C19" i="2"/>
  <c r="C161" i="1"/>
  <c r="C159" i="1"/>
  <c r="C82" i="2"/>
  <c r="C81" i="2"/>
  <c r="C79" i="2"/>
  <c r="C227" i="1"/>
  <c r="C226" i="1"/>
  <c r="C84" i="2"/>
  <c r="C86" i="2"/>
  <c r="C87" i="2"/>
  <c r="C232" i="1"/>
  <c r="C231" i="1"/>
  <c r="C241" i="1"/>
  <c r="C89" i="2"/>
  <c r="C92" i="2"/>
  <c r="C91" i="2"/>
  <c r="C90" i="2"/>
  <c r="C240" i="1"/>
  <c r="C54" i="2"/>
  <c r="C210" i="1"/>
  <c r="C56" i="2"/>
  <c r="C213" i="1" l="1"/>
  <c r="C209" i="1"/>
  <c r="C50" i="2" l="1"/>
  <c r="C37" i="2" l="1"/>
  <c r="C35" i="2"/>
  <c r="C163" i="1"/>
  <c r="C180" i="1" l="1"/>
  <c r="C74" i="2" l="1"/>
  <c r="C77" i="2"/>
  <c r="C73" i="2"/>
  <c r="L29" i="4" l="1"/>
  <c r="L28" i="4"/>
  <c r="L27" i="4"/>
  <c r="L10" i="4"/>
  <c r="L5" i="4"/>
  <c r="L12" i="4"/>
  <c r="L9" i="4"/>
  <c r="L11" i="4"/>
  <c r="L8" i="4"/>
</calcChain>
</file>

<file path=xl/sharedStrings.xml><?xml version="1.0" encoding="utf-8"?>
<sst xmlns="http://schemas.openxmlformats.org/spreadsheetml/2006/main" count="2219" uniqueCount="816">
  <si>
    <t>Przedmiot ubezpieczenia</t>
  </si>
  <si>
    <t>Suma ubezpieczenia</t>
  </si>
  <si>
    <t>1. Urząd Gminy</t>
  </si>
  <si>
    <t>1.</t>
  </si>
  <si>
    <t xml:space="preserve">Budynek biurowy Urzędu Gminy </t>
  </si>
  <si>
    <t>2.</t>
  </si>
  <si>
    <t>Remiza OSP, Wólka Wieprzecka</t>
  </si>
  <si>
    <t>3.</t>
  </si>
  <si>
    <t>Budynek gospodarczy - były GS, Wysokie</t>
  </si>
  <si>
    <t>4.</t>
  </si>
  <si>
    <t>5.</t>
  </si>
  <si>
    <t>Budynek Ośrodka zdrowia, Wysokie</t>
  </si>
  <si>
    <t>6.</t>
  </si>
  <si>
    <t>Budynek Ośrodka zdrowia, Lipsko</t>
  </si>
  <si>
    <t>7.</t>
  </si>
  <si>
    <t>Budynek gospodarczy Ośrodka Zdrowia, Zawada</t>
  </si>
  <si>
    <t>8.</t>
  </si>
  <si>
    <t>Budynek garażowy Ośrodka Zdrowia, Zawada</t>
  </si>
  <si>
    <t>9.</t>
  </si>
  <si>
    <t>Budynek Ośrodka Zdrowia, Zawada</t>
  </si>
  <si>
    <t>10.</t>
  </si>
  <si>
    <t>Budynek garażu i magazynek Ośrodka Zdrowia, Lipsko</t>
  </si>
  <si>
    <t>11.</t>
  </si>
  <si>
    <t>Budynek Agronomówki, Zawada</t>
  </si>
  <si>
    <t>12.</t>
  </si>
  <si>
    <t>13.</t>
  </si>
  <si>
    <t>Budynek szatni przy boisku, Płoskie</t>
  </si>
  <si>
    <t>14.</t>
  </si>
  <si>
    <t>15.</t>
  </si>
  <si>
    <t>16.</t>
  </si>
  <si>
    <t>Budynek mieszkalny 1/2 części, Chyża</t>
  </si>
  <si>
    <t>17.</t>
  </si>
  <si>
    <t>Budynek mieszkalny b/UG, Mokre</t>
  </si>
  <si>
    <t>18.</t>
  </si>
  <si>
    <t>Budynek mieszkalny (stara szkoła), Lipsko</t>
  </si>
  <si>
    <t>19.</t>
  </si>
  <si>
    <t>Budynek świetlicy k/szkoły, Wólka Wieprzecka</t>
  </si>
  <si>
    <t>20.</t>
  </si>
  <si>
    <t>21.</t>
  </si>
  <si>
    <t>Budynek świetlicy, Siedliska</t>
  </si>
  <si>
    <t>22.</t>
  </si>
  <si>
    <t>Budynek świetlicy, Szopinek</t>
  </si>
  <si>
    <t>23.</t>
  </si>
  <si>
    <t>Budynek garaży przy świetlicy po KR, Bortatycze</t>
  </si>
  <si>
    <t>24.</t>
  </si>
  <si>
    <t>Remiza OSP, Bortatycze</t>
  </si>
  <si>
    <t>25.</t>
  </si>
  <si>
    <t>Budynek szatni przy boisku, Zawada</t>
  </si>
  <si>
    <t>26.</t>
  </si>
  <si>
    <t>Budynek byłego przedszkola, Kalinowice</t>
  </si>
  <si>
    <t>27.</t>
  </si>
  <si>
    <t>Budynek biblioteki (część), Sitaniec</t>
  </si>
  <si>
    <t>28.</t>
  </si>
  <si>
    <t>29.</t>
  </si>
  <si>
    <t>Remiza OSP, Skokówka</t>
  </si>
  <si>
    <t>30.</t>
  </si>
  <si>
    <t>31.</t>
  </si>
  <si>
    <t>Świetlica Żdanów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</si>
  <si>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</si>
  <si>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</si>
  <si>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</si>
  <si>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</si>
  <si>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</si>
  <si>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</si>
  <si>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</si>
  <si>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</si>
  <si>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</si>
  <si>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</si>
  <si>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</si>
  <si>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45.</t>
  </si>
  <si>
    <t>46.</t>
  </si>
  <si>
    <t>47.</t>
  </si>
  <si>
    <t>48.</t>
  </si>
  <si>
    <t>Budynek szkoły piętrowy, Pniówek*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</si>
  <si>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</si>
  <si>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</si>
  <si>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</si>
  <si>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</si>
  <si>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</si>
  <si>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</si>
  <si>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</si>
  <si>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</si>
  <si>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</si>
  <si>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Studnia przy SP Lipsko Polesie</t>
  </si>
  <si>
    <t>58.</t>
  </si>
  <si>
    <t>Studnia Białowola</t>
  </si>
  <si>
    <t>59.</t>
  </si>
  <si>
    <t>Studnia przy SP Wychody</t>
  </si>
  <si>
    <t>60.</t>
  </si>
  <si>
    <t>Studnia przy SP Pniówek</t>
  </si>
  <si>
    <t>61.</t>
  </si>
  <si>
    <t xml:space="preserve">Studnia przy SP Lipsko </t>
  </si>
  <si>
    <t>62.</t>
  </si>
  <si>
    <t>63.</t>
  </si>
  <si>
    <t>Studnia przy SP Kalinowice</t>
  </si>
  <si>
    <t>Ogrodzenie, Białowola</t>
  </si>
  <si>
    <t>65.</t>
  </si>
  <si>
    <t>Ogrodzenie, Pniówek</t>
  </si>
  <si>
    <t>66.</t>
  </si>
  <si>
    <t>Ogrodzenie, Białobrzegi</t>
  </si>
  <si>
    <t>67.</t>
  </si>
  <si>
    <t>Ogrodzenie SP Lipsko</t>
  </si>
  <si>
    <t>68.</t>
  </si>
  <si>
    <t>Ogrodzenie SP Lipsko Polesie</t>
  </si>
  <si>
    <t>69.</t>
  </si>
  <si>
    <t>Ogrodzenie SP Wychody</t>
  </si>
  <si>
    <t>70.</t>
  </si>
  <si>
    <t>Boisko Sportowe Żdanów</t>
  </si>
  <si>
    <t>71.</t>
  </si>
  <si>
    <t>Boisko SP Lipsko</t>
  </si>
  <si>
    <t>72.</t>
  </si>
  <si>
    <t>Plac zabaw Zawada</t>
  </si>
  <si>
    <t>73.</t>
  </si>
  <si>
    <t>Plac zabaw Wólka Wieprzecka</t>
  </si>
  <si>
    <t>74.</t>
  </si>
  <si>
    <t>Plac zabaw Sokołówka</t>
  </si>
  <si>
    <t>75.</t>
  </si>
  <si>
    <t>Plac zabaw Sitaniec</t>
  </si>
  <si>
    <t>76.</t>
  </si>
  <si>
    <t xml:space="preserve">Plac zabaw Płoskie </t>
  </si>
  <si>
    <t>77.</t>
  </si>
  <si>
    <t>Plac zabaw Żdanów</t>
  </si>
  <si>
    <t>78.</t>
  </si>
  <si>
    <t>79.</t>
  </si>
  <si>
    <t>80.</t>
  </si>
  <si>
    <t>81.</t>
  </si>
  <si>
    <t>83.</t>
  </si>
  <si>
    <t>84.</t>
  </si>
  <si>
    <t>Wyposażenie i urządzenia</t>
  </si>
  <si>
    <t>2.  Gminny Zakład Obsługi Komunalnej</t>
  </si>
  <si>
    <t>3. Gminny Ośrodek Pomocy Społecznej</t>
  </si>
  <si>
    <t>2..</t>
  </si>
  <si>
    <t>Studnia</t>
  </si>
  <si>
    <t>Ogrodzenie</t>
  </si>
  <si>
    <t>Maszyna czyszcząca</t>
  </si>
  <si>
    <t xml:space="preserve">3. </t>
  </si>
  <si>
    <t xml:space="preserve">Sala gimnastyczna </t>
  </si>
  <si>
    <t>Budynek gospodarczy</t>
  </si>
  <si>
    <t>9. Zespół Szkół im. Dzieci Zamojszczyzny w Sitańcu</t>
  </si>
  <si>
    <t>Studnia głębinowa</t>
  </si>
  <si>
    <t>10. Zespół Szkół w Żdanowie</t>
  </si>
  <si>
    <t>11. Zespół Szkoły Podstawowej i Przedszkola w Kalinowicach</t>
  </si>
  <si>
    <t>12. Szkoła Podstawowa im. ks. Jana Twardowskiego w Borowinie Sitanieckiej</t>
  </si>
  <si>
    <t xml:space="preserve">Studnia </t>
  </si>
  <si>
    <t>13. Szkoła Podstawowa w Mokrem</t>
  </si>
  <si>
    <t>Szkoła publiczna</t>
  </si>
  <si>
    <t xml:space="preserve">Odwodnienie </t>
  </si>
  <si>
    <t>14. Szkoła Podstawowa im. Batalionów Chłopskich w Wólce Wieprzeckiej</t>
  </si>
  <si>
    <t>Budynek szkolny</t>
  </si>
  <si>
    <t>15. Szkoła Podstawowa im. Marii Konopnickiej w Zawadzie</t>
  </si>
  <si>
    <t>Sala gimnastyczna</t>
  </si>
  <si>
    <t>Podjazd dla niepełnosprawnych</t>
  </si>
  <si>
    <t>L.p.</t>
  </si>
  <si>
    <t>Sprzęt elektroniczny stacjonarny</t>
  </si>
  <si>
    <t>Kserokopiarki, urządzenia wielofunkcyjne</t>
  </si>
  <si>
    <t>Sprzęt elektroniczny przenośny</t>
  </si>
  <si>
    <t>2. Gminny Zakład Obsługi Komunalnej</t>
  </si>
  <si>
    <t>Centrala telefoniczna, faks</t>
  </si>
  <si>
    <t>Monitoring</t>
  </si>
  <si>
    <t xml:space="preserve">3. Gminny Ośrodek Pomocy Społecznej </t>
  </si>
  <si>
    <t>7. Zespół Szkół w Wysokiem</t>
  </si>
  <si>
    <t>Tablica interaktywna</t>
  </si>
  <si>
    <t>Lp.</t>
  </si>
  <si>
    <t>CASE 580SR1</t>
  </si>
  <si>
    <t>N8GH16823</t>
  </si>
  <si>
    <t>L1428EX</t>
  </si>
  <si>
    <t>KŚT/STR.19/1</t>
  </si>
  <si>
    <t>VP-120</t>
  </si>
  <si>
    <t>KŚT/STR.29/1</t>
  </si>
  <si>
    <t>Nr rej.</t>
  </si>
  <si>
    <t>Marka</t>
  </si>
  <si>
    <t>Rodzaj</t>
  </si>
  <si>
    <t>Poj./ład.</t>
  </si>
  <si>
    <t>L. miejsc</t>
  </si>
  <si>
    <t>Rok prod.</t>
  </si>
  <si>
    <t>Nr nadwozia</t>
  </si>
  <si>
    <t>Wymagany okres OC</t>
  </si>
  <si>
    <t>LZA 39G9</t>
  </si>
  <si>
    <t>-</t>
  </si>
  <si>
    <t>pożarniczy</t>
  </si>
  <si>
    <t>LZA 18144</t>
  </si>
  <si>
    <t>WV1ZZZ2DZ3H034586</t>
  </si>
  <si>
    <t>LZA 28998</t>
  </si>
  <si>
    <t>MAN</t>
  </si>
  <si>
    <t>WMAN38ZZXCY277499</t>
  </si>
  <si>
    <t>LZA 19260</t>
  </si>
  <si>
    <t>WDF63970313029647</t>
  </si>
  <si>
    <t>LZA 14707</t>
  </si>
  <si>
    <t>WV1ZZZ0Z1X045282</t>
  </si>
  <si>
    <t>ciężarowy</t>
  </si>
  <si>
    <t>WV1ZZZ70ZYX069521</t>
  </si>
  <si>
    <t>LZA 11998</t>
  </si>
  <si>
    <t>WDB9016621R900973</t>
  </si>
  <si>
    <t>LZA 11429</t>
  </si>
  <si>
    <t>WV2ZZZ7HZ9H060521</t>
  </si>
  <si>
    <t>2402/-</t>
  </si>
  <si>
    <t>WFOXXXTTFXBE25705</t>
  </si>
  <si>
    <t>LZA G955</t>
  </si>
  <si>
    <t>WF0LXXGBFL1K57895</t>
  </si>
  <si>
    <t>LZA 05924</t>
  </si>
  <si>
    <t>WV1ZZZ70Z1H137331</t>
  </si>
  <si>
    <t>LZ 45117</t>
  </si>
  <si>
    <t>2481/1030</t>
  </si>
  <si>
    <t>WV1ZZZ70Z1H083700</t>
  </si>
  <si>
    <t>LZ 96583</t>
  </si>
  <si>
    <t>Indenspension</t>
  </si>
  <si>
    <t>2200 kg</t>
  </si>
  <si>
    <t>SDHAD20005P073220</t>
  </si>
  <si>
    <t>LZ 38160</t>
  </si>
  <si>
    <t>2798 / 1380</t>
  </si>
  <si>
    <t>WV1ZZZ2DZWH028417</t>
  </si>
  <si>
    <t>LZ 1602</t>
  </si>
  <si>
    <t>ciągnik rolniczy</t>
  </si>
  <si>
    <t>2502 / -</t>
  </si>
  <si>
    <t>LZ 39347</t>
  </si>
  <si>
    <t>-/10500</t>
  </si>
  <si>
    <t>WJMF2NPT00C014344</t>
  </si>
  <si>
    <t>LZ 96901</t>
  </si>
  <si>
    <t>Niewiadów</t>
  </si>
  <si>
    <t>przyczepka uniwersalna</t>
  </si>
  <si>
    <t>1000 kg</t>
  </si>
  <si>
    <t>SWNB14000T001543</t>
  </si>
  <si>
    <t>Wymagany okres AC</t>
  </si>
  <si>
    <t>Wymagany okres NNW</t>
  </si>
  <si>
    <t>Suma ubezpieczenia AC</t>
  </si>
  <si>
    <t>ścian</t>
  </si>
  <si>
    <t>stropów</t>
  </si>
  <si>
    <t>stropodachu</t>
  </si>
  <si>
    <t>dachu</t>
  </si>
  <si>
    <t>Struktura budynku</t>
  </si>
  <si>
    <t>Budynek świetlicy, Jatutów</t>
  </si>
  <si>
    <t>Blayss AG 135</t>
  </si>
  <si>
    <t>przyczepa ciężarowa</t>
  </si>
  <si>
    <t xml:space="preserve">1200 kg </t>
  </si>
  <si>
    <t>SZK100000C0001135</t>
  </si>
  <si>
    <t>Jednostka organizacyjna</t>
  </si>
  <si>
    <t>Gmina Zamość</t>
  </si>
  <si>
    <t>Volkswagen Transporter 2.5 TDI</t>
  </si>
  <si>
    <t>Volkswagen Transporter</t>
  </si>
  <si>
    <t>Mercedes Benz Sprinter 208 CDI</t>
  </si>
  <si>
    <t>Ford Transit</t>
  </si>
  <si>
    <t>Volkswagen T4</t>
  </si>
  <si>
    <t>Volkswagen LT28</t>
  </si>
  <si>
    <t>Mercedes Benz Vito</t>
  </si>
  <si>
    <t>LZA 33262</t>
  </si>
  <si>
    <t>03437</t>
  </si>
  <si>
    <t>Nord - HL.900.48TSA</t>
  </si>
  <si>
    <t>Gmina/OSP Białowola</t>
  </si>
  <si>
    <t>Gmina/ OSP Mokre</t>
  </si>
  <si>
    <t>Gmina/OSP Mokre</t>
  </si>
  <si>
    <t>Gmina/OSP Bartatycze</t>
  </si>
  <si>
    <t>Gmina/OSP Lipsko</t>
  </si>
  <si>
    <t>Gmina/OSP Płoskie</t>
  </si>
  <si>
    <t>Gmina/OSP Wysokie</t>
  </si>
  <si>
    <t>Gmina/OSP Sitaniec</t>
  </si>
  <si>
    <t>Gmina/ OSP Bartatycze</t>
  </si>
  <si>
    <t>Gmina/OSP Wólka Wieprzecka</t>
  </si>
  <si>
    <t>Gmina/ OSP Zawada</t>
  </si>
  <si>
    <t>Gmina/ OSP Skokówka</t>
  </si>
  <si>
    <t>Świelica wiejska w m. Wierzchowiny</t>
  </si>
  <si>
    <t>Rok budowy</t>
  </si>
  <si>
    <t>Zbiornik na ścieki Białowola</t>
  </si>
  <si>
    <t>Targowisko Zwódne</t>
  </si>
  <si>
    <t>Ogrodzenie UG Mokre</t>
  </si>
  <si>
    <t>Boisko sportowe Wysokie</t>
  </si>
  <si>
    <t>Boisko sportowe Mokre</t>
  </si>
  <si>
    <t xml:space="preserve">Stadion sportowy </t>
  </si>
  <si>
    <t>85.</t>
  </si>
  <si>
    <t>86.</t>
  </si>
  <si>
    <t>87.</t>
  </si>
  <si>
    <t>88.</t>
  </si>
  <si>
    <t>89.</t>
  </si>
  <si>
    <t>cegła</t>
  </si>
  <si>
    <t>drewno</t>
  </si>
  <si>
    <t>beton</t>
  </si>
  <si>
    <t>eternit</t>
  </si>
  <si>
    <t>stal</t>
  </si>
  <si>
    <t>Ursus C360 3P</t>
  </si>
  <si>
    <t>przyczepa towarowa</t>
  </si>
  <si>
    <t>Volkswagen LT</t>
  </si>
  <si>
    <t>IVECO Magirus</t>
  </si>
  <si>
    <t>Vokswagen Transporter</t>
  </si>
  <si>
    <t>GZOK</t>
  </si>
  <si>
    <t>01.03.2014 28.02.2015</t>
  </si>
  <si>
    <t>Gmina/OSP Żdanówek</t>
  </si>
  <si>
    <t>ciężarowy pożarniczy</t>
  </si>
  <si>
    <t>przyczepa specjalna</t>
  </si>
  <si>
    <t>koparko-ładowarka</t>
  </si>
  <si>
    <t>odśnieżarka spalinowa</t>
  </si>
  <si>
    <t>zagęszczarka</t>
  </si>
  <si>
    <t>Jelcz 4</t>
  </si>
  <si>
    <t>blacha</t>
  </si>
  <si>
    <t>papa</t>
  </si>
  <si>
    <t xml:space="preserve">5. Biblioteka Publiczna Gminy Zamośc z/s w Mokrem </t>
  </si>
  <si>
    <t>5. Biblioteka Publiczna Gminy Zamośc z/s w Mokrem</t>
  </si>
  <si>
    <t>pustak</t>
  </si>
  <si>
    <t>stal i beton</t>
  </si>
  <si>
    <t>1952</t>
  </si>
  <si>
    <t>1986</t>
  </si>
  <si>
    <t xml:space="preserve">pustak </t>
  </si>
  <si>
    <t>b.d.</t>
  </si>
  <si>
    <t>ss</t>
  </si>
  <si>
    <t>w</t>
  </si>
  <si>
    <t>1926</t>
  </si>
  <si>
    <t>2001</t>
  </si>
  <si>
    <t>krokwie drewniane</t>
  </si>
  <si>
    <t>krokwie stalowe</t>
  </si>
  <si>
    <t>belki stalowe, płyty betonowe</t>
  </si>
  <si>
    <t>Wyposażenie i urządzenia w tym maszyna czyszcząca</t>
  </si>
  <si>
    <t>1997</t>
  </si>
  <si>
    <t>2002</t>
  </si>
  <si>
    <t>2010</t>
  </si>
  <si>
    <t>1985</t>
  </si>
  <si>
    <t>drewno -krokwie</t>
  </si>
  <si>
    <t>suporeks</t>
  </si>
  <si>
    <t>supreks cegła</t>
  </si>
  <si>
    <t>stalowy</t>
  </si>
  <si>
    <t>1976-1991</t>
  </si>
  <si>
    <t>2007</t>
  </si>
  <si>
    <t>pustak max, cegła</t>
  </si>
  <si>
    <t>płyta betonowa</t>
  </si>
  <si>
    <t>blacha, papa</t>
  </si>
  <si>
    <t>konstrukcja stalowa</t>
  </si>
  <si>
    <t>1999</t>
  </si>
  <si>
    <t>słupy stalowe z okł. Z blachy</t>
  </si>
  <si>
    <t>Ogrodzenie szkoły</t>
  </si>
  <si>
    <t>Podłoga interaktywna</t>
  </si>
  <si>
    <t>1964-72</t>
  </si>
  <si>
    <t>1964</t>
  </si>
  <si>
    <t>Osadnik</t>
  </si>
  <si>
    <t>1993-1997</t>
  </si>
  <si>
    <t>suporex, drewno</t>
  </si>
  <si>
    <t>beton, drewno</t>
  </si>
  <si>
    <t>p</t>
  </si>
  <si>
    <t>s</t>
  </si>
  <si>
    <t>suporex, cegła</t>
  </si>
  <si>
    <t>b</t>
  </si>
  <si>
    <t>bu</t>
  </si>
  <si>
    <t>1970</t>
  </si>
  <si>
    <t>pustak i cegła</t>
  </si>
  <si>
    <t>płyta żelbetonowa</t>
  </si>
  <si>
    <t>drewno, strop kleina i kondygnacja</t>
  </si>
  <si>
    <t>1960</t>
  </si>
  <si>
    <t>strop kleina</t>
  </si>
  <si>
    <t>1930</t>
  </si>
  <si>
    <t>1950</t>
  </si>
  <si>
    <t>płyta PW6</t>
  </si>
  <si>
    <t>1980</t>
  </si>
  <si>
    <t>1984</t>
  </si>
  <si>
    <t>stropa kelina</t>
  </si>
  <si>
    <t>1920</t>
  </si>
  <si>
    <t>stop kleina</t>
  </si>
  <si>
    <t>1948</t>
  </si>
  <si>
    <t>bale drewniane</t>
  </si>
  <si>
    <t>strop kleina drewniany</t>
  </si>
  <si>
    <t>1975</t>
  </si>
  <si>
    <t>1965</t>
  </si>
  <si>
    <t>eternit i blacha</t>
  </si>
  <si>
    <t>drewmp</t>
  </si>
  <si>
    <t>drewniany i murowamny</t>
  </si>
  <si>
    <t>drewmo</t>
  </si>
  <si>
    <t>1955-2007</t>
  </si>
  <si>
    <t>betonowo żużlowo i drewniany</t>
  </si>
  <si>
    <t>1928</t>
  </si>
  <si>
    <t>cegła, suprex</t>
  </si>
  <si>
    <t>1969</t>
  </si>
  <si>
    <t>cegła biała</t>
  </si>
  <si>
    <t>beton, papa</t>
  </si>
  <si>
    <t>suporex</t>
  </si>
  <si>
    <t>1932</t>
  </si>
  <si>
    <t xml:space="preserve">Wyposażenie i urządzenia </t>
  </si>
  <si>
    <t>Kserokopiarki i urządzenia wielofunkcyjne</t>
  </si>
  <si>
    <t>Tablice interaktywne</t>
  </si>
  <si>
    <t xml:space="preserve">Studnia głębinowa Szopinek </t>
  </si>
  <si>
    <t>Studnia głębinowa w m. Lipsko OZ</t>
  </si>
  <si>
    <t>Rodzaj wartości</t>
  </si>
  <si>
    <t>O</t>
  </si>
  <si>
    <t>Magazyn</t>
  </si>
  <si>
    <t>Magazyno-wiata</t>
  </si>
  <si>
    <t>Wiata</t>
  </si>
  <si>
    <t>Biuro</t>
  </si>
  <si>
    <t>KB</t>
  </si>
  <si>
    <t>LZ 52535</t>
  </si>
  <si>
    <t>Renault Trafic</t>
  </si>
  <si>
    <t>cieżarowy</t>
  </si>
  <si>
    <t>1870/1023</t>
  </si>
  <si>
    <t>VF1FLACA64Y041450</t>
  </si>
  <si>
    <t>osobowy</t>
  </si>
  <si>
    <t>VF13JL71853425923</t>
  </si>
  <si>
    <t>Telefony komórkowe w wartości odtwoerzeniowej</t>
  </si>
  <si>
    <t>Kserokopiarka, urzadzenia wielofunkcyjne</t>
  </si>
  <si>
    <t>Centrala telefoniczna, faxy, aparaty telefoniczne</t>
  </si>
  <si>
    <t>Budynek szkoły, Wysokie 133</t>
  </si>
  <si>
    <t>Sala gimnastyczna wraz z innymi pomieszczeniami, Wysokie 133</t>
  </si>
  <si>
    <t>Oczyszczalnia ścieków</t>
  </si>
  <si>
    <t>Plac zabaw</t>
  </si>
  <si>
    <t>Sprzet muzyczny</t>
  </si>
  <si>
    <t>Centrale telefoniczne, faxy, aparaty telefoniczne</t>
  </si>
  <si>
    <t>Budynek szkolny 1</t>
  </si>
  <si>
    <t>Budynek szkolny 2</t>
  </si>
  <si>
    <t>Budynek szkolny 3</t>
  </si>
  <si>
    <t>Budynek szkoły</t>
  </si>
  <si>
    <t>Sala gimnastyczna z łącznikiem</t>
  </si>
  <si>
    <t>Sprzęt elekroniczny prznośny</t>
  </si>
  <si>
    <t>Sprzet nagłosnieniowy i muzyczny</t>
  </si>
  <si>
    <t>Sala gimnastyczna wraz z podpiwniczonym jednopiętrowym łącznikiem</t>
  </si>
  <si>
    <t>Plac zabaw wraz z ogrodzeniem</t>
  </si>
  <si>
    <t>Budynek GOK Wysokie</t>
  </si>
  <si>
    <t>Budynek świetlicy, Hubale</t>
  </si>
  <si>
    <t>Garaż (nowa część) Mokre +Remiza OSP i Biblioteka</t>
  </si>
  <si>
    <t>Remiza OSP, Zawada</t>
  </si>
  <si>
    <t>Remiza OSP, Wysokie</t>
  </si>
  <si>
    <t>Remiza OSP, Sitaniec</t>
  </si>
  <si>
    <t>Remiza OSP, Garaż, Płoskie</t>
  </si>
  <si>
    <t>Remiza OSP, Pniówek</t>
  </si>
  <si>
    <t>Remiza OSP, Białowola</t>
  </si>
  <si>
    <t>Garaż OSP, Bortatycze</t>
  </si>
  <si>
    <t>Remiza OSP, Świetlica, Żdanówek</t>
  </si>
  <si>
    <t>Budynek gospodarczy, Białobrzegi</t>
  </si>
  <si>
    <t>Budynek szkoły, Białowola - murowany piętrowy</t>
  </si>
  <si>
    <t>Budynek szkoły w Lipsku - murowany z mieszkaniami na piętrze</t>
  </si>
  <si>
    <t>Budynek gospodarczy, Lipsko</t>
  </si>
  <si>
    <t>Budynek szkoły w Lipsko Polesie - z mieszkaniami na piętrze</t>
  </si>
  <si>
    <t>Budynek gospodarczy, Lipsko Polesie</t>
  </si>
  <si>
    <t>Budynek gospodarczy, Pniówek</t>
  </si>
  <si>
    <t>Budynek gminny (archiwum, świetlica, pomieszczenia mieszkalne), Siedliska</t>
  </si>
  <si>
    <t>Budynek gospodarczy, Wychody</t>
  </si>
  <si>
    <t>Budyenk mieszkalny - socjalny Wychody</t>
  </si>
  <si>
    <t>Budynek szkoły parterowy, Biblioteka Żdanów</t>
  </si>
  <si>
    <t>Budynek Regionalnej Izby Pamięci, Wysokie</t>
  </si>
  <si>
    <t>Budynek świetlicy, Skokówka</t>
  </si>
  <si>
    <t>Budynek ujęcia wody w Sitańcu</t>
  </si>
  <si>
    <t>Plac zabaw Szopiniek</t>
  </si>
  <si>
    <t>Plac zabaw Borowina Sitaniecka</t>
  </si>
  <si>
    <t>Centrum rekreacji w m. Sitaniec</t>
  </si>
  <si>
    <t>Plac zabaw w Wysokiem</t>
  </si>
  <si>
    <t>Ogrodzenie OZ Lipsko</t>
  </si>
  <si>
    <t>Nagłosnienie i instrumenty muzyczne</t>
  </si>
  <si>
    <t>82.</t>
  </si>
  <si>
    <t>Budynek po zlewni w Jatutowie</t>
  </si>
  <si>
    <t>LZA 50298</t>
  </si>
  <si>
    <t>LZA 50655</t>
  </si>
  <si>
    <t>Reanault Master</t>
  </si>
  <si>
    <t>VF1FDB2D637587430</t>
  </si>
  <si>
    <t>LZA 42442</t>
  </si>
  <si>
    <t>VF1VBH6F349948198</t>
  </si>
  <si>
    <t>LZ 95262</t>
  </si>
  <si>
    <t>05.03.2016 04.03.2019</t>
  </si>
  <si>
    <t>01.03.2016 28.02.2019</t>
  </si>
  <si>
    <t>27.03.2016 26.03.2019</t>
  </si>
  <si>
    <t>4. Gminny Osrodek Kultury Gminy Zamość</t>
  </si>
  <si>
    <t xml:space="preserve">Wyposażenie i urządzenia, w tym sprzęt muzyczny </t>
  </si>
  <si>
    <t>4. Gminny Ośrodek Kultury Gminy Zamość</t>
  </si>
  <si>
    <t>Jednostka</t>
  </si>
  <si>
    <t>Lokalizacja</t>
  </si>
  <si>
    <t>Zabezpieczenia przeciwpożarowe</t>
  </si>
  <si>
    <t>Zabezpieczenia przeciwkradzieżowe</t>
  </si>
  <si>
    <t>- zgodne z przepisami o ochronie przeciwpożarowej</t>
  </si>
  <si>
    <t>Urzad Gminy</t>
  </si>
  <si>
    <t>Gminny Zakład Obsługi Komunalnej</t>
  </si>
  <si>
    <t>Gminny Ośrodek Pomocy Społecznej</t>
  </si>
  <si>
    <t xml:space="preserve">4. </t>
  </si>
  <si>
    <t>Gminny Osrodek Kultury Gminy Zamość</t>
  </si>
  <si>
    <t>Jednsotka nie posiada władnego budynku</t>
  </si>
  <si>
    <t>Jednostka nie posiada własnego budynku</t>
  </si>
  <si>
    <t xml:space="preserve">5. </t>
  </si>
  <si>
    <t>Biblioteka Publiczna Gminy Zamośc z/s w Mokrem</t>
  </si>
  <si>
    <t xml:space="preserve">Zespół Ekonomiczno-Administracyjny Szkół </t>
  </si>
  <si>
    <t>Zespół Szkół w Wysokiem</t>
  </si>
  <si>
    <t xml:space="preserve"> Zespół Szkół im. Dzieci Zamojszczyzny w Sitańcu</t>
  </si>
  <si>
    <t>Zespół Szkół w Żdanowie</t>
  </si>
  <si>
    <t>Zespół Szkoły Podstawowej i Przedszkola w Kalinowicach</t>
  </si>
  <si>
    <t xml:space="preserve"> Szkoła Podstawowa im. ks. Jana Twardowskiego w Borowinie Sitanieckiej</t>
  </si>
  <si>
    <t>Szkoła Podstawowa w Mokrem</t>
  </si>
  <si>
    <t>Szkoła Podstawowa im. Batalionów Chłopskich w Wólce Wieprzeckiej</t>
  </si>
  <si>
    <t>Szkoła Podstawowa im. Marii Konopnickiej w Zawadzie</t>
  </si>
  <si>
    <t>- zgodne z przepisami o ochronie przeciwpożarowej, gaśnice lub agregaty 2 szt., hydranty zewnętrzne 1 szt., hydranty wewnętrzne 1 szt.</t>
  </si>
  <si>
    <t xml:space="preserve">- zgodne z przepisami o ochronie przeciwpożarowej, hydranty zewnetrzne 1 szt. </t>
  </si>
  <si>
    <t>- zgodne z przepisami o ochronie przeciwpożarowej, hydrant zewnętrzny 1 szt.</t>
  </si>
  <si>
    <t>- zgodne z przepisami o ochronie przeciwpożarowej, gaśnice lub agregaty 2 szt., hydranty zewnętrzne 1 szt.</t>
  </si>
  <si>
    <t>- zgodne z przepisami o ochronie przeciwpożarowej, gaśnice lub agregaty 2 szt.</t>
  </si>
  <si>
    <t>- zgodne z przepisami o ochronie przeciwpożarowej, hydrant zewnetrzny 1 szt.</t>
  </si>
  <si>
    <t>- zgodne z przepisami o ochronie przeciwpożarowej, hydrant zewnetrzny 1 szt., hydranty wewnętrzne 2 szt.</t>
  </si>
  <si>
    <t>- zgodne z przepisami o ochronie przeciwpożarowej, gaśnice lub agregaty 2 szt., hydranty wewnętrzne 1 szt.</t>
  </si>
  <si>
    <t>- zgodne z przepisami o ochronie przeciwpożarowej, gaśnice lub agregaty 6 szt., hydranty wewnętrznych 2 szt.</t>
  </si>
  <si>
    <t>- zgodne z przepisami o ochronie przeciwpożarowej, gaśnice lub agregaty 7 szt.</t>
  </si>
  <si>
    <t>- zgodne z przepisami o ochronie przeciwpożarowej, gaśnice lub agregaty szt.12, hydranty zewnętrzne 1 szt., hydranty wewnętrzne 5 szt.</t>
  </si>
  <si>
    <t>- zgodne z przepisami o ochronie przeciwpożarowej, hydranty zewnętrzne 1 szt.</t>
  </si>
  <si>
    <t>- zgodne z przepisami o ochronie przeciwpożarowej, gaśnice lub agregaty 3 szt., hydranty wewnętrzne 2 szt.</t>
  </si>
  <si>
    <t>- zgodne z przepisami o ochronie przeciwpożarowej, gaśnice lub agregaty  szt.7, hydranty zewnętrzne 1 szt.</t>
  </si>
  <si>
    <t>- zgodne z przepisami o ochronie przeciwpożarowej, gaśnice lub agregaty  szt.15, hydranty wewnętrzne 8 szt., hydranty zewnętrzne 2 szt.</t>
  </si>
  <si>
    <t xml:space="preserve"> zgodne z przepisami o ochronie przeciwpożarowej, gaśnice lub agregaty  szt.15, hydranty wewnętrzne 8 szt., hydranty zewnętrzne 2 szt.</t>
  </si>
  <si>
    <t>zgodne z przepisami o ochronie przeciwpożarowej,</t>
  </si>
  <si>
    <t>- zgodne z przepisami o ochronie przeciwpożarowej, gaśnice lub agregaty  szt.4</t>
  </si>
  <si>
    <t>Co najmniej dwa zamki wielozastawkowe w każdych dwiach zewnetrznych, okratowane okna budynku, system aalarmujący służby z całodobową ochroną</t>
  </si>
  <si>
    <t>- zgodne z przepisami o ochronie przeciwpożarowej, gaśnice lub agregaty  szt.9, hydranty wewnętrzne 2 szt.</t>
  </si>
  <si>
    <t>Co najmniej dwa zamki wielozastawkowe w każdych dwiach zewnetrznych, okratowane okna budynku, system alarmujący służby z całodobową ochroną</t>
  </si>
  <si>
    <t>System alarmujący szłuzby z całodobową ochroną</t>
  </si>
  <si>
    <t>okratowane okna, system alarmujący szłuzby z całodobową ochroną</t>
  </si>
  <si>
    <t>Co najmniej dwa zamki wielozastawkowe w każdych dwiach zewnetrznych, system alarmujący służby z całodobową ochroną</t>
  </si>
  <si>
    <t>16.04.2019 15.04.2022</t>
  </si>
  <si>
    <t xml:space="preserve"> WF0XXXTTGXER04019</t>
  </si>
  <si>
    <t>LZ 68922</t>
  </si>
  <si>
    <t>Gmina/OSP Mokrem</t>
  </si>
  <si>
    <t>14.03.2019 15.03.2022</t>
  </si>
  <si>
    <t>AHTFR29G507012814</t>
  </si>
  <si>
    <t>LZA 60997</t>
  </si>
  <si>
    <t>Toyota Hilux</t>
  </si>
  <si>
    <t>WV1ZZZ7JZ9X014321</t>
  </si>
  <si>
    <t>LZ 59539</t>
  </si>
  <si>
    <t>26.07.2019 25.07.2022</t>
  </si>
  <si>
    <t>LZ 60608</t>
  </si>
  <si>
    <t>11.05.2019 10.05.2022</t>
  </si>
  <si>
    <t>WV1ZZZ7JZ5X024202</t>
  </si>
  <si>
    <t>Wyposażenie i urządzenia w tym pojazdy wolnobieżne</t>
  </si>
  <si>
    <t>Sprzet starszy niż 7 lat</t>
  </si>
  <si>
    <t>Urządzenie do monitorowania pojazdów</t>
  </si>
  <si>
    <t>- zgodne z przepisami o ochronie przeciwpożarowej, gaśnice i agregaty szt. 2</t>
  </si>
  <si>
    <t>Co najmniej dwa zamki wielozastawkowe w każdych dwiach zewnetrznych, okratowane okna, stały dozór zewnętrzny</t>
  </si>
  <si>
    <t>- zgodne z przepisami o ochronie przeciwpożarowej, gaśnice i agregaty szt. 1</t>
  </si>
  <si>
    <t>Co najmniej dwa zamki wielozastawkowe w każdych dwiach zewnetrznych</t>
  </si>
  <si>
    <t>Kserokopiarki, urządzenia wielofunkcyjne*</t>
  </si>
  <si>
    <t>Sprzęt elektroniczny przenośny*</t>
  </si>
  <si>
    <t>6. Centrum Usług Wspólnych</t>
  </si>
  <si>
    <t>6. Centrum Usug Wspólnych</t>
  </si>
  <si>
    <t>Sprzęt elektroniczny przenośny w tym telefony komorkowe</t>
  </si>
  <si>
    <t>drewno krokwiowe</t>
  </si>
  <si>
    <t>Altana z wyposażeniem</t>
  </si>
  <si>
    <t>Ujęcie wody z osprzętem</t>
  </si>
  <si>
    <t>Altana Regionalnej Izby Pamięcie w Wysokiem</t>
  </si>
  <si>
    <t>- zgodne z przepisami o ochronie przeciwpożarowej, gaśnice lub agregaty  szt.14, hydranty wewnętrzne 7 szt., hydrant zewnętrzny szt. 1</t>
  </si>
  <si>
    <t>zgodne z przepisami o ochronie przeciwpożarowej, hydrant zewnętrzny szt. 2</t>
  </si>
  <si>
    <t>System alarmujący służby z całodobową ochroną</t>
  </si>
  <si>
    <t>Sprzęt elektroniczny stacjonarny*</t>
  </si>
  <si>
    <t>Sprzet nagłośnieniowy i muzyczny*</t>
  </si>
  <si>
    <t>Sprzęt elektroniczny przenośny w wartości odtwoerzeniowej*</t>
  </si>
  <si>
    <t>Tablica interaktywna*</t>
  </si>
  <si>
    <t>Tablica interaktywna w warości odtowrzeniowej*</t>
  </si>
  <si>
    <t>Sprzęt stacjonarny w wartości odtworzeniowej*</t>
  </si>
  <si>
    <t>płyty stropowe</t>
  </si>
  <si>
    <t>Świetlica Bortatycze Kolonia</t>
  </si>
  <si>
    <t>1/2 budynku świetlicy Chyża 55a</t>
  </si>
  <si>
    <t>Budynek biurowy ul. Szczebrzeska 122</t>
  </si>
  <si>
    <t>90.</t>
  </si>
  <si>
    <t>91.</t>
  </si>
  <si>
    <t>92.</t>
  </si>
  <si>
    <t>93.</t>
  </si>
  <si>
    <t>Siłaownia Szopinek</t>
  </si>
  <si>
    <t>Plac rekreacyjny w m. Wieprzec</t>
  </si>
  <si>
    <t>Siłownia Pniówek</t>
  </si>
  <si>
    <t>Plac zanaw Zwódne</t>
  </si>
  <si>
    <t>Plac rekracyjny Bortatycze Kolonia</t>
  </si>
  <si>
    <t>Plac rekreacyjny przy świetlicy Wierzchowiny</t>
  </si>
  <si>
    <t>Plac zabaw Jatutów</t>
  </si>
  <si>
    <t>Plac zabaw przy świetlicy Wólka Wieprzecka</t>
  </si>
  <si>
    <t>Ogrodzenie GOK Wysokie</t>
  </si>
  <si>
    <t>Plac zabaw Białobrzegi</t>
  </si>
  <si>
    <t>Siownia terenowa Zawada</t>
  </si>
  <si>
    <t>Plac rekreacyjny Wychody</t>
  </si>
  <si>
    <t>Plac zabaw Żdanówek</t>
  </si>
  <si>
    <t>Plac zabaw i siłownia Siedliska</t>
  </si>
  <si>
    <t>Plac zabaw Łapiguz</t>
  </si>
  <si>
    <t>Plac rekrecyjny w Bortatyczach</t>
  </si>
  <si>
    <t>Plac rekreacyjny Skokówka</t>
  </si>
  <si>
    <t>Studnia Białowola OSP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</si>
  <si>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</si>
  <si>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</si>
  <si>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</si>
  <si>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</si>
  <si>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</si>
  <si>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</si>
  <si>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</si>
  <si>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</si>
  <si>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</si>
  <si>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</si>
  <si>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</si>
  <si>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</si>
  <si>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</si>
  <si>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</si>
  <si>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</si>
  <si>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</si>
  <si>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</si>
  <si>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</si>
  <si>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- zgodne z przepisami o ochronie przeciwpożarowej, gaśnice lub agregaty, hydranty wewnętrzne 1 szt.</t>
  </si>
  <si>
    <t>- zgodne z przepisami o ochronie przeciwpożarowej, , hydranty zewnętrzne 1 szt.</t>
  </si>
  <si>
    <t>- zgodne z przepisami o ochronie przeciwpożarowej,  hydranty zewnętrzne 1 szt.</t>
  </si>
  <si>
    <t>- zgodne z przepisami o ochronie przeciwpożarowej, ., hydrant zewnetrzny 1 szt.</t>
  </si>
  <si>
    <t>- zgodne z przepisami o ochronie przeciwpożarowej, , hydrant zewnetrzny 1 szt.</t>
  </si>
  <si>
    <t>- zgodne z przepisami o ochronie przeciwpożarowej, hydranty wewnętrzne 1 szt.</t>
  </si>
  <si>
    <t xml:space="preserve">- zgodne z przepisami o ochronie przeciwpożarowej, gaśnice lub agregaty 2 szt., </t>
  </si>
  <si>
    <t>- zgodne z przepisami o ochronie przeciwpożarowej, gaśnice lub agregaty 6 szt., hydranty wewnętrzne 3 szt.</t>
  </si>
  <si>
    <t>- zgodne z przepisami o ochronie przeciwpożarowej,  hydrant zewnetrzny 1 szt.</t>
  </si>
  <si>
    <t>Budynek biurowy Szczebrzeska 122</t>
  </si>
  <si>
    <t>Budynek kompleks sportowego w Zawdzie</t>
  </si>
  <si>
    <t>112.</t>
  </si>
  <si>
    <t>Telefony komorkowe</t>
  </si>
  <si>
    <t>LZA 67439</t>
  </si>
  <si>
    <t>Skania P410</t>
  </si>
  <si>
    <t>YSP4X40005447896</t>
  </si>
  <si>
    <t>10.10.2019 09.10.2022</t>
  </si>
  <si>
    <t>Gmina</t>
  </si>
  <si>
    <t>21.08.2019 20.08.2022</t>
  </si>
  <si>
    <t>24.06.2019 23.06.2022</t>
  </si>
  <si>
    <t>31.07.2019 30.07.2022</t>
  </si>
  <si>
    <t>Kserokopiarka i urządzenia wieofunkcyjne</t>
  </si>
  <si>
    <t>38.</t>
  </si>
  <si>
    <t>Place zabaw z ogordzeniem</t>
  </si>
  <si>
    <t>Karuzela tarczowa z siedziskiem i kierownicą</t>
  </si>
  <si>
    <t>Zabawka wielofunkcyjna - labirynt</t>
  </si>
  <si>
    <t>2015</t>
  </si>
  <si>
    <t>Sprzęt nagłośnieniowy</t>
  </si>
  <si>
    <t>Co najmniej dwa zamki wielozastawkowe w każdych dwiach zewnetrznych, okratowane okna budynku, stału dozór zewnetrzny  i wewnętrzny, alarm tylko na miejscu</t>
  </si>
  <si>
    <t>- zgodne z przepisami o ochronie przeciwpożarowej, gaśnice lub agregaty 5 szt., hydranty wewnętrzne 3 szt., hydranty zewnętrzne 1 szt.</t>
  </si>
  <si>
    <t>Budynek szkoły przejęty po gimnazjum</t>
  </si>
  <si>
    <t>- zgodne z przepisami o ochronie przeciwpożarowej, gaśnice lub agregaty 4 szt., hydranty wewnętrzne 3 szt., hydranty zewnętrzne 1 szt.</t>
  </si>
  <si>
    <t xml:space="preserve">Co najmniej dwa zamki wielozastawkowe w każdych dwiach zewnetrznych,  stały dozór zewnętrzny lub wewnętrzny, system alarmujący służby z całodobową ochroną, </t>
  </si>
  <si>
    <t>Budynek szkoły przejety po gimnazjum</t>
  </si>
  <si>
    <t>Powierzchnia</t>
  </si>
  <si>
    <t>- zgodne z przepisami o ochronie przeciwpożarowej, gaśnice lub agregaty  szt.7, hydranty wewnętrzne 3 szt.</t>
  </si>
  <si>
    <t>płyta warstwowa</t>
  </si>
  <si>
    <t>Wiaty przytankowe na terenie Gminy Zamość 50 szt.</t>
  </si>
  <si>
    <t>Siłownia zewnętrzna</t>
  </si>
  <si>
    <t>- zgodne z przepisami o ochronie przeciwpożarowej, gaśnice lub agregaty  szt.3, hydranty zewnętrzne 1 szt., hydranty wewnętrzne 1 szt.</t>
  </si>
  <si>
    <t>- zgodne z przepisami o ochronie przeciwpożarowej, gaśnice lub agregaty  szt.3, hydranty wewnętrzne 1 szt.</t>
  </si>
  <si>
    <t xml:space="preserve">- zgodne z przepisami o ochronie przeciwpożarowej, gaśnice lub agregaty  szt.3, hydrant zewnętrzny 1 szt., hydranty wewnętrzne 3 szt., </t>
  </si>
  <si>
    <t>- zgodne z przepisami o ochronie przeciwpożarowej, gaśnice lub agregaty  szt.4, hydranty wewnętrzne 3 szt.</t>
  </si>
  <si>
    <t>Szkoła Podstawowa im. Papieża Jana Pawła II w Płoskiem</t>
  </si>
  <si>
    <t>8. Szkoła Podstawowa im. Papieża Jana Pawła II w Płoskiem</t>
  </si>
  <si>
    <t>Telewizja dozorowa*</t>
  </si>
  <si>
    <t>06.03.2019 05.06.2020</t>
  </si>
  <si>
    <t>19,5 KM</t>
  </si>
  <si>
    <t>traktor Snapper z siewnikiem</t>
  </si>
  <si>
    <t>KŚT/STR.20/1</t>
  </si>
  <si>
    <t>LZ76812</t>
  </si>
  <si>
    <t>Volkswagen Golf</t>
  </si>
  <si>
    <t>WVWZZZ1KZ8W530984</t>
  </si>
  <si>
    <t>20.12.2019 19.12.2020</t>
  </si>
  <si>
    <t>LZ 94769</t>
  </si>
  <si>
    <t>Rydwan</t>
  </si>
  <si>
    <t xml:space="preserve">przyczepa, agregat </t>
  </si>
  <si>
    <t>SYBH20000J0000855</t>
  </si>
  <si>
    <t>21.08.2019 20.08.2020</t>
  </si>
  <si>
    <t>VF3AA8HSCA8008198</t>
  </si>
  <si>
    <t>26.02.2023 25.02.2026</t>
  </si>
  <si>
    <t>LZ 72810</t>
  </si>
  <si>
    <t>Peugeot Bipper</t>
  </si>
  <si>
    <t>LZA 27998</t>
  </si>
  <si>
    <t>LZA 14704</t>
  </si>
  <si>
    <t>VF6JS00A000009105</t>
  </si>
  <si>
    <t>Renault Midliner</t>
  </si>
  <si>
    <t>LZA 60F8</t>
  </si>
  <si>
    <t>01.12.2022 30.11.2025</t>
  </si>
  <si>
    <t>Gmina/OPS Płoskie</t>
  </si>
  <si>
    <t>Renault Master</t>
  </si>
  <si>
    <t>VF1MAF4BE48629476</t>
  </si>
  <si>
    <t>22.05.2020 21.05.2021</t>
  </si>
  <si>
    <t>brak nr rej.</t>
  </si>
  <si>
    <t>ZTH</t>
  </si>
  <si>
    <t>kosiarka samojezdna</t>
  </si>
  <si>
    <t>19.03.2020 18.03.2020</t>
  </si>
  <si>
    <t>LZ</t>
  </si>
  <si>
    <t>WMAL70ZZ14Y128977</t>
  </si>
  <si>
    <t>MAN 12.180</t>
  </si>
  <si>
    <t>19.03.2022 18.03.2025</t>
  </si>
  <si>
    <t>LZ 77982</t>
  </si>
  <si>
    <t>Bokat E16</t>
  </si>
  <si>
    <t>minikoparka</t>
  </si>
  <si>
    <t>AHLL23469</t>
  </si>
  <si>
    <t>11.05.2022 10.05.2025</t>
  </si>
  <si>
    <t>LZ 80344</t>
  </si>
  <si>
    <t>Fiat Ducato</t>
  </si>
  <si>
    <t>ZFA25000002050262</t>
  </si>
  <si>
    <t>04.11.2020 03.11.2021</t>
  </si>
  <si>
    <t>LZ 80470</t>
  </si>
  <si>
    <t>WV1ZZZ7JZ7X002221</t>
  </si>
  <si>
    <t>2299/1324</t>
  </si>
  <si>
    <t>LZ 84319</t>
  </si>
  <si>
    <t>MAN 18.280</t>
  </si>
  <si>
    <t>WMAM38ZZ34Y133421</t>
  </si>
  <si>
    <t>29.09.2022 28.09.2025</t>
  </si>
  <si>
    <t>Zero-Skręt IS400S</t>
  </si>
  <si>
    <t>wolnobieżny - kosiarka samojezdna</t>
  </si>
  <si>
    <t>5-59-592</t>
  </si>
  <si>
    <t>09.03.2022 08.03.2025</t>
  </si>
  <si>
    <t>Dacia Dokker</t>
  </si>
  <si>
    <t>ciężrowy</t>
  </si>
  <si>
    <t>UU18SDPL553253166</t>
  </si>
  <si>
    <t>14.04.2022 13.04.2025</t>
  </si>
  <si>
    <t>30.04.2022 29.04.2025</t>
  </si>
  <si>
    <t>Kajen K2</t>
  </si>
  <si>
    <t>przyczepa</t>
  </si>
  <si>
    <t>SXVK20000GP000012</t>
  </si>
  <si>
    <t>30.03.2022 29.03.2025</t>
  </si>
  <si>
    <t>1461/3500</t>
  </si>
  <si>
    <t>UU18SDPL556069622</t>
  </si>
  <si>
    <t>LZ 78223</t>
  </si>
  <si>
    <t>zgodne z przepisami o ochronie przeciwpożarowej, hudrnaty wewnętrzne, gasnice</t>
  </si>
  <si>
    <t>2003</t>
  </si>
  <si>
    <t>Świetlica Sitaniec, garaż</t>
  </si>
  <si>
    <t>Świetlica, Remiza OSP Pniówek</t>
  </si>
  <si>
    <t>Remiza OSP, Świetlica Białowola</t>
  </si>
  <si>
    <t>Centum Geoturystyczne Lipsko Polesie</t>
  </si>
  <si>
    <t>Budynek szkoły piętrowy, Pniówek</t>
  </si>
  <si>
    <t>Budynek obok szkoły parterowy, Żdanów i Biblioteka</t>
  </si>
  <si>
    <t>Budynek kompleksu sportowego w Zawadzie</t>
  </si>
  <si>
    <t>Magazyn Sitaniec</t>
  </si>
  <si>
    <t>Magazyno - wiata Sitaniec</t>
  </si>
  <si>
    <t>Wiata Sitaniec Błonie</t>
  </si>
  <si>
    <t>Budynek po GS Białowola</t>
  </si>
  <si>
    <t>Świetlica Lipsko w użyczeniu</t>
  </si>
  <si>
    <t>Budynek ujęcie wody Płoskie</t>
  </si>
  <si>
    <t>Budynek gospodarczy Łapiguz z przeznaczeniem na świetlicę</t>
  </si>
  <si>
    <t>Budynek sanitarno-gospodarczy Lipsko - Polesie</t>
  </si>
  <si>
    <t>Budynek gospodarczy Zwódnw z przeznaczeniem na świetlicę</t>
  </si>
  <si>
    <t>Budynek kuźni Wysokie</t>
  </si>
  <si>
    <t>Budynek stodoły Wysokie</t>
  </si>
  <si>
    <t>Boisko sportowe Jatutów</t>
  </si>
  <si>
    <t>2019</t>
  </si>
  <si>
    <t>Altana Skaraszów</t>
  </si>
  <si>
    <t>Wieża ze zjeżdżalnią Bortatycze</t>
  </si>
  <si>
    <t>Drewniany domek na placu zabaw Bortatycze</t>
  </si>
  <si>
    <t>Wieża widokowa Wierzchowiny</t>
  </si>
  <si>
    <t>Wieża widokowa Lipsko Polesie</t>
  </si>
  <si>
    <t>Ogrodzenie placu Zarzecze</t>
  </si>
  <si>
    <t>Ogrodzenie placu zabaw Szopinek</t>
  </si>
  <si>
    <t>Plac zabaw  - nowa cześć urządzenia Szpionek</t>
  </si>
  <si>
    <t>Strefa aktywności Hubale</t>
  </si>
  <si>
    <t>Plac nowe urządzenia Bortatycze</t>
  </si>
  <si>
    <t>Plac nowe urządzenia Bortatycze Kol.</t>
  </si>
  <si>
    <t>Siłownia, urządzenia Skokówka</t>
  </si>
  <si>
    <t>Plac, urządzenia Biłobrzegi</t>
  </si>
  <si>
    <t>Siłownia, urządzenia Borowina Sitaniecka</t>
  </si>
  <si>
    <t>Altana Mokre</t>
  </si>
  <si>
    <t>Altana grilowa Sitaniec</t>
  </si>
  <si>
    <t>Altana Lipsko Polesie</t>
  </si>
  <si>
    <t>Ogrodzenie Jatutów</t>
  </si>
  <si>
    <t>Infrastruktura (ogrodzenie terenu, słupek do pomiaru ruchu, rzeźby gigantów, parking) Lipsko Polesie</t>
  </si>
  <si>
    <t>2020</t>
  </si>
  <si>
    <t>Siłownia Wierzchowiny</t>
  </si>
  <si>
    <t>Plac zabaw Zarzecz</t>
  </si>
  <si>
    <t>Siłownia Zewnętrzna Chyża</t>
  </si>
  <si>
    <t>Strefa aktywności Sitaniec</t>
  </si>
  <si>
    <t>Siłowni zewnętrzna Wysokie</t>
  </si>
  <si>
    <t>Infrastruktura przy szklaku rowerowym Mokre</t>
  </si>
  <si>
    <t>Śmietnik CKD Wysokie</t>
  </si>
  <si>
    <t>64.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</si>
  <si>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</si>
  <si>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</si>
  <si>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</si>
  <si>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</si>
  <si>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</si>
  <si>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</si>
  <si>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</si>
  <si>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</si>
  <si>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</si>
  <si>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</si>
  <si>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</si>
  <si>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</si>
  <si>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</si>
  <si>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</si>
  <si>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</si>
  <si>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</si>
  <si>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</si>
  <si>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</si>
  <si>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</si>
  <si>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</si>
  <si>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</si>
  <si>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</si>
  <si>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</si>
  <si>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</si>
  <si>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</si>
  <si>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</si>
  <si>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</si>
  <si>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</si>
  <si>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</si>
  <si>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</si>
  <si>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</si>
  <si>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</si>
  <si>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</si>
  <si>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</si>
  <si>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</si>
  <si>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</si>
  <si>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</si>
  <si>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1/2 budynku świetlicy Chyża 55a w użyczeniu</t>
  </si>
  <si>
    <t>Infokiosk</t>
  </si>
  <si>
    <t>LZ 82314</t>
  </si>
  <si>
    <t>LZ 82336</t>
  </si>
  <si>
    <t>LZ 93240</t>
  </si>
  <si>
    <t>Zestaw instalacji fotowoltaicznej</t>
  </si>
  <si>
    <t>in</t>
  </si>
  <si>
    <t>Altana Żdanówek</t>
  </si>
  <si>
    <t>Ogrodzenie boiska Zawada</t>
  </si>
  <si>
    <t>Ogrodzenie przy świetlicy Płoskie</t>
  </si>
  <si>
    <t>44.</t>
  </si>
  <si>
    <t>150.</t>
  </si>
  <si>
    <t xml:space="preserve">brak nr rej. </t>
  </si>
  <si>
    <t>Ryzyko</t>
  </si>
  <si>
    <t>Liczba szkód</t>
  </si>
  <si>
    <t>Kwota wypłaty</t>
  </si>
  <si>
    <t>Ubezpieczenie mienia od wszystkich ryzyk</t>
  </si>
  <si>
    <t>Ubezpieczenia sprzętu elektronicznego</t>
  </si>
  <si>
    <t>Ubezpieczenie odpowiedzialności cywilnej</t>
  </si>
  <si>
    <t>Ubezpieczenie instalacji solarnych</t>
  </si>
  <si>
    <t>Ubezpieczenie NNW OSP</t>
  </si>
  <si>
    <t>OC posiadaczy pojazdów mechanicznych</t>
  </si>
  <si>
    <t>Ubezpieczenie Autocasco</t>
  </si>
  <si>
    <t>Ubezpieczenie NNW komunikacyjne</t>
  </si>
  <si>
    <t>RAZEM</t>
  </si>
  <si>
    <t>2017-2018</t>
  </si>
  <si>
    <t>2018-2019</t>
  </si>
  <si>
    <t>2019-2020</t>
  </si>
  <si>
    <t>2020-2021</t>
  </si>
  <si>
    <t>2021-2022</t>
  </si>
  <si>
    <t>rezerwa 1026,00 zł w ubezpieczeniu mienia</t>
  </si>
  <si>
    <t>rezerwa 4 880,00 zł w ubezpieczeniu instalacji solarnych</t>
  </si>
  <si>
    <r>
      <t> </t>
    </r>
    <r>
      <rPr>
        <b/>
        <sz val="10"/>
        <rFont val="Cambria"/>
        <family val="1"/>
        <charset val="238"/>
        <scheme val="major"/>
      </rPr>
      <t>7. Zespół Szkół w Wysokiem</t>
    </r>
    <r>
      <rPr>
        <sz val="10"/>
        <rFont val="Cambria"/>
        <family val="1"/>
        <charset val="238"/>
        <scheme val="major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</si>
</sst>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24378C"/>
      </left>
      <right style="medium">
        <color rgb="FFC00000"/>
      </right>
      <top style="thick">
        <color rgb="FFC00000"/>
      </top>
      <bottom style="thick">
        <color rgb="FF24378C"/>
      </bottom>
      <diagonal/>
    </border>
    <border>
      <left/>
      <right style="medium">
        <color rgb="FFC00000"/>
      </right>
      <top style="thick">
        <color rgb="FFC00000"/>
      </top>
      <bottom style="thick">
        <color rgb="FF24378C"/>
      </bottom>
      <diagonal/>
    </border>
    <border>
      <left/>
      <right style="medium">
        <color rgb="FF24378C"/>
      </right>
      <top style="thick">
        <color rgb="FFC00000"/>
      </top>
      <bottom style="thick">
        <color rgb="FF24378C"/>
      </bottom>
      <diagonal/>
    </border>
    <border>
      <left style="medium">
        <color rgb="FF24378C"/>
      </left>
      <right/>
      <top style="thick">
        <color rgb="FF24378C"/>
      </top>
      <bottom style="thick">
        <color rgb="FF24378C"/>
      </bottom>
      <diagonal/>
    </border>
    <border>
      <left/>
      <right/>
      <top style="thick">
        <color rgb="FF24378C"/>
      </top>
      <bottom style="thick">
        <color rgb="FF24378C"/>
      </bottom>
      <diagonal/>
    </border>
    <border>
      <left/>
      <right style="medium">
        <color rgb="FF24378C"/>
      </right>
      <top style="thick">
        <color rgb="FF24378C"/>
      </top>
      <bottom style="thick">
        <color rgb="FF24378C"/>
      </bottom>
      <diagonal/>
    </border>
    <border>
      <left style="medium">
        <color rgb="FF24378C"/>
      </left>
      <right style="medium">
        <color rgb="FFC00000"/>
      </right>
      <top/>
      <bottom style="medium">
        <color rgb="FF24378C"/>
      </bottom>
      <diagonal/>
    </border>
    <border>
      <left/>
      <right style="medium">
        <color rgb="FFC00000"/>
      </right>
      <top/>
      <bottom style="medium">
        <color rgb="FF24378C"/>
      </bottom>
      <diagonal/>
    </border>
    <border>
      <left/>
      <right style="medium">
        <color rgb="FF24378C"/>
      </right>
      <top/>
      <bottom style="medium">
        <color rgb="FF24378C"/>
      </bottom>
      <diagonal/>
    </border>
    <border>
      <left style="medium">
        <color rgb="FF24378C"/>
      </left>
      <right/>
      <top style="medium">
        <color rgb="FF24378C"/>
      </top>
      <bottom style="medium">
        <color rgb="FF24378C"/>
      </bottom>
      <diagonal/>
    </border>
    <border>
      <left/>
      <right style="medium">
        <color rgb="FFC00000"/>
      </right>
      <top style="medium">
        <color rgb="FF24378C"/>
      </top>
      <bottom style="medium">
        <color rgb="FF24378C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5" fillId="2" borderId="0" xfId="0" applyFont="1" applyFill="1"/>
    <xf numFmtId="0" fontId="4" fillId="0" borderId="0" xfId="0" applyFont="1" applyBorder="1" applyAlignment="1">
      <alignment vertical="center" wrapText="1"/>
    </xf>
    <xf numFmtId="8" fontId="0" fillId="0" borderId="0" xfId="0" applyNumberFormat="1"/>
    <xf numFmtId="0" fontId="8" fillId="0" borderId="0" xfId="0" applyFont="1"/>
    <xf numFmtId="0" fontId="8" fillId="0" borderId="8" xfId="0" applyFont="1" applyBorder="1" applyAlignment="1">
      <alignment wrapText="1"/>
    </xf>
    <xf numFmtId="0" fontId="9" fillId="0" borderId="0" xfId="0" applyFont="1"/>
    <xf numFmtId="165" fontId="5" fillId="0" borderId="0" xfId="0" applyNumberFormat="1" applyFont="1"/>
    <xf numFmtId="0" fontId="7" fillId="0" borderId="0" xfId="0" applyFont="1"/>
    <xf numFmtId="0" fontId="2" fillId="0" borderId="0" xfId="0" applyNumberFormat="1" applyFont="1" applyAlignment="1">
      <alignment horizontal="center"/>
    </xf>
    <xf numFmtId="0" fontId="5" fillId="5" borderId="0" xfId="0" applyFont="1" applyFill="1"/>
    <xf numFmtId="0" fontId="7" fillId="5" borderId="0" xfId="0" applyFont="1" applyFill="1"/>
    <xf numFmtId="0" fontId="0" fillId="5" borderId="0" xfId="0" applyFill="1"/>
    <xf numFmtId="44" fontId="4" fillId="0" borderId="0" xfId="1" applyFont="1" applyBorder="1" applyAlignment="1">
      <alignment horizontal="right" vertical="center" wrapText="1"/>
    </xf>
    <xf numFmtId="44" fontId="4" fillId="0" borderId="0" xfId="1" applyFont="1" applyBorder="1" applyAlignment="1">
      <alignment horizontal="right" vertical="center" wrapText="1"/>
    </xf>
    <xf numFmtId="8" fontId="0" fillId="5" borderId="0" xfId="0" applyNumberFormat="1" applyFill="1"/>
    <xf numFmtId="44" fontId="0" fillId="5" borderId="0" xfId="0" applyNumberFormat="1" applyFill="1"/>
    <xf numFmtId="10" fontId="0" fillId="5" borderId="0" xfId="0" applyNumberFormat="1" applyFill="1"/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vertical="center" wrapText="1"/>
    </xf>
    <xf numFmtId="0" fontId="11" fillId="0" borderId="44" xfId="0" applyFont="1" applyBorder="1" applyAlignment="1">
      <alignment horizontal="right" vertical="center" wrapText="1" indent="1"/>
    </xf>
    <xf numFmtId="165" fontId="11" fillId="0" borderId="44" xfId="0" applyNumberFormat="1" applyFont="1" applyBorder="1" applyAlignment="1">
      <alignment horizontal="right" vertical="center" wrapText="1" indent="1"/>
    </xf>
    <xf numFmtId="0" fontId="10" fillId="0" borderId="45" xfId="0" applyFont="1" applyBorder="1" applyAlignment="1">
      <alignment vertical="center" wrapText="1"/>
    </xf>
    <xf numFmtId="0" fontId="10" fillId="0" borderId="46" xfId="0" applyFont="1" applyBorder="1" applyAlignment="1">
      <alignment vertical="center" wrapText="1"/>
    </xf>
    <xf numFmtId="0" fontId="10" fillId="0" borderId="44" xfId="0" applyFont="1" applyBorder="1" applyAlignment="1">
      <alignment horizontal="right" vertical="center" wrapText="1" indent="1"/>
    </xf>
    <xf numFmtId="165" fontId="10" fillId="0" borderId="44" xfId="0" applyNumberFormat="1" applyFont="1" applyBorder="1" applyAlignment="1">
      <alignment horizontal="right" vertical="center" wrapText="1" inden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2" fillId="6" borderId="5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44" fontId="13" fillId="0" borderId="1" xfId="0" applyNumberFormat="1" applyFont="1" applyBorder="1" applyAlignment="1">
      <alignment horizontal="right" vertical="center" wrapText="1"/>
    </xf>
    <xf numFmtId="44" fontId="13" fillId="0" borderId="1" xfId="1" applyFont="1" applyBorder="1" applyAlignment="1">
      <alignment horizontal="right" vertical="center" wrapText="1"/>
    </xf>
    <xf numFmtId="8" fontId="13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44" fontId="13" fillId="0" borderId="3" xfId="1" applyFont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44" fontId="13" fillId="2" borderId="1" xfId="1" applyFont="1" applyFill="1" applyBorder="1" applyAlignment="1">
      <alignment horizontal="right" vertical="center" wrapText="1"/>
    </xf>
    <xf numFmtId="0" fontId="12" fillId="6" borderId="2" xfId="0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49" fontId="12" fillId="3" borderId="3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6" xfId="0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49" fontId="12" fillId="3" borderId="6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wrapText="1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8" fontId="13" fillId="0" borderId="5" xfId="0" applyNumberFormat="1" applyFont="1" applyBorder="1" applyAlignment="1">
      <alignment horizontal="right" vertical="center" wrapText="1"/>
    </xf>
    <xf numFmtId="8" fontId="13" fillId="0" borderId="2" xfId="0" applyNumberFormat="1" applyFont="1" applyBorder="1" applyAlignment="1">
      <alignment horizontal="right" vertical="center" wrapText="1"/>
    </xf>
    <xf numFmtId="0" fontId="13" fillId="0" borderId="1" xfId="0" applyNumberFormat="1" applyFont="1" applyBorder="1" applyAlignment="1">
      <alignment horizontal="center"/>
    </xf>
    <xf numFmtId="44" fontId="13" fillId="0" borderId="1" xfId="1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8" fontId="13" fillId="2" borderId="5" xfId="0" applyNumberFormat="1" applyFont="1" applyFill="1" applyBorder="1" applyAlignment="1">
      <alignment horizontal="right" vertical="center" wrapText="1"/>
    </xf>
    <xf numFmtId="8" fontId="13" fillId="2" borderId="2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1" applyNumberFormat="1" applyFont="1" applyBorder="1" applyAlignment="1">
      <alignment horizontal="center"/>
    </xf>
    <xf numFmtId="8" fontId="13" fillId="0" borderId="0" xfId="0" applyNumberFormat="1" applyFont="1"/>
    <xf numFmtId="44" fontId="13" fillId="0" borderId="0" xfId="0" applyNumberFormat="1" applyFont="1"/>
    <xf numFmtId="44" fontId="13" fillId="0" borderId="5" xfId="1" applyFont="1" applyBorder="1" applyAlignment="1">
      <alignment horizontal="right" vertical="center" wrapText="1"/>
    </xf>
    <xf numFmtId="44" fontId="13" fillId="0" borderId="2" xfId="1" applyFont="1" applyBorder="1" applyAlignment="1">
      <alignment horizontal="right" vertical="center" wrapText="1"/>
    </xf>
    <xf numFmtId="8" fontId="13" fillId="0" borderId="5" xfId="0" applyNumberFormat="1" applyFont="1" applyBorder="1" applyAlignment="1">
      <alignment horizontal="right" vertical="center"/>
    </xf>
    <xf numFmtId="8" fontId="13" fillId="0" borderId="2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8" fontId="13" fillId="0" borderId="5" xfId="0" applyNumberFormat="1" applyFont="1" applyBorder="1" applyAlignment="1">
      <alignment horizontal="right" wrapText="1"/>
    </xf>
    <xf numFmtId="8" fontId="13" fillId="0" borderId="2" xfId="0" applyNumberFormat="1" applyFont="1" applyBorder="1" applyAlignment="1">
      <alignment horizontal="right" wrapText="1"/>
    </xf>
    <xf numFmtId="44" fontId="13" fillId="0" borderId="5" xfId="1" applyFont="1" applyBorder="1" applyAlignment="1">
      <alignment horizontal="center" vertical="center" wrapText="1"/>
    </xf>
    <xf numFmtId="44" fontId="13" fillId="0" borderId="2" xfId="1" applyFont="1" applyBorder="1" applyAlignment="1">
      <alignment horizontal="center" vertical="center" wrapText="1"/>
    </xf>
    <xf numFmtId="44" fontId="14" fillId="0" borderId="5" xfId="1" applyFont="1" applyBorder="1" applyAlignment="1">
      <alignment horizontal="right" vertical="center" wrapText="1"/>
    </xf>
    <xf numFmtId="44" fontId="14" fillId="0" borderId="2" xfId="1" applyFont="1" applyBorder="1" applyAlignment="1">
      <alignment horizontal="right" vertical="center" wrapText="1"/>
    </xf>
    <xf numFmtId="0" fontId="14" fillId="0" borderId="1" xfId="0" applyNumberFormat="1" applyFont="1" applyBorder="1" applyAlignment="1">
      <alignment horizontal="center"/>
    </xf>
    <xf numFmtId="44" fontId="14" fillId="0" borderId="1" xfId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0" xfId="0" applyFont="1"/>
    <xf numFmtId="44" fontId="13" fillId="5" borderId="1" xfId="1" applyFont="1" applyFill="1" applyBorder="1" applyAlignment="1">
      <alignment vertical="center" wrapText="1"/>
    </xf>
    <xf numFmtId="44" fontId="13" fillId="0" borderId="5" xfId="1" applyFont="1" applyBorder="1" applyAlignment="1">
      <alignment vertical="center" wrapText="1"/>
    </xf>
    <xf numFmtId="44" fontId="13" fillId="0" borderId="2" xfId="1" applyFont="1" applyBorder="1" applyAlignment="1">
      <alignment vertical="center" wrapText="1"/>
    </xf>
    <xf numFmtId="44" fontId="14" fillId="5" borderId="1" xfId="1" applyFont="1" applyFill="1" applyBorder="1" applyAlignment="1">
      <alignment vertical="center" wrapText="1"/>
    </xf>
    <xf numFmtId="44" fontId="13" fillId="0" borderId="1" xfId="1" applyFont="1" applyBorder="1" applyAlignment="1">
      <alignment vertical="center" wrapText="1"/>
    </xf>
    <xf numFmtId="44" fontId="13" fillId="0" borderId="1" xfId="1" applyFont="1" applyBorder="1"/>
    <xf numFmtId="0" fontId="12" fillId="6" borderId="5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2" fillId="6" borderId="4" xfId="0" applyNumberFormat="1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44" fontId="13" fillId="2" borderId="5" xfId="0" applyNumberFormat="1" applyFont="1" applyFill="1" applyBorder="1" applyAlignment="1">
      <alignment horizontal="center" vertical="center" wrapText="1"/>
    </xf>
    <xf numFmtId="44" fontId="13" fillId="2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44" fontId="13" fillId="2" borderId="5" xfId="0" applyNumberFormat="1" applyFont="1" applyFill="1" applyBorder="1" applyAlignment="1">
      <alignment horizontal="right" vertical="center" wrapText="1"/>
    </xf>
    <xf numFmtId="44" fontId="13" fillId="2" borderId="2" xfId="0" applyNumberFormat="1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165" fontId="13" fillId="5" borderId="5" xfId="0" applyNumberFormat="1" applyFont="1" applyFill="1" applyBorder="1" applyAlignment="1">
      <alignment horizontal="right" vertical="center"/>
    </xf>
    <xf numFmtId="165" fontId="13" fillId="5" borderId="2" xfId="0" applyNumberFormat="1" applyFont="1" applyFill="1" applyBorder="1" applyAlignment="1">
      <alignment horizontal="right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0" xfId="0" applyFont="1" applyFill="1"/>
    <xf numFmtId="165" fontId="13" fillId="5" borderId="0" xfId="0" applyNumberFormat="1" applyFont="1" applyFill="1"/>
    <xf numFmtId="165" fontId="13" fillId="0" borderId="5" xfId="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right" vertical="center" wrapText="1"/>
    </xf>
    <xf numFmtId="165" fontId="13" fillId="0" borderId="0" xfId="0" applyNumberFormat="1" applyFont="1"/>
    <xf numFmtId="0" fontId="12" fillId="4" borderId="1" xfId="0" applyFont="1" applyFill="1" applyBorder="1" applyAlignment="1">
      <alignment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165" fontId="14" fillId="0" borderId="0" xfId="0" applyNumberFormat="1" applyFont="1"/>
    <xf numFmtId="0" fontId="13" fillId="5" borderId="1" xfId="0" applyFont="1" applyFill="1" applyBorder="1" applyAlignment="1">
      <alignment horizontal="center" vertical="center" wrapText="1"/>
    </xf>
    <xf numFmtId="8" fontId="13" fillId="5" borderId="5" xfId="0" applyNumberFormat="1" applyFont="1" applyFill="1" applyBorder="1" applyAlignment="1">
      <alignment horizontal="right" vertical="center" wrapText="1"/>
    </xf>
    <xf numFmtId="8" fontId="13" fillId="5" borderId="2" xfId="0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/>
    <xf numFmtId="49" fontId="1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8" fontId="14" fillId="0" borderId="0" xfId="0" applyNumberFormat="1" applyFont="1"/>
    <xf numFmtId="0" fontId="12" fillId="5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0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164" fontId="13" fillId="0" borderId="5" xfId="0" applyNumberFormat="1" applyFont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13" fillId="0" borderId="0" xfId="0" applyNumberFormat="1" applyFont="1"/>
    <xf numFmtId="0" fontId="13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left" wrapText="1"/>
    </xf>
    <xf numFmtId="49" fontId="17" fillId="3" borderId="7" xfId="0" applyNumberFormat="1" applyFont="1" applyFill="1" applyBorder="1" applyAlignment="1">
      <alignment horizontal="left" wrapText="1"/>
    </xf>
    <xf numFmtId="49" fontId="17" fillId="3" borderId="8" xfId="0" applyNumberFormat="1" applyFont="1" applyFill="1" applyBorder="1" applyAlignment="1">
      <alignment horizontal="left" wrapText="1"/>
    </xf>
    <xf numFmtId="0" fontId="18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left" wrapText="1"/>
    </xf>
    <xf numFmtId="49" fontId="18" fillId="0" borderId="11" xfId="0" applyNumberFormat="1" applyFont="1" applyBorder="1" applyAlignment="1">
      <alignment horizontal="left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left" wrapText="1"/>
    </xf>
    <xf numFmtId="49" fontId="18" fillId="0" borderId="20" xfId="0" applyNumberFormat="1" applyFont="1" applyBorder="1" applyAlignment="1">
      <alignment horizontal="left" wrapText="1"/>
    </xf>
    <xf numFmtId="0" fontId="19" fillId="0" borderId="1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wrapText="1"/>
    </xf>
    <xf numFmtId="0" fontId="19" fillId="0" borderId="11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49" fontId="18" fillId="0" borderId="8" xfId="0" applyNumberFormat="1" applyFont="1" applyBorder="1" applyAlignment="1">
      <alignment horizontal="left" wrapText="1"/>
    </xf>
    <xf numFmtId="0" fontId="19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wrapText="1"/>
    </xf>
    <xf numFmtId="49" fontId="18" fillId="0" borderId="29" xfId="0" applyNumberFormat="1" applyFont="1" applyBorder="1" applyAlignment="1">
      <alignment horizont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49" fontId="18" fillId="0" borderId="30" xfId="0" applyNumberFormat="1" applyFont="1" applyBorder="1" applyAlignment="1">
      <alignment horizontal="center" wrapText="1"/>
    </xf>
    <xf numFmtId="49" fontId="18" fillId="0" borderId="31" xfId="0" applyNumberFormat="1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49" fontId="18" fillId="0" borderId="27" xfId="0" applyNumberFormat="1" applyFont="1" applyBorder="1" applyAlignment="1">
      <alignment horizontal="center" wrapText="1"/>
    </xf>
    <xf numFmtId="49" fontId="18" fillId="0" borderId="26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left"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8" xfId="0" applyFont="1" applyBorder="1"/>
    <xf numFmtId="0" fontId="19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wrapText="1"/>
    </xf>
    <xf numFmtId="0" fontId="13" fillId="0" borderId="25" xfId="0" applyFont="1" applyBorder="1" applyAlignment="1">
      <alignment vertical="center" wrapText="1"/>
    </xf>
    <xf numFmtId="0" fontId="19" fillId="0" borderId="29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7" xfId="0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left" wrapText="1"/>
    </xf>
    <xf numFmtId="0" fontId="19" fillId="0" borderId="2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wrapText="1"/>
    </xf>
    <xf numFmtId="0" fontId="19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19" fillId="0" borderId="35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wrapText="1"/>
    </xf>
    <xf numFmtId="14" fontId="13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165" fontId="13" fillId="5" borderId="1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5" borderId="1" xfId="0" applyFont="1" applyFill="1" applyBorder="1"/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1"/>
  <sheetViews>
    <sheetView tabSelected="1" workbookViewId="0">
      <pane ySplit="2" topLeftCell="A224" activePane="bottomLeft" state="frozen"/>
      <selection pane="bottomLeft" activeCell="A232" sqref="A232"/>
    </sheetView>
  </sheetViews>
  <sheetFormatPr defaultColWidth="9.109375" defaultRowHeight="14.4" x14ac:dyDescent="0.3"/>
  <cols>
    <col min="1" max="1" width="5.109375" style="2" customWidth="1"/>
    <col min="2" max="2" width="32.6640625" style="8" customWidth="1"/>
    <col min="3" max="3" width="34.44140625" style="2" bestFit="1" customWidth="1"/>
    <col min="4" max="4" width="24.33203125" style="2" customWidth="1"/>
    <col min="5" max="5" width="18.44140625" style="17" customWidth="1"/>
    <col min="6" max="6" width="16.6640625" style="2" customWidth="1"/>
    <col min="7" max="7" width="13.109375" style="7" customWidth="1"/>
    <col min="8" max="8" width="13.33203125" style="8" bestFit="1" customWidth="1"/>
    <col min="9" max="9" width="13" style="8" customWidth="1"/>
    <col min="10" max="10" width="13.109375" style="8" customWidth="1"/>
    <col min="11" max="11" width="12.109375" style="8" customWidth="1"/>
    <col min="12" max="12" width="9.109375" style="3"/>
    <col min="13" max="13" width="14.88671875" style="1" bestFit="1" customWidth="1"/>
    <col min="14" max="14" width="15.77734375" style="1" bestFit="1" customWidth="1"/>
    <col min="15" max="16384" width="9.109375" style="1"/>
  </cols>
  <sheetData>
    <row r="1" spans="1:14" s="3" customFormat="1" x14ac:dyDescent="0.3">
      <c r="A1" s="62">
        <v>1</v>
      </c>
      <c r="B1" s="62" t="s">
        <v>0</v>
      </c>
      <c r="C1" s="62" t="s">
        <v>1</v>
      </c>
      <c r="D1" s="62"/>
      <c r="E1" s="63" t="s">
        <v>617</v>
      </c>
      <c r="F1" s="64" t="s">
        <v>375</v>
      </c>
      <c r="G1" s="65" t="s">
        <v>260</v>
      </c>
      <c r="H1" s="66" t="s">
        <v>229</v>
      </c>
      <c r="I1" s="66"/>
      <c r="J1" s="66"/>
      <c r="K1" s="66"/>
      <c r="L1" s="41"/>
      <c r="M1" s="41"/>
      <c r="N1" s="41"/>
    </row>
    <row r="2" spans="1:14" s="3" customFormat="1" ht="22.5" customHeight="1" x14ac:dyDescent="0.3">
      <c r="A2" s="62"/>
      <c r="B2" s="62"/>
      <c r="C2" s="62"/>
      <c r="D2" s="62"/>
      <c r="E2" s="67"/>
      <c r="F2" s="68"/>
      <c r="G2" s="69"/>
      <c r="H2" s="70" t="s">
        <v>225</v>
      </c>
      <c r="I2" s="70" t="s">
        <v>226</v>
      </c>
      <c r="J2" s="70" t="s">
        <v>227</v>
      </c>
      <c r="K2" s="70" t="s">
        <v>228</v>
      </c>
      <c r="L2" s="41"/>
      <c r="M2" s="41"/>
      <c r="N2" s="41"/>
    </row>
    <row r="3" spans="1:14" s="3" customFormat="1" ht="15" customHeight="1" x14ac:dyDescent="0.3">
      <c r="A3" s="71" t="s">
        <v>2</v>
      </c>
      <c r="B3" s="72"/>
      <c r="C3" s="72"/>
      <c r="D3" s="72"/>
      <c r="E3" s="73"/>
      <c r="F3" s="72"/>
      <c r="G3" s="74"/>
      <c r="H3" s="72"/>
      <c r="I3" s="72"/>
      <c r="J3" s="72"/>
      <c r="K3" s="75"/>
      <c r="L3" s="41"/>
      <c r="M3" s="41"/>
      <c r="N3" s="41"/>
    </row>
    <row r="4" spans="1:14" s="3" customFormat="1" ht="27" x14ac:dyDescent="0.3">
      <c r="A4" s="76" t="s">
        <v>3</v>
      </c>
      <c r="B4" s="46" t="s">
        <v>4</v>
      </c>
      <c r="C4" s="77">
        <v>924352.43</v>
      </c>
      <c r="D4" s="78"/>
      <c r="E4" s="79"/>
      <c r="F4" s="80" t="s">
        <v>381</v>
      </c>
      <c r="G4" s="81" t="s">
        <v>338</v>
      </c>
      <c r="H4" s="82" t="s">
        <v>339</v>
      </c>
      <c r="I4" s="82" t="s">
        <v>340</v>
      </c>
      <c r="J4" s="82" t="s">
        <v>292</v>
      </c>
      <c r="K4" s="82" t="s">
        <v>178</v>
      </c>
      <c r="L4" s="41" t="s">
        <v>336</v>
      </c>
      <c r="M4" s="41"/>
      <c r="N4" s="41"/>
    </row>
    <row r="5" spans="1:14" s="3" customFormat="1" ht="40.200000000000003" x14ac:dyDescent="0.3">
      <c r="A5" s="76" t="s">
        <v>5</v>
      </c>
      <c r="B5" s="46" t="s">
        <v>6</v>
      </c>
      <c r="C5" s="83">
        <v>612190.41</v>
      </c>
      <c r="D5" s="84"/>
      <c r="E5" s="79"/>
      <c r="F5" s="80" t="s">
        <v>381</v>
      </c>
      <c r="G5" s="81" t="s">
        <v>338</v>
      </c>
      <c r="H5" s="82" t="s">
        <v>295</v>
      </c>
      <c r="I5" s="82" t="s">
        <v>341</v>
      </c>
      <c r="J5" s="82" t="s">
        <v>178</v>
      </c>
      <c r="K5" s="82" t="s">
        <v>291</v>
      </c>
      <c r="L5" s="41" t="s">
        <v>336</v>
      </c>
      <c r="M5" s="41"/>
      <c r="N5" s="41"/>
    </row>
    <row r="6" spans="1:14" s="3" customFormat="1" ht="26.4" x14ac:dyDescent="0.3">
      <c r="A6" s="76" t="s">
        <v>7</v>
      </c>
      <c r="B6" s="46" t="s">
        <v>8</v>
      </c>
      <c r="C6" s="77">
        <v>107990</v>
      </c>
      <c r="D6" s="78"/>
      <c r="E6" s="79"/>
      <c r="F6" s="80" t="s">
        <v>381</v>
      </c>
      <c r="G6" s="81" t="s">
        <v>342</v>
      </c>
      <c r="H6" s="82" t="s">
        <v>272</v>
      </c>
      <c r="I6" s="82" t="s">
        <v>273</v>
      </c>
      <c r="J6" s="82" t="s">
        <v>178</v>
      </c>
      <c r="K6" s="82" t="s">
        <v>291</v>
      </c>
      <c r="L6" s="41" t="s">
        <v>336</v>
      </c>
      <c r="M6" s="41"/>
      <c r="N6" s="41"/>
    </row>
    <row r="7" spans="1:14" s="3" customFormat="1" x14ac:dyDescent="0.3">
      <c r="A7" s="76" t="s">
        <v>9</v>
      </c>
      <c r="B7" s="85" t="s">
        <v>407</v>
      </c>
      <c r="C7" s="77">
        <v>2034004.36</v>
      </c>
      <c r="D7" s="78"/>
      <c r="E7" s="79"/>
      <c r="F7" s="80" t="s">
        <v>381</v>
      </c>
      <c r="G7" s="81" t="s">
        <v>609</v>
      </c>
      <c r="H7" s="82"/>
      <c r="I7" s="82"/>
      <c r="J7" s="82"/>
      <c r="K7" s="82"/>
      <c r="L7" s="41" t="s">
        <v>336</v>
      </c>
      <c r="M7" s="41"/>
      <c r="N7" s="41"/>
    </row>
    <row r="8" spans="1:14" s="3" customFormat="1" ht="27" x14ac:dyDescent="0.3">
      <c r="A8" s="76" t="s">
        <v>10</v>
      </c>
      <c r="B8" s="46" t="s">
        <v>11</v>
      </c>
      <c r="C8" s="77">
        <v>607750</v>
      </c>
      <c r="D8" s="78"/>
      <c r="E8" s="86"/>
      <c r="F8" s="80" t="s">
        <v>381</v>
      </c>
      <c r="G8" s="81" t="s">
        <v>344</v>
      </c>
      <c r="H8" s="82" t="s">
        <v>295</v>
      </c>
      <c r="I8" s="82" t="s">
        <v>340</v>
      </c>
      <c r="J8" s="82" t="s">
        <v>292</v>
      </c>
      <c r="K8" s="82" t="s">
        <v>178</v>
      </c>
      <c r="L8" s="41" t="s">
        <v>336</v>
      </c>
      <c r="M8" s="41"/>
      <c r="N8" s="41"/>
    </row>
    <row r="9" spans="1:14" s="3" customFormat="1" x14ac:dyDescent="0.3">
      <c r="A9" s="76" t="s">
        <v>12</v>
      </c>
      <c r="B9" s="46" t="s">
        <v>13</v>
      </c>
      <c r="C9" s="77">
        <v>162977.71</v>
      </c>
      <c r="D9" s="78"/>
      <c r="E9" s="79"/>
      <c r="F9" s="80" t="s">
        <v>381</v>
      </c>
      <c r="G9" s="81" t="s">
        <v>345</v>
      </c>
      <c r="H9" s="82" t="s">
        <v>295</v>
      </c>
      <c r="I9" s="82" t="s">
        <v>346</v>
      </c>
      <c r="J9" s="82" t="s">
        <v>292</v>
      </c>
      <c r="K9" s="82" t="s">
        <v>178</v>
      </c>
      <c r="L9" s="41" t="s">
        <v>336</v>
      </c>
      <c r="M9" s="41"/>
      <c r="N9" s="41"/>
    </row>
    <row r="10" spans="1:14" s="3" customFormat="1" ht="26.4" x14ac:dyDescent="0.3">
      <c r="A10" s="76" t="s">
        <v>14</v>
      </c>
      <c r="B10" s="46" t="s">
        <v>15</v>
      </c>
      <c r="C10" s="77">
        <v>10250</v>
      </c>
      <c r="D10" s="78"/>
      <c r="E10" s="79"/>
      <c r="F10" s="80" t="s">
        <v>381</v>
      </c>
      <c r="G10" s="81" t="s">
        <v>347</v>
      </c>
      <c r="H10" s="82" t="s">
        <v>295</v>
      </c>
      <c r="I10" s="82" t="s">
        <v>178</v>
      </c>
      <c r="J10" s="82" t="s">
        <v>292</v>
      </c>
      <c r="K10" s="82" t="s">
        <v>178</v>
      </c>
      <c r="L10" s="41" t="s">
        <v>336</v>
      </c>
      <c r="M10" s="41"/>
      <c r="N10" s="41"/>
    </row>
    <row r="11" spans="1:14" s="3" customFormat="1" ht="26.4" x14ac:dyDescent="0.3">
      <c r="A11" s="76" t="s">
        <v>16</v>
      </c>
      <c r="B11" s="46" t="s">
        <v>17</v>
      </c>
      <c r="C11" s="77">
        <v>12660</v>
      </c>
      <c r="D11" s="78"/>
      <c r="E11" s="79"/>
      <c r="F11" s="80" t="s">
        <v>381</v>
      </c>
      <c r="G11" s="81" t="s">
        <v>347</v>
      </c>
      <c r="H11" s="82" t="s">
        <v>295</v>
      </c>
      <c r="I11" s="82" t="s">
        <v>178</v>
      </c>
      <c r="J11" s="82" t="s">
        <v>292</v>
      </c>
      <c r="K11" s="82" t="s">
        <v>178</v>
      </c>
      <c r="L11" s="41" t="s">
        <v>336</v>
      </c>
      <c r="M11" s="41"/>
      <c r="N11" s="41"/>
    </row>
    <row r="12" spans="1:14" s="3" customFormat="1" x14ac:dyDescent="0.3">
      <c r="A12" s="76" t="s">
        <v>18</v>
      </c>
      <c r="B12" s="46" t="s">
        <v>19</v>
      </c>
      <c r="C12" s="77">
        <v>124490.27</v>
      </c>
      <c r="D12" s="78"/>
      <c r="E12" s="79"/>
      <c r="F12" s="80" t="s">
        <v>381</v>
      </c>
      <c r="G12" s="81" t="s">
        <v>345</v>
      </c>
      <c r="H12" s="82" t="s">
        <v>295</v>
      </c>
      <c r="I12" s="82" t="s">
        <v>178</v>
      </c>
      <c r="J12" s="82" t="s">
        <v>292</v>
      </c>
      <c r="K12" s="82" t="s">
        <v>178</v>
      </c>
      <c r="L12" s="41" t="s">
        <v>336</v>
      </c>
      <c r="M12" s="41"/>
      <c r="N12" s="41"/>
    </row>
    <row r="13" spans="1:14" s="3" customFormat="1" ht="26.4" x14ac:dyDescent="0.3">
      <c r="A13" s="76" t="s">
        <v>20</v>
      </c>
      <c r="B13" s="46" t="s">
        <v>21</v>
      </c>
      <c r="C13" s="77">
        <v>11970</v>
      </c>
      <c r="D13" s="78"/>
      <c r="E13" s="79"/>
      <c r="F13" s="80" t="s">
        <v>381</v>
      </c>
      <c r="G13" s="81" t="s">
        <v>348</v>
      </c>
      <c r="H13" s="82" t="s">
        <v>295</v>
      </c>
      <c r="I13" s="82" t="s">
        <v>178</v>
      </c>
      <c r="J13" s="82" t="s">
        <v>292</v>
      </c>
      <c r="K13" s="82" t="s">
        <v>178</v>
      </c>
      <c r="L13" s="41" t="s">
        <v>336</v>
      </c>
      <c r="M13" s="41"/>
      <c r="N13" s="41"/>
    </row>
    <row r="14" spans="1:14" s="3" customFormat="1" x14ac:dyDescent="0.3">
      <c r="A14" s="76" t="s">
        <v>22</v>
      </c>
      <c r="B14" s="46" t="s">
        <v>23</v>
      </c>
      <c r="C14" s="77">
        <v>110450</v>
      </c>
      <c r="D14" s="78"/>
      <c r="E14" s="79"/>
      <c r="F14" s="80" t="s">
        <v>381</v>
      </c>
      <c r="G14" s="81" t="s">
        <v>345</v>
      </c>
      <c r="H14" s="82" t="s">
        <v>272</v>
      </c>
      <c r="I14" s="82" t="s">
        <v>178</v>
      </c>
      <c r="J14" s="82" t="s">
        <v>292</v>
      </c>
      <c r="K14" s="82" t="s">
        <v>178</v>
      </c>
      <c r="L14" s="41" t="s">
        <v>336</v>
      </c>
      <c r="M14" s="41"/>
      <c r="N14" s="87"/>
    </row>
    <row r="15" spans="1:14" s="3" customFormat="1" x14ac:dyDescent="0.3">
      <c r="A15" s="76" t="s">
        <v>24</v>
      </c>
      <c r="B15" s="85" t="s">
        <v>439</v>
      </c>
      <c r="C15" s="77">
        <v>36330</v>
      </c>
      <c r="D15" s="78"/>
      <c r="E15" s="79"/>
      <c r="F15" s="80" t="s">
        <v>381</v>
      </c>
      <c r="G15" s="81"/>
      <c r="H15" s="82"/>
      <c r="I15" s="82"/>
      <c r="J15" s="82"/>
      <c r="K15" s="82"/>
      <c r="L15" s="41" t="s">
        <v>336</v>
      </c>
      <c r="M15" s="41"/>
      <c r="N15" s="87"/>
    </row>
    <row r="16" spans="1:14" s="3" customFormat="1" x14ac:dyDescent="0.3">
      <c r="A16" s="76" t="s">
        <v>25</v>
      </c>
      <c r="B16" s="46" t="s">
        <v>30</v>
      </c>
      <c r="C16" s="77">
        <v>29600</v>
      </c>
      <c r="D16" s="78"/>
      <c r="E16" s="79"/>
      <c r="F16" s="80" t="s">
        <v>381</v>
      </c>
      <c r="G16" s="81" t="s">
        <v>297</v>
      </c>
      <c r="H16" s="82" t="s">
        <v>295</v>
      </c>
      <c r="I16" s="82" t="s">
        <v>349</v>
      </c>
      <c r="J16" s="82" t="s">
        <v>178</v>
      </c>
      <c r="K16" s="82" t="s">
        <v>275</v>
      </c>
      <c r="L16" s="41" t="s">
        <v>336</v>
      </c>
      <c r="M16" s="41"/>
      <c r="N16" s="88"/>
    </row>
    <row r="17" spans="1:14" s="3" customFormat="1" x14ac:dyDescent="0.3">
      <c r="A17" s="76" t="s">
        <v>27</v>
      </c>
      <c r="B17" s="46" t="s">
        <v>32</v>
      </c>
      <c r="C17" s="77">
        <v>93500</v>
      </c>
      <c r="D17" s="78"/>
      <c r="E17" s="79"/>
      <c r="F17" s="80" t="s">
        <v>381</v>
      </c>
      <c r="G17" s="81" t="s">
        <v>350</v>
      </c>
      <c r="H17" s="82" t="s">
        <v>272</v>
      </c>
      <c r="I17" s="82" t="s">
        <v>351</v>
      </c>
      <c r="J17" s="82" t="s">
        <v>178</v>
      </c>
      <c r="K17" s="82" t="s">
        <v>291</v>
      </c>
      <c r="L17" s="41" t="s">
        <v>336</v>
      </c>
      <c r="M17" s="41"/>
      <c r="N17" s="41"/>
    </row>
    <row r="18" spans="1:14" s="3" customFormat="1" ht="26.4" x14ac:dyDescent="0.3">
      <c r="A18" s="76" t="s">
        <v>28</v>
      </c>
      <c r="B18" s="46" t="s">
        <v>34</v>
      </c>
      <c r="C18" s="77">
        <v>13180</v>
      </c>
      <c r="D18" s="78"/>
      <c r="E18" s="79"/>
      <c r="F18" s="80" t="s">
        <v>381</v>
      </c>
      <c r="G18" s="81" t="s">
        <v>352</v>
      </c>
      <c r="H18" s="82" t="s">
        <v>353</v>
      </c>
      <c r="I18" s="82" t="s">
        <v>343</v>
      </c>
      <c r="J18" s="82" t="s">
        <v>178</v>
      </c>
      <c r="K18" s="82" t="s">
        <v>275</v>
      </c>
      <c r="L18" s="41" t="s">
        <v>336</v>
      </c>
      <c r="M18" s="41"/>
      <c r="N18" s="41"/>
    </row>
    <row r="19" spans="1:14" s="3" customFormat="1" ht="26.4" x14ac:dyDescent="0.3">
      <c r="A19" s="76" t="s">
        <v>29</v>
      </c>
      <c r="B19" s="46" t="s">
        <v>36</v>
      </c>
      <c r="C19" s="77">
        <v>92840</v>
      </c>
      <c r="D19" s="78"/>
      <c r="E19" s="79"/>
      <c r="F19" s="80" t="s">
        <v>381</v>
      </c>
      <c r="G19" s="81" t="s">
        <v>347</v>
      </c>
      <c r="H19" s="82" t="s">
        <v>295</v>
      </c>
      <c r="I19" s="82" t="s">
        <v>292</v>
      </c>
      <c r="J19" s="82" t="s">
        <v>178</v>
      </c>
      <c r="K19" s="82" t="s">
        <v>178</v>
      </c>
      <c r="L19" s="41" t="s">
        <v>336</v>
      </c>
      <c r="M19" s="41"/>
      <c r="N19" s="41"/>
    </row>
    <row r="20" spans="1:14" s="3" customFormat="1" x14ac:dyDescent="0.3">
      <c r="A20" s="76" t="s">
        <v>31</v>
      </c>
      <c r="B20" s="46" t="s">
        <v>408</v>
      </c>
      <c r="C20" s="77">
        <v>889163.88</v>
      </c>
      <c r="D20" s="78"/>
      <c r="E20" s="79"/>
      <c r="F20" s="80" t="s">
        <v>381</v>
      </c>
      <c r="G20" s="81" t="s">
        <v>342</v>
      </c>
      <c r="H20" s="82" t="s">
        <v>295</v>
      </c>
      <c r="I20" s="82" t="s">
        <v>273</v>
      </c>
      <c r="J20" s="82" t="s">
        <v>178</v>
      </c>
      <c r="K20" s="82" t="s">
        <v>275</v>
      </c>
      <c r="L20" s="41" t="s">
        <v>336</v>
      </c>
      <c r="M20" s="41"/>
      <c r="N20" s="41"/>
    </row>
    <row r="21" spans="1:14" s="3" customFormat="1" ht="27" x14ac:dyDescent="0.3">
      <c r="A21" s="76" t="s">
        <v>33</v>
      </c>
      <c r="B21" s="46" t="s">
        <v>39</v>
      </c>
      <c r="C21" s="77">
        <v>93610</v>
      </c>
      <c r="D21" s="78"/>
      <c r="E21" s="79"/>
      <c r="F21" s="80" t="s">
        <v>381</v>
      </c>
      <c r="G21" s="81" t="s">
        <v>338</v>
      </c>
      <c r="H21" s="82" t="s">
        <v>295</v>
      </c>
      <c r="I21" s="82" t="s">
        <v>354</v>
      </c>
      <c r="J21" s="82" t="s">
        <v>178</v>
      </c>
      <c r="K21" s="82" t="s">
        <v>275</v>
      </c>
      <c r="L21" s="41" t="s">
        <v>336</v>
      </c>
      <c r="M21" s="41"/>
      <c r="N21" s="41"/>
    </row>
    <row r="22" spans="1:14" s="3" customFormat="1" x14ac:dyDescent="0.3">
      <c r="A22" s="76" t="s">
        <v>35</v>
      </c>
      <c r="B22" s="46" t="s">
        <v>41</v>
      </c>
      <c r="C22" s="77">
        <v>73670</v>
      </c>
      <c r="D22" s="78"/>
      <c r="E22" s="79"/>
      <c r="F22" s="80" t="s">
        <v>381</v>
      </c>
      <c r="G22" s="81" t="s">
        <v>355</v>
      </c>
      <c r="H22" s="82" t="s">
        <v>295</v>
      </c>
      <c r="I22" s="82" t="s">
        <v>273</v>
      </c>
      <c r="J22" s="82" t="s">
        <v>178</v>
      </c>
      <c r="K22" s="82" t="s">
        <v>291</v>
      </c>
      <c r="L22" s="41" t="s">
        <v>336</v>
      </c>
      <c r="M22" s="41"/>
      <c r="N22" s="41"/>
    </row>
    <row r="23" spans="1:14" s="3" customFormat="1" ht="27" x14ac:dyDescent="0.3">
      <c r="A23" s="76" t="s">
        <v>37</v>
      </c>
      <c r="B23" s="46" t="s">
        <v>43</v>
      </c>
      <c r="C23" s="77">
        <v>18410</v>
      </c>
      <c r="D23" s="78"/>
      <c r="E23" s="79"/>
      <c r="F23" s="80" t="s">
        <v>381</v>
      </c>
      <c r="G23" s="81" t="s">
        <v>356</v>
      </c>
      <c r="H23" s="82" t="s">
        <v>299</v>
      </c>
      <c r="I23" s="82" t="s">
        <v>273</v>
      </c>
      <c r="J23" s="82" t="s">
        <v>178</v>
      </c>
      <c r="K23" s="82" t="s">
        <v>357</v>
      </c>
      <c r="L23" s="41" t="s">
        <v>336</v>
      </c>
      <c r="M23" s="41"/>
      <c r="N23" s="41"/>
    </row>
    <row r="24" spans="1:14" s="3" customFormat="1" x14ac:dyDescent="0.3">
      <c r="A24" s="76" t="s">
        <v>38</v>
      </c>
      <c r="B24" s="46" t="s">
        <v>45</v>
      </c>
      <c r="C24" s="77">
        <v>105650</v>
      </c>
      <c r="D24" s="78"/>
      <c r="E24" s="79"/>
      <c r="F24" s="80" t="s">
        <v>381</v>
      </c>
      <c r="G24" s="81" t="s">
        <v>356</v>
      </c>
      <c r="H24" s="82" t="s">
        <v>295</v>
      </c>
      <c r="I24" s="82" t="s">
        <v>358</v>
      </c>
      <c r="J24" s="82" t="s">
        <v>178</v>
      </c>
      <c r="K24" s="82" t="s">
        <v>291</v>
      </c>
      <c r="L24" s="41" t="s">
        <v>336</v>
      </c>
      <c r="M24" s="41"/>
      <c r="N24" s="41"/>
    </row>
    <row r="25" spans="1:14" s="3" customFormat="1" ht="26.4" x14ac:dyDescent="0.3">
      <c r="A25" s="76" t="s">
        <v>40</v>
      </c>
      <c r="B25" s="46" t="s">
        <v>49</v>
      </c>
      <c r="C25" s="77">
        <v>112583.5</v>
      </c>
      <c r="D25" s="78"/>
      <c r="E25" s="86"/>
      <c r="F25" s="80" t="s">
        <v>381</v>
      </c>
      <c r="G25" s="81" t="s">
        <v>297</v>
      </c>
      <c r="H25" s="82" t="s">
        <v>295</v>
      </c>
      <c r="I25" s="82" t="s">
        <v>274</v>
      </c>
      <c r="J25" s="82" t="s">
        <v>178</v>
      </c>
      <c r="K25" s="82" t="s">
        <v>291</v>
      </c>
      <c r="L25" s="41" t="s">
        <v>336</v>
      </c>
      <c r="M25" s="41"/>
      <c r="N25" s="41"/>
    </row>
    <row r="26" spans="1:14" s="3" customFormat="1" x14ac:dyDescent="0.3">
      <c r="A26" s="76" t="s">
        <v>42</v>
      </c>
      <c r="B26" s="46" t="s">
        <v>51</v>
      </c>
      <c r="C26" s="77">
        <v>65450</v>
      </c>
      <c r="D26" s="78"/>
      <c r="E26" s="79"/>
      <c r="F26" s="80" t="s">
        <v>381</v>
      </c>
      <c r="G26" s="81" t="s">
        <v>350</v>
      </c>
      <c r="H26" s="82" t="s">
        <v>272</v>
      </c>
      <c r="I26" s="82" t="s">
        <v>349</v>
      </c>
      <c r="J26" s="82" t="s">
        <v>178</v>
      </c>
      <c r="K26" s="82" t="s">
        <v>291</v>
      </c>
      <c r="L26" s="41" t="s">
        <v>336</v>
      </c>
      <c r="M26" s="41"/>
      <c r="N26" s="41"/>
    </row>
    <row r="27" spans="1:14" s="3" customFormat="1" ht="26.4" x14ac:dyDescent="0.3">
      <c r="A27" s="76" t="s">
        <v>44</v>
      </c>
      <c r="B27" s="46" t="s">
        <v>409</v>
      </c>
      <c r="C27" s="77">
        <v>1650743</v>
      </c>
      <c r="D27" s="78"/>
      <c r="E27" s="86"/>
      <c r="F27" s="80" t="s">
        <v>381</v>
      </c>
      <c r="G27" s="81">
        <v>2012</v>
      </c>
      <c r="H27" s="82" t="s">
        <v>295</v>
      </c>
      <c r="I27" s="82" t="s">
        <v>296</v>
      </c>
      <c r="J27" s="82" t="s">
        <v>178</v>
      </c>
      <c r="K27" s="82" t="s">
        <v>291</v>
      </c>
      <c r="L27" s="41" t="s">
        <v>336</v>
      </c>
      <c r="M27" s="41"/>
      <c r="N27" s="41"/>
    </row>
    <row r="28" spans="1:14" s="3" customFormat="1" x14ac:dyDescent="0.3">
      <c r="A28" s="76" t="s">
        <v>46</v>
      </c>
      <c r="B28" s="46" t="s">
        <v>57</v>
      </c>
      <c r="C28" s="89">
        <v>10000</v>
      </c>
      <c r="D28" s="90"/>
      <c r="E28" s="79"/>
      <c r="F28" s="80" t="s">
        <v>381</v>
      </c>
      <c r="G28" s="81" t="s">
        <v>300</v>
      </c>
      <c r="H28" s="82" t="s">
        <v>178</v>
      </c>
      <c r="I28" s="82" t="s">
        <v>178</v>
      </c>
      <c r="J28" s="82" t="s">
        <v>178</v>
      </c>
      <c r="K28" s="82" t="s">
        <v>178</v>
      </c>
      <c r="L28" s="41" t="s">
        <v>336</v>
      </c>
      <c r="M28" s="41"/>
      <c r="N28" s="41"/>
    </row>
    <row r="29" spans="1:14" s="3" customFormat="1" x14ac:dyDescent="0.3">
      <c r="A29" s="76" t="s">
        <v>48</v>
      </c>
      <c r="B29" s="46" t="s">
        <v>410</v>
      </c>
      <c r="C29" s="77">
        <v>473461.03</v>
      </c>
      <c r="D29" s="78"/>
      <c r="E29" s="86"/>
      <c r="F29" s="80" t="s">
        <v>381</v>
      </c>
      <c r="G29" s="81" t="s">
        <v>298</v>
      </c>
      <c r="H29" s="82" t="s">
        <v>299</v>
      </c>
      <c r="I29" s="82" t="s">
        <v>274</v>
      </c>
      <c r="J29" s="82" t="s">
        <v>178</v>
      </c>
      <c r="K29" s="82" t="s">
        <v>291</v>
      </c>
      <c r="L29" s="41" t="s">
        <v>336</v>
      </c>
      <c r="M29" s="41"/>
      <c r="N29" s="41"/>
    </row>
    <row r="30" spans="1:14" s="3" customFormat="1" ht="27" x14ac:dyDescent="0.3">
      <c r="A30" s="76" t="s">
        <v>50</v>
      </c>
      <c r="B30" s="46" t="s">
        <v>411</v>
      </c>
      <c r="C30" s="91">
        <v>135596.06</v>
      </c>
      <c r="D30" s="92"/>
      <c r="E30" s="79"/>
      <c r="F30" s="80" t="s">
        <v>381</v>
      </c>
      <c r="G30" s="81" t="s">
        <v>344</v>
      </c>
      <c r="H30" s="82" t="s">
        <v>359</v>
      </c>
      <c r="I30" s="82" t="s">
        <v>360</v>
      </c>
      <c r="J30" s="82" t="s">
        <v>178</v>
      </c>
      <c r="K30" s="82" t="s">
        <v>291</v>
      </c>
      <c r="L30" s="41" t="s">
        <v>336</v>
      </c>
      <c r="M30" s="41"/>
      <c r="N30" s="41"/>
    </row>
    <row r="31" spans="1:14" s="3" customFormat="1" x14ac:dyDescent="0.3">
      <c r="A31" s="76" t="s">
        <v>52</v>
      </c>
      <c r="B31" s="46" t="s">
        <v>698</v>
      </c>
      <c r="C31" s="91">
        <v>229353.92</v>
      </c>
      <c r="D31" s="92"/>
      <c r="E31" s="79"/>
      <c r="F31" s="80" t="s">
        <v>381</v>
      </c>
      <c r="G31" s="81" t="s">
        <v>345</v>
      </c>
      <c r="H31" s="82" t="s">
        <v>272</v>
      </c>
      <c r="I31" s="82" t="s">
        <v>273</v>
      </c>
      <c r="J31" s="82" t="s">
        <v>178</v>
      </c>
      <c r="K31" s="82" t="s">
        <v>291</v>
      </c>
      <c r="L31" s="41" t="s">
        <v>336</v>
      </c>
      <c r="M31" s="41"/>
      <c r="N31" s="41"/>
    </row>
    <row r="32" spans="1:14" s="3" customFormat="1" x14ac:dyDescent="0.3">
      <c r="A32" s="76" t="s">
        <v>53</v>
      </c>
      <c r="B32" s="46" t="s">
        <v>413</v>
      </c>
      <c r="C32" s="77">
        <v>202950</v>
      </c>
      <c r="D32" s="78"/>
      <c r="E32" s="79"/>
      <c r="F32" s="80" t="s">
        <v>381</v>
      </c>
      <c r="G32" s="81" t="s">
        <v>361</v>
      </c>
      <c r="H32" s="82" t="s">
        <v>295</v>
      </c>
      <c r="I32" s="82" t="s">
        <v>273</v>
      </c>
      <c r="J32" s="82" t="s">
        <v>178</v>
      </c>
      <c r="K32" s="82" t="s">
        <v>291</v>
      </c>
      <c r="L32" s="41" t="s">
        <v>336</v>
      </c>
      <c r="M32" s="41"/>
      <c r="N32" s="41"/>
    </row>
    <row r="33" spans="1:14" s="3" customFormat="1" x14ac:dyDescent="0.3">
      <c r="A33" s="76" t="s">
        <v>55</v>
      </c>
      <c r="B33" s="46" t="s">
        <v>699</v>
      </c>
      <c r="C33" s="77">
        <v>781260.49</v>
      </c>
      <c r="D33" s="78"/>
      <c r="E33" s="79"/>
      <c r="F33" s="80" t="s">
        <v>381</v>
      </c>
      <c r="G33" s="81" t="s">
        <v>342</v>
      </c>
      <c r="H33" s="82" t="s">
        <v>295</v>
      </c>
      <c r="I33" s="82" t="s">
        <v>273</v>
      </c>
      <c r="J33" s="82" t="s">
        <v>178</v>
      </c>
      <c r="K33" s="82" t="s">
        <v>291</v>
      </c>
      <c r="L33" s="41" t="s">
        <v>336</v>
      </c>
      <c r="M33" s="41"/>
      <c r="N33" s="41"/>
    </row>
    <row r="34" spans="1:14" s="3" customFormat="1" x14ac:dyDescent="0.3">
      <c r="A34" s="76" t="s">
        <v>56</v>
      </c>
      <c r="B34" s="46" t="s">
        <v>700</v>
      </c>
      <c r="C34" s="77">
        <v>557327.19999999995</v>
      </c>
      <c r="D34" s="78"/>
      <c r="E34" s="79"/>
      <c r="F34" s="80" t="s">
        <v>381</v>
      </c>
      <c r="G34" s="81" t="s">
        <v>312</v>
      </c>
      <c r="H34" s="82" t="s">
        <v>295</v>
      </c>
      <c r="I34" s="82" t="s">
        <v>343</v>
      </c>
      <c r="J34" s="82" t="s">
        <v>178</v>
      </c>
      <c r="K34" s="82" t="s">
        <v>291</v>
      </c>
      <c r="L34" s="41" t="s">
        <v>336</v>
      </c>
      <c r="M34" s="41"/>
      <c r="N34" s="41"/>
    </row>
    <row r="35" spans="1:14" s="3" customFormat="1" x14ac:dyDescent="0.3">
      <c r="A35" s="76" t="s">
        <v>58</v>
      </c>
      <c r="B35" s="46" t="s">
        <v>416</v>
      </c>
      <c r="C35" s="77">
        <v>225334.63</v>
      </c>
      <c r="D35" s="78"/>
      <c r="E35" s="79"/>
      <c r="F35" s="80" t="s">
        <v>381</v>
      </c>
      <c r="G35" s="81"/>
      <c r="H35" s="82"/>
      <c r="I35" s="82"/>
      <c r="J35" s="82"/>
      <c r="K35" s="82"/>
      <c r="L35" s="41" t="s">
        <v>336</v>
      </c>
      <c r="M35" s="41"/>
      <c r="N35" s="41"/>
    </row>
    <row r="36" spans="1:14" s="3" customFormat="1" ht="40.200000000000003" x14ac:dyDescent="0.3">
      <c r="A36" s="76" t="s">
        <v>59</v>
      </c>
      <c r="B36" s="46" t="s">
        <v>230</v>
      </c>
      <c r="C36" s="77">
        <v>207860.95</v>
      </c>
      <c r="D36" s="78"/>
      <c r="E36" s="79"/>
      <c r="F36" s="80" t="s">
        <v>381</v>
      </c>
      <c r="G36" s="81" t="s">
        <v>338</v>
      </c>
      <c r="H36" s="82" t="s">
        <v>295</v>
      </c>
      <c r="I36" s="82" t="s">
        <v>362</v>
      </c>
      <c r="J36" s="82" t="s">
        <v>178</v>
      </c>
      <c r="K36" s="82" t="s">
        <v>275</v>
      </c>
      <c r="L36" s="41" t="s">
        <v>336</v>
      </c>
      <c r="M36" s="41"/>
      <c r="N36" s="41"/>
    </row>
    <row r="37" spans="1:14" s="3" customFormat="1" x14ac:dyDescent="0.3">
      <c r="A37" s="76" t="s">
        <v>60</v>
      </c>
      <c r="B37" s="46" t="s">
        <v>417</v>
      </c>
      <c r="C37" s="77">
        <v>1295585.93</v>
      </c>
      <c r="D37" s="78"/>
      <c r="E37" s="86"/>
      <c r="F37" s="80" t="s">
        <v>381</v>
      </c>
      <c r="G37" s="81" t="s">
        <v>300</v>
      </c>
      <c r="H37" s="82" t="s">
        <v>295</v>
      </c>
      <c r="I37" s="82" t="s">
        <v>274</v>
      </c>
      <c r="J37" s="82" t="s">
        <v>178</v>
      </c>
      <c r="K37" s="82" t="s">
        <v>291</v>
      </c>
      <c r="L37" s="41" t="s">
        <v>336</v>
      </c>
      <c r="M37" s="41"/>
      <c r="N37" s="41"/>
    </row>
    <row r="38" spans="1:14" s="3" customFormat="1" x14ac:dyDescent="0.3">
      <c r="A38" s="76" t="s">
        <v>61</v>
      </c>
      <c r="B38" s="46" t="s">
        <v>418</v>
      </c>
      <c r="C38" s="77">
        <v>2350</v>
      </c>
      <c r="D38" s="78"/>
      <c r="E38" s="79"/>
      <c r="F38" s="80" t="s">
        <v>381</v>
      </c>
      <c r="G38" s="81" t="s">
        <v>300</v>
      </c>
      <c r="H38" s="82" t="s">
        <v>273</v>
      </c>
      <c r="I38" s="82" t="s">
        <v>178</v>
      </c>
      <c r="J38" s="82" t="s">
        <v>178</v>
      </c>
      <c r="K38" s="82" t="s">
        <v>291</v>
      </c>
      <c r="L38" s="41" t="s">
        <v>336</v>
      </c>
      <c r="M38" s="41"/>
      <c r="N38" s="41"/>
    </row>
    <row r="39" spans="1:14" s="3" customFormat="1" ht="26.4" x14ac:dyDescent="0.3">
      <c r="A39" s="76" t="s">
        <v>62</v>
      </c>
      <c r="B39" s="46" t="s">
        <v>419</v>
      </c>
      <c r="C39" s="77">
        <v>528311.72</v>
      </c>
      <c r="D39" s="78"/>
      <c r="E39" s="79"/>
      <c r="F39" s="80" t="s">
        <v>381</v>
      </c>
      <c r="G39" s="81" t="s">
        <v>363</v>
      </c>
      <c r="H39" s="82" t="s">
        <v>364</v>
      </c>
      <c r="I39" s="82" t="s">
        <v>274</v>
      </c>
      <c r="J39" s="82" t="s">
        <v>178</v>
      </c>
      <c r="K39" s="82" t="s">
        <v>291</v>
      </c>
      <c r="L39" s="41" t="s">
        <v>336</v>
      </c>
      <c r="M39" s="41"/>
      <c r="N39" s="41"/>
    </row>
    <row r="40" spans="1:14" s="3" customFormat="1" ht="26.4" x14ac:dyDescent="0.3">
      <c r="A40" s="76" t="s">
        <v>63</v>
      </c>
      <c r="B40" s="46" t="s">
        <v>420</v>
      </c>
      <c r="C40" s="77">
        <v>1254853.8600000001</v>
      </c>
      <c r="D40" s="78"/>
      <c r="E40" s="79"/>
      <c r="F40" s="80" t="s">
        <v>381</v>
      </c>
      <c r="G40" s="81" t="s">
        <v>365</v>
      </c>
      <c r="H40" s="82" t="s">
        <v>366</v>
      </c>
      <c r="I40" s="82" t="s">
        <v>274</v>
      </c>
      <c r="J40" s="82" t="s">
        <v>367</v>
      </c>
      <c r="K40" s="82" t="s">
        <v>178</v>
      </c>
      <c r="L40" s="41" t="s">
        <v>336</v>
      </c>
      <c r="M40" s="41"/>
      <c r="N40" s="41"/>
    </row>
    <row r="41" spans="1:14" s="3" customFormat="1" x14ac:dyDescent="0.3">
      <c r="A41" s="76" t="s">
        <v>605</v>
      </c>
      <c r="B41" s="46" t="s">
        <v>421</v>
      </c>
      <c r="C41" s="77">
        <v>3008</v>
      </c>
      <c r="D41" s="78"/>
      <c r="E41" s="79"/>
      <c r="F41" s="80" t="s">
        <v>381</v>
      </c>
      <c r="G41" s="81" t="s">
        <v>300</v>
      </c>
      <c r="H41" s="82" t="s">
        <v>366</v>
      </c>
      <c r="I41" s="82" t="s">
        <v>274</v>
      </c>
      <c r="J41" s="82" t="s">
        <v>367</v>
      </c>
      <c r="K41" s="82" t="s">
        <v>178</v>
      </c>
      <c r="L41" s="41" t="s">
        <v>336</v>
      </c>
      <c r="M41" s="41"/>
      <c r="N41" s="41"/>
    </row>
    <row r="42" spans="1:14" s="3" customFormat="1" ht="26.4" x14ac:dyDescent="0.3">
      <c r="A42" s="76" t="s">
        <v>64</v>
      </c>
      <c r="B42" s="46" t="s">
        <v>701</v>
      </c>
      <c r="C42" s="77">
        <v>3104212.55</v>
      </c>
      <c r="D42" s="78"/>
      <c r="E42" s="79"/>
      <c r="F42" s="80"/>
      <c r="G42" s="81"/>
      <c r="H42" s="82"/>
      <c r="I42" s="82"/>
      <c r="J42" s="82"/>
      <c r="K42" s="82"/>
      <c r="L42" s="41" t="s">
        <v>336</v>
      </c>
      <c r="M42" s="41"/>
      <c r="N42" s="41"/>
    </row>
    <row r="43" spans="1:14" s="3" customFormat="1" x14ac:dyDescent="0.3">
      <c r="A43" s="76" t="s">
        <v>65</v>
      </c>
      <c r="B43" s="46" t="s">
        <v>702</v>
      </c>
      <c r="C43" s="77">
        <v>1876571.67</v>
      </c>
      <c r="D43" s="78"/>
      <c r="E43" s="79"/>
      <c r="F43" s="80" t="s">
        <v>381</v>
      </c>
      <c r="G43" s="81" t="s">
        <v>323</v>
      </c>
      <c r="H43" s="82" t="s">
        <v>368</v>
      </c>
      <c r="I43" s="82" t="s">
        <v>274</v>
      </c>
      <c r="J43" s="82" t="s">
        <v>178</v>
      </c>
      <c r="K43" s="82" t="s">
        <v>291</v>
      </c>
      <c r="L43" s="41" t="s">
        <v>336</v>
      </c>
      <c r="M43" s="41"/>
      <c r="N43" s="41"/>
    </row>
    <row r="44" spans="1:14" s="3" customFormat="1" x14ac:dyDescent="0.3">
      <c r="A44" s="76" t="s">
        <v>66</v>
      </c>
      <c r="B44" s="46" t="s">
        <v>424</v>
      </c>
      <c r="C44" s="77">
        <v>2350</v>
      </c>
      <c r="D44" s="78"/>
      <c r="E44" s="79"/>
      <c r="F44" s="80" t="s">
        <v>381</v>
      </c>
      <c r="G44" s="81" t="s">
        <v>300</v>
      </c>
      <c r="H44" s="82" t="s">
        <v>273</v>
      </c>
      <c r="I44" s="82" t="s">
        <v>273</v>
      </c>
      <c r="J44" s="82" t="s">
        <v>178</v>
      </c>
      <c r="K44" s="82" t="s">
        <v>291</v>
      </c>
      <c r="L44" s="41" t="s">
        <v>336</v>
      </c>
      <c r="M44" s="41"/>
      <c r="N44" s="41"/>
    </row>
    <row r="45" spans="1:14" s="3" customFormat="1" ht="26.4" x14ac:dyDescent="0.3">
      <c r="A45" s="76" t="s">
        <v>67</v>
      </c>
      <c r="B45" s="46" t="s">
        <v>425</v>
      </c>
      <c r="C45" s="77">
        <v>418039.77</v>
      </c>
      <c r="D45" s="78"/>
      <c r="E45" s="79"/>
      <c r="F45" s="80" t="s">
        <v>381</v>
      </c>
      <c r="G45" s="81" t="s">
        <v>300</v>
      </c>
      <c r="H45" s="82" t="s">
        <v>272</v>
      </c>
      <c r="I45" s="82" t="s">
        <v>273</v>
      </c>
      <c r="J45" s="82" t="s">
        <v>178</v>
      </c>
      <c r="K45" s="82" t="s">
        <v>291</v>
      </c>
      <c r="L45" s="41" t="s">
        <v>336</v>
      </c>
      <c r="M45" s="41"/>
      <c r="N45" s="41"/>
    </row>
    <row r="46" spans="1:14" s="3" customFormat="1" ht="26.4" x14ac:dyDescent="0.3">
      <c r="A46" s="76" t="s">
        <v>68</v>
      </c>
      <c r="B46" s="46" t="s">
        <v>427</v>
      </c>
      <c r="C46" s="77">
        <v>189425.36</v>
      </c>
      <c r="D46" s="78"/>
      <c r="E46" s="79"/>
      <c r="F46" s="80" t="s">
        <v>381</v>
      </c>
      <c r="G46" s="93">
        <v>1961</v>
      </c>
      <c r="H46" s="94" t="s">
        <v>366</v>
      </c>
      <c r="I46" s="94" t="s">
        <v>274</v>
      </c>
      <c r="J46" s="94" t="s">
        <v>292</v>
      </c>
      <c r="K46" s="94" t="s">
        <v>292</v>
      </c>
      <c r="L46" s="41" t="s">
        <v>336</v>
      </c>
      <c r="M46" s="41"/>
      <c r="N46" s="41"/>
    </row>
    <row r="47" spans="1:14" s="3" customFormat="1" x14ac:dyDescent="0.3">
      <c r="A47" s="76" t="s">
        <v>793</v>
      </c>
      <c r="B47" s="46" t="s">
        <v>426</v>
      </c>
      <c r="C47" s="77">
        <v>3948</v>
      </c>
      <c r="D47" s="78"/>
      <c r="E47" s="79"/>
      <c r="F47" s="80" t="s">
        <v>381</v>
      </c>
      <c r="G47" s="81" t="s">
        <v>300</v>
      </c>
      <c r="H47" s="82" t="s">
        <v>178</v>
      </c>
      <c r="I47" s="82" t="s">
        <v>178</v>
      </c>
      <c r="J47" s="82" t="s">
        <v>178</v>
      </c>
      <c r="K47" s="82" t="s">
        <v>292</v>
      </c>
      <c r="L47" s="41" t="s">
        <v>336</v>
      </c>
      <c r="M47" s="41"/>
      <c r="N47" s="41"/>
    </row>
    <row r="48" spans="1:14" s="3" customFormat="1" ht="26.4" x14ac:dyDescent="0.3">
      <c r="A48" s="76" t="s">
        <v>69</v>
      </c>
      <c r="B48" s="46" t="s">
        <v>703</v>
      </c>
      <c r="C48" s="83">
        <v>699888.76</v>
      </c>
      <c r="D48" s="84"/>
      <c r="E48" s="79"/>
      <c r="F48" s="80" t="s">
        <v>381</v>
      </c>
      <c r="G48" s="81" t="s">
        <v>369</v>
      </c>
      <c r="H48" s="82" t="s">
        <v>272</v>
      </c>
      <c r="I48" s="82" t="s">
        <v>274</v>
      </c>
      <c r="J48" s="82" t="s">
        <v>178</v>
      </c>
      <c r="K48" s="82" t="s">
        <v>291</v>
      </c>
      <c r="L48" s="41" t="s">
        <v>336</v>
      </c>
      <c r="M48" s="41"/>
      <c r="N48" s="41"/>
    </row>
    <row r="49" spans="1:14" s="3" customFormat="1" ht="26.4" x14ac:dyDescent="0.3">
      <c r="A49" s="76" t="s">
        <v>70</v>
      </c>
      <c r="B49" s="46" t="s">
        <v>429</v>
      </c>
      <c r="C49" s="77">
        <v>932370.4</v>
      </c>
      <c r="D49" s="78"/>
      <c r="E49" s="79"/>
      <c r="F49" s="80" t="s">
        <v>381</v>
      </c>
      <c r="G49" s="81" t="s">
        <v>311</v>
      </c>
      <c r="H49" s="82" t="s">
        <v>273</v>
      </c>
      <c r="I49" s="82" t="s">
        <v>273</v>
      </c>
      <c r="J49" s="82" t="s">
        <v>178</v>
      </c>
      <c r="K49" s="82" t="s">
        <v>291</v>
      </c>
      <c r="L49" s="41" t="s">
        <v>336</v>
      </c>
      <c r="M49" s="41"/>
      <c r="N49" s="41"/>
    </row>
    <row r="50" spans="1:14" s="3" customFormat="1" x14ac:dyDescent="0.3">
      <c r="A50" s="76" t="s">
        <v>71</v>
      </c>
      <c r="B50" s="46" t="s">
        <v>430</v>
      </c>
      <c r="C50" s="77">
        <v>441948.25</v>
      </c>
      <c r="D50" s="78"/>
      <c r="E50" s="79"/>
      <c r="F50" s="80" t="s">
        <v>381</v>
      </c>
      <c r="G50" s="81" t="s">
        <v>311</v>
      </c>
      <c r="H50" s="82" t="s">
        <v>295</v>
      </c>
      <c r="I50" s="82" t="s">
        <v>291</v>
      </c>
      <c r="J50" s="82" t="s">
        <v>178</v>
      </c>
      <c r="K50" s="82" t="s">
        <v>291</v>
      </c>
      <c r="L50" s="41" t="s">
        <v>336</v>
      </c>
      <c r="M50" s="41"/>
      <c r="N50" s="41"/>
    </row>
    <row r="51" spans="1:14" s="3" customFormat="1" x14ac:dyDescent="0.3">
      <c r="A51" s="76" t="s">
        <v>72</v>
      </c>
      <c r="B51" s="46" t="s">
        <v>431</v>
      </c>
      <c r="C51" s="95">
        <v>719300.93</v>
      </c>
      <c r="D51" s="96"/>
      <c r="E51" s="79"/>
      <c r="F51" s="80" t="s">
        <v>381</v>
      </c>
      <c r="G51" s="81" t="s">
        <v>300</v>
      </c>
      <c r="H51" s="82" t="s">
        <v>178</v>
      </c>
      <c r="I51" s="82" t="s">
        <v>178</v>
      </c>
      <c r="J51" s="82" t="s">
        <v>178</v>
      </c>
      <c r="K51" s="82" t="s">
        <v>178</v>
      </c>
      <c r="L51" s="41" t="s">
        <v>336</v>
      </c>
      <c r="M51" s="41"/>
      <c r="N51" s="41"/>
    </row>
    <row r="52" spans="1:14" s="3" customFormat="1" x14ac:dyDescent="0.3">
      <c r="A52" s="76" t="s">
        <v>74</v>
      </c>
      <c r="B52" s="46" t="s">
        <v>259</v>
      </c>
      <c r="C52" s="97">
        <v>336750.54</v>
      </c>
      <c r="D52" s="98"/>
      <c r="E52" s="79"/>
      <c r="F52" s="80" t="s">
        <v>381</v>
      </c>
      <c r="G52" s="81" t="s">
        <v>300</v>
      </c>
      <c r="H52" s="82" t="s">
        <v>178</v>
      </c>
      <c r="I52" s="82" t="s">
        <v>178</v>
      </c>
      <c r="J52" s="82" t="s">
        <v>178</v>
      </c>
      <c r="K52" s="82" t="s">
        <v>178</v>
      </c>
      <c r="L52" s="41" t="s">
        <v>336</v>
      </c>
      <c r="M52" s="41"/>
      <c r="N52" s="41"/>
    </row>
    <row r="53" spans="1:14" s="3" customFormat="1" x14ac:dyDescent="0.3">
      <c r="A53" s="76" t="s">
        <v>75</v>
      </c>
      <c r="B53" s="46" t="s">
        <v>540</v>
      </c>
      <c r="C53" s="97">
        <v>36000</v>
      </c>
      <c r="D53" s="98"/>
      <c r="E53" s="79"/>
      <c r="F53" s="80" t="s">
        <v>376</v>
      </c>
      <c r="G53" s="81"/>
      <c r="H53" s="82"/>
      <c r="I53" s="82"/>
      <c r="J53" s="82"/>
      <c r="K53" s="82"/>
      <c r="L53" s="41" t="s">
        <v>336</v>
      </c>
      <c r="M53" s="41"/>
      <c r="N53" s="41"/>
    </row>
    <row r="54" spans="1:14" s="3" customFormat="1" ht="26.4" x14ac:dyDescent="0.3">
      <c r="A54" s="76" t="s">
        <v>76</v>
      </c>
      <c r="B54" s="46" t="s">
        <v>783</v>
      </c>
      <c r="C54" s="97">
        <v>30000</v>
      </c>
      <c r="D54" s="98"/>
      <c r="E54" s="79"/>
      <c r="F54" s="80" t="s">
        <v>376</v>
      </c>
      <c r="G54" s="81"/>
      <c r="H54" s="82"/>
      <c r="I54" s="82"/>
      <c r="J54" s="82"/>
      <c r="K54" s="82"/>
      <c r="L54" s="41" t="s">
        <v>336</v>
      </c>
      <c r="M54" s="41"/>
      <c r="N54" s="41"/>
    </row>
    <row r="55" spans="1:14" s="3" customFormat="1" x14ac:dyDescent="0.3">
      <c r="A55" s="76" t="s">
        <v>77</v>
      </c>
      <c r="B55" s="46" t="s">
        <v>542</v>
      </c>
      <c r="C55" s="99">
        <v>1313000</v>
      </c>
      <c r="D55" s="100"/>
      <c r="E55" s="101"/>
      <c r="F55" s="102" t="s">
        <v>381</v>
      </c>
      <c r="G55" s="103"/>
      <c r="H55" s="104"/>
      <c r="I55" s="104"/>
      <c r="J55" s="104"/>
      <c r="K55" s="104"/>
      <c r="L55" s="105" t="s">
        <v>336</v>
      </c>
      <c r="M55" s="105"/>
      <c r="N55" s="105"/>
    </row>
    <row r="56" spans="1:14" s="3" customFormat="1" ht="26.4" x14ac:dyDescent="0.3">
      <c r="A56" s="76" t="s">
        <v>78</v>
      </c>
      <c r="B56" s="46" t="s">
        <v>704</v>
      </c>
      <c r="C56" s="89">
        <v>2286971.19</v>
      </c>
      <c r="D56" s="90"/>
      <c r="E56" s="79"/>
      <c r="F56" s="80" t="s">
        <v>381</v>
      </c>
      <c r="G56" s="81"/>
      <c r="H56" s="82"/>
      <c r="I56" s="82"/>
      <c r="J56" s="82"/>
      <c r="K56" s="82"/>
      <c r="L56" s="41" t="s">
        <v>336</v>
      </c>
      <c r="M56" s="41"/>
      <c r="N56" s="41"/>
    </row>
    <row r="57" spans="1:14" s="3" customFormat="1" x14ac:dyDescent="0.3">
      <c r="A57" s="76" t="s">
        <v>79</v>
      </c>
      <c r="B57" s="46" t="s">
        <v>705</v>
      </c>
      <c r="C57" s="89">
        <v>2950</v>
      </c>
      <c r="D57" s="90"/>
      <c r="E57" s="79"/>
      <c r="F57" s="80"/>
      <c r="G57" s="81"/>
      <c r="H57" s="82"/>
      <c r="I57" s="82"/>
      <c r="J57" s="82"/>
      <c r="K57" s="82"/>
      <c r="L57" s="41" t="s">
        <v>336</v>
      </c>
      <c r="M57" s="41"/>
      <c r="N57" s="41"/>
    </row>
    <row r="58" spans="1:14" s="3" customFormat="1" x14ac:dyDescent="0.3">
      <c r="A58" s="76" t="s">
        <v>80</v>
      </c>
      <c r="B58" s="46" t="s">
        <v>706</v>
      </c>
      <c r="C58" s="89">
        <v>46900</v>
      </c>
      <c r="D58" s="90"/>
      <c r="E58" s="79"/>
      <c r="F58" s="80"/>
      <c r="G58" s="81"/>
      <c r="H58" s="82"/>
      <c r="I58" s="82"/>
      <c r="J58" s="82"/>
      <c r="K58" s="82"/>
      <c r="L58" s="41" t="s">
        <v>336</v>
      </c>
      <c r="M58" s="41"/>
      <c r="N58" s="41"/>
    </row>
    <row r="59" spans="1:14" s="3" customFormat="1" x14ac:dyDescent="0.3">
      <c r="A59" s="76" t="s">
        <v>81</v>
      </c>
      <c r="B59" s="46" t="s">
        <v>708</v>
      </c>
      <c r="C59" s="89">
        <v>25000</v>
      </c>
      <c r="D59" s="90"/>
      <c r="E59" s="79"/>
      <c r="F59" s="80"/>
      <c r="G59" s="81"/>
      <c r="H59" s="82"/>
      <c r="I59" s="82"/>
      <c r="J59" s="82"/>
      <c r="K59" s="82"/>
      <c r="L59" s="41" t="s">
        <v>336</v>
      </c>
      <c r="M59" s="41"/>
      <c r="N59" s="41"/>
    </row>
    <row r="60" spans="1:14" s="3" customFormat="1" x14ac:dyDescent="0.3">
      <c r="A60" s="76" t="s">
        <v>82</v>
      </c>
      <c r="B60" s="85" t="s">
        <v>709</v>
      </c>
      <c r="C60" s="89">
        <v>230949.49</v>
      </c>
      <c r="D60" s="90"/>
      <c r="E60" s="79"/>
      <c r="F60" s="80"/>
      <c r="G60" s="81"/>
      <c r="H60" s="82"/>
      <c r="I60" s="82"/>
      <c r="J60" s="82"/>
      <c r="K60" s="82"/>
      <c r="L60" s="41" t="s">
        <v>336</v>
      </c>
      <c r="M60" s="41"/>
      <c r="N60" s="41"/>
    </row>
    <row r="61" spans="1:14" s="3" customFormat="1" x14ac:dyDescent="0.3">
      <c r="A61" s="76" t="s">
        <v>84</v>
      </c>
      <c r="B61" s="85" t="s">
        <v>710</v>
      </c>
      <c r="C61" s="89">
        <v>310000</v>
      </c>
      <c r="D61" s="90"/>
      <c r="E61" s="79"/>
      <c r="F61" s="80"/>
      <c r="G61" s="81"/>
      <c r="H61" s="82"/>
      <c r="I61" s="82"/>
      <c r="J61" s="82"/>
      <c r="K61" s="82"/>
      <c r="L61" s="41" t="s">
        <v>336</v>
      </c>
      <c r="M61" s="41"/>
      <c r="N61" s="41"/>
    </row>
    <row r="62" spans="1:14" s="3" customFormat="1" ht="26.4" x14ac:dyDescent="0.3">
      <c r="A62" s="76" t="s">
        <v>86</v>
      </c>
      <c r="B62" s="85" t="s">
        <v>711</v>
      </c>
      <c r="C62" s="89">
        <v>92095.51</v>
      </c>
      <c r="D62" s="90"/>
      <c r="E62" s="79"/>
      <c r="F62" s="80"/>
      <c r="G62" s="81"/>
      <c r="H62" s="82"/>
      <c r="I62" s="82"/>
      <c r="J62" s="82"/>
      <c r="K62" s="82"/>
      <c r="L62" s="41" t="s">
        <v>336</v>
      </c>
      <c r="M62" s="41"/>
      <c r="N62" s="41"/>
    </row>
    <row r="63" spans="1:14" s="3" customFormat="1" ht="26.4" x14ac:dyDescent="0.3">
      <c r="A63" s="76" t="s">
        <v>88</v>
      </c>
      <c r="B63" s="85" t="s">
        <v>712</v>
      </c>
      <c r="C63" s="89">
        <v>162234.59</v>
      </c>
      <c r="D63" s="90"/>
      <c r="E63" s="79"/>
      <c r="F63" s="80"/>
      <c r="G63" s="81"/>
      <c r="H63" s="82"/>
      <c r="I63" s="82"/>
      <c r="J63" s="82"/>
      <c r="K63" s="82"/>
      <c r="L63" s="41" t="s">
        <v>336</v>
      </c>
      <c r="M63" s="41"/>
      <c r="N63" s="41"/>
    </row>
    <row r="64" spans="1:14" s="3" customFormat="1" ht="26.4" x14ac:dyDescent="0.3">
      <c r="A64" s="76" t="s">
        <v>90</v>
      </c>
      <c r="B64" s="85" t="s">
        <v>713</v>
      </c>
      <c r="C64" s="89">
        <v>100080.65</v>
      </c>
      <c r="D64" s="90"/>
      <c r="E64" s="79"/>
      <c r="F64" s="80"/>
      <c r="G64" s="81"/>
      <c r="H64" s="82"/>
      <c r="I64" s="82"/>
      <c r="J64" s="82"/>
      <c r="K64" s="82"/>
      <c r="L64" s="41" t="s">
        <v>336</v>
      </c>
      <c r="M64" s="41"/>
      <c r="N64" s="41"/>
    </row>
    <row r="65" spans="1:14" s="3" customFormat="1" x14ac:dyDescent="0.3">
      <c r="A65" s="76" t="s">
        <v>92</v>
      </c>
      <c r="B65" s="85" t="s">
        <v>714</v>
      </c>
      <c r="C65" s="89">
        <v>145016.82999999999</v>
      </c>
      <c r="D65" s="90"/>
      <c r="E65" s="79"/>
      <c r="F65" s="80"/>
      <c r="G65" s="81"/>
      <c r="H65" s="82"/>
      <c r="I65" s="82"/>
      <c r="J65" s="82"/>
      <c r="K65" s="82"/>
      <c r="L65" s="41" t="s">
        <v>336</v>
      </c>
      <c r="M65" s="41"/>
      <c r="N65" s="41"/>
    </row>
    <row r="66" spans="1:14" s="3" customFormat="1" x14ac:dyDescent="0.3">
      <c r="A66" s="76" t="s">
        <v>93</v>
      </c>
      <c r="B66" s="85" t="s">
        <v>715</v>
      </c>
      <c r="C66" s="89">
        <v>596175.67000000004</v>
      </c>
      <c r="D66" s="90"/>
      <c r="E66" s="79"/>
      <c r="F66" s="80"/>
      <c r="G66" s="81"/>
      <c r="H66" s="82"/>
      <c r="I66" s="82"/>
      <c r="J66" s="82"/>
      <c r="K66" s="82"/>
      <c r="L66" s="41" t="s">
        <v>336</v>
      </c>
      <c r="M66" s="41"/>
      <c r="N66" s="41"/>
    </row>
    <row r="67" spans="1:14" s="3" customFormat="1" x14ac:dyDescent="0.3">
      <c r="A67" s="76" t="s">
        <v>745</v>
      </c>
      <c r="B67" s="46" t="s">
        <v>707</v>
      </c>
      <c r="C67" s="89">
        <v>21650</v>
      </c>
      <c r="D67" s="90"/>
      <c r="E67" s="79"/>
      <c r="F67" s="80"/>
      <c r="G67" s="81"/>
      <c r="H67" s="82"/>
      <c r="I67" s="82"/>
      <c r="J67" s="82"/>
      <c r="K67" s="82"/>
      <c r="L67" s="41" t="s">
        <v>337</v>
      </c>
      <c r="M67" s="41"/>
      <c r="N67" s="41"/>
    </row>
    <row r="68" spans="1:14" s="3" customFormat="1" x14ac:dyDescent="0.3">
      <c r="A68" s="76" t="s">
        <v>96</v>
      </c>
      <c r="B68" s="85" t="s">
        <v>83</v>
      </c>
      <c r="C68" s="77">
        <v>6921.2</v>
      </c>
      <c r="D68" s="78"/>
      <c r="E68" s="79"/>
      <c r="F68" s="80" t="s">
        <v>381</v>
      </c>
      <c r="G68" s="81"/>
      <c r="H68" s="82"/>
      <c r="I68" s="82"/>
      <c r="J68" s="82"/>
      <c r="K68" s="82"/>
      <c r="L68" s="41" t="s">
        <v>337</v>
      </c>
      <c r="M68" s="41"/>
      <c r="N68" s="41"/>
    </row>
    <row r="69" spans="1:14" s="3" customFormat="1" x14ac:dyDescent="0.3">
      <c r="A69" s="76" t="s">
        <v>98</v>
      </c>
      <c r="B69" s="85" t="s">
        <v>85</v>
      </c>
      <c r="C69" s="77">
        <v>10164</v>
      </c>
      <c r="D69" s="78"/>
      <c r="E69" s="79"/>
      <c r="F69" s="80" t="s">
        <v>381</v>
      </c>
      <c r="G69" s="81">
        <v>2010</v>
      </c>
      <c r="H69" s="82"/>
      <c r="I69" s="82"/>
      <c r="J69" s="82"/>
      <c r="K69" s="82"/>
      <c r="L69" s="41" t="s">
        <v>337</v>
      </c>
      <c r="M69" s="41"/>
      <c r="N69" s="41"/>
    </row>
    <row r="70" spans="1:14" s="3" customFormat="1" x14ac:dyDescent="0.3">
      <c r="A70" s="76" t="s">
        <v>100</v>
      </c>
      <c r="B70" s="85" t="s">
        <v>87</v>
      </c>
      <c r="C70" s="77">
        <v>1089</v>
      </c>
      <c r="D70" s="78"/>
      <c r="E70" s="79"/>
      <c r="F70" s="80" t="s">
        <v>381</v>
      </c>
      <c r="G70" s="81"/>
      <c r="H70" s="82"/>
      <c r="I70" s="82"/>
      <c r="J70" s="82"/>
      <c r="K70" s="82"/>
      <c r="L70" s="41" t="s">
        <v>337</v>
      </c>
      <c r="M70" s="41"/>
      <c r="N70" s="41"/>
    </row>
    <row r="71" spans="1:14" s="3" customFormat="1" x14ac:dyDescent="0.3">
      <c r="A71" s="76" t="s">
        <v>102</v>
      </c>
      <c r="B71" s="85" t="s">
        <v>89</v>
      </c>
      <c r="C71" s="77">
        <v>4834</v>
      </c>
      <c r="D71" s="78"/>
      <c r="E71" s="79"/>
      <c r="F71" s="80" t="s">
        <v>381</v>
      </c>
      <c r="G71" s="81"/>
      <c r="H71" s="82"/>
      <c r="I71" s="82"/>
      <c r="J71" s="82"/>
      <c r="K71" s="82"/>
      <c r="L71" s="41" t="s">
        <v>337</v>
      </c>
      <c r="M71" s="41"/>
      <c r="N71" s="41"/>
    </row>
    <row r="72" spans="1:14" s="3" customFormat="1" x14ac:dyDescent="0.3">
      <c r="A72" s="76" t="s">
        <v>104</v>
      </c>
      <c r="B72" s="85" t="s">
        <v>91</v>
      </c>
      <c r="C72" s="77">
        <v>4356</v>
      </c>
      <c r="D72" s="78"/>
      <c r="E72" s="79"/>
      <c r="F72" s="80" t="s">
        <v>381</v>
      </c>
      <c r="G72" s="81"/>
      <c r="H72" s="82"/>
      <c r="I72" s="82"/>
      <c r="J72" s="82"/>
      <c r="K72" s="82"/>
      <c r="L72" s="41" t="s">
        <v>337</v>
      </c>
      <c r="M72" s="41"/>
      <c r="N72" s="41"/>
    </row>
    <row r="73" spans="1:14" s="3" customFormat="1" x14ac:dyDescent="0.3">
      <c r="A73" s="76" t="s">
        <v>106</v>
      </c>
      <c r="B73" s="85" t="s">
        <v>261</v>
      </c>
      <c r="C73" s="77">
        <v>46937.83</v>
      </c>
      <c r="D73" s="78"/>
      <c r="E73" s="79"/>
      <c r="F73" s="80" t="s">
        <v>381</v>
      </c>
      <c r="G73" s="81">
        <v>2012</v>
      </c>
      <c r="H73" s="82"/>
      <c r="I73" s="82"/>
      <c r="J73" s="82"/>
      <c r="K73" s="82"/>
      <c r="L73" s="41" t="s">
        <v>337</v>
      </c>
      <c r="M73" s="41"/>
      <c r="N73" s="41"/>
    </row>
    <row r="74" spans="1:14" s="3" customFormat="1" x14ac:dyDescent="0.3">
      <c r="A74" s="76" t="s">
        <v>108</v>
      </c>
      <c r="B74" s="85" t="s">
        <v>94</v>
      </c>
      <c r="C74" s="77">
        <v>9680</v>
      </c>
      <c r="D74" s="78"/>
      <c r="E74" s="79"/>
      <c r="F74" s="80" t="s">
        <v>381</v>
      </c>
      <c r="G74" s="81"/>
      <c r="H74" s="82"/>
      <c r="I74" s="82"/>
      <c r="J74" s="82"/>
      <c r="K74" s="82"/>
      <c r="L74" s="41" t="s">
        <v>337</v>
      </c>
      <c r="M74" s="41"/>
      <c r="N74" s="41"/>
    </row>
    <row r="75" spans="1:14" s="3" customFormat="1" x14ac:dyDescent="0.3">
      <c r="A75" s="76" t="s">
        <v>110</v>
      </c>
      <c r="B75" s="85" t="s">
        <v>95</v>
      </c>
      <c r="C75" s="77">
        <v>3363.8</v>
      </c>
      <c r="D75" s="78"/>
      <c r="E75" s="79"/>
      <c r="F75" s="80" t="s">
        <v>381</v>
      </c>
      <c r="G75" s="81"/>
      <c r="H75" s="82"/>
      <c r="I75" s="82"/>
      <c r="J75" s="82"/>
      <c r="K75" s="82"/>
      <c r="L75" s="41" t="s">
        <v>337</v>
      </c>
      <c r="M75" s="41"/>
      <c r="N75" s="87"/>
    </row>
    <row r="76" spans="1:14" s="3" customFormat="1" x14ac:dyDescent="0.3">
      <c r="A76" s="76" t="s">
        <v>112</v>
      </c>
      <c r="B76" s="85" t="s">
        <v>97</v>
      </c>
      <c r="C76" s="77">
        <v>7136.37</v>
      </c>
      <c r="D76" s="78"/>
      <c r="E76" s="79"/>
      <c r="F76" s="80" t="s">
        <v>381</v>
      </c>
      <c r="G76" s="81"/>
      <c r="H76" s="82"/>
      <c r="I76" s="82"/>
      <c r="J76" s="82"/>
      <c r="K76" s="82"/>
      <c r="L76" s="41" t="s">
        <v>337</v>
      </c>
      <c r="M76" s="41"/>
      <c r="N76" s="41"/>
    </row>
    <row r="77" spans="1:14" s="3" customFormat="1" x14ac:dyDescent="0.3">
      <c r="A77" s="76" t="s">
        <v>114</v>
      </c>
      <c r="B77" s="85" t="s">
        <v>99</v>
      </c>
      <c r="C77" s="77">
        <v>35815.99</v>
      </c>
      <c r="D77" s="78"/>
      <c r="E77" s="79"/>
      <c r="F77" s="80" t="s">
        <v>381</v>
      </c>
      <c r="G77" s="81"/>
      <c r="H77" s="82"/>
      <c r="I77" s="82"/>
      <c r="J77" s="82"/>
      <c r="K77" s="82"/>
      <c r="L77" s="41" t="s">
        <v>337</v>
      </c>
      <c r="M77" s="41"/>
      <c r="N77" s="41"/>
    </row>
    <row r="78" spans="1:14" s="3" customFormat="1" x14ac:dyDescent="0.3">
      <c r="A78" s="76" t="s">
        <v>116</v>
      </c>
      <c r="B78" s="85" t="s">
        <v>101</v>
      </c>
      <c r="C78" s="77">
        <v>5566</v>
      </c>
      <c r="D78" s="78"/>
      <c r="E78" s="79"/>
      <c r="F78" s="80" t="s">
        <v>381</v>
      </c>
      <c r="G78" s="81"/>
      <c r="H78" s="82"/>
      <c r="I78" s="82"/>
      <c r="J78" s="82"/>
      <c r="K78" s="82"/>
      <c r="L78" s="41" t="s">
        <v>337</v>
      </c>
      <c r="M78" s="41"/>
      <c r="N78" s="41"/>
    </row>
    <row r="79" spans="1:14" s="3" customFormat="1" x14ac:dyDescent="0.3">
      <c r="A79" s="76" t="s">
        <v>118</v>
      </c>
      <c r="B79" s="85" t="s">
        <v>103</v>
      </c>
      <c r="C79" s="77">
        <v>3388</v>
      </c>
      <c r="D79" s="78"/>
      <c r="E79" s="79"/>
      <c r="F79" s="80" t="s">
        <v>381</v>
      </c>
      <c r="G79" s="81"/>
      <c r="H79" s="82"/>
      <c r="I79" s="82"/>
      <c r="J79" s="82"/>
      <c r="K79" s="82"/>
      <c r="L79" s="41" t="s">
        <v>337</v>
      </c>
      <c r="M79" s="41"/>
      <c r="N79" s="41"/>
    </row>
    <row r="80" spans="1:14" s="3" customFormat="1" x14ac:dyDescent="0.3">
      <c r="A80" s="76" t="s">
        <v>120</v>
      </c>
      <c r="B80" s="85" t="s">
        <v>105</v>
      </c>
      <c r="C80" s="77">
        <v>3291.2</v>
      </c>
      <c r="D80" s="78"/>
      <c r="E80" s="79"/>
      <c r="F80" s="80" t="s">
        <v>381</v>
      </c>
      <c r="G80" s="81"/>
      <c r="H80" s="82"/>
      <c r="I80" s="82"/>
      <c r="J80" s="82"/>
      <c r="K80" s="82"/>
      <c r="L80" s="41" t="s">
        <v>337</v>
      </c>
      <c r="M80" s="41"/>
      <c r="N80" s="41"/>
    </row>
    <row r="81" spans="1:14" s="3" customFormat="1" x14ac:dyDescent="0.3">
      <c r="A81" s="76" t="s">
        <v>122</v>
      </c>
      <c r="B81" s="85" t="s">
        <v>107</v>
      </c>
      <c r="C81" s="77">
        <v>1375082.58</v>
      </c>
      <c r="D81" s="78"/>
      <c r="E81" s="79"/>
      <c r="F81" s="80" t="s">
        <v>381</v>
      </c>
      <c r="G81" s="81">
        <v>2009</v>
      </c>
      <c r="H81" s="82"/>
      <c r="I81" s="82"/>
      <c r="J81" s="82"/>
      <c r="K81" s="82"/>
      <c r="L81" s="41" t="s">
        <v>337</v>
      </c>
      <c r="M81" s="41"/>
      <c r="N81" s="41"/>
    </row>
    <row r="82" spans="1:14" s="3" customFormat="1" x14ac:dyDescent="0.3">
      <c r="A82" s="76" t="s">
        <v>123</v>
      </c>
      <c r="B82" s="85" t="s">
        <v>262</v>
      </c>
      <c r="C82" s="89">
        <v>3944.79</v>
      </c>
      <c r="D82" s="90"/>
      <c r="E82" s="79"/>
      <c r="F82" s="80" t="s">
        <v>381</v>
      </c>
      <c r="G82" s="81"/>
      <c r="H82" s="82"/>
      <c r="I82" s="82"/>
      <c r="J82" s="82"/>
      <c r="K82" s="82"/>
      <c r="L82" s="41" t="s">
        <v>337</v>
      </c>
      <c r="M82" s="41"/>
      <c r="N82" s="88"/>
    </row>
    <row r="83" spans="1:14" s="3" customFormat="1" x14ac:dyDescent="0.3">
      <c r="A83" s="76" t="s">
        <v>124</v>
      </c>
      <c r="B83" s="85" t="s">
        <v>263</v>
      </c>
      <c r="C83" s="89">
        <v>4234.7299999999996</v>
      </c>
      <c r="D83" s="90"/>
      <c r="E83" s="79"/>
      <c r="F83" s="80" t="s">
        <v>381</v>
      </c>
      <c r="G83" s="81">
        <v>2001</v>
      </c>
      <c r="H83" s="82"/>
      <c r="I83" s="82"/>
      <c r="J83" s="82"/>
      <c r="K83" s="82"/>
      <c r="L83" s="41" t="s">
        <v>337</v>
      </c>
      <c r="M83" s="41"/>
      <c r="N83" s="41"/>
    </row>
    <row r="84" spans="1:14" s="3" customFormat="1" x14ac:dyDescent="0.3">
      <c r="A84" s="76" t="s">
        <v>125</v>
      </c>
      <c r="B84" s="85" t="s">
        <v>109</v>
      </c>
      <c r="C84" s="77">
        <v>18000</v>
      </c>
      <c r="D84" s="78"/>
      <c r="E84" s="79"/>
      <c r="F84" s="80" t="s">
        <v>381</v>
      </c>
      <c r="G84" s="81"/>
      <c r="H84" s="82"/>
      <c r="I84" s="82"/>
      <c r="J84" s="82"/>
      <c r="K84" s="82"/>
      <c r="L84" s="41" t="s">
        <v>337</v>
      </c>
      <c r="M84" s="41"/>
      <c r="N84" s="41"/>
    </row>
    <row r="85" spans="1:14" s="3" customFormat="1" x14ac:dyDescent="0.3">
      <c r="A85" s="76" t="s">
        <v>438</v>
      </c>
      <c r="B85" s="85" t="s">
        <v>111</v>
      </c>
      <c r="C85" s="77">
        <v>52399.97</v>
      </c>
      <c r="D85" s="78"/>
      <c r="E85" s="79"/>
      <c r="F85" s="80" t="s">
        <v>381</v>
      </c>
      <c r="G85" s="81">
        <v>2012</v>
      </c>
      <c r="H85" s="82"/>
      <c r="I85" s="82"/>
      <c r="J85" s="82"/>
      <c r="K85" s="82"/>
      <c r="L85" s="41" t="s">
        <v>337</v>
      </c>
      <c r="M85" s="41"/>
      <c r="N85" s="41"/>
    </row>
    <row r="86" spans="1:14" s="3" customFormat="1" x14ac:dyDescent="0.3">
      <c r="A86" s="76" t="s">
        <v>126</v>
      </c>
      <c r="B86" s="85" t="s">
        <v>113</v>
      </c>
      <c r="C86" s="77">
        <v>52219.08</v>
      </c>
      <c r="D86" s="78"/>
      <c r="E86" s="79"/>
      <c r="F86" s="80" t="s">
        <v>381</v>
      </c>
      <c r="G86" s="81">
        <v>2012</v>
      </c>
      <c r="H86" s="82"/>
      <c r="I86" s="82"/>
      <c r="J86" s="82"/>
      <c r="K86" s="82"/>
      <c r="L86" s="41" t="s">
        <v>337</v>
      </c>
      <c r="M86" s="41"/>
      <c r="N86" s="41"/>
    </row>
    <row r="87" spans="1:14" s="3" customFormat="1" x14ac:dyDescent="0.3">
      <c r="A87" s="76" t="s">
        <v>127</v>
      </c>
      <c r="B87" s="85" t="s">
        <v>115</v>
      </c>
      <c r="C87" s="77">
        <v>50432.43</v>
      </c>
      <c r="D87" s="78"/>
      <c r="E87" s="79"/>
      <c r="F87" s="80" t="s">
        <v>381</v>
      </c>
      <c r="G87" s="81">
        <v>2012</v>
      </c>
      <c r="H87" s="82"/>
      <c r="I87" s="82"/>
      <c r="J87" s="82"/>
      <c r="K87" s="82"/>
      <c r="L87" s="41" t="s">
        <v>337</v>
      </c>
      <c r="M87" s="41"/>
      <c r="N87" s="41"/>
    </row>
    <row r="88" spans="1:14" s="3" customFormat="1" x14ac:dyDescent="0.3">
      <c r="A88" s="76" t="s">
        <v>267</v>
      </c>
      <c r="B88" s="85" t="s">
        <v>117</v>
      </c>
      <c r="C88" s="77">
        <v>53558.69</v>
      </c>
      <c r="D88" s="78"/>
      <c r="E88" s="79"/>
      <c r="F88" s="80" t="s">
        <v>381</v>
      </c>
      <c r="G88" s="81">
        <v>2012</v>
      </c>
      <c r="H88" s="82"/>
      <c r="I88" s="82"/>
      <c r="J88" s="82"/>
      <c r="K88" s="82"/>
      <c r="L88" s="41" t="s">
        <v>337</v>
      </c>
      <c r="M88" s="41"/>
      <c r="N88" s="41"/>
    </row>
    <row r="89" spans="1:14" s="3" customFormat="1" x14ac:dyDescent="0.3">
      <c r="A89" s="76" t="s">
        <v>268</v>
      </c>
      <c r="B89" s="85" t="s">
        <v>119</v>
      </c>
      <c r="C89" s="77">
        <v>52141.61</v>
      </c>
      <c r="D89" s="78"/>
      <c r="E89" s="79"/>
      <c r="F89" s="80" t="s">
        <v>381</v>
      </c>
      <c r="G89" s="81">
        <v>2012</v>
      </c>
      <c r="H89" s="82"/>
      <c r="I89" s="82"/>
      <c r="J89" s="82"/>
      <c r="K89" s="82"/>
      <c r="L89" s="41" t="s">
        <v>337</v>
      </c>
      <c r="M89" s="41"/>
      <c r="N89" s="41"/>
    </row>
    <row r="90" spans="1:14" s="3" customFormat="1" x14ac:dyDescent="0.3">
      <c r="A90" s="76" t="s">
        <v>269</v>
      </c>
      <c r="B90" s="85" t="s">
        <v>121</v>
      </c>
      <c r="C90" s="77">
        <v>51778.46</v>
      </c>
      <c r="D90" s="78"/>
      <c r="E90" s="79"/>
      <c r="F90" s="80" t="s">
        <v>381</v>
      </c>
      <c r="G90" s="81">
        <v>2012</v>
      </c>
      <c r="H90" s="82"/>
      <c r="I90" s="82"/>
      <c r="J90" s="82"/>
      <c r="K90" s="82"/>
      <c r="L90" s="41" t="s">
        <v>337</v>
      </c>
      <c r="M90" s="41"/>
      <c r="N90" s="41"/>
    </row>
    <row r="91" spans="1:14" s="3" customFormat="1" x14ac:dyDescent="0.3">
      <c r="A91" s="76" t="s">
        <v>270</v>
      </c>
      <c r="B91" s="85" t="s">
        <v>264</v>
      </c>
      <c r="C91" s="89">
        <v>115830.61</v>
      </c>
      <c r="D91" s="90"/>
      <c r="E91" s="79"/>
      <c r="F91" s="80" t="s">
        <v>381</v>
      </c>
      <c r="G91" s="81">
        <v>2010</v>
      </c>
      <c r="H91" s="82"/>
      <c r="I91" s="82"/>
      <c r="J91" s="82"/>
      <c r="K91" s="82"/>
      <c r="L91" s="41" t="s">
        <v>337</v>
      </c>
      <c r="M91" s="41"/>
      <c r="N91" s="41"/>
    </row>
    <row r="92" spans="1:14" s="3" customFormat="1" x14ac:dyDescent="0.3">
      <c r="A92" s="76" t="s">
        <v>271</v>
      </c>
      <c r="B92" s="85" t="s">
        <v>265</v>
      </c>
      <c r="C92" s="89">
        <v>37640.67</v>
      </c>
      <c r="D92" s="90"/>
      <c r="E92" s="79"/>
      <c r="F92" s="80" t="s">
        <v>381</v>
      </c>
      <c r="G92" s="81">
        <v>2007</v>
      </c>
      <c r="H92" s="82"/>
      <c r="I92" s="82"/>
      <c r="J92" s="82"/>
      <c r="K92" s="82"/>
      <c r="L92" s="41" t="s">
        <v>337</v>
      </c>
      <c r="M92" s="41"/>
      <c r="N92" s="41"/>
    </row>
    <row r="93" spans="1:14" s="3" customFormat="1" x14ac:dyDescent="0.3">
      <c r="A93" s="76" t="s">
        <v>543</v>
      </c>
      <c r="B93" s="85" t="s">
        <v>266</v>
      </c>
      <c r="C93" s="89">
        <v>53758.33</v>
      </c>
      <c r="D93" s="90"/>
      <c r="E93" s="79"/>
      <c r="F93" s="80" t="s">
        <v>381</v>
      </c>
      <c r="G93" s="81">
        <v>2001</v>
      </c>
      <c r="H93" s="82"/>
      <c r="I93" s="82"/>
      <c r="J93" s="82"/>
      <c r="K93" s="82"/>
      <c r="L93" s="41" t="s">
        <v>337</v>
      </c>
      <c r="M93" s="41"/>
      <c r="N93" s="41"/>
    </row>
    <row r="94" spans="1:14" s="3" customFormat="1" x14ac:dyDescent="0.3">
      <c r="A94" s="76" t="s">
        <v>544</v>
      </c>
      <c r="B94" s="85" t="s">
        <v>432</v>
      </c>
      <c r="C94" s="97">
        <v>49133.09</v>
      </c>
      <c r="D94" s="98"/>
      <c r="E94" s="79"/>
      <c r="F94" s="80" t="s">
        <v>381</v>
      </c>
      <c r="G94" s="81"/>
      <c r="H94" s="82"/>
      <c r="I94" s="82"/>
      <c r="J94" s="82"/>
      <c r="K94" s="82"/>
      <c r="L94" s="41" t="s">
        <v>337</v>
      </c>
      <c r="M94" s="41"/>
      <c r="N94" s="41"/>
    </row>
    <row r="95" spans="1:14" s="3" customFormat="1" x14ac:dyDescent="0.3">
      <c r="A95" s="76" t="s">
        <v>545</v>
      </c>
      <c r="B95" s="85" t="s">
        <v>433</v>
      </c>
      <c r="C95" s="97">
        <v>54803.71</v>
      </c>
      <c r="D95" s="98"/>
      <c r="E95" s="79"/>
      <c r="F95" s="80" t="s">
        <v>381</v>
      </c>
      <c r="G95" s="81"/>
      <c r="H95" s="82"/>
      <c r="I95" s="82"/>
      <c r="J95" s="82"/>
      <c r="K95" s="82"/>
      <c r="L95" s="41" t="s">
        <v>337</v>
      </c>
      <c r="M95" s="41"/>
      <c r="N95" s="41"/>
    </row>
    <row r="96" spans="1:14" s="3" customFormat="1" x14ac:dyDescent="0.3">
      <c r="A96" s="76" t="s">
        <v>546</v>
      </c>
      <c r="B96" s="85" t="s">
        <v>434</v>
      </c>
      <c r="C96" s="97">
        <v>74715.320000000007</v>
      </c>
      <c r="D96" s="98"/>
      <c r="E96" s="79"/>
      <c r="F96" s="80" t="s">
        <v>381</v>
      </c>
      <c r="G96" s="81"/>
      <c r="H96" s="82"/>
      <c r="I96" s="82"/>
      <c r="J96" s="82"/>
      <c r="K96" s="82"/>
      <c r="L96" s="41" t="s">
        <v>337</v>
      </c>
      <c r="M96" s="41"/>
      <c r="N96" s="41"/>
    </row>
    <row r="97" spans="1:14" s="3" customFormat="1" x14ac:dyDescent="0.3">
      <c r="A97" s="76" t="s">
        <v>565</v>
      </c>
      <c r="B97" s="85" t="s">
        <v>435</v>
      </c>
      <c r="C97" s="97">
        <v>50256.62</v>
      </c>
      <c r="D97" s="98"/>
      <c r="E97" s="79"/>
      <c r="F97" s="80" t="s">
        <v>381</v>
      </c>
      <c r="G97" s="81"/>
      <c r="H97" s="82"/>
      <c r="I97" s="82"/>
      <c r="J97" s="82"/>
      <c r="K97" s="82"/>
      <c r="L97" s="41" t="s">
        <v>337</v>
      </c>
      <c r="M97" s="41"/>
      <c r="N97" s="41"/>
    </row>
    <row r="98" spans="1:14" s="3" customFormat="1" x14ac:dyDescent="0.3">
      <c r="A98" s="76" t="s">
        <v>566</v>
      </c>
      <c r="B98" s="85" t="s">
        <v>436</v>
      </c>
      <c r="C98" s="97">
        <v>38663.089999999997</v>
      </c>
      <c r="D98" s="98"/>
      <c r="E98" s="79"/>
      <c r="F98" s="80" t="s">
        <v>381</v>
      </c>
      <c r="G98" s="81"/>
      <c r="H98" s="82"/>
      <c r="I98" s="82"/>
      <c r="J98" s="82"/>
      <c r="K98" s="82"/>
      <c r="L98" s="41" t="s">
        <v>337</v>
      </c>
      <c r="M98" s="41"/>
      <c r="N98" s="41"/>
    </row>
    <row r="99" spans="1:14" s="3" customFormat="1" x14ac:dyDescent="0.3">
      <c r="A99" s="76" t="s">
        <v>567</v>
      </c>
      <c r="B99" s="106" t="s">
        <v>373</v>
      </c>
      <c r="C99" s="97">
        <v>6683.16</v>
      </c>
      <c r="D99" s="98"/>
      <c r="E99" s="79"/>
      <c r="F99" s="80" t="s">
        <v>381</v>
      </c>
      <c r="G99" s="81" t="s">
        <v>318</v>
      </c>
      <c r="H99" s="82"/>
      <c r="I99" s="82"/>
      <c r="J99" s="82"/>
      <c r="K99" s="82"/>
      <c r="L99" s="41" t="s">
        <v>337</v>
      </c>
      <c r="M99" s="41"/>
      <c r="N99" s="41"/>
    </row>
    <row r="100" spans="1:14" s="3" customFormat="1" x14ac:dyDescent="0.3">
      <c r="A100" s="76" t="s">
        <v>568</v>
      </c>
      <c r="B100" s="106" t="s">
        <v>374</v>
      </c>
      <c r="C100" s="107">
        <v>10886.06</v>
      </c>
      <c r="D100" s="108"/>
      <c r="E100" s="79"/>
      <c r="F100" s="80" t="s">
        <v>381</v>
      </c>
      <c r="G100" s="81" t="s">
        <v>318</v>
      </c>
      <c r="H100" s="82"/>
      <c r="I100" s="82"/>
      <c r="J100" s="82"/>
      <c r="K100" s="82"/>
      <c r="L100" s="41" t="s">
        <v>337</v>
      </c>
      <c r="M100" s="41"/>
      <c r="N100" s="41"/>
    </row>
    <row r="101" spans="1:14" s="3" customFormat="1" x14ac:dyDescent="0.3">
      <c r="A101" s="76" t="s">
        <v>569</v>
      </c>
      <c r="B101" s="106" t="s">
        <v>547</v>
      </c>
      <c r="C101" s="89">
        <v>51749.24</v>
      </c>
      <c r="D101" s="90"/>
      <c r="E101" s="79"/>
      <c r="F101" s="80"/>
      <c r="G101" s="81"/>
      <c r="H101" s="82"/>
      <c r="I101" s="82"/>
      <c r="J101" s="82"/>
      <c r="K101" s="82"/>
      <c r="L101" s="41" t="s">
        <v>337</v>
      </c>
      <c r="M101" s="41"/>
      <c r="N101" s="41"/>
    </row>
    <row r="102" spans="1:14" s="3" customFormat="1" x14ac:dyDescent="0.3">
      <c r="A102" s="76" t="s">
        <v>570</v>
      </c>
      <c r="B102" s="106" t="s">
        <v>548</v>
      </c>
      <c r="C102" s="89">
        <v>97077.49</v>
      </c>
      <c r="D102" s="90"/>
      <c r="E102" s="79"/>
      <c r="F102" s="80"/>
      <c r="G102" s="81"/>
      <c r="H102" s="82"/>
      <c r="I102" s="82"/>
      <c r="J102" s="82"/>
      <c r="K102" s="82"/>
      <c r="L102" s="41" t="s">
        <v>337</v>
      </c>
      <c r="M102" s="41"/>
      <c r="N102" s="41"/>
    </row>
    <row r="103" spans="1:14" s="3" customFormat="1" x14ac:dyDescent="0.3">
      <c r="A103" s="76" t="s">
        <v>571</v>
      </c>
      <c r="B103" s="106" t="s">
        <v>549</v>
      </c>
      <c r="C103" s="89">
        <v>39156.51</v>
      </c>
      <c r="D103" s="90"/>
      <c r="E103" s="79"/>
      <c r="F103" s="80"/>
      <c r="G103" s="81"/>
      <c r="H103" s="82"/>
      <c r="I103" s="82"/>
      <c r="J103" s="82"/>
      <c r="K103" s="82"/>
      <c r="L103" s="41" t="s">
        <v>337</v>
      </c>
      <c r="M103" s="41"/>
      <c r="N103" s="41"/>
    </row>
    <row r="104" spans="1:14" s="3" customFormat="1" x14ac:dyDescent="0.3">
      <c r="A104" s="76" t="s">
        <v>572</v>
      </c>
      <c r="B104" s="106" t="s">
        <v>550</v>
      </c>
      <c r="C104" s="89">
        <v>87461.05</v>
      </c>
      <c r="D104" s="90"/>
      <c r="E104" s="79"/>
      <c r="F104" s="80"/>
      <c r="G104" s="81"/>
      <c r="H104" s="82"/>
      <c r="I104" s="82"/>
      <c r="J104" s="82"/>
      <c r="K104" s="82"/>
      <c r="L104" s="41" t="s">
        <v>337</v>
      </c>
      <c r="M104" s="41"/>
      <c r="N104" s="41"/>
    </row>
    <row r="105" spans="1:14" s="3" customFormat="1" x14ac:dyDescent="0.3">
      <c r="A105" s="76" t="s">
        <v>573</v>
      </c>
      <c r="B105" s="106" t="s">
        <v>551</v>
      </c>
      <c r="C105" s="89">
        <v>97420.49</v>
      </c>
      <c r="D105" s="90"/>
      <c r="E105" s="79"/>
      <c r="F105" s="80"/>
      <c r="G105" s="81"/>
      <c r="H105" s="82"/>
      <c r="I105" s="82"/>
      <c r="J105" s="82"/>
      <c r="K105" s="82"/>
      <c r="L105" s="41" t="s">
        <v>337</v>
      </c>
      <c r="M105" s="41"/>
      <c r="N105" s="41"/>
    </row>
    <row r="106" spans="1:14" s="3" customFormat="1" ht="26.4" x14ac:dyDescent="0.3">
      <c r="A106" s="76" t="s">
        <v>574</v>
      </c>
      <c r="B106" s="106" t="s">
        <v>552</v>
      </c>
      <c r="C106" s="89">
        <v>93685.82</v>
      </c>
      <c r="D106" s="90"/>
      <c r="E106" s="79"/>
      <c r="F106" s="80"/>
      <c r="G106" s="81"/>
      <c r="H106" s="82"/>
      <c r="I106" s="82"/>
      <c r="J106" s="82"/>
      <c r="K106" s="82"/>
      <c r="L106" s="41" t="s">
        <v>337</v>
      </c>
      <c r="M106" s="41"/>
      <c r="N106" s="41"/>
    </row>
    <row r="107" spans="1:14" s="3" customFormat="1" x14ac:dyDescent="0.3">
      <c r="A107" s="76" t="s">
        <v>575</v>
      </c>
      <c r="B107" s="106" t="s">
        <v>735</v>
      </c>
      <c r="C107" s="89">
        <v>32576.62</v>
      </c>
      <c r="D107" s="90"/>
      <c r="E107" s="79"/>
      <c r="F107" s="80"/>
      <c r="G107" s="81"/>
      <c r="H107" s="82"/>
      <c r="I107" s="82"/>
      <c r="J107" s="82"/>
      <c r="K107" s="82"/>
      <c r="L107" s="41" t="s">
        <v>337</v>
      </c>
      <c r="M107" s="41"/>
      <c r="N107" s="41"/>
    </row>
    <row r="108" spans="1:14" s="3" customFormat="1" x14ac:dyDescent="0.3">
      <c r="A108" s="76" t="s">
        <v>576</v>
      </c>
      <c r="B108" s="106" t="s">
        <v>553</v>
      </c>
      <c r="C108" s="89">
        <v>57883.68</v>
      </c>
      <c r="D108" s="90"/>
      <c r="E108" s="79"/>
      <c r="F108" s="80"/>
      <c r="G108" s="81"/>
      <c r="H108" s="82"/>
      <c r="I108" s="82"/>
      <c r="J108" s="82"/>
      <c r="K108" s="82"/>
      <c r="L108" s="41" t="s">
        <v>337</v>
      </c>
      <c r="M108" s="41"/>
      <c r="N108" s="41"/>
    </row>
    <row r="109" spans="1:14" s="3" customFormat="1" ht="26.4" x14ac:dyDescent="0.3">
      <c r="A109" s="76" t="s">
        <v>577</v>
      </c>
      <c r="B109" s="106" t="s">
        <v>554</v>
      </c>
      <c r="C109" s="89">
        <v>133472.5</v>
      </c>
      <c r="D109" s="90"/>
      <c r="E109" s="79"/>
      <c r="F109" s="80"/>
      <c r="G109" s="81"/>
      <c r="H109" s="82"/>
      <c r="I109" s="82"/>
      <c r="J109" s="82"/>
      <c r="K109" s="82"/>
      <c r="L109" s="41" t="s">
        <v>337</v>
      </c>
      <c r="M109" s="41"/>
      <c r="N109" s="41"/>
    </row>
    <row r="110" spans="1:14" s="3" customFormat="1" x14ac:dyDescent="0.3">
      <c r="A110" s="76" t="s">
        <v>578</v>
      </c>
      <c r="B110" s="106" t="s">
        <v>555</v>
      </c>
      <c r="C110" s="89">
        <v>20000</v>
      </c>
      <c r="D110" s="90"/>
      <c r="E110" s="79"/>
      <c r="F110" s="80"/>
      <c r="G110" s="81"/>
      <c r="H110" s="82"/>
      <c r="I110" s="82"/>
      <c r="J110" s="82"/>
      <c r="K110" s="82"/>
      <c r="L110" s="41" t="s">
        <v>337</v>
      </c>
      <c r="M110" s="41"/>
      <c r="N110" s="41"/>
    </row>
    <row r="111" spans="1:14" s="3" customFormat="1" x14ac:dyDescent="0.3">
      <c r="A111" s="76" t="s">
        <v>579</v>
      </c>
      <c r="B111" s="106" t="s">
        <v>556</v>
      </c>
      <c r="C111" s="89">
        <v>59076.04</v>
      </c>
      <c r="D111" s="90"/>
      <c r="E111" s="79"/>
      <c r="F111" s="80"/>
      <c r="G111" s="81"/>
      <c r="H111" s="82"/>
      <c r="I111" s="82"/>
      <c r="J111" s="82"/>
      <c r="K111" s="82"/>
      <c r="L111" s="41" t="s">
        <v>337</v>
      </c>
      <c r="M111" s="41"/>
      <c r="N111" s="41"/>
    </row>
    <row r="112" spans="1:14" s="3" customFormat="1" x14ac:dyDescent="0.3">
      <c r="A112" s="76" t="s">
        <v>580</v>
      </c>
      <c r="B112" s="106" t="s">
        <v>557</v>
      </c>
      <c r="C112" s="89">
        <v>40747.050000000003</v>
      </c>
      <c r="D112" s="90"/>
      <c r="E112" s="79"/>
      <c r="F112" s="80"/>
      <c r="G112" s="81"/>
      <c r="H112" s="82"/>
      <c r="I112" s="82"/>
      <c r="J112" s="82"/>
      <c r="K112" s="82"/>
      <c r="L112" s="41" t="s">
        <v>337</v>
      </c>
      <c r="M112" s="41"/>
      <c r="N112" s="41"/>
    </row>
    <row r="113" spans="1:14" s="3" customFormat="1" x14ac:dyDescent="0.3">
      <c r="A113" s="76" t="s">
        <v>581</v>
      </c>
      <c r="B113" s="106" t="s">
        <v>558</v>
      </c>
      <c r="C113" s="89">
        <v>178796.57</v>
      </c>
      <c r="D113" s="90"/>
      <c r="E113" s="79"/>
      <c r="F113" s="80"/>
      <c r="G113" s="81"/>
      <c r="H113" s="82"/>
      <c r="I113" s="82"/>
      <c r="J113" s="82"/>
      <c r="K113" s="82"/>
      <c r="L113" s="41" t="s">
        <v>337</v>
      </c>
      <c r="M113" s="41"/>
      <c r="N113" s="41"/>
    </row>
    <row r="114" spans="1:14" s="3" customFormat="1" x14ac:dyDescent="0.3">
      <c r="A114" s="76" t="s">
        <v>582</v>
      </c>
      <c r="B114" s="106" t="s">
        <v>559</v>
      </c>
      <c r="C114" s="89">
        <v>146009.13</v>
      </c>
      <c r="D114" s="90"/>
      <c r="E114" s="79"/>
      <c r="F114" s="80"/>
      <c r="G114" s="81"/>
      <c r="H114" s="82"/>
      <c r="I114" s="82"/>
      <c r="J114" s="82"/>
      <c r="K114" s="82"/>
      <c r="L114" s="41" t="s">
        <v>337</v>
      </c>
      <c r="M114" s="41"/>
      <c r="N114" s="41"/>
    </row>
    <row r="115" spans="1:14" s="3" customFormat="1" x14ac:dyDescent="0.3">
      <c r="A115" s="76" t="s">
        <v>594</v>
      </c>
      <c r="B115" s="106" t="s">
        <v>560</v>
      </c>
      <c r="C115" s="89">
        <v>119358.35</v>
      </c>
      <c r="D115" s="90"/>
      <c r="E115" s="79"/>
      <c r="F115" s="80"/>
      <c r="G115" s="81"/>
      <c r="H115" s="82"/>
      <c r="I115" s="82"/>
      <c r="J115" s="82"/>
      <c r="K115" s="82"/>
      <c r="L115" s="41" t="s">
        <v>337</v>
      </c>
      <c r="M115" s="41"/>
      <c r="N115" s="41"/>
    </row>
    <row r="116" spans="1:14" s="3" customFormat="1" x14ac:dyDescent="0.3">
      <c r="A116" s="76" t="s">
        <v>746</v>
      </c>
      <c r="B116" s="106" t="s">
        <v>561</v>
      </c>
      <c r="C116" s="89">
        <v>76850.86</v>
      </c>
      <c r="D116" s="90"/>
      <c r="E116" s="79"/>
      <c r="F116" s="80"/>
      <c r="G116" s="81"/>
      <c r="H116" s="82"/>
      <c r="I116" s="82"/>
      <c r="J116" s="82"/>
      <c r="K116" s="82"/>
      <c r="L116" s="41" t="s">
        <v>337</v>
      </c>
      <c r="M116" s="41"/>
      <c r="N116" s="41"/>
    </row>
    <row r="117" spans="1:14" s="3" customFormat="1" x14ac:dyDescent="0.3">
      <c r="A117" s="76" t="s">
        <v>747</v>
      </c>
      <c r="B117" s="106" t="s">
        <v>562</v>
      </c>
      <c r="C117" s="89">
        <v>19999.990000000002</v>
      </c>
      <c r="D117" s="90"/>
      <c r="E117" s="79"/>
      <c r="F117" s="80"/>
      <c r="G117" s="81"/>
      <c r="H117" s="82"/>
      <c r="I117" s="82"/>
      <c r="J117" s="82"/>
      <c r="K117" s="82"/>
      <c r="L117" s="41" t="s">
        <v>337</v>
      </c>
      <c r="M117" s="41"/>
      <c r="N117" s="41"/>
    </row>
    <row r="118" spans="1:14" s="3" customFormat="1" x14ac:dyDescent="0.3">
      <c r="A118" s="76" t="s">
        <v>748</v>
      </c>
      <c r="B118" s="106" t="s">
        <v>563</v>
      </c>
      <c r="C118" s="89">
        <v>77815.78</v>
      </c>
      <c r="D118" s="90"/>
      <c r="E118" s="79"/>
      <c r="F118" s="80"/>
      <c r="G118" s="81"/>
      <c r="H118" s="82"/>
      <c r="I118" s="82"/>
      <c r="J118" s="82"/>
      <c r="K118" s="82"/>
      <c r="L118" s="41" t="s">
        <v>337</v>
      </c>
      <c r="M118" s="41"/>
      <c r="N118" s="41"/>
    </row>
    <row r="119" spans="1:14" s="3" customFormat="1" x14ac:dyDescent="0.3">
      <c r="A119" s="76" t="s">
        <v>749</v>
      </c>
      <c r="B119" s="106" t="s">
        <v>564</v>
      </c>
      <c r="C119" s="89">
        <v>12999.99</v>
      </c>
      <c r="D119" s="90"/>
      <c r="E119" s="79"/>
      <c r="F119" s="80"/>
      <c r="G119" s="81"/>
      <c r="H119" s="82"/>
      <c r="I119" s="82"/>
      <c r="J119" s="82"/>
      <c r="K119" s="82"/>
      <c r="L119" s="41" t="s">
        <v>337</v>
      </c>
      <c r="M119" s="41"/>
      <c r="N119" s="41"/>
    </row>
    <row r="120" spans="1:14" s="3" customFormat="1" x14ac:dyDescent="0.3">
      <c r="A120" s="76" t="s">
        <v>750</v>
      </c>
      <c r="B120" s="106" t="s">
        <v>716</v>
      </c>
      <c r="C120" s="89">
        <v>56160</v>
      </c>
      <c r="D120" s="90"/>
      <c r="E120" s="79"/>
      <c r="F120" s="80"/>
      <c r="G120" s="81" t="s">
        <v>717</v>
      </c>
      <c r="H120" s="82"/>
      <c r="I120" s="82"/>
      <c r="J120" s="82"/>
      <c r="K120" s="82"/>
      <c r="L120" s="41" t="s">
        <v>337</v>
      </c>
      <c r="M120" s="41"/>
      <c r="N120" s="41"/>
    </row>
    <row r="121" spans="1:14" s="3" customFormat="1" x14ac:dyDescent="0.3">
      <c r="A121" s="76" t="s">
        <v>751</v>
      </c>
      <c r="B121" s="106" t="s">
        <v>718</v>
      </c>
      <c r="C121" s="89">
        <v>22926.59</v>
      </c>
      <c r="D121" s="90"/>
      <c r="E121" s="79"/>
      <c r="F121" s="80"/>
      <c r="G121" s="81" t="s">
        <v>717</v>
      </c>
      <c r="H121" s="82"/>
      <c r="I121" s="82"/>
      <c r="J121" s="82"/>
      <c r="K121" s="82"/>
      <c r="L121" s="41" t="s">
        <v>337</v>
      </c>
      <c r="M121" s="41"/>
      <c r="N121" s="41"/>
    </row>
    <row r="122" spans="1:14" s="3" customFormat="1" x14ac:dyDescent="0.3">
      <c r="A122" s="76" t="s">
        <v>752</v>
      </c>
      <c r="B122" s="106" t="s">
        <v>719</v>
      </c>
      <c r="C122" s="89">
        <v>23000</v>
      </c>
      <c r="D122" s="90"/>
      <c r="E122" s="79"/>
      <c r="F122" s="80"/>
      <c r="G122" s="81" t="s">
        <v>717</v>
      </c>
      <c r="H122" s="82"/>
      <c r="I122" s="82"/>
      <c r="J122" s="82"/>
      <c r="K122" s="82"/>
      <c r="L122" s="41" t="s">
        <v>337</v>
      </c>
      <c r="M122" s="41"/>
      <c r="N122" s="41"/>
    </row>
    <row r="123" spans="1:14" s="3" customFormat="1" ht="26.4" x14ac:dyDescent="0.3">
      <c r="A123" s="76" t="s">
        <v>753</v>
      </c>
      <c r="B123" s="106" t="s">
        <v>720</v>
      </c>
      <c r="C123" s="89">
        <v>14500</v>
      </c>
      <c r="D123" s="90"/>
      <c r="E123" s="79"/>
      <c r="F123" s="80"/>
      <c r="G123" s="81" t="s">
        <v>717</v>
      </c>
      <c r="H123" s="82"/>
      <c r="I123" s="82"/>
      <c r="J123" s="82"/>
      <c r="K123" s="82"/>
      <c r="L123" s="41" t="s">
        <v>337</v>
      </c>
      <c r="M123" s="41"/>
      <c r="N123" s="41"/>
    </row>
    <row r="124" spans="1:14" s="3" customFormat="1" x14ac:dyDescent="0.3">
      <c r="A124" s="76" t="s">
        <v>754</v>
      </c>
      <c r="B124" s="106" t="s">
        <v>721</v>
      </c>
      <c r="C124" s="89">
        <v>199298</v>
      </c>
      <c r="D124" s="90"/>
      <c r="E124" s="79"/>
      <c r="F124" s="80"/>
      <c r="G124" s="81" t="s">
        <v>717</v>
      </c>
      <c r="H124" s="82"/>
      <c r="I124" s="82"/>
      <c r="J124" s="82"/>
      <c r="K124" s="82"/>
      <c r="L124" s="41" t="s">
        <v>337</v>
      </c>
      <c r="M124" s="41"/>
      <c r="N124" s="41"/>
    </row>
    <row r="125" spans="1:14" s="3" customFormat="1" x14ac:dyDescent="0.3">
      <c r="A125" s="76" t="s">
        <v>755</v>
      </c>
      <c r="B125" s="106" t="s">
        <v>722</v>
      </c>
      <c r="C125" s="89">
        <v>199298</v>
      </c>
      <c r="D125" s="90"/>
      <c r="E125" s="79"/>
      <c r="F125" s="80"/>
      <c r="G125" s="81" t="s">
        <v>717</v>
      </c>
      <c r="H125" s="82"/>
      <c r="I125" s="82"/>
      <c r="J125" s="82"/>
      <c r="K125" s="82"/>
      <c r="L125" s="41" t="s">
        <v>337</v>
      </c>
      <c r="M125" s="41"/>
      <c r="N125" s="41"/>
    </row>
    <row r="126" spans="1:14" s="3" customFormat="1" x14ac:dyDescent="0.3">
      <c r="A126" s="76" t="s">
        <v>756</v>
      </c>
      <c r="B126" s="106" t="s">
        <v>723</v>
      </c>
      <c r="C126" s="97">
        <v>44398.3</v>
      </c>
      <c r="D126" s="98"/>
      <c r="E126" s="79"/>
      <c r="F126" s="80"/>
      <c r="G126" s="81" t="s">
        <v>717</v>
      </c>
      <c r="H126" s="82"/>
      <c r="I126" s="82"/>
      <c r="J126" s="82"/>
      <c r="K126" s="82"/>
      <c r="L126" s="41" t="s">
        <v>337</v>
      </c>
      <c r="M126" s="41"/>
      <c r="N126" s="41"/>
    </row>
    <row r="127" spans="1:14" s="3" customFormat="1" x14ac:dyDescent="0.3">
      <c r="A127" s="76" t="s">
        <v>757</v>
      </c>
      <c r="B127" s="106" t="s">
        <v>724</v>
      </c>
      <c r="C127" s="97">
        <v>11092.6</v>
      </c>
      <c r="D127" s="98"/>
      <c r="E127" s="79"/>
      <c r="F127" s="80"/>
      <c r="G127" s="81" t="s">
        <v>717</v>
      </c>
      <c r="H127" s="82"/>
      <c r="I127" s="82"/>
      <c r="J127" s="82"/>
      <c r="K127" s="82"/>
      <c r="L127" s="41" t="s">
        <v>337</v>
      </c>
      <c r="M127" s="41"/>
      <c r="N127" s="41"/>
    </row>
    <row r="128" spans="1:14" s="3" customFormat="1" ht="26.4" x14ac:dyDescent="0.3">
      <c r="A128" s="76" t="s">
        <v>758</v>
      </c>
      <c r="B128" s="106" t="s">
        <v>725</v>
      </c>
      <c r="C128" s="97">
        <v>18696</v>
      </c>
      <c r="D128" s="98"/>
      <c r="E128" s="79"/>
      <c r="F128" s="80"/>
      <c r="G128" s="81" t="s">
        <v>717</v>
      </c>
      <c r="H128" s="82"/>
      <c r="I128" s="82"/>
      <c r="J128" s="82"/>
      <c r="K128" s="82"/>
      <c r="L128" s="41" t="s">
        <v>337</v>
      </c>
      <c r="M128" s="41"/>
      <c r="N128" s="41"/>
    </row>
    <row r="129" spans="1:14" s="3" customFormat="1" x14ac:dyDescent="0.3">
      <c r="A129" s="76" t="s">
        <v>759</v>
      </c>
      <c r="B129" s="106" t="s">
        <v>726</v>
      </c>
      <c r="C129" s="97">
        <v>28451.22</v>
      </c>
      <c r="D129" s="98"/>
      <c r="E129" s="79"/>
      <c r="F129" s="80"/>
      <c r="G129" s="81" t="s">
        <v>717</v>
      </c>
      <c r="H129" s="82"/>
      <c r="I129" s="82"/>
      <c r="J129" s="82"/>
      <c r="K129" s="82"/>
      <c r="L129" s="41" t="s">
        <v>337</v>
      </c>
      <c r="M129" s="41"/>
      <c r="N129" s="41"/>
    </row>
    <row r="130" spans="1:14" s="3" customFormat="1" x14ac:dyDescent="0.3">
      <c r="A130" s="76" t="s">
        <v>760</v>
      </c>
      <c r="B130" s="106" t="s">
        <v>727</v>
      </c>
      <c r="C130" s="97">
        <v>69633</v>
      </c>
      <c r="D130" s="98"/>
      <c r="E130" s="79"/>
      <c r="F130" s="80"/>
      <c r="G130" s="81"/>
      <c r="H130" s="82"/>
      <c r="I130" s="82"/>
      <c r="J130" s="82"/>
      <c r="K130" s="82"/>
      <c r="L130" s="41" t="s">
        <v>337</v>
      </c>
      <c r="M130" s="41"/>
      <c r="N130" s="41"/>
    </row>
    <row r="131" spans="1:14" s="3" customFormat="1" x14ac:dyDescent="0.3">
      <c r="A131" s="76" t="s">
        <v>761</v>
      </c>
      <c r="B131" s="106" t="s">
        <v>728</v>
      </c>
      <c r="C131" s="97">
        <v>18376.7</v>
      </c>
      <c r="D131" s="98"/>
      <c r="E131" s="79"/>
      <c r="F131" s="80"/>
      <c r="G131" s="81"/>
      <c r="H131" s="82"/>
      <c r="I131" s="82"/>
      <c r="J131" s="82"/>
      <c r="K131" s="82"/>
      <c r="L131" s="41" t="s">
        <v>337</v>
      </c>
      <c r="M131" s="41"/>
      <c r="N131" s="41"/>
    </row>
    <row r="132" spans="1:14" s="3" customFormat="1" x14ac:dyDescent="0.3">
      <c r="A132" s="76" t="s">
        <v>762</v>
      </c>
      <c r="B132" s="106" t="s">
        <v>729</v>
      </c>
      <c r="C132" s="97">
        <v>16000</v>
      </c>
      <c r="D132" s="98"/>
      <c r="E132" s="79"/>
      <c r="F132" s="80"/>
      <c r="G132" s="81"/>
      <c r="H132" s="82"/>
      <c r="I132" s="82"/>
      <c r="J132" s="82"/>
      <c r="K132" s="82"/>
      <c r="L132" s="41" t="s">
        <v>337</v>
      </c>
      <c r="M132" s="41"/>
      <c r="N132" s="41"/>
    </row>
    <row r="133" spans="1:14" s="3" customFormat="1" x14ac:dyDescent="0.3">
      <c r="A133" s="76" t="s">
        <v>763</v>
      </c>
      <c r="B133" s="106" t="s">
        <v>730</v>
      </c>
      <c r="C133" s="89">
        <v>28376.84</v>
      </c>
      <c r="D133" s="90"/>
      <c r="E133" s="79"/>
      <c r="F133" s="80"/>
      <c r="G133" s="81"/>
      <c r="H133" s="82"/>
      <c r="I133" s="82"/>
      <c r="J133" s="82"/>
      <c r="K133" s="82"/>
      <c r="L133" s="41" t="s">
        <v>337</v>
      </c>
      <c r="M133" s="41"/>
      <c r="N133" s="41"/>
    </row>
    <row r="134" spans="1:14" s="3" customFormat="1" ht="26.4" x14ac:dyDescent="0.3">
      <c r="A134" s="76" t="s">
        <v>764</v>
      </c>
      <c r="B134" s="106" t="s">
        <v>731</v>
      </c>
      <c r="C134" s="89">
        <v>35619.49</v>
      </c>
      <c r="D134" s="90"/>
      <c r="E134" s="79"/>
      <c r="F134" s="80"/>
      <c r="G134" s="81"/>
      <c r="H134" s="82"/>
      <c r="I134" s="82"/>
      <c r="J134" s="82"/>
      <c r="K134" s="82"/>
      <c r="L134" s="41" t="s">
        <v>337</v>
      </c>
      <c r="M134" s="41"/>
      <c r="N134" s="41"/>
    </row>
    <row r="135" spans="1:14" s="3" customFormat="1" x14ac:dyDescent="0.3">
      <c r="A135" s="76" t="s">
        <v>765</v>
      </c>
      <c r="B135" s="106" t="s">
        <v>732</v>
      </c>
      <c r="C135" s="89">
        <v>53850.47</v>
      </c>
      <c r="D135" s="90"/>
      <c r="E135" s="79"/>
      <c r="F135" s="80"/>
      <c r="G135" s="81" t="s">
        <v>737</v>
      </c>
      <c r="H135" s="82"/>
      <c r="I135" s="82"/>
      <c r="J135" s="82"/>
      <c r="K135" s="82"/>
      <c r="L135" s="41" t="s">
        <v>337</v>
      </c>
      <c r="M135" s="41"/>
      <c r="N135" s="41"/>
    </row>
    <row r="136" spans="1:14" s="3" customFormat="1" x14ac:dyDescent="0.3">
      <c r="A136" s="76" t="s">
        <v>766</v>
      </c>
      <c r="B136" s="106" t="s">
        <v>733</v>
      </c>
      <c r="C136" s="89">
        <v>45752</v>
      </c>
      <c r="D136" s="90"/>
      <c r="E136" s="79"/>
      <c r="F136" s="80"/>
      <c r="G136" s="81" t="s">
        <v>737</v>
      </c>
      <c r="H136" s="82"/>
      <c r="I136" s="82"/>
      <c r="J136" s="82"/>
      <c r="K136" s="82"/>
      <c r="L136" s="41" t="s">
        <v>337</v>
      </c>
      <c r="M136" s="41"/>
      <c r="N136" s="41"/>
    </row>
    <row r="137" spans="1:14" s="3" customFormat="1" x14ac:dyDescent="0.3">
      <c r="A137" s="76" t="s">
        <v>767</v>
      </c>
      <c r="B137" s="106" t="s">
        <v>734</v>
      </c>
      <c r="C137" s="89">
        <v>64711.54</v>
      </c>
      <c r="D137" s="90"/>
      <c r="E137" s="79"/>
      <c r="F137" s="80"/>
      <c r="G137" s="81" t="s">
        <v>737</v>
      </c>
      <c r="H137" s="82"/>
      <c r="I137" s="82"/>
      <c r="J137" s="82"/>
      <c r="K137" s="82"/>
      <c r="L137" s="41" t="s">
        <v>337</v>
      </c>
      <c r="M137" s="41"/>
      <c r="N137" s="41"/>
    </row>
    <row r="138" spans="1:14" s="3" customFormat="1" x14ac:dyDescent="0.3">
      <c r="A138" s="76" t="s">
        <v>768</v>
      </c>
      <c r="B138" s="109" t="s">
        <v>735</v>
      </c>
      <c r="C138" s="89">
        <v>32576.62</v>
      </c>
      <c r="D138" s="90"/>
      <c r="E138" s="79"/>
      <c r="F138" s="80"/>
      <c r="G138" s="81" t="s">
        <v>737</v>
      </c>
      <c r="H138" s="82"/>
      <c r="I138" s="82"/>
      <c r="J138" s="82"/>
      <c r="K138" s="82"/>
      <c r="L138" s="41" t="s">
        <v>337</v>
      </c>
      <c r="M138" s="41"/>
      <c r="N138" s="41"/>
    </row>
    <row r="139" spans="1:14" s="3" customFormat="1" ht="39.6" x14ac:dyDescent="0.3">
      <c r="A139" s="76" t="s">
        <v>769</v>
      </c>
      <c r="B139" s="106" t="s">
        <v>736</v>
      </c>
      <c r="C139" s="89">
        <v>899098.97</v>
      </c>
      <c r="D139" s="90"/>
      <c r="E139" s="79"/>
      <c r="F139" s="80"/>
      <c r="G139" s="81" t="s">
        <v>737</v>
      </c>
      <c r="H139" s="82"/>
      <c r="I139" s="82"/>
      <c r="J139" s="82"/>
      <c r="K139" s="82"/>
      <c r="L139" s="41" t="s">
        <v>337</v>
      </c>
      <c r="M139" s="41"/>
      <c r="N139" s="41"/>
    </row>
    <row r="140" spans="1:14" s="3" customFormat="1" x14ac:dyDescent="0.3">
      <c r="A140" s="76" t="s">
        <v>770</v>
      </c>
      <c r="B140" s="106" t="s">
        <v>738</v>
      </c>
      <c r="C140" s="89">
        <v>12841.2</v>
      </c>
      <c r="D140" s="90"/>
      <c r="E140" s="79"/>
      <c r="F140" s="80"/>
      <c r="G140" s="81" t="s">
        <v>737</v>
      </c>
      <c r="H140" s="82"/>
      <c r="I140" s="82"/>
      <c r="J140" s="82"/>
      <c r="K140" s="82"/>
      <c r="L140" s="41" t="s">
        <v>337</v>
      </c>
      <c r="M140" s="41"/>
      <c r="N140" s="41"/>
    </row>
    <row r="141" spans="1:14" s="3" customFormat="1" x14ac:dyDescent="0.3">
      <c r="A141" s="76" t="s">
        <v>771</v>
      </c>
      <c r="B141" s="106" t="s">
        <v>739</v>
      </c>
      <c r="C141" s="89">
        <v>45083.37</v>
      </c>
      <c r="D141" s="90"/>
      <c r="E141" s="79"/>
      <c r="F141" s="80"/>
      <c r="G141" s="81" t="s">
        <v>737</v>
      </c>
      <c r="H141" s="82"/>
      <c r="I141" s="82"/>
      <c r="J141" s="82"/>
      <c r="K141" s="82"/>
      <c r="L141" s="41" t="s">
        <v>337</v>
      </c>
      <c r="M141" s="41"/>
      <c r="N141" s="41"/>
    </row>
    <row r="142" spans="1:14" s="3" customFormat="1" x14ac:dyDescent="0.3">
      <c r="A142" s="76" t="s">
        <v>772</v>
      </c>
      <c r="B142" s="106" t="s">
        <v>740</v>
      </c>
      <c r="C142" s="89">
        <v>37490.07</v>
      </c>
      <c r="D142" s="90"/>
      <c r="E142" s="79"/>
      <c r="F142" s="80"/>
      <c r="G142" s="81" t="s">
        <v>737</v>
      </c>
      <c r="H142" s="82"/>
      <c r="I142" s="82"/>
      <c r="J142" s="82"/>
      <c r="K142" s="82"/>
      <c r="L142" s="41" t="s">
        <v>337</v>
      </c>
      <c r="M142" s="41"/>
      <c r="N142" s="41"/>
    </row>
    <row r="143" spans="1:14" s="3" customFormat="1" x14ac:dyDescent="0.3">
      <c r="A143" s="76" t="s">
        <v>773</v>
      </c>
      <c r="B143" s="106" t="s">
        <v>741</v>
      </c>
      <c r="C143" s="89">
        <v>66403.64</v>
      </c>
      <c r="D143" s="90"/>
      <c r="E143" s="79"/>
      <c r="F143" s="80"/>
      <c r="G143" s="81" t="s">
        <v>737</v>
      </c>
      <c r="H143" s="82"/>
      <c r="I143" s="82"/>
      <c r="J143" s="82"/>
      <c r="K143" s="82"/>
      <c r="L143" s="41" t="s">
        <v>337</v>
      </c>
      <c r="M143" s="41"/>
      <c r="N143" s="41"/>
    </row>
    <row r="144" spans="1:14" s="3" customFormat="1" x14ac:dyDescent="0.3">
      <c r="A144" s="76" t="s">
        <v>774</v>
      </c>
      <c r="B144" s="106" t="s">
        <v>742</v>
      </c>
      <c r="C144" s="89">
        <v>39365.58</v>
      </c>
      <c r="D144" s="90"/>
      <c r="E144" s="79"/>
      <c r="F144" s="80"/>
      <c r="G144" s="81" t="s">
        <v>737</v>
      </c>
      <c r="H144" s="82"/>
      <c r="I144" s="82"/>
      <c r="J144" s="82"/>
      <c r="K144" s="82"/>
      <c r="L144" s="41" t="s">
        <v>337</v>
      </c>
      <c r="M144" s="41"/>
      <c r="N144" s="41"/>
    </row>
    <row r="145" spans="1:14" s="3" customFormat="1" ht="26.4" x14ac:dyDescent="0.3">
      <c r="A145" s="76" t="s">
        <v>775</v>
      </c>
      <c r="B145" s="106" t="s">
        <v>743</v>
      </c>
      <c r="C145" s="89">
        <v>17294.310000000001</v>
      </c>
      <c r="D145" s="90"/>
      <c r="E145" s="79"/>
      <c r="F145" s="80"/>
      <c r="G145" s="81" t="s">
        <v>737</v>
      </c>
      <c r="H145" s="82"/>
      <c r="I145" s="82"/>
      <c r="J145" s="82"/>
      <c r="K145" s="82"/>
      <c r="L145" s="41" t="s">
        <v>337</v>
      </c>
      <c r="M145" s="41"/>
      <c r="N145" s="41"/>
    </row>
    <row r="146" spans="1:14" s="3" customFormat="1" x14ac:dyDescent="0.3">
      <c r="A146" s="76" t="s">
        <v>776</v>
      </c>
      <c r="B146" s="106" t="s">
        <v>744</v>
      </c>
      <c r="C146" s="89">
        <v>10764.85</v>
      </c>
      <c r="D146" s="90"/>
      <c r="E146" s="79"/>
      <c r="F146" s="80"/>
      <c r="G146" s="81" t="s">
        <v>737</v>
      </c>
      <c r="H146" s="82"/>
      <c r="I146" s="82"/>
      <c r="J146" s="82"/>
      <c r="K146" s="82"/>
      <c r="L146" s="41" t="s">
        <v>337</v>
      </c>
      <c r="M146" s="41"/>
      <c r="N146" s="41"/>
    </row>
    <row r="147" spans="1:14" s="3" customFormat="1" x14ac:dyDescent="0.3">
      <c r="A147" s="76" t="s">
        <v>777</v>
      </c>
      <c r="B147" s="106" t="s">
        <v>109</v>
      </c>
      <c r="C147" s="89">
        <v>18000</v>
      </c>
      <c r="D147" s="90"/>
      <c r="E147" s="79"/>
      <c r="F147" s="80"/>
      <c r="G147" s="81"/>
      <c r="H147" s="82"/>
      <c r="I147" s="82"/>
      <c r="J147" s="82"/>
      <c r="K147" s="82"/>
      <c r="L147" s="41" t="s">
        <v>337</v>
      </c>
      <c r="M147" s="41"/>
      <c r="N147" s="41"/>
    </row>
    <row r="148" spans="1:14" s="3" customFormat="1" x14ac:dyDescent="0.3">
      <c r="A148" s="76" t="s">
        <v>778</v>
      </c>
      <c r="B148" s="106" t="s">
        <v>790</v>
      </c>
      <c r="C148" s="89">
        <v>43865</v>
      </c>
      <c r="D148" s="90"/>
      <c r="E148" s="79"/>
      <c r="F148" s="80"/>
      <c r="G148" s="81"/>
      <c r="H148" s="82"/>
      <c r="I148" s="82"/>
      <c r="J148" s="82"/>
      <c r="K148" s="82"/>
      <c r="L148" s="41" t="s">
        <v>337</v>
      </c>
      <c r="M148" s="41"/>
      <c r="N148" s="41"/>
    </row>
    <row r="149" spans="1:14" s="3" customFormat="1" x14ac:dyDescent="0.3">
      <c r="A149" s="76" t="s">
        <v>779</v>
      </c>
      <c r="B149" s="106" t="s">
        <v>791</v>
      </c>
      <c r="C149" s="89">
        <v>45000</v>
      </c>
      <c r="D149" s="90"/>
      <c r="E149" s="79"/>
      <c r="F149" s="80"/>
      <c r="G149" s="81"/>
      <c r="H149" s="82"/>
      <c r="I149" s="82"/>
      <c r="J149" s="82"/>
      <c r="K149" s="82"/>
      <c r="L149" s="41" t="s">
        <v>337</v>
      </c>
      <c r="M149" s="41"/>
      <c r="N149" s="41"/>
    </row>
    <row r="150" spans="1:14" s="3" customFormat="1" x14ac:dyDescent="0.3">
      <c r="A150" s="76" t="s">
        <v>780</v>
      </c>
      <c r="B150" s="106" t="s">
        <v>792</v>
      </c>
      <c r="C150" s="89">
        <v>16139.67</v>
      </c>
      <c r="D150" s="90"/>
      <c r="E150" s="79"/>
      <c r="F150" s="80"/>
      <c r="G150" s="81"/>
      <c r="H150" s="82"/>
      <c r="I150" s="82"/>
      <c r="J150" s="82"/>
      <c r="K150" s="82"/>
      <c r="L150" s="41" t="s">
        <v>337</v>
      </c>
      <c r="M150" s="41"/>
      <c r="N150" s="41"/>
    </row>
    <row r="151" spans="1:14" s="3" customFormat="1" x14ac:dyDescent="0.3">
      <c r="A151" s="76" t="s">
        <v>781</v>
      </c>
      <c r="B151" s="110" t="s">
        <v>788</v>
      </c>
      <c r="C151" s="89">
        <v>23636.84</v>
      </c>
      <c r="D151" s="90"/>
      <c r="E151" s="79"/>
      <c r="F151" s="80"/>
      <c r="G151" s="81"/>
      <c r="H151" s="82"/>
      <c r="I151" s="82"/>
      <c r="J151" s="82"/>
      <c r="K151" s="82"/>
      <c r="L151" s="41" t="s">
        <v>789</v>
      </c>
      <c r="M151" s="41"/>
      <c r="N151" s="41"/>
    </row>
    <row r="152" spans="1:14" s="3" customFormat="1" x14ac:dyDescent="0.3">
      <c r="A152" s="76" t="s">
        <v>782</v>
      </c>
      <c r="B152" s="110" t="s">
        <v>515</v>
      </c>
      <c r="C152" s="89">
        <f>2084+407.55+2540.99+2053.87+505.08+534.99+1762.53+569.2+1762.54+917+489+682.88+829+107.01+3477+314.19+361.12+3299.2+1534.03+779.99+531.05*2+499*15+2080*4+2284+193.03+530.01*3+2984.07+2340+2807.2+363.56+2275+469*2+499+2050+2500+2411.64*7+3122.66*9+3353.74+2744.85+2744.85+3300.66+2439.43*2+189+285+1826.56+454+359+434.81+589+248+3313.62+289+3489.99+1872*2+4155+3999+12932*2+917.58*2+879.45+399+2158+379*2+554.98+830.25+305+399+369+2240+329*2+42302.27+8434.38+270539.14+2351.56*5+1450.61+9235.43+1576.91+1266.69+783.69+9060+8987.37+5350.5+2866.28+8961.32+2747.26+2076.92+12650+6721.31+2860+2482.46*25+1449+719.55*7+2978+3299+3499*3+1899+1898+2837.86+1238.46+1118.88+13235.72+1668.27+2059.51+2059.51+2059.51+2747.26</f>
        <v>713107.57</v>
      </c>
      <c r="D152" s="90"/>
      <c r="E152" s="79"/>
      <c r="F152" s="80"/>
      <c r="G152" s="81"/>
      <c r="H152" s="82"/>
      <c r="I152" s="82"/>
      <c r="J152" s="82"/>
      <c r="K152" s="82"/>
      <c r="L152" s="41" t="s">
        <v>301</v>
      </c>
      <c r="M152" s="41"/>
      <c r="N152" s="41"/>
    </row>
    <row r="153" spans="1:14" s="3" customFormat="1" x14ac:dyDescent="0.3">
      <c r="A153" s="76" t="s">
        <v>794</v>
      </c>
      <c r="B153" s="110" t="s">
        <v>128</v>
      </c>
      <c r="C153" s="97">
        <f>29019.37+36800+53988.1+296078.93+641.72+974.78+100.95+100.95*2+1041.94+559.98+775.52+654.05+664.2+4149+114.67+701+1107+701+842.55+1303.8+379+11999+11999+615+399</f>
        <v>455811.46</v>
      </c>
      <c r="D153" s="98"/>
      <c r="E153" s="79"/>
      <c r="F153" s="111"/>
      <c r="G153" s="81"/>
      <c r="H153" s="82"/>
      <c r="I153" s="82"/>
      <c r="J153" s="82"/>
      <c r="K153" s="82"/>
      <c r="L153" s="41" t="s">
        <v>302</v>
      </c>
      <c r="M153" s="41"/>
      <c r="N153" s="41"/>
    </row>
    <row r="154" spans="1:14" s="3" customFormat="1" ht="15" customHeight="1" x14ac:dyDescent="0.3">
      <c r="A154" s="112" t="s">
        <v>129</v>
      </c>
      <c r="B154" s="113"/>
      <c r="C154" s="113"/>
      <c r="D154" s="113"/>
      <c r="E154" s="114"/>
      <c r="F154" s="113"/>
      <c r="G154" s="115"/>
      <c r="H154" s="113"/>
      <c r="I154" s="113"/>
      <c r="J154" s="113"/>
      <c r="K154" s="116"/>
      <c r="L154" s="41"/>
      <c r="M154" s="41"/>
      <c r="N154" s="41"/>
    </row>
    <row r="155" spans="1:14" s="3" customFormat="1" ht="27" x14ac:dyDescent="0.3">
      <c r="A155" s="117" t="s">
        <v>3</v>
      </c>
      <c r="B155" s="50" t="s">
        <v>377</v>
      </c>
      <c r="C155" s="118">
        <v>17850</v>
      </c>
      <c r="D155" s="119"/>
      <c r="E155" s="86">
        <v>29.75</v>
      </c>
      <c r="F155" s="80" t="s">
        <v>376</v>
      </c>
      <c r="G155" s="120">
        <v>1975</v>
      </c>
      <c r="H155" s="82" t="s">
        <v>272</v>
      </c>
      <c r="I155" s="82" t="s">
        <v>273</v>
      </c>
      <c r="J155" s="82" t="s">
        <v>274</v>
      </c>
      <c r="K155" s="82" t="s">
        <v>619</v>
      </c>
      <c r="L155" s="41" t="s">
        <v>336</v>
      </c>
      <c r="M155" s="41"/>
      <c r="N155" s="88"/>
    </row>
    <row r="156" spans="1:14" s="3" customFormat="1" ht="27" x14ac:dyDescent="0.3">
      <c r="A156" s="117" t="s">
        <v>5</v>
      </c>
      <c r="B156" s="50" t="s">
        <v>378</v>
      </c>
      <c r="C156" s="118">
        <v>283860</v>
      </c>
      <c r="D156" s="119"/>
      <c r="E156" s="86">
        <v>473.1</v>
      </c>
      <c r="F156" s="80" t="s">
        <v>376</v>
      </c>
      <c r="G156" s="120">
        <v>1975</v>
      </c>
      <c r="H156" s="82" t="s">
        <v>272</v>
      </c>
      <c r="I156" s="82" t="s">
        <v>273</v>
      </c>
      <c r="J156" s="82" t="s">
        <v>276</v>
      </c>
      <c r="K156" s="82" t="s">
        <v>619</v>
      </c>
      <c r="L156" s="41" t="s">
        <v>336</v>
      </c>
      <c r="M156" s="41"/>
      <c r="N156" s="88"/>
    </row>
    <row r="157" spans="1:14" s="3" customFormat="1" x14ac:dyDescent="0.3">
      <c r="A157" s="117" t="s">
        <v>7</v>
      </c>
      <c r="B157" s="50" t="s">
        <v>379</v>
      </c>
      <c r="C157" s="118">
        <v>131100</v>
      </c>
      <c r="D157" s="119"/>
      <c r="E157" s="86">
        <v>218.5</v>
      </c>
      <c r="F157" s="80" t="s">
        <v>376</v>
      </c>
      <c r="G157" s="120">
        <v>1975</v>
      </c>
      <c r="H157" s="82" t="s">
        <v>272</v>
      </c>
      <c r="I157" s="82" t="s">
        <v>273</v>
      </c>
      <c r="J157" s="82" t="s">
        <v>276</v>
      </c>
      <c r="K157" s="82" t="s">
        <v>275</v>
      </c>
      <c r="L157" s="41" t="s">
        <v>336</v>
      </c>
      <c r="M157" s="41"/>
      <c r="N157" s="88"/>
    </row>
    <row r="158" spans="1:14" s="3" customFormat="1" x14ac:dyDescent="0.3">
      <c r="A158" s="117" t="s">
        <v>9</v>
      </c>
      <c r="B158" s="50" t="s">
        <v>380</v>
      </c>
      <c r="C158" s="118">
        <v>146000</v>
      </c>
      <c r="D158" s="119"/>
      <c r="E158" s="86">
        <v>207.1</v>
      </c>
      <c r="F158" s="80" t="s">
        <v>376</v>
      </c>
      <c r="G158" s="120">
        <v>1975</v>
      </c>
      <c r="H158" s="82" t="s">
        <v>295</v>
      </c>
      <c r="I158" s="82" t="s">
        <v>274</v>
      </c>
      <c r="J158" s="82" t="s">
        <v>274</v>
      </c>
      <c r="K158" s="82" t="s">
        <v>292</v>
      </c>
      <c r="L158" s="41" t="s">
        <v>336</v>
      </c>
      <c r="M158" s="41"/>
      <c r="N158" s="87"/>
    </row>
    <row r="159" spans="1:14" s="3" customFormat="1" ht="26.4" x14ac:dyDescent="0.3">
      <c r="A159" s="117" t="s">
        <v>12</v>
      </c>
      <c r="B159" s="50" t="s">
        <v>620</v>
      </c>
      <c r="C159" s="121">
        <f>3498*28+9840*2+4509.78*3+3498+4000.64+5535*2+3498*12+3052.52</f>
        <v>194750.5</v>
      </c>
      <c r="D159" s="122"/>
      <c r="E159" s="86"/>
      <c r="F159" s="80" t="s">
        <v>381</v>
      </c>
      <c r="G159" s="120"/>
      <c r="H159" s="82"/>
      <c r="I159" s="82"/>
      <c r="J159" s="82"/>
      <c r="K159" s="82"/>
      <c r="L159" s="41" t="s">
        <v>337</v>
      </c>
      <c r="M159" s="41"/>
      <c r="N159" s="88"/>
    </row>
    <row r="160" spans="1:14" s="3" customFormat="1" ht="26.4" x14ac:dyDescent="0.3">
      <c r="A160" s="117" t="s">
        <v>14</v>
      </c>
      <c r="B160" s="46" t="s">
        <v>514</v>
      </c>
      <c r="C160" s="77">
        <f>12072+382637+40680.23+154755.37+212890+9829.75+6500+6466+22140+44530+9900+4920+10000+509+339+1000+11405.29+79131.5</f>
        <v>1009705.14</v>
      </c>
      <c r="D160" s="78"/>
      <c r="E160" s="79"/>
      <c r="F160" s="94"/>
      <c r="G160" s="120"/>
      <c r="H160" s="82"/>
      <c r="I160" s="82"/>
      <c r="J160" s="82"/>
      <c r="K160" s="82"/>
      <c r="L160" s="41" t="s">
        <v>302</v>
      </c>
      <c r="M160" s="41"/>
      <c r="N160" s="41"/>
    </row>
    <row r="161" spans="1:14" s="3" customFormat="1" x14ac:dyDescent="0.3">
      <c r="A161" s="117" t="s">
        <v>16</v>
      </c>
      <c r="B161" s="46" t="s">
        <v>515</v>
      </c>
      <c r="C161" s="89">
        <f>699+1398.52+699+1660+1127+380+390+1075+2371+2557.99+450+469+2312.99+879+249+1837+640+289.01+366+849+1547.99+1395+3490+3489.99+959.4+470.01+1297+1297+1326+663.9+2029</f>
        <v>38663.799999999996</v>
      </c>
      <c r="D161" s="90"/>
      <c r="E161" s="79"/>
      <c r="F161" s="94"/>
      <c r="G161" s="120"/>
      <c r="H161" s="82"/>
      <c r="I161" s="82"/>
      <c r="J161" s="82"/>
      <c r="K161" s="82"/>
      <c r="L161" s="41" t="s">
        <v>301</v>
      </c>
      <c r="M161" s="41"/>
      <c r="N161" s="41"/>
    </row>
    <row r="162" spans="1:14" s="3" customFormat="1" ht="15" customHeight="1" x14ac:dyDescent="0.3">
      <c r="A162" s="123" t="s">
        <v>130</v>
      </c>
      <c r="B162" s="124"/>
      <c r="C162" s="124"/>
      <c r="D162" s="124"/>
      <c r="E162" s="125"/>
      <c r="F162" s="124"/>
      <c r="G162" s="126"/>
      <c r="H162" s="124"/>
      <c r="I162" s="124"/>
      <c r="J162" s="124"/>
      <c r="K162" s="127"/>
      <c r="L162" s="41"/>
      <c r="M162" s="41"/>
      <c r="N162" s="41"/>
    </row>
    <row r="163" spans="1:14" s="18" customFormat="1" ht="15" customHeight="1" x14ac:dyDescent="0.3">
      <c r="A163" s="128" t="s">
        <v>3</v>
      </c>
      <c r="B163" s="46" t="s">
        <v>370</v>
      </c>
      <c r="C163" s="129">
        <f>10747</f>
        <v>10747</v>
      </c>
      <c r="D163" s="130"/>
      <c r="E163" s="131"/>
      <c r="F163" s="132"/>
      <c r="G163" s="133"/>
      <c r="H163" s="132"/>
      <c r="I163" s="132"/>
      <c r="J163" s="132"/>
      <c r="K163" s="132"/>
      <c r="L163" s="134" t="s">
        <v>302</v>
      </c>
      <c r="M163" s="134"/>
      <c r="N163" s="135"/>
    </row>
    <row r="164" spans="1:14" s="3" customFormat="1" ht="15" customHeight="1" x14ac:dyDescent="0.3">
      <c r="A164" s="76" t="s">
        <v>5</v>
      </c>
      <c r="B164" s="46" t="s">
        <v>515</v>
      </c>
      <c r="C164" s="136">
        <f>1983+1215+1109.99+509+1299+2749+2500*2+554+2510+2510+635+635*2+300+690+765+398+218+2545+1040+220+685+684.99*3+3000+2355+5491+3562.4+1970+3000+400+2480+319+3000*2+400*2+1960+1940+355+1930.01+3450+799.9+1680+175.7+2760+800+400+1000+16900+1950+2988.9+322.26+400+579+3068.3+1732.4+645+590+465.89+524.6+500.2+699.06+469+10126.16</f>
        <v>118848.73999999998</v>
      </c>
      <c r="D164" s="137"/>
      <c r="E164" s="79"/>
      <c r="F164" s="94"/>
      <c r="G164" s="120"/>
      <c r="H164" s="82"/>
      <c r="I164" s="82"/>
      <c r="J164" s="82"/>
      <c r="K164" s="82"/>
      <c r="L164" s="41" t="s">
        <v>301</v>
      </c>
      <c r="M164" s="41"/>
      <c r="N164" s="138"/>
    </row>
    <row r="165" spans="1:14" s="3" customFormat="1" ht="15" customHeight="1" x14ac:dyDescent="0.3">
      <c r="A165" s="139" t="s">
        <v>450</v>
      </c>
      <c r="B165" s="123"/>
      <c r="C165" s="124"/>
      <c r="D165" s="127"/>
      <c r="E165" s="140"/>
      <c r="F165" s="141"/>
      <c r="G165" s="142"/>
      <c r="H165" s="141"/>
      <c r="I165" s="141"/>
      <c r="J165" s="141"/>
      <c r="K165" s="141"/>
      <c r="L165" s="105"/>
      <c r="M165" s="105"/>
      <c r="N165" s="105"/>
    </row>
    <row r="166" spans="1:14" s="3" customFormat="1" ht="15" customHeight="1" x14ac:dyDescent="0.3">
      <c r="A166" s="128" t="s">
        <v>3</v>
      </c>
      <c r="B166" s="143" t="s">
        <v>529</v>
      </c>
      <c r="C166" s="129">
        <v>22645</v>
      </c>
      <c r="D166" s="130"/>
      <c r="E166" s="144"/>
      <c r="F166" s="145"/>
      <c r="G166" s="146"/>
      <c r="H166" s="145"/>
      <c r="I166" s="145"/>
      <c r="J166" s="145"/>
      <c r="K166" s="145"/>
      <c r="L166" s="105" t="s">
        <v>337</v>
      </c>
      <c r="M166" s="105"/>
      <c r="N166" s="147"/>
    </row>
    <row r="167" spans="1:14" s="3" customFormat="1" ht="26.4" x14ac:dyDescent="0.3">
      <c r="A167" s="148" t="s">
        <v>5</v>
      </c>
      <c r="B167" s="85" t="s">
        <v>451</v>
      </c>
      <c r="C167" s="149">
        <f>47749.87+1499+2562</f>
        <v>51810.87</v>
      </c>
      <c r="D167" s="150"/>
      <c r="E167" s="151"/>
      <c r="F167" s="152"/>
      <c r="G167" s="153"/>
      <c r="H167" s="154"/>
      <c r="I167" s="154"/>
      <c r="J167" s="154"/>
      <c r="K167" s="154"/>
      <c r="L167" s="105" t="s">
        <v>302</v>
      </c>
      <c r="M167" s="105"/>
      <c r="N167" s="155"/>
    </row>
    <row r="168" spans="1:14" s="3" customFormat="1" ht="15" customHeight="1" x14ac:dyDescent="0.3">
      <c r="A168" s="112" t="s">
        <v>294</v>
      </c>
      <c r="B168" s="113"/>
      <c r="C168" s="113"/>
      <c r="D168" s="113"/>
      <c r="E168" s="114"/>
      <c r="F168" s="113"/>
      <c r="G168" s="115"/>
      <c r="H168" s="113"/>
      <c r="I168" s="113"/>
      <c r="J168" s="113"/>
      <c r="K168" s="116"/>
      <c r="L168" s="41"/>
      <c r="M168" s="41"/>
      <c r="N168" s="41"/>
    </row>
    <row r="169" spans="1:14" s="3" customFormat="1" ht="21" customHeight="1" x14ac:dyDescent="0.3">
      <c r="A169" s="76" t="s">
        <v>3</v>
      </c>
      <c r="B169" s="85" t="s">
        <v>128</v>
      </c>
      <c r="C169" s="136">
        <f>4000</f>
        <v>4000</v>
      </c>
      <c r="D169" s="137"/>
      <c r="E169" s="79"/>
      <c r="F169" s="94"/>
      <c r="G169" s="120"/>
      <c r="H169" s="82"/>
      <c r="I169" s="82"/>
      <c r="J169" s="82"/>
      <c r="K169" s="82"/>
      <c r="L169" s="41" t="s">
        <v>302</v>
      </c>
      <c r="M169" s="41"/>
      <c r="N169" s="41"/>
    </row>
    <row r="170" spans="1:14" s="3" customFormat="1" ht="15" customHeight="1" x14ac:dyDescent="0.3">
      <c r="A170" s="76" t="s">
        <v>5</v>
      </c>
      <c r="B170" s="46" t="s">
        <v>515</v>
      </c>
      <c r="C170" s="136">
        <f>3300+2824.18+4263.18*5+14109.3+12444+6376+1929+450+4424.31+1558.95+6000</f>
        <v>74731.64</v>
      </c>
      <c r="D170" s="137"/>
      <c r="E170" s="79"/>
      <c r="F170" s="94"/>
      <c r="G170" s="120"/>
      <c r="H170" s="82"/>
      <c r="I170" s="82"/>
      <c r="J170" s="82"/>
      <c r="K170" s="82"/>
      <c r="L170" s="41" t="s">
        <v>301</v>
      </c>
      <c r="M170" s="41"/>
      <c r="N170" s="41"/>
    </row>
    <row r="171" spans="1:14" s="3" customFormat="1" ht="15" customHeight="1" x14ac:dyDescent="0.3">
      <c r="A171" s="112" t="s">
        <v>524</v>
      </c>
      <c r="B171" s="113"/>
      <c r="C171" s="113"/>
      <c r="D171" s="113"/>
      <c r="E171" s="114"/>
      <c r="F171" s="113"/>
      <c r="G171" s="115"/>
      <c r="H171" s="113"/>
      <c r="I171" s="113"/>
      <c r="J171" s="113"/>
      <c r="K171" s="116"/>
      <c r="L171" s="41"/>
      <c r="M171" s="41"/>
      <c r="N171" s="41"/>
    </row>
    <row r="172" spans="1:14" s="18" customFormat="1" ht="15" customHeight="1" x14ac:dyDescent="0.3">
      <c r="A172" s="143" t="s">
        <v>3</v>
      </c>
      <c r="B172" s="46" t="s">
        <v>370</v>
      </c>
      <c r="C172" s="129">
        <f>3075.2+1000</f>
        <v>4075.2</v>
      </c>
      <c r="D172" s="130"/>
      <c r="E172" s="156"/>
      <c r="F172" s="132"/>
      <c r="G172" s="133"/>
      <c r="H172" s="132"/>
      <c r="I172" s="132"/>
      <c r="J172" s="132"/>
      <c r="K172" s="132"/>
      <c r="L172" s="134" t="s">
        <v>302</v>
      </c>
      <c r="M172" s="134"/>
      <c r="N172" s="135"/>
    </row>
    <row r="173" spans="1:14" s="3" customFormat="1" ht="22.5" customHeight="1" x14ac:dyDescent="0.3">
      <c r="A173" s="76" t="s">
        <v>5</v>
      </c>
      <c r="B173" s="46" t="s">
        <v>515</v>
      </c>
      <c r="C173" s="136">
        <v>13974.73</v>
      </c>
      <c r="D173" s="137"/>
      <c r="E173" s="157"/>
      <c r="F173" s="94"/>
      <c r="G173" s="120"/>
      <c r="H173" s="82"/>
      <c r="I173" s="82"/>
      <c r="J173" s="82"/>
      <c r="K173" s="82"/>
      <c r="L173" s="41" t="s">
        <v>301</v>
      </c>
      <c r="M173" s="41"/>
      <c r="N173" s="138"/>
    </row>
    <row r="174" spans="1:14" s="3" customFormat="1" ht="15" customHeight="1" x14ac:dyDescent="0.3">
      <c r="A174" s="158" t="s">
        <v>815</v>
      </c>
      <c r="B174" s="159"/>
      <c r="C174" s="159"/>
      <c r="D174" s="159"/>
      <c r="E174" s="160"/>
      <c r="F174" s="159"/>
      <c r="G174" s="161"/>
      <c r="H174" s="159"/>
      <c r="I174" s="159"/>
      <c r="J174" s="159"/>
      <c r="K174" s="162"/>
      <c r="L174" s="41"/>
      <c r="M174" s="41"/>
      <c r="N174" s="41"/>
    </row>
    <row r="175" spans="1:14" s="3" customFormat="1" ht="27" x14ac:dyDescent="0.3">
      <c r="A175" s="76" t="s">
        <v>3</v>
      </c>
      <c r="B175" s="46" t="s">
        <v>392</v>
      </c>
      <c r="C175" s="77">
        <v>390844.65</v>
      </c>
      <c r="D175" s="78"/>
      <c r="E175" s="86"/>
      <c r="F175" s="80" t="s">
        <v>381</v>
      </c>
      <c r="G175" s="120" t="s">
        <v>303</v>
      </c>
      <c r="H175" s="82" t="s">
        <v>272</v>
      </c>
      <c r="I175" s="82" t="s">
        <v>273</v>
      </c>
      <c r="J175" s="82" t="s">
        <v>305</v>
      </c>
      <c r="K175" s="82" t="s">
        <v>291</v>
      </c>
      <c r="L175" s="41" t="s">
        <v>336</v>
      </c>
      <c r="M175" s="41"/>
      <c r="N175" s="87"/>
    </row>
    <row r="176" spans="1:14" s="3" customFormat="1" ht="40.200000000000003" x14ac:dyDescent="0.3">
      <c r="A176" s="76" t="s">
        <v>131</v>
      </c>
      <c r="B176" s="46" t="s">
        <v>393</v>
      </c>
      <c r="C176" s="77">
        <v>1287227.04</v>
      </c>
      <c r="D176" s="78"/>
      <c r="E176" s="86"/>
      <c r="F176" s="80" t="s">
        <v>381</v>
      </c>
      <c r="G176" s="120" t="s">
        <v>304</v>
      </c>
      <c r="H176" s="82" t="s">
        <v>272</v>
      </c>
      <c r="I176" s="82" t="s">
        <v>307</v>
      </c>
      <c r="J176" s="82" t="s">
        <v>306</v>
      </c>
      <c r="K176" s="82" t="s">
        <v>291</v>
      </c>
      <c r="L176" s="41" t="s">
        <v>336</v>
      </c>
      <c r="M176" s="41"/>
      <c r="N176" s="87"/>
    </row>
    <row r="177" spans="1:14" s="3" customFormat="1" x14ac:dyDescent="0.3">
      <c r="A177" s="76" t="s">
        <v>7</v>
      </c>
      <c r="B177" s="46" t="s">
        <v>394</v>
      </c>
      <c r="C177" s="77">
        <v>199082.97</v>
      </c>
      <c r="D177" s="78"/>
      <c r="E177" s="86"/>
      <c r="F177" s="80" t="s">
        <v>381</v>
      </c>
      <c r="G177" s="120" t="s">
        <v>304</v>
      </c>
      <c r="H177" s="82"/>
      <c r="I177" s="82"/>
      <c r="J177" s="82"/>
      <c r="K177" s="82"/>
      <c r="L177" s="41" t="s">
        <v>337</v>
      </c>
      <c r="M177" s="41"/>
      <c r="N177" s="88"/>
    </row>
    <row r="178" spans="1:14" s="3" customFormat="1" x14ac:dyDescent="0.3">
      <c r="A178" s="76" t="s">
        <v>9</v>
      </c>
      <c r="B178" s="46" t="s">
        <v>132</v>
      </c>
      <c r="C178" s="77">
        <v>6697.4</v>
      </c>
      <c r="D178" s="78"/>
      <c r="E178" s="86"/>
      <c r="F178" s="80" t="s">
        <v>381</v>
      </c>
      <c r="G178" s="120" t="s">
        <v>300</v>
      </c>
      <c r="H178" s="82"/>
      <c r="I178" s="82"/>
      <c r="J178" s="82"/>
      <c r="K178" s="82"/>
      <c r="L178" s="41" t="s">
        <v>337</v>
      </c>
      <c r="M178" s="41"/>
      <c r="N178" s="88"/>
    </row>
    <row r="179" spans="1:14" s="3" customFormat="1" x14ac:dyDescent="0.3">
      <c r="A179" s="76" t="s">
        <v>10</v>
      </c>
      <c r="B179" s="46" t="s">
        <v>133</v>
      </c>
      <c r="C179" s="89">
        <v>1008.71</v>
      </c>
      <c r="D179" s="90"/>
      <c r="E179" s="86"/>
      <c r="F179" s="80" t="s">
        <v>381</v>
      </c>
      <c r="G179" s="120" t="s">
        <v>300</v>
      </c>
      <c r="H179" s="82"/>
      <c r="I179" s="82"/>
      <c r="J179" s="82"/>
      <c r="K179" s="82"/>
      <c r="L179" s="41" t="s">
        <v>337</v>
      </c>
      <c r="M179" s="41"/>
      <c r="N179" s="41"/>
    </row>
    <row r="180" spans="1:14" s="3" customFormat="1" x14ac:dyDescent="0.3">
      <c r="A180" s="76" t="s">
        <v>12</v>
      </c>
      <c r="B180" s="46" t="s">
        <v>406</v>
      </c>
      <c r="C180" s="89">
        <f>26851.86+4428+13530+1168+4674+2349</f>
        <v>53000.86</v>
      </c>
      <c r="D180" s="90"/>
      <c r="E180" s="86"/>
      <c r="F180" s="80" t="s">
        <v>381</v>
      </c>
      <c r="G180" s="120"/>
      <c r="H180" s="82"/>
      <c r="I180" s="82"/>
      <c r="J180" s="82"/>
      <c r="K180" s="82"/>
      <c r="L180" s="41" t="s">
        <v>337</v>
      </c>
      <c r="M180" s="41"/>
      <c r="N180" s="41"/>
    </row>
    <row r="181" spans="1:14" s="3" customFormat="1" x14ac:dyDescent="0.3">
      <c r="A181" s="76" t="s">
        <v>14</v>
      </c>
      <c r="B181" s="46" t="s">
        <v>515</v>
      </c>
      <c r="C181" s="89">
        <v>112832.13</v>
      </c>
      <c r="D181" s="90"/>
      <c r="E181" s="86"/>
      <c r="F181" s="80"/>
      <c r="G181" s="120"/>
      <c r="H181" s="82"/>
      <c r="I181" s="82"/>
      <c r="J181" s="82"/>
      <c r="K181" s="82"/>
      <c r="L181" s="41" t="s">
        <v>301</v>
      </c>
      <c r="M181" s="41"/>
      <c r="N181" s="41"/>
    </row>
    <row r="182" spans="1:14" s="3" customFormat="1" ht="26.4" x14ac:dyDescent="0.3">
      <c r="A182" s="76" t="s">
        <v>16</v>
      </c>
      <c r="B182" s="46" t="s">
        <v>308</v>
      </c>
      <c r="C182" s="89">
        <v>21039.599999999999</v>
      </c>
      <c r="D182" s="90"/>
      <c r="E182" s="79"/>
      <c r="F182" s="94"/>
      <c r="G182" s="120"/>
      <c r="H182" s="82"/>
      <c r="I182" s="82"/>
      <c r="J182" s="82"/>
      <c r="K182" s="82"/>
      <c r="L182" s="41" t="s">
        <v>302</v>
      </c>
      <c r="M182" s="41"/>
      <c r="N182" s="41"/>
    </row>
    <row r="183" spans="1:14" s="3" customFormat="1" ht="15" customHeight="1" x14ac:dyDescent="0.3">
      <c r="A183" s="123" t="s">
        <v>627</v>
      </c>
      <c r="B183" s="163"/>
      <c r="C183" s="163"/>
      <c r="D183" s="163"/>
      <c r="E183" s="164"/>
      <c r="F183" s="163"/>
      <c r="G183" s="165"/>
      <c r="H183" s="163"/>
      <c r="I183" s="163"/>
      <c r="J183" s="163"/>
      <c r="K183" s="166"/>
      <c r="L183" s="41"/>
      <c r="M183" s="41"/>
      <c r="N183" s="41"/>
    </row>
    <row r="184" spans="1:14" s="3" customFormat="1" ht="27" x14ac:dyDescent="0.3">
      <c r="A184" s="76" t="s">
        <v>3</v>
      </c>
      <c r="B184" s="46" t="s">
        <v>398</v>
      </c>
      <c r="C184" s="77">
        <v>150126.35</v>
      </c>
      <c r="D184" s="78"/>
      <c r="E184" s="86">
        <v>460</v>
      </c>
      <c r="F184" s="80" t="s">
        <v>381</v>
      </c>
      <c r="G184" s="120" t="s">
        <v>303</v>
      </c>
      <c r="H184" s="82" t="s">
        <v>273</v>
      </c>
      <c r="I184" s="82" t="s">
        <v>273</v>
      </c>
      <c r="J184" s="82" t="s">
        <v>313</v>
      </c>
      <c r="K184" s="82" t="s">
        <v>291</v>
      </c>
      <c r="L184" s="41" t="s">
        <v>336</v>
      </c>
      <c r="M184" s="41"/>
      <c r="N184" s="87"/>
    </row>
    <row r="185" spans="1:14" s="3" customFormat="1" x14ac:dyDescent="0.3">
      <c r="A185" s="76" t="s">
        <v>5</v>
      </c>
      <c r="B185" s="46" t="s">
        <v>399</v>
      </c>
      <c r="C185" s="77">
        <v>540117.36</v>
      </c>
      <c r="D185" s="78"/>
      <c r="E185" s="86">
        <v>240</v>
      </c>
      <c r="F185" s="80" t="s">
        <v>381</v>
      </c>
      <c r="G185" s="120" t="s">
        <v>309</v>
      </c>
      <c r="H185" s="82" t="s">
        <v>272</v>
      </c>
      <c r="I185" s="82" t="s">
        <v>274</v>
      </c>
      <c r="J185" s="82" t="s">
        <v>274</v>
      </c>
      <c r="K185" s="82" t="s">
        <v>292</v>
      </c>
      <c r="L185" s="41" t="s">
        <v>336</v>
      </c>
      <c r="M185" s="41"/>
      <c r="N185" s="87"/>
    </row>
    <row r="186" spans="1:14" s="3" customFormat="1" x14ac:dyDescent="0.3">
      <c r="A186" s="76" t="s">
        <v>135</v>
      </c>
      <c r="B186" s="46" t="s">
        <v>400</v>
      </c>
      <c r="C186" s="77">
        <v>644759.59</v>
      </c>
      <c r="D186" s="78"/>
      <c r="E186" s="86">
        <v>920</v>
      </c>
      <c r="F186" s="80" t="s">
        <v>381</v>
      </c>
      <c r="G186" s="120" t="s">
        <v>310</v>
      </c>
      <c r="H186" s="82" t="s">
        <v>314</v>
      </c>
      <c r="I186" s="82" t="s">
        <v>274</v>
      </c>
      <c r="J186" s="82" t="s">
        <v>274</v>
      </c>
      <c r="K186" s="82" t="s">
        <v>292</v>
      </c>
      <c r="L186" s="41" t="s">
        <v>336</v>
      </c>
      <c r="M186" s="41"/>
      <c r="N186" s="87"/>
    </row>
    <row r="187" spans="1:14" s="3" customFormat="1" x14ac:dyDescent="0.3">
      <c r="A187" s="76" t="s">
        <v>9</v>
      </c>
      <c r="B187" s="46" t="s">
        <v>136</v>
      </c>
      <c r="C187" s="77">
        <v>2950299.82</v>
      </c>
      <c r="D187" s="78"/>
      <c r="E187" s="86">
        <v>1008</v>
      </c>
      <c r="F187" s="80" t="s">
        <v>381</v>
      </c>
      <c r="G187" s="120" t="s">
        <v>311</v>
      </c>
      <c r="H187" s="82" t="s">
        <v>315</v>
      </c>
      <c r="I187" s="82" t="s">
        <v>178</v>
      </c>
      <c r="J187" s="82" t="s">
        <v>316</v>
      </c>
      <c r="K187" s="82" t="s">
        <v>291</v>
      </c>
      <c r="L187" s="41" t="s">
        <v>336</v>
      </c>
      <c r="M187" s="41"/>
      <c r="N187" s="88"/>
    </row>
    <row r="188" spans="1:14" s="3" customFormat="1" ht="27" x14ac:dyDescent="0.3">
      <c r="A188" s="76" t="s">
        <v>10</v>
      </c>
      <c r="B188" s="46" t="s">
        <v>137</v>
      </c>
      <c r="C188" s="77">
        <v>2702.5</v>
      </c>
      <c r="D188" s="78"/>
      <c r="E188" s="86">
        <v>100</v>
      </c>
      <c r="F188" s="80" t="s">
        <v>381</v>
      </c>
      <c r="G188" s="120" t="s">
        <v>312</v>
      </c>
      <c r="H188" s="82" t="s">
        <v>272</v>
      </c>
      <c r="I188" s="82" t="s">
        <v>273</v>
      </c>
      <c r="J188" s="82" t="s">
        <v>526</v>
      </c>
      <c r="K188" s="82" t="s">
        <v>291</v>
      </c>
      <c r="L188" s="41" t="s">
        <v>336</v>
      </c>
      <c r="M188" s="41"/>
      <c r="N188" s="87"/>
    </row>
    <row r="189" spans="1:14" s="3" customFormat="1" x14ac:dyDescent="0.3">
      <c r="A189" s="76" t="s">
        <v>12</v>
      </c>
      <c r="B189" s="46" t="s">
        <v>527</v>
      </c>
      <c r="C189" s="77">
        <v>54512</v>
      </c>
      <c r="D189" s="78"/>
      <c r="E189" s="86"/>
      <c r="F189" s="80"/>
      <c r="G189" s="120"/>
      <c r="H189" s="82"/>
      <c r="I189" s="82"/>
      <c r="J189" s="82"/>
      <c r="K189" s="82"/>
      <c r="L189" s="41" t="s">
        <v>337</v>
      </c>
      <c r="M189" s="41"/>
      <c r="N189" s="41"/>
    </row>
    <row r="190" spans="1:14" s="3" customFormat="1" x14ac:dyDescent="0.3">
      <c r="A190" s="76" t="s">
        <v>14</v>
      </c>
      <c r="B190" s="46" t="s">
        <v>528</v>
      </c>
      <c r="C190" s="77">
        <v>27798</v>
      </c>
      <c r="D190" s="78"/>
      <c r="E190" s="86"/>
      <c r="F190" s="111"/>
      <c r="G190" s="120"/>
      <c r="H190" s="82"/>
      <c r="I190" s="82"/>
      <c r="J190" s="82"/>
      <c r="K190" s="82"/>
      <c r="L190" s="41" t="s">
        <v>337</v>
      </c>
      <c r="M190" s="41"/>
      <c r="N190" s="41"/>
    </row>
    <row r="191" spans="1:14" s="3" customFormat="1" x14ac:dyDescent="0.3">
      <c r="A191" s="76" t="s">
        <v>16</v>
      </c>
      <c r="B191" s="46" t="s">
        <v>395</v>
      </c>
      <c r="C191" s="77">
        <v>18286.8</v>
      </c>
      <c r="D191" s="78"/>
      <c r="E191" s="86"/>
      <c r="F191" s="111"/>
      <c r="G191" s="120"/>
      <c r="H191" s="82"/>
      <c r="I191" s="82"/>
      <c r="J191" s="82"/>
      <c r="K191" s="82"/>
      <c r="L191" s="41" t="s">
        <v>337</v>
      </c>
      <c r="M191" s="41"/>
      <c r="N191" s="41"/>
    </row>
    <row r="192" spans="1:14" s="3" customFormat="1" x14ac:dyDescent="0.3">
      <c r="A192" s="76" t="s">
        <v>18</v>
      </c>
      <c r="B192" s="46" t="s">
        <v>621</v>
      </c>
      <c r="C192" s="77">
        <v>63987.1</v>
      </c>
      <c r="D192" s="78"/>
      <c r="E192" s="86"/>
      <c r="F192" s="111"/>
      <c r="G192" s="120"/>
      <c r="H192" s="82"/>
      <c r="I192" s="82"/>
      <c r="J192" s="82"/>
      <c r="K192" s="82"/>
      <c r="L192" s="41" t="s">
        <v>337</v>
      </c>
      <c r="M192" s="41"/>
      <c r="N192" s="41"/>
    </row>
    <row r="193" spans="1:14" s="3" customFormat="1" x14ac:dyDescent="0.3">
      <c r="A193" s="76" t="s">
        <v>20</v>
      </c>
      <c r="B193" s="46" t="s">
        <v>515</v>
      </c>
      <c r="C193" s="77">
        <v>23046</v>
      </c>
      <c r="D193" s="78"/>
      <c r="E193" s="86"/>
      <c r="F193" s="111"/>
      <c r="G193" s="120"/>
      <c r="H193" s="82"/>
      <c r="I193" s="82"/>
      <c r="J193" s="82"/>
      <c r="K193" s="82"/>
      <c r="L193" s="41" t="s">
        <v>301</v>
      </c>
      <c r="M193" s="41"/>
      <c r="N193" s="41"/>
    </row>
    <row r="194" spans="1:14" s="3" customFormat="1" x14ac:dyDescent="0.3">
      <c r="A194" s="76" t="s">
        <v>22</v>
      </c>
      <c r="B194" s="46" t="s">
        <v>128</v>
      </c>
      <c r="C194" s="89">
        <f>67797.02-9638</f>
        <v>58159.020000000004</v>
      </c>
      <c r="D194" s="90"/>
      <c r="E194" s="86"/>
      <c r="F194" s="111"/>
      <c r="G194" s="120"/>
      <c r="H194" s="82"/>
      <c r="I194" s="82"/>
      <c r="J194" s="82"/>
      <c r="K194" s="82"/>
      <c r="L194" s="41" t="s">
        <v>302</v>
      </c>
      <c r="M194" s="41"/>
      <c r="N194" s="41"/>
    </row>
    <row r="195" spans="1:14" s="3" customFormat="1" ht="15" customHeight="1" x14ac:dyDescent="0.3">
      <c r="A195" s="123" t="s">
        <v>138</v>
      </c>
      <c r="B195" s="124"/>
      <c r="C195" s="124"/>
      <c r="D195" s="124"/>
      <c r="E195" s="125"/>
      <c r="F195" s="124"/>
      <c r="G195" s="126"/>
      <c r="H195" s="124"/>
      <c r="I195" s="124"/>
      <c r="J195" s="124"/>
      <c r="K195" s="127"/>
      <c r="L195" s="41"/>
      <c r="M195" s="41"/>
      <c r="N195" s="41"/>
    </row>
    <row r="196" spans="1:14" s="3" customFormat="1" ht="27" x14ac:dyDescent="0.3">
      <c r="A196" s="76" t="s">
        <v>3</v>
      </c>
      <c r="B196" s="46" t="s">
        <v>401</v>
      </c>
      <c r="C196" s="77">
        <v>953361.87</v>
      </c>
      <c r="D196" s="78"/>
      <c r="E196" s="79" t="s">
        <v>178</v>
      </c>
      <c r="F196" s="80" t="s">
        <v>381</v>
      </c>
      <c r="G196" s="120" t="s">
        <v>317</v>
      </c>
      <c r="H196" s="82" t="s">
        <v>319</v>
      </c>
      <c r="I196" s="82" t="s">
        <v>320</v>
      </c>
      <c r="J196" s="82" t="s">
        <v>292</v>
      </c>
      <c r="K196" s="82" t="s">
        <v>321</v>
      </c>
      <c r="L196" s="41" t="s">
        <v>336</v>
      </c>
      <c r="M196" s="41"/>
      <c r="N196" s="41"/>
    </row>
    <row r="197" spans="1:14" s="3" customFormat="1" ht="27" x14ac:dyDescent="0.3">
      <c r="A197" s="76" t="s">
        <v>5</v>
      </c>
      <c r="B197" s="46" t="s">
        <v>402</v>
      </c>
      <c r="C197" s="77">
        <v>2708296.86</v>
      </c>
      <c r="D197" s="78"/>
      <c r="E197" s="79" t="s">
        <v>178</v>
      </c>
      <c r="F197" s="80" t="s">
        <v>381</v>
      </c>
      <c r="G197" s="120" t="s">
        <v>318</v>
      </c>
      <c r="H197" s="82" t="s">
        <v>322</v>
      </c>
      <c r="I197" s="82" t="s">
        <v>320</v>
      </c>
      <c r="J197" s="82" t="s">
        <v>291</v>
      </c>
      <c r="K197" s="82" t="s">
        <v>178</v>
      </c>
      <c r="L197" s="41" t="s">
        <v>336</v>
      </c>
      <c r="M197" s="41"/>
      <c r="N197" s="87"/>
    </row>
    <row r="198" spans="1:14" s="3" customFormat="1" x14ac:dyDescent="0.3">
      <c r="A198" s="76" t="s">
        <v>7</v>
      </c>
      <c r="B198" s="46" t="s">
        <v>139</v>
      </c>
      <c r="C198" s="77">
        <v>9680</v>
      </c>
      <c r="D198" s="78"/>
      <c r="E198" s="79"/>
      <c r="F198" s="80" t="s">
        <v>381</v>
      </c>
      <c r="G198" s="120"/>
      <c r="H198" s="82"/>
      <c r="I198" s="82"/>
      <c r="J198" s="82"/>
      <c r="K198" s="82"/>
      <c r="L198" s="41" t="s">
        <v>337</v>
      </c>
      <c r="M198" s="41"/>
      <c r="N198" s="87"/>
    </row>
    <row r="199" spans="1:14" s="3" customFormat="1" x14ac:dyDescent="0.3">
      <c r="A199" s="76" t="s">
        <v>9</v>
      </c>
      <c r="B199" s="46" t="s">
        <v>133</v>
      </c>
      <c r="C199" s="77">
        <v>15013.85</v>
      </c>
      <c r="D199" s="78"/>
      <c r="E199" s="79"/>
      <c r="F199" s="80" t="s">
        <v>381</v>
      </c>
      <c r="G199" s="120"/>
      <c r="H199" s="82"/>
      <c r="I199" s="82"/>
      <c r="J199" s="82"/>
      <c r="K199" s="82"/>
      <c r="L199" s="41" t="s">
        <v>337</v>
      </c>
      <c r="M199" s="41"/>
      <c r="N199" s="87"/>
    </row>
    <row r="200" spans="1:14" s="3" customFormat="1" x14ac:dyDescent="0.3">
      <c r="A200" s="76" t="s">
        <v>10</v>
      </c>
      <c r="B200" s="46" t="s">
        <v>134</v>
      </c>
      <c r="C200" s="77">
        <v>9394</v>
      </c>
      <c r="D200" s="78"/>
      <c r="E200" s="79"/>
      <c r="F200" s="80" t="s">
        <v>381</v>
      </c>
      <c r="G200" s="120"/>
      <c r="H200" s="82"/>
      <c r="I200" s="82"/>
      <c r="J200" s="82"/>
      <c r="K200" s="82"/>
      <c r="L200" s="41" t="s">
        <v>302</v>
      </c>
      <c r="M200" s="41"/>
      <c r="N200" s="87"/>
    </row>
    <row r="201" spans="1:14" s="3" customFormat="1" x14ac:dyDescent="0.3">
      <c r="A201" s="76" t="s">
        <v>12</v>
      </c>
      <c r="B201" s="46" t="s">
        <v>128</v>
      </c>
      <c r="C201" s="89">
        <f>520+200+800+329+299+415+450+315+399+349+800+369+406.34+642+1050+4000+800+200+700+1273.09+1600+250+369+238+469+478+279+450+439+399+355.41+622.18+390.43+268+378.2+752+325+33.17+240+219.33+698.25+2450+245+299+1299+2098.99+1568.25+1399+1399+244511.69</f>
        <v>278839.33</v>
      </c>
      <c r="D201" s="90"/>
      <c r="E201" s="79"/>
      <c r="F201" s="94"/>
      <c r="G201" s="120"/>
      <c r="H201" s="82"/>
      <c r="I201" s="82"/>
      <c r="J201" s="82"/>
      <c r="K201" s="82"/>
      <c r="L201" s="41" t="s">
        <v>302</v>
      </c>
      <c r="M201" s="41"/>
      <c r="N201" s="41"/>
    </row>
    <row r="202" spans="1:14" s="3" customFormat="1" ht="15" customHeight="1" x14ac:dyDescent="0.3">
      <c r="A202" s="112" t="s">
        <v>140</v>
      </c>
      <c r="B202" s="113"/>
      <c r="C202" s="113"/>
      <c r="D202" s="113"/>
      <c r="E202" s="114"/>
      <c r="F202" s="113"/>
      <c r="G202" s="115"/>
      <c r="H202" s="113"/>
      <c r="I202" s="113"/>
      <c r="J202" s="113"/>
      <c r="K202" s="116"/>
      <c r="L202" s="41"/>
      <c r="M202" s="41"/>
      <c r="N202" s="41"/>
    </row>
    <row r="203" spans="1:14" s="3" customFormat="1" x14ac:dyDescent="0.3">
      <c r="A203" s="76" t="s">
        <v>3</v>
      </c>
      <c r="B203" s="46" t="s">
        <v>401</v>
      </c>
      <c r="C203" s="89">
        <v>1680777.09</v>
      </c>
      <c r="D203" s="90"/>
      <c r="E203" s="79" t="s">
        <v>178</v>
      </c>
      <c r="F203" s="93" t="s">
        <v>381</v>
      </c>
      <c r="G203" s="120" t="s">
        <v>323</v>
      </c>
      <c r="H203" s="82" t="s">
        <v>272</v>
      </c>
      <c r="I203" s="82" t="s">
        <v>274</v>
      </c>
      <c r="J203" s="82" t="s">
        <v>178</v>
      </c>
      <c r="K203" s="82" t="s">
        <v>291</v>
      </c>
      <c r="L203" s="41" t="s">
        <v>336</v>
      </c>
      <c r="M203" s="41"/>
      <c r="N203" s="88"/>
    </row>
    <row r="204" spans="1:14" s="3" customFormat="1" ht="39.6" x14ac:dyDescent="0.3">
      <c r="A204" s="76" t="s">
        <v>5</v>
      </c>
      <c r="B204" s="46" t="s">
        <v>405</v>
      </c>
      <c r="C204" s="77">
        <v>2102897.9700000002</v>
      </c>
      <c r="D204" s="78"/>
      <c r="E204" s="79" t="s">
        <v>178</v>
      </c>
      <c r="F204" s="93" t="s">
        <v>381</v>
      </c>
      <c r="G204" s="120" t="s">
        <v>310</v>
      </c>
      <c r="H204" s="82" t="s">
        <v>324</v>
      </c>
      <c r="I204" s="82" t="s">
        <v>276</v>
      </c>
      <c r="J204" s="82" t="s">
        <v>178</v>
      </c>
      <c r="K204" s="82" t="s">
        <v>291</v>
      </c>
      <c r="L204" s="41" t="s">
        <v>336</v>
      </c>
      <c r="M204" s="41"/>
      <c r="N204" s="88"/>
    </row>
    <row r="205" spans="1:14" s="3" customFormat="1" x14ac:dyDescent="0.3">
      <c r="A205" s="76" t="s">
        <v>7</v>
      </c>
      <c r="B205" s="46" t="s">
        <v>325</v>
      </c>
      <c r="C205" s="77">
        <v>116473.33</v>
      </c>
      <c r="D205" s="78"/>
      <c r="E205" s="79"/>
      <c r="F205" s="94"/>
      <c r="G205" s="120" t="s">
        <v>609</v>
      </c>
      <c r="H205" s="82"/>
      <c r="I205" s="82"/>
      <c r="J205" s="82"/>
      <c r="K205" s="82"/>
      <c r="L205" s="41" t="s">
        <v>337</v>
      </c>
      <c r="M205" s="41"/>
      <c r="N205" s="87"/>
    </row>
    <row r="206" spans="1:14" s="3" customFormat="1" x14ac:dyDescent="0.3">
      <c r="A206" s="76" t="s">
        <v>9</v>
      </c>
      <c r="B206" s="46" t="s">
        <v>606</v>
      </c>
      <c r="C206" s="77">
        <v>11556</v>
      </c>
      <c r="D206" s="78"/>
      <c r="E206" s="79"/>
      <c r="F206" s="94"/>
      <c r="G206" s="120" t="s">
        <v>609</v>
      </c>
      <c r="H206" s="82"/>
      <c r="I206" s="82"/>
      <c r="J206" s="82"/>
      <c r="K206" s="82"/>
      <c r="L206" s="41" t="s">
        <v>337</v>
      </c>
      <c r="M206" s="41"/>
      <c r="N206" s="88"/>
    </row>
    <row r="207" spans="1:14" s="3" customFormat="1" ht="26.4" x14ac:dyDescent="0.3">
      <c r="A207" s="76" t="s">
        <v>10</v>
      </c>
      <c r="B207" s="46" t="s">
        <v>607</v>
      </c>
      <c r="C207" s="77">
        <v>4427.24</v>
      </c>
      <c r="D207" s="78"/>
      <c r="E207" s="79"/>
      <c r="F207" s="94"/>
      <c r="G207" s="120" t="s">
        <v>609</v>
      </c>
      <c r="H207" s="82"/>
      <c r="I207" s="82"/>
      <c r="J207" s="82"/>
      <c r="K207" s="82"/>
      <c r="L207" s="41" t="s">
        <v>337</v>
      </c>
      <c r="M207" s="41"/>
      <c r="N207" s="88"/>
    </row>
    <row r="208" spans="1:14" s="3" customFormat="1" x14ac:dyDescent="0.3">
      <c r="A208" s="76" t="s">
        <v>12</v>
      </c>
      <c r="B208" s="46" t="s">
        <v>608</v>
      </c>
      <c r="C208" s="77">
        <v>13530</v>
      </c>
      <c r="D208" s="78"/>
      <c r="E208" s="79"/>
      <c r="F208" s="94"/>
      <c r="G208" s="120" t="s">
        <v>609</v>
      </c>
      <c r="H208" s="82"/>
      <c r="I208" s="82"/>
      <c r="J208" s="82"/>
      <c r="K208" s="82"/>
      <c r="L208" s="41" t="s">
        <v>337</v>
      </c>
      <c r="M208" s="41"/>
      <c r="N208" s="88"/>
    </row>
    <row r="209" spans="1:14" s="3" customFormat="1" x14ac:dyDescent="0.3">
      <c r="A209" s="76" t="s">
        <v>14</v>
      </c>
      <c r="B209" s="46" t="s">
        <v>515</v>
      </c>
      <c r="C209" s="77">
        <f>11400+4758+12670+2630+15110.92+2539+3281.8</f>
        <v>52389.72</v>
      </c>
      <c r="D209" s="78"/>
      <c r="E209" s="79"/>
      <c r="F209" s="94"/>
      <c r="G209" s="120"/>
      <c r="H209" s="82"/>
      <c r="I209" s="82"/>
      <c r="J209" s="82"/>
      <c r="K209" s="82"/>
      <c r="L209" s="41" t="s">
        <v>301</v>
      </c>
      <c r="M209" s="41"/>
      <c r="N209" s="87"/>
    </row>
    <row r="210" spans="1:14" s="3" customFormat="1" ht="26.4" x14ac:dyDescent="0.3">
      <c r="A210" s="76" t="s">
        <v>16</v>
      </c>
      <c r="B210" s="46" t="s">
        <v>308</v>
      </c>
      <c r="C210" s="89">
        <f>11967.56+4385+7700.01+7380</f>
        <v>31432.57</v>
      </c>
      <c r="D210" s="90"/>
      <c r="E210" s="79"/>
      <c r="F210" s="94"/>
      <c r="G210" s="120"/>
      <c r="H210" s="82"/>
      <c r="I210" s="82"/>
      <c r="J210" s="82"/>
      <c r="K210" s="82"/>
      <c r="L210" s="41" t="s">
        <v>302</v>
      </c>
      <c r="M210" s="41"/>
      <c r="N210" s="41"/>
    </row>
    <row r="211" spans="1:14" s="3" customFormat="1" ht="15" customHeight="1" x14ac:dyDescent="0.3">
      <c r="A211" s="112" t="s">
        <v>141</v>
      </c>
      <c r="B211" s="113"/>
      <c r="C211" s="113"/>
      <c r="D211" s="113"/>
      <c r="E211" s="114"/>
      <c r="F211" s="113"/>
      <c r="G211" s="115"/>
      <c r="H211" s="113"/>
      <c r="I211" s="113"/>
      <c r="J211" s="113"/>
      <c r="K211" s="116"/>
      <c r="L211" s="41"/>
      <c r="M211" s="41"/>
      <c r="N211" s="41"/>
    </row>
    <row r="212" spans="1:14" s="3" customFormat="1" x14ac:dyDescent="0.3">
      <c r="A212" s="76" t="s">
        <v>3</v>
      </c>
      <c r="B212" s="46" t="s">
        <v>401</v>
      </c>
      <c r="C212" s="89">
        <v>2419851.08</v>
      </c>
      <c r="D212" s="90"/>
      <c r="E212" s="86">
        <v>4261.2</v>
      </c>
      <c r="F212" s="80" t="s">
        <v>381</v>
      </c>
      <c r="G212" s="120" t="s">
        <v>697</v>
      </c>
      <c r="H212" s="82" t="s">
        <v>368</v>
      </c>
      <c r="I212" s="82" t="s">
        <v>274</v>
      </c>
      <c r="J212" s="82" t="s">
        <v>178</v>
      </c>
      <c r="K212" s="82" t="s">
        <v>291</v>
      </c>
      <c r="L212" s="41" t="s">
        <v>336</v>
      </c>
      <c r="M212" s="41"/>
      <c r="N212" s="88"/>
    </row>
    <row r="213" spans="1:14" s="3" customFormat="1" x14ac:dyDescent="0.3">
      <c r="A213" s="76" t="s">
        <v>5</v>
      </c>
      <c r="B213" s="46" t="s">
        <v>128</v>
      </c>
      <c r="C213" s="89">
        <f>520+200+800+329+299+415+450+315+399+349+800+369+406.34+200+750+369+238+469+478+279+450+439+399+355.41+622.18+390.43+268+752+330.17+2400+865.83+219.33+698.25+244511.69</f>
        <v>261135.63</v>
      </c>
      <c r="D213" s="90"/>
      <c r="E213" s="79"/>
      <c r="F213" s="94"/>
      <c r="G213" s="120"/>
      <c r="H213" s="82"/>
      <c r="I213" s="82"/>
      <c r="J213" s="82"/>
      <c r="K213" s="82"/>
      <c r="L213" s="41" t="s">
        <v>302</v>
      </c>
      <c r="M213" s="41"/>
      <c r="N213" s="88"/>
    </row>
    <row r="214" spans="1:14" s="3" customFormat="1" ht="15" customHeight="1" x14ac:dyDescent="0.3">
      <c r="A214" s="112" t="s">
        <v>142</v>
      </c>
      <c r="B214" s="113"/>
      <c r="C214" s="113"/>
      <c r="D214" s="113"/>
      <c r="E214" s="114"/>
      <c r="F214" s="113"/>
      <c r="G214" s="115"/>
      <c r="H214" s="113"/>
      <c r="I214" s="113"/>
      <c r="J214" s="113"/>
      <c r="K214" s="116"/>
      <c r="L214" s="41"/>
      <c r="M214" s="41"/>
      <c r="N214" s="41"/>
    </row>
    <row r="215" spans="1:14" s="3" customFormat="1" x14ac:dyDescent="0.3">
      <c r="A215" s="76" t="s">
        <v>3</v>
      </c>
      <c r="B215" s="46" t="s">
        <v>401</v>
      </c>
      <c r="C215" s="167">
        <v>437302.55</v>
      </c>
      <c r="D215" s="168"/>
      <c r="E215" s="79"/>
      <c r="F215" s="80" t="s">
        <v>381</v>
      </c>
      <c r="G215" s="120" t="s">
        <v>327</v>
      </c>
      <c r="H215" s="82" t="s">
        <v>272</v>
      </c>
      <c r="I215" s="82" t="s">
        <v>178</v>
      </c>
      <c r="J215" s="82" t="s">
        <v>274</v>
      </c>
      <c r="K215" s="82" t="s">
        <v>292</v>
      </c>
      <c r="L215" s="41" t="s">
        <v>336</v>
      </c>
      <c r="M215" s="41"/>
      <c r="N215" s="41"/>
    </row>
    <row r="216" spans="1:14" s="3" customFormat="1" x14ac:dyDescent="0.3">
      <c r="A216" s="76" t="s">
        <v>5</v>
      </c>
      <c r="B216" s="46" t="s">
        <v>137</v>
      </c>
      <c r="C216" s="77">
        <v>2350</v>
      </c>
      <c r="D216" s="78"/>
      <c r="E216" s="79"/>
      <c r="F216" s="80" t="s">
        <v>381</v>
      </c>
      <c r="G216" s="120" t="s">
        <v>328</v>
      </c>
      <c r="H216" s="82" t="s">
        <v>272</v>
      </c>
      <c r="I216" s="82" t="s">
        <v>178</v>
      </c>
      <c r="J216" s="82" t="s">
        <v>274</v>
      </c>
      <c r="K216" s="82" t="s">
        <v>292</v>
      </c>
      <c r="L216" s="41" t="s">
        <v>336</v>
      </c>
      <c r="M216" s="41"/>
      <c r="N216" s="169"/>
    </row>
    <row r="217" spans="1:14" s="3" customFormat="1" x14ac:dyDescent="0.3">
      <c r="A217" s="76" t="s">
        <v>7</v>
      </c>
      <c r="B217" s="46" t="s">
        <v>133</v>
      </c>
      <c r="C217" s="77">
        <v>3388</v>
      </c>
      <c r="D217" s="78"/>
      <c r="E217" s="79"/>
      <c r="F217" s="80" t="s">
        <v>381</v>
      </c>
      <c r="G217" s="120"/>
      <c r="H217" s="82"/>
      <c r="I217" s="82"/>
      <c r="J217" s="82"/>
      <c r="K217" s="82"/>
      <c r="L217" s="41" t="s">
        <v>337</v>
      </c>
      <c r="M217" s="41"/>
      <c r="N217" s="87"/>
    </row>
    <row r="218" spans="1:14" s="3" customFormat="1" x14ac:dyDescent="0.3">
      <c r="A218" s="76" t="s">
        <v>9</v>
      </c>
      <c r="B218" s="46" t="s">
        <v>143</v>
      </c>
      <c r="C218" s="77">
        <v>3581.6</v>
      </c>
      <c r="D218" s="78"/>
      <c r="E218" s="79"/>
      <c r="F218" s="80" t="s">
        <v>381</v>
      </c>
      <c r="G218" s="120"/>
      <c r="H218" s="82"/>
      <c r="I218" s="82"/>
      <c r="J218" s="82"/>
      <c r="K218" s="82"/>
      <c r="L218" s="41" t="s">
        <v>337</v>
      </c>
      <c r="M218" s="41"/>
      <c r="N218" s="87"/>
    </row>
    <row r="219" spans="1:14" s="3" customFormat="1" x14ac:dyDescent="0.3">
      <c r="A219" s="76" t="s">
        <v>10</v>
      </c>
      <c r="B219" s="46" t="s">
        <v>329</v>
      </c>
      <c r="C219" s="89">
        <v>73737</v>
      </c>
      <c r="D219" s="90"/>
      <c r="E219" s="79"/>
      <c r="F219" s="80" t="s">
        <v>381</v>
      </c>
      <c r="G219" s="120"/>
      <c r="H219" s="82"/>
      <c r="I219" s="82"/>
      <c r="J219" s="82"/>
      <c r="K219" s="82"/>
      <c r="L219" s="41" t="s">
        <v>337</v>
      </c>
      <c r="M219" s="41"/>
      <c r="N219" s="88"/>
    </row>
    <row r="220" spans="1:14" s="3" customFormat="1" x14ac:dyDescent="0.3">
      <c r="A220" s="76" t="s">
        <v>12</v>
      </c>
      <c r="B220" s="46" t="s">
        <v>515</v>
      </c>
      <c r="C220" s="89">
        <v>13679</v>
      </c>
      <c r="D220" s="90"/>
      <c r="E220" s="79"/>
      <c r="F220" s="80"/>
      <c r="G220" s="120"/>
      <c r="H220" s="82"/>
      <c r="I220" s="82"/>
      <c r="J220" s="82"/>
      <c r="K220" s="82"/>
      <c r="L220" s="41" t="s">
        <v>301</v>
      </c>
      <c r="M220" s="41"/>
      <c r="N220" s="41"/>
    </row>
    <row r="221" spans="1:14" s="3" customFormat="1" x14ac:dyDescent="0.3">
      <c r="A221" s="76" t="s">
        <v>14</v>
      </c>
      <c r="B221" s="46" t="s">
        <v>128</v>
      </c>
      <c r="C221" s="77">
        <v>4177.5</v>
      </c>
      <c r="D221" s="78"/>
      <c r="E221" s="79"/>
      <c r="F221" s="94"/>
      <c r="G221" s="120"/>
      <c r="H221" s="82"/>
      <c r="I221" s="82"/>
      <c r="J221" s="82"/>
      <c r="K221" s="82"/>
      <c r="L221" s="41" t="s">
        <v>302</v>
      </c>
      <c r="M221" s="41"/>
      <c r="N221" s="41"/>
    </row>
    <row r="222" spans="1:14" s="3" customFormat="1" ht="15" customHeight="1" x14ac:dyDescent="0.3">
      <c r="A222" s="112" t="s">
        <v>144</v>
      </c>
      <c r="B222" s="113"/>
      <c r="C222" s="113"/>
      <c r="D222" s="113"/>
      <c r="E222" s="114"/>
      <c r="F222" s="113"/>
      <c r="G222" s="115"/>
      <c r="H222" s="113"/>
      <c r="I222" s="113"/>
      <c r="J222" s="113"/>
      <c r="K222" s="116"/>
      <c r="L222" s="41"/>
      <c r="M222" s="41"/>
      <c r="N222" s="41"/>
    </row>
    <row r="223" spans="1:14" s="3" customFormat="1" ht="27" x14ac:dyDescent="0.3">
      <c r="A223" s="76" t="s">
        <v>3</v>
      </c>
      <c r="B223" s="46" t="s">
        <v>145</v>
      </c>
      <c r="C223" s="77">
        <v>1099555.6599999999</v>
      </c>
      <c r="D223" s="78"/>
      <c r="E223" s="86">
        <v>1309.6199999999999</v>
      </c>
      <c r="F223" s="80" t="s">
        <v>381</v>
      </c>
      <c r="G223" s="120" t="s">
        <v>330</v>
      </c>
      <c r="H223" s="82" t="s">
        <v>272</v>
      </c>
      <c r="I223" s="82" t="s">
        <v>539</v>
      </c>
      <c r="J223" s="82" t="s">
        <v>178</v>
      </c>
      <c r="K223" s="82" t="s">
        <v>291</v>
      </c>
      <c r="L223" s="41" t="s">
        <v>336</v>
      </c>
      <c r="M223" s="41"/>
      <c r="N223" s="87"/>
    </row>
    <row r="224" spans="1:14" s="3" customFormat="1" x14ac:dyDescent="0.3">
      <c r="A224" s="76" t="s">
        <v>5</v>
      </c>
      <c r="B224" s="46" t="s">
        <v>133</v>
      </c>
      <c r="C224" s="77">
        <v>6980.32</v>
      </c>
      <c r="D224" s="78"/>
      <c r="E224" s="79"/>
      <c r="F224" s="93" t="s">
        <v>381</v>
      </c>
      <c r="G224" s="120"/>
      <c r="H224" s="82"/>
      <c r="I224" s="82"/>
      <c r="J224" s="82"/>
      <c r="K224" s="82"/>
      <c r="L224" s="41" t="s">
        <v>337</v>
      </c>
      <c r="M224" s="41"/>
      <c r="N224" s="87"/>
    </row>
    <row r="225" spans="1:14" s="3" customFormat="1" x14ac:dyDescent="0.3">
      <c r="A225" s="76" t="s">
        <v>7</v>
      </c>
      <c r="B225" s="46" t="s">
        <v>146</v>
      </c>
      <c r="C225" s="77">
        <v>27931.96</v>
      </c>
      <c r="D225" s="78"/>
      <c r="E225" s="79"/>
      <c r="F225" s="93" t="s">
        <v>381</v>
      </c>
      <c r="G225" s="120"/>
      <c r="H225" s="82"/>
      <c r="I225" s="82"/>
      <c r="J225" s="82"/>
      <c r="K225" s="82"/>
      <c r="L225" s="41" t="s">
        <v>337</v>
      </c>
      <c r="M225" s="41"/>
      <c r="N225" s="88"/>
    </row>
    <row r="226" spans="1:14" s="3" customFormat="1" x14ac:dyDescent="0.3">
      <c r="A226" s="76" t="s">
        <v>9</v>
      </c>
      <c r="B226" s="46" t="s">
        <v>515</v>
      </c>
      <c r="C226" s="77">
        <f>41050.38+4400+5700+1549+9920+3400+1700+7200+2000+2945.26+5260+2229+2453+2630</f>
        <v>92436.64</v>
      </c>
      <c r="D226" s="78"/>
      <c r="E226" s="79"/>
      <c r="F226" s="93"/>
      <c r="G226" s="120"/>
      <c r="H226" s="82"/>
      <c r="I226" s="82"/>
      <c r="J226" s="82"/>
      <c r="K226" s="82"/>
      <c r="L226" s="41" t="s">
        <v>301</v>
      </c>
      <c r="M226" s="41"/>
      <c r="N226" s="87"/>
    </row>
    <row r="227" spans="1:14" s="3" customFormat="1" x14ac:dyDescent="0.3">
      <c r="A227" s="76" t="s">
        <v>10</v>
      </c>
      <c r="B227" s="46" t="s">
        <v>128</v>
      </c>
      <c r="C227" s="89">
        <f>12000+10000+15000+1000+2000</f>
        <v>40000</v>
      </c>
      <c r="D227" s="90"/>
      <c r="E227" s="79"/>
      <c r="F227" s="94"/>
      <c r="G227" s="120"/>
      <c r="H227" s="82"/>
      <c r="I227" s="82"/>
      <c r="J227" s="82"/>
      <c r="K227" s="82"/>
      <c r="L227" s="41" t="s">
        <v>302</v>
      </c>
      <c r="M227" s="41"/>
      <c r="N227" s="41"/>
    </row>
    <row r="228" spans="1:14" s="3" customFormat="1" ht="15" customHeight="1" x14ac:dyDescent="0.3">
      <c r="A228" s="112" t="s">
        <v>147</v>
      </c>
      <c r="B228" s="113"/>
      <c r="C228" s="113"/>
      <c r="D228" s="113"/>
      <c r="E228" s="114"/>
      <c r="F228" s="113"/>
      <c r="G228" s="115"/>
      <c r="H228" s="113"/>
      <c r="I228" s="113"/>
      <c r="J228" s="113"/>
      <c r="K228" s="116"/>
      <c r="L228" s="41"/>
      <c r="M228" s="41"/>
      <c r="N228" s="41"/>
    </row>
    <row r="229" spans="1:14" s="3" customFormat="1" ht="27" x14ac:dyDescent="0.3">
      <c r="A229" s="76" t="s">
        <v>3</v>
      </c>
      <c r="B229" s="46" t="s">
        <v>148</v>
      </c>
      <c r="C229" s="77">
        <v>889563.8</v>
      </c>
      <c r="D229" s="78"/>
      <c r="E229" s="170">
        <v>537.32000000000005</v>
      </c>
      <c r="F229" s="80" t="s">
        <v>381</v>
      </c>
      <c r="G229" s="120" t="s">
        <v>304</v>
      </c>
      <c r="H229" s="82" t="s">
        <v>331</v>
      </c>
      <c r="I229" s="82" t="s">
        <v>332</v>
      </c>
      <c r="J229" s="171" t="s">
        <v>178</v>
      </c>
      <c r="K229" s="82" t="s">
        <v>291</v>
      </c>
      <c r="L229" s="41" t="s">
        <v>336</v>
      </c>
      <c r="M229" s="41"/>
      <c r="N229" s="87"/>
    </row>
    <row r="230" spans="1:14" s="3" customFormat="1" x14ac:dyDescent="0.3">
      <c r="A230" s="76" t="s">
        <v>5</v>
      </c>
      <c r="B230" s="46" t="s">
        <v>406</v>
      </c>
      <c r="C230" s="89">
        <v>15795</v>
      </c>
      <c r="D230" s="90"/>
      <c r="E230" s="79"/>
      <c r="F230" s="80" t="s">
        <v>381</v>
      </c>
      <c r="G230" s="120" t="s">
        <v>609</v>
      </c>
      <c r="H230" s="82"/>
      <c r="I230" s="82"/>
      <c r="J230" s="82"/>
      <c r="K230" s="82"/>
      <c r="L230" s="41" t="s">
        <v>337</v>
      </c>
      <c r="M230" s="41"/>
      <c r="N230" s="88"/>
    </row>
    <row r="231" spans="1:14" s="3" customFormat="1" x14ac:dyDescent="0.3">
      <c r="A231" s="76" t="s">
        <v>7</v>
      </c>
      <c r="B231" s="46" t="s">
        <v>515</v>
      </c>
      <c r="C231" s="89">
        <f>1810+3600+850+1035.01+295+4158+359+359+2630+2640+1842.2+2850+2200+492+4960+3300+1500</f>
        <v>34880.210000000006</v>
      </c>
      <c r="D231" s="90"/>
      <c r="E231" s="79"/>
      <c r="F231" s="80"/>
      <c r="G231" s="120"/>
      <c r="H231" s="82"/>
      <c r="I231" s="82"/>
      <c r="J231" s="82"/>
      <c r="K231" s="82"/>
      <c r="L231" s="41" t="s">
        <v>301</v>
      </c>
      <c r="M231" s="41"/>
      <c r="N231" s="88"/>
    </row>
    <row r="232" spans="1:14" s="3" customFormat="1" x14ac:dyDescent="0.3">
      <c r="A232" s="76" t="s">
        <v>9</v>
      </c>
      <c r="B232" s="46" t="s">
        <v>128</v>
      </c>
      <c r="C232" s="89">
        <f>20913.86+647+11320.76+1820+3075+220+1650+499+320</f>
        <v>40465.620000000003</v>
      </c>
      <c r="D232" s="90"/>
      <c r="E232" s="79"/>
      <c r="F232" s="94"/>
      <c r="G232" s="120"/>
      <c r="H232" s="82"/>
      <c r="I232" s="82"/>
      <c r="J232" s="82"/>
      <c r="K232" s="82"/>
      <c r="L232" s="41" t="s">
        <v>302</v>
      </c>
      <c r="M232" s="41"/>
      <c r="N232" s="88"/>
    </row>
    <row r="233" spans="1:14" s="3" customFormat="1" ht="15" customHeight="1" x14ac:dyDescent="0.3">
      <c r="A233" s="112" t="s">
        <v>149</v>
      </c>
      <c r="B233" s="113"/>
      <c r="C233" s="113"/>
      <c r="D233" s="113"/>
      <c r="E233" s="114"/>
      <c r="F233" s="113"/>
      <c r="G233" s="115"/>
      <c r="H233" s="113"/>
      <c r="I233" s="113"/>
      <c r="J233" s="113"/>
      <c r="K233" s="116"/>
      <c r="L233" s="41"/>
      <c r="M233" s="41"/>
      <c r="N233" s="41"/>
    </row>
    <row r="234" spans="1:14" s="3" customFormat="1" x14ac:dyDescent="0.3">
      <c r="A234" s="76" t="s">
        <v>3</v>
      </c>
      <c r="B234" s="46" t="s">
        <v>148</v>
      </c>
      <c r="C234" s="77">
        <v>1522311.51</v>
      </c>
      <c r="D234" s="78"/>
      <c r="E234" s="79"/>
      <c r="F234" s="93" t="s">
        <v>381</v>
      </c>
      <c r="G234" s="172">
        <v>1998</v>
      </c>
      <c r="H234" s="82" t="s">
        <v>335</v>
      </c>
      <c r="I234" s="82" t="s">
        <v>274</v>
      </c>
      <c r="J234" s="82" t="s">
        <v>178</v>
      </c>
      <c r="K234" s="82" t="s">
        <v>291</v>
      </c>
      <c r="L234" s="41" t="s">
        <v>336</v>
      </c>
      <c r="M234" s="41"/>
      <c r="N234" s="41"/>
    </row>
    <row r="235" spans="1:14" s="3" customFormat="1" x14ac:dyDescent="0.3">
      <c r="A235" s="76" t="s">
        <v>5</v>
      </c>
      <c r="B235" s="46" t="s">
        <v>150</v>
      </c>
      <c r="C235" s="77">
        <v>3286718.97</v>
      </c>
      <c r="D235" s="78"/>
      <c r="E235" s="79"/>
      <c r="F235" s="93" t="s">
        <v>381</v>
      </c>
      <c r="G235" s="173" t="s">
        <v>311</v>
      </c>
      <c r="H235" s="82" t="s">
        <v>335</v>
      </c>
      <c r="I235" s="82" t="s">
        <v>274</v>
      </c>
      <c r="J235" s="82" t="s">
        <v>178</v>
      </c>
      <c r="K235" s="82" t="s">
        <v>291</v>
      </c>
      <c r="L235" s="41" t="s">
        <v>336</v>
      </c>
      <c r="M235" s="41"/>
      <c r="N235" s="41"/>
    </row>
    <row r="236" spans="1:14" s="3" customFormat="1" ht="26.4" x14ac:dyDescent="0.3">
      <c r="A236" s="76" t="s">
        <v>7</v>
      </c>
      <c r="B236" s="46" t="s">
        <v>616</v>
      </c>
      <c r="C236" s="77">
        <v>200000</v>
      </c>
      <c r="D236" s="78"/>
      <c r="E236" s="79"/>
      <c r="F236" s="93" t="s">
        <v>381</v>
      </c>
      <c r="G236" s="173"/>
      <c r="H236" s="82"/>
      <c r="I236" s="82"/>
      <c r="J236" s="82"/>
      <c r="K236" s="82"/>
      <c r="L236" s="41" t="s">
        <v>336</v>
      </c>
      <c r="M236" s="41"/>
      <c r="N236" s="41"/>
    </row>
    <row r="237" spans="1:14" s="3" customFormat="1" x14ac:dyDescent="0.3">
      <c r="A237" s="76" t="s">
        <v>9</v>
      </c>
      <c r="B237" s="46" t="s">
        <v>133</v>
      </c>
      <c r="C237" s="77">
        <v>18946.97</v>
      </c>
      <c r="D237" s="78"/>
      <c r="E237" s="79"/>
      <c r="F237" s="93" t="s">
        <v>381</v>
      </c>
      <c r="G237" s="120"/>
      <c r="H237" s="82"/>
      <c r="I237" s="82"/>
      <c r="J237" s="82"/>
      <c r="K237" s="82"/>
      <c r="L237" s="41" t="s">
        <v>337</v>
      </c>
      <c r="M237" s="41"/>
      <c r="N237" s="87"/>
    </row>
    <row r="238" spans="1:14" s="3" customFormat="1" x14ac:dyDescent="0.3">
      <c r="A238" s="76" t="s">
        <v>10</v>
      </c>
      <c r="B238" s="46" t="s">
        <v>151</v>
      </c>
      <c r="C238" s="77">
        <v>15982</v>
      </c>
      <c r="D238" s="78"/>
      <c r="E238" s="79"/>
      <c r="F238" s="93" t="s">
        <v>381</v>
      </c>
      <c r="G238" s="120"/>
      <c r="H238" s="82"/>
      <c r="I238" s="82"/>
      <c r="J238" s="82"/>
      <c r="K238" s="82"/>
      <c r="L238" s="41" t="s">
        <v>337</v>
      </c>
      <c r="M238" s="41"/>
      <c r="N238" s="87"/>
    </row>
    <row r="239" spans="1:14" s="3" customFormat="1" x14ac:dyDescent="0.3">
      <c r="A239" s="76" t="s">
        <v>12</v>
      </c>
      <c r="B239" s="46" t="s">
        <v>395</v>
      </c>
      <c r="C239" s="77">
        <v>50758.96</v>
      </c>
      <c r="D239" s="78"/>
      <c r="E239" s="79"/>
      <c r="F239" s="93" t="s">
        <v>381</v>
      </c>
      <c r="G239" s="120" t="s">
        <v>609</v>
      </c>
      <c r="H239" s="82"/>
      <c r="I239" s="82"/>
      <c r="J239" s="82"/>
      <c r="K239" s="82"/>
      <c r="L239" s="41" t="s">
        <v>337</v>
      </c>
      <c r="M239" s="41"/>
      <c r="N239" s="87"/>
    </row>
    <row r="240" spans="1:14" s="3" customFormat="1" x14ac:dyDescent="0.3">
      <c r="A240" s="76" t="s">
        <v>14</v>
      </c>
      <c r="B240" s="46" t="s">
        <v>515</v>
      </c>
      <c r="C240" s="77">
        <f>1743+1300+39735+2949+1577+319+344+635+1700+1815.5+3450+7200+14272+7000+4034.54+2000+4000+5996+5260+3190+9920+3300+3524.58+1100+1850+1699+5700+2400+2051.6+2051.6+360+350+360+1000+2399.4+419.4+2326.83+1898+575</f>
        <v>151805.44999999998</v>
      </c>
      <c r="D240" s="78"/>
      <c r="E240" s="79"/>
      <c r="F240" s="93"/>
      <c r="G240" s="120"/>
      <c r="H240" s="82"/>
      <c r="I240" s="82"/>
      <c r="J240" s="82"/>
      <c r="K240" s="82"/>
      <c r="L240" s="41" t="s">
        <v>301</v>
      </c>
      <c r="M240" s="41"/>
      <c r="N240" s="87"/>
    </row>
    <row r="241" spans="1:14" s="3" customFormat="1" x14ac:dyDescent="0.3">
      <c r="A241" s="76" t="s">
        <v>16</v>
      </c>
      <c r="B241" s="46" t="s">
        <v>128</v>
      </c>
      <c r="C241" s="89">
        <f>102936.09+13528.77+1999+999+3640+570+588+3214+1999+1040+2950+650+1890+600+987+698+704+615+1353+920+419+699+230+507.28+533.5+3075+599.99</f>
        <v>147944.62999999998</v>
      </c>
      <c r="D241" s="90"/>
      <c r="E241" s="79"/>
      <c r="F241" s="94"/>
      <c r="G241" s="120"/>
      <c r="H241" s="82"/>
      <c r="I241" s="82"/>
      <c r="J241" s="82"/>
      <c r="K241" s="82"/>
      <c r="L241" s="41" t="s">
        <v>302</v>
      </c>
      <c r="M241" s="41"/>
      <c r="N241" s="88"/>
    </row>
  </sheetData>
  <mergeCells count="231">
    <mergeCell ref="C121:D121"/>
    <mergeCell ref="C124:D124"/>
    <mergeCell ref="C125:D125"/>
    <mergeCell ref="C126:D126"/>
    <mergeCell ref="C101:D101"/>
    <mergeCell ref="C77:D77"/>
    <mergeCell ref="C76:D76"/>
    <mergeCell ref="C75:D75"/>
    <mergeCell ref="C78:D78"/>
    <mergeCell ref="C91:D91"/>
    <mergeCell ref="C83:D83"/>
    <mergeCell ref="C79:D79"/>
    <mergeCell ref="C80:D80"/>
    <mergeCell ref="C87:D87"/>
    <mergeCell ref="C93:D93"/>
    <mergeCell ref="C86:D86"/>
    <mergeCell ref="C85:D85"/>
    <mergeCell ref="C82:D82"/>
    <mergeCell ref="C107:D107"/>
    <mergeCell ref="C236:D236"/>
    <mergeCell ref="C234:D234"/>
    <mergeCell ref="C232:D232"/>
    <mergeCell ref="C131:D131"/>
    <mergeCell ref="C132:D132"/>
    <mergeCell ref="C133:D133"/>
    <mergeCell ref="C134:D134"/>
    <mergeCell ref="C135:D135"/>
    <mergeCell ref="C136:D136"/>
    <mergeCell ref="C137:D137"/>
    <mergeCell ref="C200:D200"/>
    <mergeCell ref="C196:D196"/>
    <mergeCell ref="C197:D197"/>
    <mergeCell ref="C185:D185"/>
    <mergeCell ref="C186:D186"/>
    <mergeCell ref="C194:D194"/>
    <mergeCell ref="C180:D180"/>
    <mergeCell ref="C187:D187"/>
    <mergeCell ref="C188:D188"/>
    <mergeCell ref="C182:D182"/>
    <mergeCell ref="C189:D189"/>
    <mergeCell ref="C190:D190"/>
    <mergeCell ref="C191:D191"/>
    <mergeCell ref="C193:D193"/>
    <mergeCell ref="C239:D239"/>
    <mergeCell ref="C206:D206"/>
    <mergeCell ref="C241:D241"/>
    <mergeCell ref="C235:D235"/>
    <mergeCell ref="C237:D237"/>
    <mergeCell ref="C238:D238"/>
    <mergeCell ref="C203:D203"/>
    <mergeCell ref="C210:D210"/>
    <mergeCell ref="C204:D204"/>
    <mergeCell ref="C205:D205"/>
    <mergeCell ref="C215:D215"/>
    <mergeCell ref="C213:D213"/>
    <mergeCell ref="C212:D212"/>
    <mergeCell ref="C209:D209"/>
    <mergeCell ref="C226:D226"/>
    <mergeCell ref="C240:D240"/>
    <mergeCell ref="C220:D220"/>
    <mergeCell ref="C231:D231"/>
    <mergeCell ref="C207:D207"/>
    <mergeCell ref="C208:D208"/>
    <mergeCell ref="C230:D230"/>
    <mergeCell ref="C229:D229"/>
    <mergeCell ref="C227:D227"/>
    <mergeCell ref="C192:D192"/>
    <mergeCell ref="C142:D142"/>
    <mergeCell ref="C143:D143"/>
    <mergeCell ref="C144:D144"/>
    <mergeCell ref="C145:D145"/>
    <mergeCell ref="C146:D146"/>
    <mergeCell ref="C129:D129"/>
    <mergeCell ref="C130:D130"/>
    <mergeCell ref="C172:D172"/>
    <mergeCell ref="C169:D169"/>
    <mergeCell ref="C147:D147"/>
    <mergeCell ref="C148:D148"/>
    <mergeCell ref="C149:D149"/>
    <mergeCell ref="C150:D150"/>
    <mergeCell ref="A1:A2"/>
    <mergeCell ref="C17:D17"/>
    <mergeCell ref="C13:D13"/>
    <mergeCell ref="C14:D14"/>
    <mergeCell ref="C10:D10"/>
    <mergeCell ref="C11:D11"/>
    <mergeCell ref="C12:D12"/>
    <mergeCell ref="C23:D23"/>
    <mergeCell ref="C19:D19"/>
    <mergeCell ref="C20:D20"/>
    <mergeCell ref="B1:B2"/>
    <mergeCell ref="C1:D2"/>
    <mergeCell ref="C7:D7"/>
    <mergeCell ref="C15:D15"/>
    <mergeCell ref="C50:D50"/>
    <mergeCell ref="C49:D49"/>
    <mergeCell ref="C48:D48"/>
    <mergeCell ref="C41:D41"/>
    <mergeCell ref="C37:D37"/>
    <mergeCell ref="C40:D40"/>
    <mergeCell ref="C39:D39"/>
    <mergeCell ref="C38:D38"/>
    <mergeCell ref="H1:K1"/>
    <mergeCell ref="C8:D8"/>
    <mergeCell ref="C9:D9"/>
    <mergeCell ref="C4:D4"/>
    <mergeCell ref="C5:D5"/>
    <mergeCell ref="C6:D6"/>
    <mergeCell ref="C18:D18"/>
    <mergeCell ref="C22:D22"/>
    <mergeCell ref="G1:G2"/>
    <mergeCell ref="E1:E2"/>
    <mergeCell ref="C21:D21"/>
    <mergeCell ref="C16:D16"/>
    <mergeCell ref="F1:F2"/>
    <mergeCell ref="C25:D25"/>
    <mergeCell ref="C26:D26"/>
    <mergeCell ref="C27:D27"/>
    <mergeCell ref="C52:D52"/>
    <mergeCell ref="C24:D24"/>
    <mergeCell ref="C35:D35"/>
    <mergeCell ref="C74:D74"/>
    <mergeCell ref="C73:D73"/>
    <mergeCell ref="C88:D88"/>
    <mergeCell ref="C42:D42"/>
    <mergeCell ref="C57:D57"/>
    <mergeCell ref="C34:D34"/>
    <mergeCell ref="C33:D33"/>
    <mergeCell ref="C32:D32"/>
    <mergeCell ref="C31:D31"/>
    <mergeCell ref="C30:D30"/>
    <mergeCell ref="C29:D29"/>
    <mergeCell ref="C28:D28"/>
    <mergeCell ref="C51:D51"/>
    <mergeCell ref="C44:D44"/>
    <mergeCell ref="C45:D45"/>
    <mergeCell ref="C53:D53"/>
    <mergeCell ref="C54:D54"/>
    <mergeCell ref="C56:D56"/>
    <mergeCell ref="C55:D55"/>
    <mergeCell ref="C47:D47"/>
    <mergeCell ref="C36:D36"/>
    <mergeCell ref="C89:D89"/>
    <mergeCell ref="C90:D90"/>
    <mergeCell ref="C84:D84"/>
    <mergeCell ref="C58:D58"/>
    <mergeCell ref="C67:D67"/>
    <mergeCell ref="C59:D59"/>
    <mergeCell ref="C60:D60"/>
    <mergeCell ref="C61:D61"/>
    <mergeCell ref="C62:D62"/>
    <mergeCell ref="C63:D63"/>
    <mergeCell ref="C64:D64"/>
    <mergeCell ref="C71:D71"/>
    <mergeCell ref="C70:D70"/>
    <mergeCell ref="C69:D69"/>
    <mergeCell ref="C65:D65"/>
    <mergeCell ref="C66:D66"/>
    <mergeCell ref="C72:D72"/>
    <mergeCell ref="C225:D225"/>
    <mergeCell ref="C224:D224"/>
    <mergeCell ref="C223:D223"/>
    <mergeCell ref="C221:D221"/>
    <mergeCell ref="C46:D46"/>
    <mergeCell ref="C43:D43"/>
    <mergeCell ref="C112:D112"/>
    <mergeCell ref="C113:D113"/>
    <mergeCell ref="C114:D114"/>
    <mergeCell ref="C115:D115"/>
    <mergeCell ref="C116:D116"/>
    <mergeCell ref="C117:D117"/>
    <mergeCell ref="C118:D118"/>
    <mergeCell ref="C68:D68"/>
    <mergeCell ref="C102:D102"/>
    <mergeCell ref="C103:D103"/>
    <mergeCell ref="C104:D104"/>
    <mergeCell ref="C105:D105"/>
    <mergeCell ref="C106:D106"/>
    <mergeCell ref="C100:D100"/>
    <mergeCell ref="C99:D99"/>
    <mergeCell ref="C98:D98"/>
    <mergeCell ref="C81:D81"/>
    <mergeCell ref="C94:D94"/>
    <mergeCell ref="C95:D95"/>
    <mergeCell ref="C96:D96"/>
    <mergeCell ref="C97:D97"/>
    <mergeCell ref="C92:D92"/>
    <mergeCell ref="C156:D156"/>
    <mergeCell ref="C167:D167"/>
    <mergeCell ref="C163:D163"/>
    <mergeCell ref="C164:D164"/>
    <mergeCell ref="C151:D151"/>
    <mergeCell ref="C166:D166"/>
    <mergeCell ref="C108:D108"/>
    <mergeCell ref="C109:D109"/>
    <mergeCell ref="C119:D119"/>
    <mergeCell ref="C110:D110"/>
    <mergeCell ref="C111:D111"/>
    <mergeCell ref="C127:D127"/>
    <mergeCell ref="C128:D128"/>
    <mergeCell ref="C138:D138"/>
    <mergeCell ref="C139:D139"/>
    <mergeCell ref="C140:D140"/>
    <mergeCell ref="C141:D141"/>
    <mergeCell ref="C120:D120"/>
    <mergeCell ref="C122:D122"/>
    <mergeCell ref="C123:D123"/>
    <mergeCell ref="C219:D219"/>
    <mergeCell ref="C218:D218"/>
    <mergeCell ref="C217:D217"/>
    <mergeCell ref="C216:D216"/>
    <mergeCell ref="C152:D152"/>
    <mergeCell ref="C181:D181"/>
    <mergeCell ref="C155:D155"/>
    <mergeCell ref="C153:D153"/>
    <mergeCell ref="C176:D176"/>
    <mergeCell ref="C175:D175"/>
    <mergeCell ref="C161:D161"/>
    <mergeCell ref="C160:D160"/>
    <mergeCell ref="C159:D159"/>
    <mergeCell ref="C158:D158"/>
    <mergeCell ref="C157:D157"/>
    <mergeCell ref="C198:D198"/>
    <mergeCell ref="C199:D199"/>
    <mergeCell ref="C173:D173"/>
    <mergeCell ref="C170:D170"/>
    <mergeCell ref="C201:D201"/>
    <mergeCell ref="C177:D177"/>
    <mergeCell ref="C178:D178"/>
    <mergeCell ref="C179:D179"/>
    <mergeCell ref="C184:D18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3"/>
  <sheetViews>
    <sheetView topLeftCell="A85" workbookViewId="0">
      <selection activeCell="B103" sqref="B103"/>
    </sheetView>
  </sheetViews>
  <sheetFormatPr defaultColWidth="9.109375" defaultRowHeight="14.4" x14ac:dyDescent="0.3"/>
  <cols>
    <col min="1" max="1" width="3.88671875" style="1" bestFit="1" customWidth="1"/>
    <col min="2" max="2" width="52.6640625" style="1" customWidth="1"/>
    <col min="3" max="3" width="48.109375" style="1" customWidth="1"/>
    <col min="4" max="4" width="9.109375" style="3"/>
    <col min="5" max="5" width="9.109375" style="1"/>
    <col min="6" max="6" width="12.33203125" style="1" bestFit="1" customWidth="1"/>
    <col min="7" max="16384" width="9.109375" style="1"/>
  </cols>
  <sheetData>
    <row r="1" spans="1:6" ht="15" customHeight="1" x14ac:dyDescent="0.3">
      <c r="A1" s="40" t="s">
        <v>152</v>
      </c>
      <c r="B1" s="40" t="s">
        <v>0</v>
      </c>
      <c r="C1" s="40" t="s">
        <v>1</v>
      </c>
      <c r="D1" s="41"/>
    </row>
    <row r="2" spans="1:6" x14ac:dyDescent="0.3">
      <c r="A2" s="40"/>
      <c r="B2" s="40"/>
      <c r="C2" s="40"/>
      <c r="D2" s="41"/>
    </row>
    <row r="3" spans="1:6" x14ac:dyDescent="0.3">
      <c r="A3" s="40"/>
      <c r="B3" s="40"/>
      <c r="C3" s="40"/>
      <c r="D3" s="41"/>
    </row>
    <row r="4" spans="1:6" ht="16.5" customHeight="1" x14ac:dyDescent="0.3">
      <c r="A4" s="42" t="s">
        <v>2</v>
      </c>
      <c r="B4" s="43"/>
      <c r="C4" s="44"/>
      <c r="D4" s="41"/>
    </row>
    <row r="5" spans="1:6" x14ac:dyDescent="0.3">
      <c r="A5" s="45" t="s">
        <v>3</v>
      </c>
      <c r="B5" s="46" t="s">
        <v>153</v>
      </c>
      <c r="C5" s="47">
        <f>2018*3+1317.99+315+1618+315+609+506.68+1899.07+2192.01*3+2138+359+3265.5+349+752+2293.3+2304+1849+985+529+599+899.01+2934.01+359+338.5+353.84+345+4600+2756*2+722+2886*4+429*7+3243.34+3243.34*2+380.06+499+4343.01+510.01+555+449+345+1475+499*2+1619+369+1131.6+369</f>
        <v>88016.63</v>
      </c>
      <c r="D5" s="41" t="s">
        <v>334</v>
      </c>
    </row>
    <row r="6" spans="1:6" x14ac:dyDescent="0.3">
      <c r="A6" s="45" t="s">
        <v>5</v>
      </c>
      <c r="B6" s="46" t="s">
        <v>154</v>
      </c>
      <c r="C6" s="47">
        <f>2899+650+3759.88+1240+3665.5+1199+1597.4+798.99</f>
        <v>15809.77</v>
      </c>
      <c r="D6" s="41" t="s">
        <v>334</v>
      </c>
    </row>
    <row r="7" spans="1:6" x14ac:dyDescent="0.3">
      <c r="A7" s="45" t="s">
        <v>7</v>
      </c>
      <c r="B7" s="46" t="s">
        <v>372</v>
      </c>
      <c r="C7" s="47">
        <v>24951.78</v>
      </c>
      <c r="D7" s="41" t="s">
        <v>334</v>
      </c>
    </row>
    <row r="8" spans="1:6" x14ac:dyDescent="0.3">
      <c r="A8" s="45" t="s">
        <v>9</v>
      </c>
      <c r="B8" s="46" t="s">
        <v>158</v>
      </c>
      <c r="C8" s="47">
        <f>6963.24+5960.46+8000+12880.5+4930.82</f>
        <v>38735.019999999997</v>
      </c>
      <c r="D8" s="41" t="s">
        <v>334</v>
      </c>
    </row>
    <row r="9" spans="1:6" x14ac:dyDescent="0.3">
      <c r="A9" s="45" t="s">
        <v>10</v>
      </c>
      <c r="B9" s="46" t="s">
        <v>784</v>
      </c>
      <c r="C9" s="47">
        <v>15158.52</v>
      </c>
      <c r="D9" s="41" t="s">
        <v>334</v>
      </c>
    </row>
    <row r="10" spans="1:6" x14ac:dyDescent="0.3">
      <c r="A10" s="45" t="s">
        <v>12</v>
      </c>
      <c r="B10" s="46" t="s">
        <v>437</v>
      </c>
      <c r="C10" s="47">
        <v>5648.84</v>
      </c>
      <c r="D10" s="41" t="s">
        <v>334</v>
      </c>
    </row>
    <row r="11" spans="1:6" x14ac:dyDescent="0.3">
      <c r="A11" s="45" t="s">
        <v>14</v>
      </c>
      <c r="B11" s="46" t="s">
        <v>595</v>
      </c>
      <c r="C11" s="47">
        <f>468.23+498.23+472.32+472.32+678.96+545.26+499.84*3</f>
        <v>4634.84</v>
      </c>
      <c r="D11" s="41" t="s">
        <v>333</v>
      </c>
    </row>
    <row r="12" spans="1:6" x14ac:dyDescent="0.3">
      <c r="A12" s="45" t="s">
        <v>16</v>
      </c>
      <c r="B12" s="46" t="s">
        <v>155</v>
      </c>
      <c r="C12" s="47">
        <f>3900.99+3300.01+3418+2538.72+4299.99+3259+2679+3398.99+1898.99+1649+502.6+2850+499+499+3858.01+3198+4075+3470+2999*3+2699*2+1451.28+3690+47442.33+50360+3999+3599+4249.99+3185.7+1299+3339+3389</f>
        <v>189693.59999999998</v>
      </c>
      <c r="D12" s="41" t="s">
        <v>333</v>
      </c>
    </row>
    <row r="13" spans="1:6" ht="16.5" customHeight="1" x14ac:dyDescent="0.3">
      <c r="A13" s="42" t="s">
        <v>156</v>
      </c>
      <c r="B13" s="43"/>
      <c r="C13" s="44"/>
      <c r="D13" s="41"/>
    </row>
    <row r="14" spans="1:6" x14ac:dyDescent="0.3">
      <c r="A14" s="46" t="s">
        <v>3</v>
      </c>
      <c r="B14" s="46" t="s">
        <v>153</v>
      </c>
      <c r="C14" s="48">
        <f>445+350+329+450+380+399+579.99+485+2350+629+1700+979+629+1830+469+1749+320+550</f>
        <v>14622.99</v>
      </c>
      <c r="D14" s="41" t="s">
        <v>334</v>
      </c>
    </row>
    <row r="15" spans="1:6" x14ac:dyDescent="0.3">
      <c r="A15" s="46" t="s">
        <v>5</v>
      </c>
      <c r="B15" s="46" t="s">
        <v>154</v>
      </c>
      <c r="C15" s="49">
        <v>4885</v>
      </c>
      <c r="D15" s="41" t="s">
        <v>334</v>
      </c>
    </row>
    <row r="16" spans="1:6" x14ac:dyDescent="0.3">
      <c r="A16" s="46" t="s">
        <v>7</v>
      </c>
      <c r="B16" s="46" t="s">
        <v>158</v>
      </c>
      <c r="C16" s="48">
        <f>545.96*2+682.08+531.36</f>
        <v>2305.36</v>
      </c>
      <c r="D16" s="41" t="s">
        <v>334</v>
      </c>
      <c r="F16" s="4"/>
    </row>
    <row r="17" spans="1:6" x14ac:dyDescent="0.3">
      <c r="A17" s="46" t="s">
        <v>9</v>
      </c>
      <c r="B17" s="46" t="s">
        <v>516</v>
      </c>
      <c r="C17" s="48">
        <v>2952</v>
      </c>
      <c r="D17" s="41" t="s">
        <v>334</v>
      </c>
      <c r="F17" s="4"/>
    </row>
    <row r="18" spans="1:6" x14ac:dyDescent="0.3">
      <c r="A18" s="46" t="s">
        <v>10</v>
      </c>
      <c r="B18" s="46" t="s">
        <v>155</v>
      </c>
      <c r="C18" s="49">
        <f>2049+1450+3199</f>
        <v>6698</v>
      </c>
      <c r="D18" s="41" t="s">
        <v>333</v>
      </c>
    </row>
    <row r="19" spans="1:6" x14ac:dyDescent="0.3">
      <c r="A19" s="46" t="s">
        <v>12</v>
      </c>
      <c r="B19" s="46" t="s">
        <v>389</v>
      </c>
      <c r="C19" s="49">
        <f>19897.98-959.4-470.01</f>
        <v>18468.57</v>
      </c>
      <c r="D19" s="41" t="s">
        <v>333</v>
      </c>
    </row>
    <row r="20" spans="1:6" ht="16.5" customHeight="1" x14ac:dyDescent="0.3">
      <c r="A20" s="42" t="s">
        <v>159</v>
      </c>
      <c r="B20" s="43"/>
      <c r="C20" s="44"/>
      <c r="D20" s="41"/>
    </row>
    <row r="21" spans="1:6" x14ac:dyDescent="0.3">
      <c r="A21" s="46" t="s">
        <v>3</v>
      </c>
      <c r="B21" s="46" t="s">
        <v>153</v>
      </c>
      <c r="C21" s="48">
        <f>360+2395+1099+160+350+2000+2550+2650+2100+1050+2600*3+350+3770+330+1759</f>
        <v>28723</v>
      </c>
      <c r="D21" s="41" t="s">
        <v>334</v>
      </c>
    </row>
    <row r="22" spans="1:6" x14ac:dyDescent="0.3">
      <c r="A22" s="46" t="s">
        <v>5</v>
      </c>
      <c r="B22" s="46" t="s">
        <v>154</v>
      </c>
      <c r="C22" s="48">
        <f>3290+3550</f>
        <v>6840</v>
      </c>
      <c r="D22" s="41" t="s">
        <v>334</v>
      </c>
    </row>
    <row r="23" spans="1:6" x14ac:dyDescent="0.3">
      <c r="A23" s="46" t="s">
        <v>7</v>
      </c>
      <c r="B23" s="46" t="s">
        <v>157</v>
      </c>
      <c r="C23" s="48">
        <f>379+6027</f>
        <v>6406</v>
      </c>
      <c r="D23" s="41" t="s">
        <v>334</v>
      </c>
    </row>
    <row r="24" spans="1:6" s="3" customFormat="1" ht="16.5" customHeight="1" x14ac:dyDescent="0.3">
      <c r="A24" s="42" t="s">
        <v>452</v>
      </c>
      <c r="B24" s="43"/>
      <c r="C24" s="44"/>
      <c r="D24" s="41"/>
    </row>
    <row r="25" spans="1:6" s="3" customFormat="1" ht="16.5" customHeight="1" x14ac:dyDescent="0.3">
      <c r="A25" s="50" t="s">
        <v>3</v>
      </c>
      <c r="B25" s="46" t="s">
        <v>533</v>
      </c>
      <c r="C25" s="51">
        <f>13797.15</f>
        <v>13797.15</v>
      </c>
      <c r="D25" s="41" t="s">
        <v>334</v>
      </c>
    </row>
    <row r="26" spans="1:6" s="3" customFormat="1" x14ac:dyDescent="0.3">
      <c r="A26" s="50" t="s">
        <v>5</v>
      </c>
      <c r="B26" s="46" t="s">
        <v>521</v>
      </c>
      <c r="C26" s="49">
        <v>6725.93</v>
      </c>
      <c r="D26" s="41" t="s">
        <v>334</v>
      </c>
    </row>
    <row r="27" spans="1:6" s="3" customFormat="1" x14ac:dyDescent="0.3">
      <c r="A27" s="50" t="s">
        <v>7</v>
      </c>
      <c r="B27" s="46" t="s">
        <v>522</v>
      </c>
      <c r="C27" s="48">
        <v>56882.879999999997</v>
      </c>
      <c r="D27" s="41" t="s">
        <v>333</v>
      </c>
    </row>
    <row r="28" spans="1:6" ht="16.5" customHeight="1" x14ac:dyDescent="0.3">
      <c r="A28" s="42" t="s">
        <v>293</v>
      </c>
      <c r="B28" s="43"/>
      <c r="C28" s="52"/>
      <c r="D28" s="41"/>
      <c r="E28" s="3"/>
    </row>
    <row r="29" spans="1:6" ht="35.25" customHeight="1" x14ac:dyDescent="0.3">
      <c r="A29" s="53" t="s">
        <v>3</v>
      </c>
      <c r="B29" s="53" t="s">
        <v>153</v>
      </c>
      <c r="C29" s="54">
        <f>1650+3599.59*7</f>
        <v>26847.13</v>
      </c>
      <c r="D29" s="41" t="s">
        <v>334</v>
      </c>
      <c r="E29" s="3"/>
    </row>
    <row r="30" spans="1:6" x14ac:dyDescent="0.3">
      <c r="A30" s="46" t="s">
        <v>5</v>
      </c>
      <c r="B30" s="46" t="s">
        <v>154</v>
      </c>
      <c r="C30" s="48">
        <f>712+4620.07</f>
        <v>5332.07</v>
      </c>
      <c r="D30" s="41" t="s">
        <v>334</v>
      </c>
      <c r="E30" s="3"/>
    </row>
    <row r="31" spans="1:6" x14ac:dyDescent="0.3">
      <c r="A31" s="46" t="s">
        <v>7</v>
      </c>
      <c r="B31" s="46" t="s">
        <v>155</v>
      </c>
      <c r="C31" s="48">
        <f>2840+2750</f>
        <v>5590</v>
      </c>
      <c r="D31" s="41" t="s">
        <v>333</v>
      </c>
      <c r="E31" s="3"/>
    </row>
    <row r="32" spans="1:6" ht="16.5" customHeight="1" x14ac:dyDescent="0.3">
      <c r="A32" s="55" t="s">
        <v>523</v>
      </c>
      <c r="B32" s="56"/>
      <c r="C32" s="57"/>
      <c r="D32" s="41"/>
    </row>
    <row r="33" spans="1:4" s="3" customFormat="1" x14ac:dyDescent="0.3">
      <c r="A33" s="46" t="s">
        <v>3</v>
      </c>
      <c r="B33" s="46" t="s">
        <v>153</v>
      </c>
      <c r="C33" s="48">
        <f>47269.75+2150+550+2099+1100+1050+2000+1000+350</f>
        <v>57568.75</v>
      </c>
      <c r="D33" s="41" t="s">
        <v>334</v>
      </c>
    </row>
    <row r="34" spans="1:4" s="3" customFormat="1" x14ac:dyDescent="0.3">
      <c r="A34" s="46" t="s">
        <v>5</v>
      </c>
      <c r="B34" s="46" t="s">
        <v>390</v>
      </c>
      <c r="C34" s="48">
        <f>1290+2750</f>
        <v>4040</v>
      </c>
      <c r="D34" s="41" t="s">
        <v>334</v>
      </c>
    </row>
    <row r="35" spans="1:4" s="3" customFormat="1" x14ac:dyDescent="0.3">
      <c r="A35" s="46" t="s">
        <v>7</v>
      </c>
      <c r="B35" s="46" t="s">
        <v>391</v>
      </c>
      <c r="C35" s="48">
        <f>1328.4</f>
        <v>1328.4</v>
      </c>
      <c r="D35" s="41" t="s">
        <v>334</v>
      </c>
    </row>
    <row r="36" spans="1:4" s="3" customFormat="1" x14ac:dyDescent="0.3">
      <c r="A36" s="46" t="s">
        <v>9</v>
      </c>
      <c r="B36" s="46" t="s">
        <v>158</v>
      </c>
      <c r="C36" s="48">
        <v>3000</v>
      </c>
      <c r="D36" s="41" t="s">
        <v>334</v>
      </c>
    </row>
    <row r="37" spans="1:4" s="3" customFormat="1" x14ac:dyDescent="0.3">
      <c r="A37" s="46" t="s">
        <v>10</v>
      </c>
      <c r="B37" s="46" t="s">
        <v>525</v>
      </c>
      <c r="C37" s="49">
        <f>369+2600</f>
        <v>2969</v>
      </c>
      <c r="D37" s="41" t="s">
        <v>333</v>
      </c>
    </row>
    <row r="38" spans="1:4" ht="16.5" customHeight="1" x14ac:dyDescent="0.3">
      <c r="A38" s="42" t="s">
        <v>160</v>
      </c>
      <c r="B38" s="43"/>
      <c r="C38" s="44"/>
      <c r="D38" s="41"/>
    </row>
    <row r="39" spans="1:4" x14ac:dyDescent="0.3">
      <c r="A39" s="46" t="s">
        <v>3</v>
      </c>
      <c r="B39" s="46" t="s">
        <v>153</v>
      </c>
      <c r="C39" s="48">
        <v>7099.11</v>
      </c>
      <c r="D39" s="41" t="s">
        <v>334</v>
      </c>
    </row>
    <row r="40" spans="1:4" x14ac:dyDescent="0.3">
      <c r="A40" s="46" t="s">
        <v>5</v>
      </c>
      <c r="B40" s="46" t="s">
        <v>154</v>
      </c>
      <c r="C40" s="49">
        <v>9983.2999999999993</v>
      </c>
      <c r="D40" s="41" t="s">
        <v>334</v>
      </c>
    </row>
    <row r="41" spans="1:4" x14ac:dyDescent="0.3">
      <c r="A41" s="46" t="s">
        <v>7</v>
      </c>
      <c r="B41" s="46" t="s">
        <v>161</v>
      </c>
      <c r="C41" s="49">
        <v>8471.07</v>
      </c>
      <c r="D41" s="41" t="s">
        <v>334</v>
      </c>
    </row>
    <row r="42" spans="1:4" x14ac:dyDescent="0.3">
      <c r="A42" s="46" t="s">
        <v>9</v>
      </c>
      <c r="B42" s="46" t="s">
        <v>397</v>
      </c>
      <c r="C42" s="49">
        <v>457</v>
      </c>
      <c r="D42" s="41" t="s">
        <v>334</v>
      </c>
    </row>
    <row r="43" spans="1:4" x14ac:dyDescent="0.3">
      <c r="A43" s="46" t="s">
        <v>10</v>
      </c>
      <c r="B43" s="46" t="s">
        <v>396</v>
      </c>
      <c r="C43" s="48">
        <v>4077.5</v>
      </c>
      <c r="D43" s="41" t="s">
        <v>334</v>
      </c>
    </row>
    <row r="44" spans="1:4" x14ac:dyDescent="0.3">
      <c r="A44" s="46" t="s">
        <v>12</v>
      </c>
      <c r="B44" s="46" t="s">
        <v>155</v>
      </c>
      <c r="C44" s="48">
        <v>22546.73</v>
      </c>
      <c r="D44" s="41" t="s">
        <v>333</v>
      </c>
    </row>
    <row r="45" spans="1:4" ht="16.5" customHeight="1" x14ac:dyDescent="0.3">
      <c r="A45" s="42" t="s">
        <v>627</v>
      </c>
      <c r="B45" s="43"/>
      <c r="C45" s="44"/>
      <c r="D45" s="41"/>
    </row>
    <row r="46" spans="1:4" x14ac:dyDescent="0.3">
      <c r="A46" s="46" t="s">
        <v>3</v>
      </c>
      <c r="B46" s="46" t="s">
        <v>153</v>
      </c>
      <c r="C46" s="48">
        <v>65660.84</v>
      </c>
      <c r="D46" s="41" t="s">
        <v>334</v>
      </c>
    </row>
    <row r="47" spans="1:4" x14ac:dyDescent="0.3">
      <c r="A47" s="46" t="s">
        <v>5</v>
      </c>
      <c r="B47" s="46" t="s">
        <v>397</v>
      </c>
      <c r="C47" s="48">
        <v>486.22</v>
      </c>
      <c r="D47" s="41" t="s">
        <v>334</v>
      </c>
    </row>
    <row r="48" spans="1:4" x14ac:dyDescent="0.3">
      <c r="A48" s="46" t="s">
        <v>7</v>
      </c>
      <c r="B48" s="46" t="s">
        <v>628</v>
      </c>
      <c r="C48" s="48">
        <v>9638</v>
      </c>
      <c r="D48" s="41" t="s">
        <v>334</v>
      </c>
    </row>
    <row r="49" spans="1:9" x14ac:dyDescent="0.3">
      <c r="A49" s="46" t="s">
        <v>9</v>
      </c>
      <c r="B49" s="46" t="s">
        <v>154</v>
      </c>
      <c r="C49" s="49">
        <v>23409</v>
      </c>
      <c r="D49" s="41" t="s">
        <v>334</v>
      </c>
    </row>
    <row r="50" spans="1:9" x14ac:dyDescent="0.3">
      <c r="A50" s="46" t="s">
        <v>10</v>
      </c>
      <c r="B50" s="46" t="s">
        <v>437</v>
      </c>
      <c r="C50" s="49">
        <f>450+410+410+999.99+999.99</f>
        <v>3269.9799999999996</v>
      </c>
      <c r="D50" s="41" t="s">
        <v>334</v>
      </c>
    </row>
    <row r="51" spans="1:9" x14ac:dyDescent="0.3">
      <c r="A51" s="46" t="s">
        <v>12</v>
      </c>
      <c r="B51" s="46" t="s">
        <v>155</v>
      </c>
      <c r="C51" s="48">
        <v>206125.3</v>
      </c>
      <c r="D51" s="41" t="s">
        <v>333</v>
      </c>
    </row>
    <row r="52" spans="1:9" ht="16.5" customHeight="1" x14ac:dyDescent="0.3">
      <c r="A52" s="42" t="s">
        <v>138</v>
      </c>
      <c r="B52" s="43"/>
      <c r="C52" s="44"/>
      <c r="D52" s="41"/>
    </row>
    <row r="53" spans="1:9" x14ac:dyDescent="0.3">
      <c r="A53" s="46" t="s">
        <v>3</v>
      </c>
      <c r="B53" s="46" t="s">
        <v>397</v>
      </c>
      <c r="C53" s="49">
        <v>717.71</v>
      </c>
      <c r="D53" s="41" t="s">
        <v>334</v>
      </c>
    </row>
    <row r="54" spans="1:9" x14ac:dyDescent="0.3">
      <c r="A54" s="46" t="s">
        <v>5</v>
      </c>
      <c r="B54" s="46" t="s">
        <v>403</v>
      </c>
      <c r="C54" s="49">
        <f>73615.5+24261.75+7891.8+10470+3750</f>
        <v>119989.05</v>
      </c>
      <c r="D54" s="41" t="s">
        <v>333</v>
      </c>
    </row>
    <row r="55" spans="1:9" ht="16.5" customHeight="1" x14ac:dyDescent="0.3">
      <c r="A55" s="42" t="s">
        <v>140</v>
      </c>
      <c r="B55" s="43"/>
      <c r="C55" s="44"/>
      <c r="D55" s="41"/>
    </row>
    <row r="56" spans="1:9" x14ac:dyDescent="0.3">
      <c r="A56" s="46" t="s">
        <v>3</v>
      </c>
      <c r="B56" s="58" t="s">
        <v>153</v>
      </c>
      <c r="C56" s="59">
        <f>247571.01+1000</f>
        <v>248571.01</v>
      </c>
      <c r="D56" s="41" t="s">
        <v>334</v>
      </c>
    </row>
    <row r="57" spans="1:9" x14ac:dyDescent="0.3">
      <c r="A57" s="46" t="s">
        <v>5</v>
      </c>
      <c r="B57" s="46" t="s">
        <v>326</v>
      </c>
      <c r="C57" s="48">
        <v>12415.07</v>
      </c>
      <c r="D57" s="41" t="s">
        <v>334</v>
      </c>
      <c r="G57" s="10"/>
      <c r="H57" s="10"/>
      <c r="I57" s="10"/>
    </row>
    <row r="58" spans="1:9" x14ac:dyDescent="0.3">
      <c r="A58" s="46" t="s">
        <v>7</v>
      </c>
      <c r="B58" s="46" t="s">
        <v>161</v>
      </c>
      <c r="C58" s="48">
        <v>1476</v>
      </c>
      <c r="D58" s="41" t="s">
        <v>334</v>
      </c>
      <c r="G58" s="10"/>
      <c r="H58" s="10"/>
      <c r="I58" s="10"/>
    </row>
    <row r="59" spans="1:9" x14ac:dyDescent="0.3">
      <c r="A59" s="46" t="s">
        <v>10</v>
      </c>
      <c r="B59" s="46" t="s">
        <v>154</v>
      </c>
      <c r="C59" s="48">
        <v>3600</v>
      </c>
      <c r="D59" s="41" t="s">
        <v>334</v>
      </c>
    </row>
    <row r="60" spans="1:9" x14ac:dyDescent="0.3">
      <c r="A60" s="46" t="s">
        <v>12</v>
      </c>
      <c r="B60" s="46" t="s">
        <v>610</v>
      </c>
      <c r="C60" s="48">
        <v>2000</v>
      </c>
      <c r="D60" s="41" t="s">
        <v>334</v>
      </c>
    </row>
    <row r="61" spans="1:9" x14ac:dyDescent="0.3">
      <c r="A61" s="46" t="s">
        <v>14</v>
      </c>
      <c r="B61" s="46" t="s">
        <v>155</v>
      </c>
      <c r="C61" s="48">
        <v>144446.70000000001</v>
      </c>
      <c r="D61" s="41" t="s">
        <v>333</v>
      </c>
    </row>
    <row r="62" spans="1:9" ht="16.5" customHeight="1" x14ac:dyDescent="0.3">
      <c r="A62" s="42" t="s">
        <v>141</v>
      </c>
      <c r="B62" s="43"/>
      <c r="C62" s="44"/>
      <c r="D62" s="41"/>
    </row>
    <row r="63" spans="1:9" x14ac:dyDescent="0.3">
      <c r="A63" s="46" t="s">
        <v>3</v>
      </c>
      <c r="B63" s="46" t="s">
        <v>533</v>
      </c>
      <c r="C63" s="48">
        <f>600+8000+8750+6000+5000+625+479+829+895+460+500+36000+2613.75+16900</f>
        <v>87651.75</v>
      </c>
      <c r="D63" s="41" t="s">
        <v>334</v>
      </c>
    </row>
    <row r="64" spans="1:9" x14ac:dyDescent="0.3">
      <c r="A64" s="46" t="s">
        <v>5</v>
      </c>
      <c r="B64" s="46" t="s">
        <v>538</v>
      </c>
      <c r="C64" s="48">
        <v>400</v>
      </c>
      <c r="D64" s="41" t="s">
        <v>334</v>
      </c>
    </row>
    <row r="65" spans="1:4" x14ac:dyDescent="0.3">
      <c r="A65" s="46" t="s">
        <v>7</v>
      </c>
      <c r="B65" s="46" t="s">
        <v>521</v>
      </c>
      <c r="C65" s="48">
        <f>1793+1300+3265.49</f>
        <v>6358.49</v>
      </c>
      <c r="D65" s="41" t="s">
        <v>334</v>
      </c>
    </row>
    <row r="66" spans="1:4" x14ac:dyDescent="0.3">
      <c r="A66" s="46" t="s">
        <v>9</v>
      </c>
      <c r="B66" s="46" t="s">
        <v>534</v>
      </c>
      <c r="C66" s="48">
        <f>1255.01+1139+2450+480</f>
        <v>5324.01</v>
      </c>
      <c r="D66" s="41" t="s">
        <v>334</v>
      </c>
    </row>
    <row r="67" spans="1:4" x14ac:dyDescent="0.3">
      <c r="A67" s="46" t="s">
        <v>10</v>
      </c>
      <c r="B67" s="46" t="s">
        <v>522</v>
      </c>
      <c r="C67" s="48">
        <f>915+2459.52+2600+600+1898+999+1499+4321.24+2940+2999+1627.95+970.47+3075</f>
        <v>26904.180000000004</v>
      </c>
      <c r="D67" s="41" t="s">
        <v>333</v>
      </c>
    </row>
    <row r="68" spans="1:4" x14ac:dyDescent="0.3">
      <c r="A68" s="46" t="s">
        <v>12</v>
      </c>
      <c r="B68" s="46" t="s">
        <v>535</v>
      </c>
      <c r="C68" s="48">
        <f>600+600</f>
        <v>1200</v>
      </c>
      <c r="D68" s="41" t="s">
        <v>333</v>
      </c>
    </row>
    <row r="69" spans="1:4" x14ac:dyDescent="0.3">
      <c r="A69" s="46" t="s">
        <v>14</v>
      </c>
      <c r="B69" s="46" t="s">
        <v>537</v>
      </c>
      <c r="C69" s="48">
        <f>2600</f>
        <v>2600</v>
      </c>
      <c r="D69" s="41" t="s">
        <v>334</v>
      </c>
    </row>
    <row r="70" spans="1:4" x14ac:dyDescent="0.3">
      <c r="A70" s="46" t="s">
        <v>16</v>
      </c>
      <c r="B70" s="46" t="s">
        <v>536</v>
      </c>
      <c r="C70" s="48">
        <f>2325+5000</f>
        <v>7325</v>
      </c>
      <c r="D70" s="41" t="s">
        <v>334</v>
      </c>
    </row>
    <row r="71" spans="1:4" ht="36.75" customHeight="1" x14ac:dyDescent="0.3">
      <c r="A71" s="42" t="s">
        <v>142</v>
      </c>
      <c r="B71" s="43"/>
      <c r="C71" s="60"/>
      <c r="D71" s="41"/>
    </row>
    <row r="72" spans="1:4" ht="15" customHeight="1" x14ac:dyDescent="0.3">
      <c r="A72" s="50" t="s">
        <v>3</v>
      </c>
      <c r="B72" s="50" t="s">
        <v>153</v>
      </c>
      <c r="C72" s="61">
        <v>31425</v>
      </c>
      <c r="D72" s="41" t="s">
        <v>334</v>
      </c>
    </row>
    <row r="73" spans="1:4" ht="15.75" customHeight="1" x14ac:dyDescent="0.3">
      <c r="A73" s="50" t="s">
        <v>5</v>
      </c>
      <c r="B73" s="50" t="s">
        <v>404</v>
      </c>
      <c r="C73" s="61">
        <f>2800+1850</f>
        <v>4650</v>
      </c>
      <c r="D73" s="41" t="s">
        <v>334</v>
      </c>
    </row>
    <row r="74" spans="1:4" ht="15.75" customHeight="1" x14ac:dyDescent="0.3">
      <c r="A74" s="50" t="s">
        <v>7</v>
      </c>
      <c r="B74" s="50" t="s">
        <v>161</v>
      </c>
      <c r="C74" s="61">
        <f>3500+4960</f>
        <v>8460</v>
      </c>
      <c r="D74" s="41" t="s">
        <v>334</v>
      </c>
    </row>
    <row r="75" spans="1:4" ht="15.75" customHeight="1" x14ac:dyDescent="0.3">
      <c r="A75" s="50" t="s">
        <v>9</v>
      </c>
      <c r="B75" s="50" t="s">
        <v>397</v>
      </c>
      <c r="C75" s="61">
        <v>120</v>
      </c>
      <c r="D75" s="41" t="s">
        <v>334</v>
      </c>
    </row>
    <row r="76" spans="1:4" ht="15.75" customHeight="1" x14ac:dyDescent="0.3">
      <c r="A76" s="50" t="s">
        <v>10</v>
      </c>
      <c r="B76" s="50" t="s">
        <v>371</v>
      </c>
      <c r="C76" s="61">
        <v>2729</v>
      </c>
      <c r="D76" s="41" t="s">
        <v>334</v>
      </c>
    </row>
    <row r="77" spans="1:4" x14ac:dyDescent="0.3">
      <c r="A77" s="50" t="s">
        <v>12</v>
      </c>
      <c r="B77" s="46" t="s">
        <v>155</v>
      </c>
      <c r="C77" s="48">
        <f>300+2141+2630+1850+1250+2200+2850+2850+350+120</f>
        <v>16541</v>
      </c>
      <c r="D77" s="41" t="s">
        <v>333</v>
      </c>
    </row>
    <row r="78" spans="1:4" ht="16.5" customHeight="1" x14ac:dyDescent="0.3">
      <c r="A78" s="42" t="s">
        <v>144</v>
      </c>
      <c r="B78" s="43"/>
      <c r="C78" s="44"/>
      <c r="D78" s="41"/>
    </row>
    <row r="79" spans="1:4" x14ac:dyDescent="0.3">
      <c r="A79" s="46" t="s">
        <v>3</v>
      </c>
      <c r="B79" s="46" t="s">
        <v>153</v>
      </c>
      <c r="C79" s="49">
        <f>2026+109783.5</f>
        <v>111809.5</v>
      </c>
      <c r="D79" s="41" t="s">
        <v>334</v>
      </c>
    </row>
    <row r="80" spans="1:4" x14ac:dyDescent="0.3">
      <c r="A80" s="46" t="s">
        <v>5</v>
      </c>
      <c r="B80" s="46" t="s">
        <v>371</v>
      </c>
      <c r="C80" s="49">
        <v>11316</v>
      </c>
      <c r="D80" s="41" t="s">
        <v>334</v>
      </c>
    </row>
    <row r="81" spans="1:10" x14ac:dyDescent="0.3">
      <c r="A81" s="46" t="s">
        <v>7</v>
      </c>
      <c r="B81" s="46" t="s">
        <v>372</v>
      </c>
      <c r="C81" s="49">
        <f>17500+1000</f>
        <v>18500</v>
      </c>
      <c r="D81" s="41" t="s">
        <v>334</v>
      </c>
    </row>
    <row r="82" spans="1:10" x14ac:dyDescent="0.3">
      <c r="A82" s="46" t="s">
        <v>9</v>
      </c>
      <c r="B82" s="46" t="s">
        <v>155</v>
      </c>
      <c r="C82" s="48">
        <f>3000+1996+9451.8+24261.75</f>
        <v>38709.550000000003</v>
      </c>
      <c r="D82" s="41" t="s">
        <v>333</v>
      </c>
    </row>
    <row r="83" spans="1:10" ht="33" customHeight="1" x14ac:dyDescent="0.3">
      <c r="A83" s="42" t="s">
        <v>147</v>
      </c>
      <c r="B83" s="43"/>
      <c r="C83" s="44"/>
      <c r="D83" s="41"/>
    </row>
    <row r="84" spans="1:10" x14ac:dyDescent="0.3">
      <c r="A84" s="46" t="s">
        <v>3</v>
      </c>
      <c r="B84" s="46" t="s">
        <v>153</v>
      </c>
      <c r="C84" s="48">
        <f>10877.5+2029.5+5650</f>
        <v>18557</v>
      </c>
      <c r="D84" s="41" t="s">
        <v>334</v>
      </c>
    </row>
    <row r="85" spans="1:10" x14ac:dyDescent="0.3">
      <c r="A85" s="46" t="s">
        <v>5</v>
      </c>
      <c r="B85" s="46" t="s">
        <v>604</v>
      </c>
      <c r="C85" s="48">
        <v>11316</v>
      </c>
      <c r="D85" s="41" t="s">
        <v>334</v>
      </c>
    </row>
    <row r="86" spans="1:10" x14ac:dyDescent="0.3">
      <c r="A86" s="46" t="s">
        <v>7</v>
      </c>
      <c r="B86" s="46" t="s">
        <v>372</v>
      </c>
      <c r="C86" s="48">
        <f>2270+5990.1+5380</f>
        <v>13640.1</v>
      </c>
      <c r="D86" s="41" t="s">
        <v>334</v>
      </c>
    </row>
    <row r="87" spans="1:10" x14ac:dyDescent="0.3">
      <c r="A87" s="46" t="s">
        <v>9</v>
      </c>
      <c r="B87" s="46" t="s">
        <v>155</v>
      </c>
      <c r="C87" s="48">
        <f>928+46125+2583+998+2613.75+2940+6511.8+1707+3075+1600+2767.5+5781+16900+1170</f>
        <v>95700.05</v>
      </c>
      <c r="D87" s="41" t="s">
        <v>333</v>
      </c>
    </row>
    <row r="88" spans="1:10" ht="16.5" customHeight="1" x14ac:dyDescent="0.3">
      <c r="A88" s="42" t="s">
        <v>149</v>
      </c>
      <c r="B88" s="43"/>
      <c r="C88" s="44"/>
      <c r="D88" s="41"/>
    </row>
    <row r="89" spans="1:10" x14ac:dyDescent="0.3">
      <c r="A89" s="46" t="s">
        <v>3</v>
      </c>
      <c r="B89" s="46" t="s">
        <v>153</v>
      </c>
      <c r="C89" s="48">
        <f>420+584+1845+5650+5999.01+3075+8000+9500+24000+1568.25+16900+2029.5+1600+2325+799.5</f>
        <v>84295.260000000009</v>
      </c>
      <c r="D89" s="41" t="s">
        <v>334</v>
      </c>
    </row>
    <row r="90" spans="1:10" x14ac:dyDescent="0.3">
      <c r="A90" s="46" t="s">
        <v>5</v>
      </c>
      <c r="B90" s="46" t="s">
        <v>154</v>
      </c>
      <c r="C90" s="48">
        <f>11316+500</f>
        <v>11816</v>
      </c>
      <c r="D90" s="41" t="s">
        <v>334</v>
      </c>
    </row>
    <row r="91" spans="1:10" x14ac:dyDescent="0.3">
      <c r="A91" s="46" t="s">
        <v>7</v>
      </c>
      <c r="B91" s="46" t="s">
        <v>610</v>
      </c>
      <c r="C91" s="48">
        <f>14000+1770+1700</f>
        <v>17470</v>
      </c>
      <c r="D91" s="41" t="s">
        <v>334</v>
      </c>
    </row>
    <row r="92" spans="1:10" x14ac:dyDescent="0.3">
      <c r="A92" s="46" t="s">
        <v>9</v>
      </c>
      <c r="B92" s="46" t="s">
        <v>155</v>
      </c>
      <c r="C92" s="48">
        <f>24261.75+67650+3136.5+2583+9445.6+8820+8139.75+3075+3074+4932+2613.75</f>
        <v>137731.35</v>
      </c>
      <c r="D92" s="41" t="s">
        <v>333</v>
      </c>
      <c r="H92" s="10"/>
      <c r="I92" s="22"/>
      <c r="J92" s="22"/>
    </row>
    <row r="93" spans="1:10" x14ac:dyDescent="0.3">
      <c r="A93" s="10"/>
      <c r="B93" s="10"/>
      <c r="C93" s="21"/>
      <c r="D93" s="14"/>
      <c r="H93" s="10"/>
      <c r="I93" s="21"/>
      <c r="J93" s="21"/>
    </row>
  </sheetData>
  <mergeCells count="19">
    <mergeCell ref="A83:B83"/>
    <mergeCell ref="I92:J92"/>
    <mergeCell ref="A1:A3"/>
    <mergeCell ref="B1:B3"/>
    <mergeCell ref="C1:C3"/>
    <mergeCell ref="A13:B13"/>
    <mergeCell ref="A4:B4"/>
    <mergeCell ref="A20:B20"/>
    <mergeCell ref="A24:B24"/>
    <mergeCell ref="A28:B28"/>
    <mergeCell ref="A32:B32"/>
    <mergeCell ref="A88:B88"/>
    <mergeCell ref="A45:B45"/>
    <mergeCell ref="A52:B52"/>
    <mergeCell ref="A55:B55"/>
    <mergeCell ref="A62:B62"/>
    <mergeCell ref="A71:B71"/>
    <mergeCell ref="A38:B38"/>
    <mergeCell ref="A78:B78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2"/>
  <sheetViews>
    <sheetView zoomScaleNormal="100" workbookViewId="0">
      <selection activeCell="H45" sqref="H45"/>
    </sheetView>
  </sheetViews>
  <sheetFormatPr defaultRowHeight="14.4" x14ac:dyDescent="0.3"/>
  <cols>
    <col min="1" max="1" width="4.33203125" style="5" customWidth="1"/>
    <col min="2" max="2" width="9.109375" style="5"/>
    <col min="3" max="3" width="18.33203125" style="5" bestFit="1" customWidth="1"/>
    <col min="4" max="4" width="9.88671875" style="5" customWidth="1"/>
    <col min="5" max="7" width="9.109375" style="5"/>
    <col min="8" max="8" width="23.6640625" style="5" customWidth="1"/>
    <col min="9" max="9" width="13" style="5" customWidth="1"/>
    <col min="10" max="10" width="10" style="5" customWidth="1"/>
    <col min="11" max="11" width="11.44140625" style="5" customWidth="1"/>
    <col min="12" max="12" width="10.88671875" style="6" customWidth="1"/>
    <col min="13" max="13" width="15.6640625" style="6" customWidth="1"/>
    <col min="15" max="15" width="9.88671875" bestFit="1" customWidth="1"/>
  </cols>
  <sheetData>
    <row r="1" spans="1:16" ht="40.200000000000003" x14ac:dyDescent="0.3">
      <c r="A1" s="243" t="s">
        <v>162</v>
      </c>
      <c r="B1" s="243" t="s">
        <v>169</v>
      </c>
      <c r="C1" s="243" t="s">
        <v>170</v>
      </c>
      <c r="D1" s="243" t="s">
        <v>171</v>
      </c>
      <c r="E1" s="244" t="s">
        <v>172</v>
      </c>
      <c r="F1" s="244" t="s">
        <v>173</v>
      </c>
      <c r="G1" s="243" t="s">
        <v>174</v>
      </c>
      <c r="H1" s="244" t="s">
        <v>175</v>
      </c>
      <c r="I1" s="244" t="s">
        <v>224</v>
      </c>
      <c r="J1" s="243" t="s">
        <v>176</v>
      </c>
      <c r="K1" s="243" t="s">
        <v>222</v>
      </c>
      <c r="L1" s="243" t="s">
        <v>223</v>
      </c>
      <c r="M1" s="243" t="s">
        <v>235</v>
      </c>
    </row>
    <row r="2" spans="1:16" s="3" customFormat="1" ht="27" x14ac:dyDescent="0.3">
      <c r="A2" s="245" t="s">
        <v>3</v>
      </c>
      <c r="B2" s="246" t="s">
        <v>244</v>
      </c>
      <c r="C2" s="171" t="s">
        <v>290</v>
      </c>
      <c r="D2" s="171" t="s">
        <v>179</v>
      </c>
      <c r="E2" s="171">
        <v>11100</v>
      </c>
      <c r="F2" s="171">
        <v>4</v>
      </c>
      <c r="G2" s="171">
        <v>1982</v>
      </c>
      <c r="H2" s="247" t="s">
        <v>245</v>
      </c>
      <c r="I2" s="171" t="s">
        <v>178</v>
      </c>
      <c r="J2" s="248" t="s">
        <v>448</v>
      </c>
      <c r="K2" s="93" t="s">
        <v>178</v>
      </c>
      <c r="L2" s="248" t="s">
        <v>448</v>
      </c>
      <c r="M2" s="171" t="s">
        <v>250</v>
      </c>
    </row>
    <row r="3" spans="1:16" s="3" customFormat="1" ht="27" x14ac:dyDescent="0.3">
      <c r="A3" s="245" t="s">
        <v>5</v>
      </c>
      <c r="B3" s="246" t="s">
        <v>177</v>
      </c>
      <c r="C3" s="171" t="s">
        <v>246</v>
      </c>
      <c r="D3" s="171" t="s">
        <v>286</v>
      </c>
      <c r="E3" s="171" t="s">
        <v>178</v>
      </c>
      <c r="F3" s="171" t="s">
        <v>178</v>
      </c>
      <c r="G3" s="171">
        <v>1987</v>
      </c>
      <c r="H3" s="171">
        <v>27744</v>
      </c>
      <c r="I3" s="171" t="s">
        <v>178</v>
      </c>
      <c r="J3" s="248" t="s">
        <v>448</v>
      </c>
      <c r="K3" s="93" t="s">
        <v>178</v>
      </c>
      <c r="L3" s="171" t="s">
        <v>178</v>
      </c>
      <c r="M3" s="171" t="s">
        <v>250</v>
      </c>
    </row>
    <row r="4" spans="1:16" s="3" customFormat="1" ht="27" x14ac:dyDescent="0.3">
      <c r="A4" s="245" t="s">
        <v>7</v>
      </c>
      <c r="B4" s="246" t="s">
        <v>180</v>
      </c>
      <c r="C4" s="171" t="s">
        <v>242</v>
      </c>
      <c r="D4" s="171" t="s">
        <v>179</v>
      </c>
      <c r="E4" s="171">
        <v>2461</v>
      </c>
      <c r="F4" s="171">
        <v>9</v>
      </c>
      <c r="G4" s="171">
        <v>2003</v>
      </c>
      <c r="H4" s="171" t="s">
        <v>181</v>
      </c>
      <c r="I4" s="171" t="s">
        <v>178</v>
      </c>
      <c r="J4" s="248" t="s">
        <v>448</v>
      </c>
      <c r="K4" s="93" t="s">
        <v>178</v>
      </c>
      <c r="L4" s="248" t="s">
        <v>283</v>
      </c>
      <c r="M4" s="171" t="s">
        <v>257</v>
      </c>
    </row>
    <row r="5" spans="1:16" s="3" customFormat="1" ht="27" x14ac:dyDescent="0.3">
      <c r="A5" s="245" t="s">
        <v>9</v>
      </c>
      <c r="B5" s="246" t="s">
        <v>182</v>
      </c>
      <c r="C5" s="171" t="s">
        <v>183</v>
      </c>
      <c r="D5" s="171" t="s">
        <v>179</v>
      </c>
      <c r="E5" s="171">
        <v>6871</v>
      </c>
      <c r="F5" s="171">
        <v>6</v>
      </c>
      <c r="G5" s="171">
        <v>2012</v>
      </c>
      <c r="H5" s="171" t="s">
        <v>184</v>
      </c>
      <c r="I5" s="171" t="s">
        <v>178</v>
      </c>
      <c r="J5" s="248" t="s">
        <v>448</v>
      </c>
      <c r="K5" s="93" t="s">
        <v>178</v>
      </c>
      <c r="L5" s="249" t="str">
        <f>J5</f>
        <v>01.03.2016 28.02.2019</v>
      </c>
      <c r="M5" s="171" t="s">
        <v>249</v>
      </c>
    </row>
    <row r="6" spans="1:16" s="3" customFormat="1" ht="27" x14ac:dyDescent="0.3">
      <c r="A6" s="245" t="s">
        <v>10</v>
      </c>
      <c r="B6" s="246" t="s">
        <v>185</v>
      </c>
      <c r="C6" s="171" t="s">
        <v>243</v>
      </c>
      <c r="D6" s="171" t="s">
        <v>179</v>
      </c>
      <c r="E6" s="171">
        <v>2148</v>
      </c>
      <c r="F6" s="171">
        <v>9</v>
      </c>
      <c r="G6" s="171">
        <v>2004</v>
      </c>
      <c r="H6" s="171" t="s">
        <v>186</v>
      </c>
      <c r="I6" s="171" t="s">
        <v>178</v>
      </c>
      <c r="J6" s="248" t="s">
        <v>448</v>
      </c>
      <c r="K6" s="93" t="s">
        <v>178</v>
      </c>
      <c r="L6" s="248" t="s">
        <v>283</v>
      </c>
      <c r="M6" s="171" t="s">
        <v>258</v>
      </c>
    </row>
    <row r="7" spans="1:16" s="3" customFormat="1" ht="27" x14ac:dyDescent="0.3">
      <c r="A7" s="245" t="s">
        <v>12</v>
      </c>
      <c r="B7" s="246" t="s">
        <v>187</v>
      </c>
      <c r="C7" s="171" t="s">
        <v>241</v>
      </c>
      <c r="D7" s="171" t="s">
        <v>179</v>
      </c>
      <c r="E7" s="171">
        <v>1896</v>
      </c>
      <c r="F7" s="171">
        <v>9</v>
      </c>
      <c r="G7" s="171">
        <v>2000</v>
      </c>
      <c r="H7" s="171" t="s">
        <v>188</v>
      </c>
      <c r="I7" s="171" t="s">
        <v>178</v>
      </c>
      <c r="J7" s="248" t="s">
        <v>448</v>
      </c>
      <c r="K7" s="93" t="s">
        <v>178</v>
      </c>
      <c r="L7" s="248" t="s">
        <v>283</v>
      </c>
      <c r="M7" s="171" t="s">
        <v>253</v>
      </c>
    </row>
    <row r="8" spans="1:16" s="3" customFormat="1" ht="40.200000000000003" x14ac:dyDescent="0.3">
      <c r="A8" s="245" t="s">
        <v>14</v>
      </c>
      <c r="B8" s="246" t="s">
        <v>647</v>
      </c>
      <c r="C8" s="171" t="s">
        <v>241</v>
      </c>
      <c r="D8" s="171" t="s">
        <v>285</v>
      </c>
      <c r="E8" s="171">
        <v>1896</v>
      </c>
      <c r="F8" s="171">
        <v>9</v>
      </c>
      <c r="G8" s="171">
        <v>1999</v>
      </c>
      <c r="H8" s="171" t="s">
        <v>190</v>
      </c>
      <c r="I8" s="171" t="s">
        <v>178</v>
      </c>
      <c r="J8" s="248" t="s">
        <v>448</v>
      </c>
      <c r="K8" s="93" t="s">
        <v>178</v>
      </c>
      <c r="L8" s="249" t="str">
        <f>J8</f>
        <v>01.03.2016 28.02.2019</v>
      </c>
      <c r="M8" s="171" t="s">
        <v>256</v>
      </c>
    </row>
    <row r="9" spans="1:16" s="3" customFormat="1" ht="27" x14ac:dyDescent="0.3">
      <c r="A9" s="245" t="s">
        <v>16</v>
      </c>
      <c r="B9" s="246" t="s">
        <v>191</v>
      </c>
      <c r="C9" s="171" t="s">
        <v>239</v>
      </c>
      <c r="D9" s="171" t="s">
        <v>179</v>
      </c>
      <c r="E9" s="171">
        <v>2148</v>
      </c>
      <c r="F9" s="171">
        <v>9</v>
      </c>
      <c r="G9" s="171">
        <v>2006</v>
      </c>
      <c r="H9" s="171" t="s">
        <v>192</v>
      </c>
      <c r="I9" s="171" t="s">
        <v>178</v>
      </c>
      <c r="J9" s="248" t="s">
        <v>448</v>
      </c>
      <c r="K9" s="93" t="s">
        <v>178</v>
      </c>
      <c r="L9" s="249" t="str">
        <f>J9</f>
        <v>01.03.2016 28.02.2019</v>
      </c>
      <c r="M9" s="171" t="s">
        <v>251</v>
      </c>
    </row>
    <row r="10" spans="1:16" s="3" customFormat="1" ht="27" x14ac:dyDescent="0.3">
      <c r="A10" s="245" t="s">
        <v>18</v>
      </c>
      <c r="B10" s="246" t="s">
        <v>193</v>
      </c>
      <c r="C10" s="171" t="s">
        <v>238</v>
      </c>
      <c r="D10" s="171" t="s">
        <v>179</v>
      </c>
      <c r="E10" s="171">
        <v>1896</v>
      </c>
      <c r="F10" s="171">
        <v>9</v>
      </c>
      <c r="G10" s="171">
        <v>2008</v>
      </c>
      <c r="H10" s="171" t="s">
        <v>194</v>
      </c>
      <c r="I10" s="171" t="s">
        <v>178</v>
      </c>
      <c r="J10" s="248" t="s">
        <v>448</v>
      </c>
      <c r="K10" s="93" t="s">
        <v>178</v>
      </c>
      <c r="L10" s="249" t="str">
        <f>J10</f>
        <v>01.03.2016 28.02.2019</v>
      </c>
      <c r="M10" s="171" t="s">
        <v>248</v>
      </c>
    </row>
    <row r="11" spans="1:16" s="9" customFormat="1" ht="27" x14ac:dyDescent="0.3">
      <c r="A11" s="245" t="s">
        <v>20</v>
      </c>
      <c r="B11" s="246" t="s">
        <v>646</v>
      </c>
      <c r="C11" s="250" t="s">
        <v>240</v>
      </c>
      <c r="D11" s="250" t="s">
        <v>179</v>
      </c>
      <c r="E11" s="250" t="s">
        <v>195</v>
      </c>
      <c r="F11" s="250">
        <v>8</v>
      </c>
      <c r="G11" s="250">
        <v>2011</v>
      </c>
      <c r="H11" s="250" t="s">
        <v>196</v>
      </c>
      <c r="I11" s="250" t="s">
        <v>178</v>
      </c>
      <c r="J11" s="248" t="s">
        <v>448</v>
      </c>
      <c r="K11" s="251" t="s">
        <v>178</v>
      </c>
      <c r="L11" s="252" t="str">
        <f>J11</f>
        <v>01.03.2016 28.02.2019</v>
      </c>
      <c r="M11" s="250" t="s">
        <v>255</v>
      </c>
      <c r="N11" s="3"/>
      <c r="P11" s="3"/>
    </row>
    <row r="12" spans="1:16" s="3" customFormat="1" ht="27" x14ac:dyDescent="0.3">
      <c r="A12" s="245" t="s">
        <v>22</v>
      </c>
      <c r="B12" s="246" t="s">
        <v>197</v>
      </c>
      <c r="C12" s="171" t="s">
        <v>240</v>
      </c>
      <c r="D12" s="171" t="s">
        <v>179</v>
      </c>
      <c r="E12" s="171">
        <v>1527</v>
      </c>
      <c r="F12" s="171">
        <v>6</v>
      </c>
      <c r="G12" s="171">
        <v>2001</v>
      </c>
      <c r="H12" s="171" t="s">
        <v>198</v>
      </c>
      <c r="I12" s="171" t="s">
        <v>178</v>
      </c>
      <c r="J12" s="248" t="s">
        <v>448</v>
      </c>
      <c r="K12" s="93" t="s">
        <v>178</v>
      </c>
      <c r="L12" s="249" t="str">
        <f>J12</f>
        <v>01.03.2016 28.02.2019</v>
      </c>
      <c r="M12" s="171" t="s">
        <v>254</v>
      </c>
    </row>
    <row r="13" spans="1:16" s="3" customFormat="1" ht="27" x14ac:dyDescent="0.3">
      <c r="A13" s="245" t="s">
        <v>24</v>
      </c>
      <c r="B13" s="246" t="s">
        <v>199</v>
      </c>
      <c r="C13" s="171" t="s">
        <v>237</v>
      </c>
      <c r="D13" s="171" t="s">
        <v>179</v>
      </c>
      <c r="E13" s="171">
        <v>2461</v>
      </c>
      <c r="F13" s="171">
        <v>6</v>
      </c>
      <c r="G13" s="171">
        <v>2001</v>
      </c>
      <c r="H13" s="171" t="s">
        <v>200</v>
      </c>
      <c r="I13" s="171" t="s">
        <v>178</v>
      </c>
      <c r="J13" s="248" t="s">
        <v>448</v>
      </c>
      <c r="K13" s="93" t="s">
        <v>178</v>
      </c>
      <c r="L13" s="248" t="s">
        <v>448</v>
      </c>
      <c r="M13" s="171" t="s">
        <v>284</v>
      </c>
    </row>
    <row r="14" spans="1:16" s="3" customFormat="1" ht="27" x14ac:dyDescent="0.3">
      <c r="A14" s="245" t="s">
        <v>25</v>
      </c>
      <c r="B14" s="134" t="s">
        <v>506</v>
      </c>
      <c r="C14" s="171" t="s">
        <v>507</v>
      </c>
      <c r="D14" s="171" t="s">
        <v>179</v>
      </c>
      <c r="E14" s="93">
        <v>2494</v>
      </c>
      <c r="F14" s="93">
        <v>5</v>
      </c>
      <c r="G14" s="93">
        <v>2007</v>
      </c>
      <c r="H14" s="93" t="s">
        <v>505</v>
      </c>
      <c r="I14" s="171" t="s">
        <v>178</v>
      </c>
      <c r="J14" s="253" t="s">
        <v>504</v>
      </c>
      <c r="K14" s="254" t="s">
        <v>178</v>
      </c>
      <c r="L14" s="253" t="s">
        <v>504</v>
      </c>
      <c r="M14" s="171" t="s">
        <v>503</v>
      </c>
    </row>
    <row r="15" spans="1:16" s="3" customFormat="1" ht="27" x14ac:dyDescent="0.3">
      <c r="A15" s="245" t="s">
        <v>27</v>
      </c>
      <c r="B15" s="254" t="s">
        <v>502</v>
      </c>
      <c r="C15" s="171" t="s">
        <v>240</v>
      </c>
      <c r="D15" s="171" t="s">
        <v>179</v>
      </c>
      <c r="E15" s="93">
        <v>2198</v>
      </c>
      <c r="F15" s="93">
        <v>9</v>
      </c>
      <c r="G15" s="93">
        <v>2014</v>
      </c>
      <c r="H15" s="93" t="s">
        <v>501</v>
      </c>
      <c r="I15" s="171" t="s">
        <v>178</v>
      </c>
      <c r="J15" s="253" t="s">
        <v>500</v>
      </c>
      <c r="K15" s="254" t="s">
        <v>178</v>
      </c>
      <c r="L15" s="253" t="s">
        <v>500</v>
      </c>
      <c r="M15" s="171" t="s">
        <v>236</v>
      </c>
    </row>
    <row r="16" spans="1:16" s="3" customFormat="1" ht="27" x14ac:dyDescent="0.3">
      <c r="A16" s="245" t="s">
        <v>28</v>
      </c>
      <c r="B16" s="254" t="s">
        <v>444</v>
      </c>
      <c r="C16" s="171" t="s">
        <v>442</v>
      </c>
      <c r="D16" s="171" t="s">
        <v>179</v>
      </c>
      <c r="E16" s="93">
        <v>2299</v>
      </c>
      <c r="F16" s="93">
        <v>6</v>
      </c>
      <c r="G16" s="93">
        <v>2013</v>
      </c>
      <c r="H16" s="93" t="s">
        <v>445</v>
      </c>
      <c r="I16" s="171" t="s">
        <v>178</v>
      </c>
      <c r="J16" s="253" t="s">
        <v>602</v>
      </c>
      <c r="K16" s="253" t="s">
        <v>178</v>
      </c>
      <c r="L16" s="253" t="s">
        <v>602</v>
      </c>
      <c r="M16" s="171" t="s">
        <v>247</v>
      </c>
    </row>
    <row r="17" spans="1:15" s="3" customFormat="1" ht="27" x14ac:dyDescent="0.3">
      <c r="A17" s="245" t="s">
        <v>29</v>
      </c>
      <c r="B17" s="254" t="s">
        <v>440</v>
      </c>
      <c r="C17" s="171" t="s">
        <v>383</v>
      </c>
      <c r="D17" s="171" t="s">
        <v>387</v>
      </c>
      <c r="E17" s="93">
        <v>1598</v>
      </c>
      <c r="F17" s="93">
        <v>9</v>
      </c>
      <c r="G17" s="93">
        <v>2015</v>
      </c>
      <c r="H17" s="93" t="s">
        <v>388</v>
      </c>
      <c r="I17" s="255">
        <v>50000</v>
      </c>
      <c r="J17" s="253" t="s">
        <v>603</v>
      </c>
      <c r="K17" s="253" t="s">
        <v>603</v>
      </c>
      <c r="L17" s="253" t="s">
        <v>603</v>
      </c>
      <c r="M17" s="171" t="s">
        <v>247</v>
      </c>
      <c r="O17" s="15"/>
    </row>
    <row r="18" spans="1:15" s="3" customFormat="1" ht="27" x14ac:dyDescent="0.3">
      <c r="A18" s="245" t="s">
        <v>31</v>
      </c>
      <c r="B18" s="254" t="s">
        <v>441</v>
      </c>
      <c r="C18" s="171" t="s">
        <v>442</v>
      </c>
      <c r="D18" s="171" t="s">
        <v>179</v>
      </c>
      <c r="E18" s="93">
        <v>2464</v>
      </c>
      <c r="F18" s="93">
        <v>9</v>
      </c>
      <c r="G18" s="93">
        <v>2007</v>
      </c>
      <c r="H18" s="93" t="s">
        <v>443</v>
      </c>
      <c r="I18" s="171" t="s">
        <v>178</v>
      </c>
      <c r="J18" s="253" t="s">
        <v>601</v>
      </c>
      <c r="K18" s="253" t="s">
        <v>178</v>
      </c>
      <c r="L18" s="253" t="s">
        <v>601</v>
      </c>
      <c r="M18" s="171" t="s">
        <v>252</v>
      </c>
    </row>
    <row r="19" spans="1:15" s="3" customFormat="1" ht="27" x14ac:dyDescent="0.3">
      <c r="A19" s="245" t="s">
        <v>33</v>
      </c>
      <c r="B19" s="254" t="s">
        <v>596</v>
      </c>
      <c r="C19" s="171" t="s">
        <v>597</v>
      </c>
      <c r="D19" s="256" t="s">
        <v>179</v>
      </c>
      <c r="E19" s="93">
        <v>12742</v>
      </c>
      <c r="F19" s="93">
        <v>6</v>
      </c>
      <c r="G19" s="93">
        <v>2017</v>
      </c>
      <c r="H19" s="93" t="s">
        <v>598</v>
      </c>
      <c r="I19" s="256" t="s">
        <v>178</v>
      </c>
      <c r="J19" s="253" t="s">
        <v>599</v>
      </c>
      <c r="K19" s="253" t="s">
        <v>178</v>
      </c>
      <c r="L19" s="253" t="s">
        <v>599</v>
      </c>
      <c r="M19" s="171" t="s">
        <v>600</v>
      </c>
    </row>
    <row r="20" spans="1:15" s="3" customFormat="1" ht="27" x14ac:dyDescent="0.3">
      <c r="A20" s="245" t="s">
        <v>35</v>
      </c>
      <c r="B20" s="254" t="s">
        <v>650</v>
      </c>
      <c r="C20" s="171" t="s">
        <v>649</v>
      </c>
      <c r="D20" s="256" t="s">
        <v>179</v>
      </c>
      <c r="E20" s="93">
        <v>5453</v>
      </c>
      <c r="F20" s="93">
        <v>9</v>
      </c>
      <c r="G20" s="93">
        <v>1991</v>
      </c>
      <c r="H20" s="93" t="s">
        <v>648</v>
      </c>
      <c r="I20" s="256" t="s">
        <v>178</v>
      </c>
      <c r="J20" s="253" t="s">
        <v>651</v>
      </c>
      <c r="K20" s="253" t="s">
        <v>178</v>
      </c>
      <c r="L20" s="253" t="s">
        <v>651</v>
      </c>
      <c r="M20" s="171" t="s">
        <v>652</v>
      </c>
    </row>
    <row r="21" spans="1:15" s="3" customFormat="1" ht="27" x14ac:dyDescent="0.3">
      <c r="A21" s="245" t="s">
        <v>37</v>
      </c>
      <c r="B21" s="254" t="s">
        <v>446</v>
      </c>
      <c r="C21" s="171" t="s">
        <v>231</v>
      </c>
      <c r="D21" s="171" t="s">
        <v>232</v>
      </c>
      <c r="E21" s="93" t="s">
        <v>233</v>
      </c>
      <c r="F21" s="93" t="s">
        <v>178</v>
      </c>
      <c r="G21" s="93">
        <v>2012</v>
      </c>
      <c r="H21" s="93" t="s">
        <v>234</v>
      </c>
      <c r="I21" s="171" t="s">
        <v>178</v>
      </c>
      <c r="J21" s="253" t="s">
        <v>447</v>
      </c>
      <c r="K21" s="254" t="s">
        <v>178</v>
      </c>
      <c r="L21" s="246" t="s">
        <v>178</v>
      </c>
      <c r="M21" s="171" t="s">
        <v>282</v>
      </c>
    </row>
    <row r="22" spans="1:15" s="3" customFormat="1" ht="27" x14ac:dyDescent="0.3">
      <c r="A22" s="245" t="s">
        <v>38</v>
      </c>
      <c r="B22" s="257" t="s">
        <v>509</v>
      </c>
      <c r="C22" s="93" t="s">
        <v>281</v>
      </c>
      <c r="D22" s="256" t="s">
        <v>189</v>
      </c>
      <c r="E22" s="93">
        <v>1896</v>
      </c>
      <c r="F22" s="93">
        <v>6</v>
      </c>
      <c r="G22" s="93">
        <v>2009</v>
      </c>
      <c r="H22" s="93" t="s">
        <v>508</v>
      </c>
      <c r="I22" s="256" t="s">
        <v>178</v>
      </c>
      <c r="J22" s="253" t="s">
        <v>510</v>
      </c>
      <c r="K22" s="253" t="s">
        <v>178</v>
      </c>
      <c r="L22" s="253" t="s">
        <v>510</v>
      </c>
      <c r="M22" s="171" t="s">
        <v>282</v>
      </c>
    </row>
    <row r="23" spans="1:15" s="3" customFormat="1" ht="27" x14ac:dyDescent="0.3">
      <c r="A23" s="245" t="s">
        <v>40</v>
      </c>
      <c r="B23" s="257" t="s">
        <v>511</v>
      </c>
      <c r="C23" s="93" t="s">
        <v>281</v>
      </c>
      <c r="D23" s="256" t="s">
        <v>189</v>
      </c>
      <c r="E23" s="93">
        <v>1896</v>
      </c>
      <c r="F23" s="93">
        <v>2</v>
      </c>
      <c r="G23" s="93">
        <v>2005</v>
      </c>
      <c r="H23" s="93" t="s">
        <v>513</v>
      </c>
      <c r="I23" s="171" t="s">
        <v>178</v>
      </c>
      <c r="J23" s="253" t="s">
        <v>512</v>
      </c>
      <c r="K23" s="253" t="s">
        <v>178</v>
      </c>
      <c r="L23" s="253" t="s">
        <v>512</v>
      </c>
      <c r="M23" s="171" t="s">
        <v>282</v>
      </c>
    </row>
    <row r="24" spans="1:15" s="3" customFormat="1" ht="27" x14ac:dyDescent="0.3">
      <c r="A24" s="245" t="s">
        <v>42</v>
      </c>
      <c r="B24" s="257" t="s">
        <v>644</v>
      </c>
      <c r="C24" s="93" t="s">
        <v>645</v>
      </c>
      <c r="D24" s="256" t="s">
        <v>189</v>
      </c>
      <c r="E24" s="93">
        <v>1399</v>
      </c>
      <c r="F24" s="93">
        <v>2</v>
      </c>
      <c r="G24" s="93">
        <v>2010</v>
      </c>
      <c r="H24" s="93" t="s">
        <v>642</v>
      </c>
      <c r="I24" s="171" t="s">
        <v>178</v>
      </c>
      <c r="J24" s="253" t="s">
        <v>643</v>
      </c>
      <c r="K24" s="253" t="s">
        <v>178</v>
      </c>
      <c r="L24" s="253" t="s">
        <v>643</v>
      </c>
      <c r="M24" s="171" t="s">
        <v>282</v>
      </c>
    </row>
    <row r="25" spans="1:15" s="3" customFormat="1" ht="27" x14ac:dyDescent="0.3">
      <c r="A25" s="245" t="s">
        <v>44</v>
      </c>
      <c r="B25" s="254" t="s">
        <v>201</v>
      </c>
      <c r="C25" s="93" t="s">
        <v>281</v>
      </c>
      <c r="D25" s="93" t="s">
        <v>189</v>
      </c>
      <c r="E25" s="93" t="s">
        <v>202</v>
      </c>
      <c r="F25" s="93">
        <v>6</v>
      </c>
      <c r="G25" s="93">
        <v>2001</v>
      </c>
      <c r="H25" s="171" t="s">
        <v>203</v>
      </c>
      <c r="I25" s="171" t="s">
        <v>178</v>
      </c>
      <c r="J25" s="248" t="s">
        <v>448</v>
      </c>
      <c r="K25" s="93" t="s">
        <v>178</v>
      </c>
      <c r="L25" s="248" t="s">
        <v>448</v>
      </c>
      <c r="M25" s="171" t="s">
        <v>282</v>
      </c>
    </row>
    <row r="26" spans="1:15" s="3" customFormat="1" ht="27" x14ac:dyDescent="0.3">
      <c r="A26" s="245" t="s">
        <v>46</v>
      </c>
      <c r="B26" s="246" t="s">
        <v>204</v>
      </c>
      <c r="C26" s="171" t="s">
        <v>205</v>
      </c>
      <c r="D26" s="171" t="s">
        <v>278</v>
      </c>
      <c r="E26" s="171" t="s">
        <v>206</v>
      </c>
      <c r="F26" s="171" t="s">
        <v>178</v>
      </c>
      <c r="G26" s="171">
        <v>2005</v>
      </c>
      <c r="H26" s="171" t="s">
        <v>207</v>
      </c>
      <c r="I26" s="171" t="s">
        <v>178</v>
      </c>
      <c r="J26" s="248" t="s">
        <v>448</v>
      </c>
      <c r="K26" s="93" t="s">
        <v>178</v>
      </c>
      <c r="L26" s="171" t="s">
        <v>178</v>
      </c>
      <c r="M26" s="171" t="s">
        <v>282</v>
      </c>
    </row>
    <row r="27" spans="1:15" s="3" customFormat="1" ht="27" x14ac:dyDescent="0.3">
      <c r="A27" s="245" t="s">
        <v>48</v>
      </c>
      <c r="B27" s="246" t="s">
        <v>208</v>
      </c>
      <c r="C27" s="171" t="s">
        <v>279</v>
      </c>
      <c r="D27" s="171" t="s">
        <v>189</v>
      </c>
      <c r="E27" s="171" t="s">
        <v>209</v>
      </c>
      <c r="F27" s="171">
        <v>7</v>
      </c>
      <c r="G27" s="171">
        <v>1998</v>
      </c>
      <c r="H27" s="171" t="s">
        <v>210</v>
      </c>
      <c r="I27" s="171" t="s">
        <v>178</v>
      </c>
      <c r="J27" s="248" t="s">
        <v>448</v>
      </c>
      <c r="K27" s="93" t="s">
        <v>178</v>
      </c>
      <c r="L27" s="249" t="str">
        <f t="shared" ref="L27:L29" si="0">J27</f>
        <v>01.03.2016 28.02.2019</v>
      </c>
      <c r="M27" s="171" t="s">
        <v>282</v>
      </c>
    </row>
    <row r="28" spans="1:15" s="3" customFormat="1" ht="27" x14ac:dyDescent="0.3">
      <c r="A28" s="245" t="s">
        <v>50</v>
      </c>
      <c r="B28" s="254" t="s">
        <v>211</v>
      </c>
      <c r="C28" s="93" t="s">
        <v>277</v>
      </c>
      <c r="D28" s="171" t="s">
        <v>212</v>
      </c>
      <c r="E28" s="171" t="s">
        <v>213</v>
      </c>
      <c r="F28" s="171">
        <v>1</v>
      </c>
      <c r="G28" s="171">
        <v>1988</v>
      </c>
      <c r="H28" s="171">
        <v>623</v>
      </c>
      <c r="I28" s="171" t="s">
        <v>178</v>
      </c>
      <c r="J28" s="248" t="s">
        <v>448</v>
      </c>
      <c r="K28" s="93" t="s">
        <v>178</v>
      </c>
      <c r="L28" s="249" t="str">
        <f t="shared" si="0"/>
        <v>01.03.2016 28.02.2019</v>
      </c>
      <c r="M28" s="171" t="s">
        <v>282</v>
      </c>
    </row>
    <row r="29" spans="1:15" s="3" customFormat="1" ht="27" x14ac:dyDescent="0.3">
      <c r="A29" s="245" t="s">
        <v>52</v>
      </c>
      <c r="B29" s="254" t="s">
        <v>214</v>
      </c>
      <c r="C29" s="93" t="s">
        <v>280</v>
      </c>
      <c r="D29" s="171" t="s">
        <v>189</v>
      </c>
      <c r="E29" s="171" t="s">
        <v>215</v>
      </c>
      <c r="F29" s="171">
        <v>3</v>
      </c>
      <c r="G29" s="171">
        <v>1995</v>
      </c>
      <c r="H29" s="171" t="s">
        <v>216</v>
      </c>
      <c r="I29" s="171" t="s">
        <v>178</v>
      </c>
      <c r="J29" s="248" t="s">
        <v>448</v>
      </c>
      <c r="K29" s="93" t="s">
        <v>178</v>
      </c>
      <c r="L29" s="249" t="str">
        <f t="shared" si="0"/>
        <v>01.03.2016 28.02.2019</v>
      </c>
      <c r="M29" s="171" t="s">
        <v>282</v>
      </c>
    </row>
    <row r="30" spans="1:15" s="3" customFormat="1" ht="53.4" x14ac:dyDescent="0.3">
      <c r="A30" s="245" t="s">
        <v>53</v>
      </c>
      <c r="B30" s="254" t="s">
        <v>217</v>
      </c>
      <c r="C30" s="93" t="s">
        <v>218</v>
      </c>
      <c r="D30" s="171" t="s">
        <v>219</v>
      </c>
      <c r="E30" s="171" t="s">
        <v>220</v>
      </c>
      <c r="F30" s="171" t="s">
        <v>178</v>
      </c>
      <c r="G30" s="171">
        <v>1996</v>
      </c>
      <c r="H30" s="171" t="s">
        <v>221</v>
      </c>
      <c r="I30" s="171" t="s">
        <v>178</v>
      </c>
      <c r="J30" s="248" t="s">
        <v>448</v>
      </c>
      <c r="K30" s="93" t="s">
        <v>178</v>
      </c>
      <c r="L30" s="171" t="s">
        <v>178</v>
      </c>
      <c r="M30" s="171" t="s">
        <v>282</v>
      </c>
    </row>
    <row r="31" spans="1:15" s="3" customFormat="1" ht="27" x14ac:dyDescent="0.3">
      <c r="A31" s="245" t="s">
        <v>55</v>
      </c>
      <c r="B31" s="254" t="s">
        <v>664</v>
      </c>
      <c r="C31" s="93" t="s">
        <v>662</v>
      </c>
      <c r="D31" s="171" t="s">
        <v>189</v>
      </c>
      <c r="E31" s="171">
        <v>4580</v>
      </c>
      <c r="F31" s="171">
        <v>3</v>
      </c>
      <c r="G31" s="171">
        <v>2004</v>
      </c>
      <c r="H31" s="171" t="s">
        <v>661</v>
      </c>
      <c r="I31" s="171" t="s">
        <v>178</v>
      </c>
      <c r="J31" s="248" t="s">
        <v>663</v>
      </c>
      <c r="K31" s="93" t="s">
        <v>178</v>
      </c>
      <c r="L31" s="248" t="s">
        <v>663</v>
      </c>
      <c r="M31" s="171" t="s">
        <v>282</v>
      </c>
    </row>
    <row r="32" spans="1:15" s="3" customFormat="1" ht="27" x14ac:dyDescent="0.3">
      <c r="A32" s="245" t="s">
        <v>56</v>
      </c>
      <c r="B32" s="254" t="s">
        <v>382</v>
      </c>
      <c r="C32" s="93" t="s">
        <v>383</v>
      </c>
      <c r="D32" s="93" t="s">
        <v>384</v>
      </c>
      <c r="E32" s="93" t="s">
        <v>385</v>
      </c>
      <c r="F32" s="93">
        <v>3</v>
      </c>
      <c r="G32" s="93">
        <v>2004</v>
      </c>
      <c r="H32" s="93" t="s">
        <v>386</v>
      </c>
      <c r="I32" s="171" t="s">
        <v>178</v>
      </c>
      <c r="J32" s="246" t="s">
        <v>449</v>
      </c>
      <c r="K32" s="254" t="s">
        <v>178</v>
      </c>
      <c r="L32" s="246" t="s">
        <v>449</v>
      </c>
      <c r="M32" s="171" t="s">
        <v>282</v>
      </c>
    </row>
    <row r="33" spans="1:17" s="3" customFormat="1" ht="27" x14ac:dyDescent="0.3">
      <c r="A33" s="245" t="s">
        <v>58</v>
      </c>
      <c r="B33" s="254" t="s">
        <v>785</v>
      </c>
      <c r="C33" s="93" t="s">
        <v>684</v>
      </c>
      <c r="D33" s="93" t="s">
        <v>384</v>
      </c>
      <c r="E33" s="93" t="s">
        <v>693</v>
      </c>
      <c r="F33" s="93"/>
      <c r="G33" s="93">
        <v>2016</v>
      </c>
      <c r="H33" s="93" t="s">
        <v>694</v>
      </c>
      <c r="I33" s="171" t="s">
        <v>178</v>
      </c>
      <c r="J33" s="246" t="s">
        <v>692</v>
      </c>
      <c r="K33" s="254" t="s">
        <v>178</v>
      </c>
      <c r="L33" s="246" t="s">
        <v>692</v>
      </c>
      <c r="M33" s="171" t="s">
        <v>282</v>
      </c>
    </row>
    <row r="34" spans="1:17" s="3" customFormat="1" ht="27" x14ac:dyDescent="0.3">
      <c r="A34" s="245" t="s">
        <v>59</v>
      </c>
      <c r="B34" s="254" t="s">
        <v>786</v>
      </c>
      <c r="C34" s="93" t="s">
        <v>684</v>
      </c>
      <c r="D34" s="93" t="s">
        <v>685</v>
      </c>
      <c r="E34" s="93">
        <v>1461</v>
      </c>
      <c r="F34" s="93">
        <v>2</v>
      </c>
      <c r="G34" s="93">
        <v>2015</v>
      </c>
      <c r="H34" s="93" t="s">
        <v>686</v>
      </c>
      <c r="I34" s="171" t="s">
        <v>178</v>
      </c>
      <c r="J34" s="246" t="s">
        <v>687</v>
      </c>
      <c r="K34" s="254"/>
      <c r="L34" s="246" t="s">
        <v>687</v>
      </c>
      <c r="M34" s="171" t="s">
        <v>282</v>
      </c>
    </row>
    <row r="35" spans="1:17" s="3" customFormat="1" ht="27" x14ac:dyDescent="0.3">
      <c r="A35" s="245" t="s">
        <v>60</v>
      </c>
      <c r="B35" s="254" t="s">
        <v>787</v>
      </c>
      <c r="C35" s="93" t="s">
        <v>689</v>
      </c>
      <c r="D35" s="93" t="s">
        <v>690</v>
      </c>
      <c r="E35" s="93">
        <v>250</v>
      </c>
      <c r="F35" s="93" t="s">
        <v>178</v>
      </c>
      <c r="G35" s="93">
        <v>2016</v>
      </c>
      <c r="H35" s="93" t="s">
        <v>691</v>
      </c>
      <c r="I35" s="171" t="s">
        <v>178</v>
      </c>
      <c r="J35" s="246" t="s">
        <v>688</v>
      </c>
      <c r="K35" s="254" t="s">
        <v>178</v>
      </c>
      <c r="L35" s="246" t="s">
        <v>178</v>
      </c>
      <c r="M35" s="171" t="s">
        <v>282</v>
      </c>
    </row>
    <row r="36" spans="1:17" s="18" customFormat="1" ht="27" x14ac:dyDescent="0.3">
      <c r="A36" s="245" t="s">
        <v>61</v>
      </c>
      <c r="B36" s="254" t="s">
        <v>695</v>
      </c>
      <c r="C36" s="246" t="s">
        <v>653</v>
      </c>
      <c r="D36" s="246" t="s">
        <v>189</v>
      </c>
      <c r="E36" s="254" t="s">
        <v>675</v>
      </c>
      <c r="F36" s="254">
        <v>7</v>
      </c>
      <c r="G36" s="254">
        <v>2013</v>
      </c>
      <c r="H36" s="254" t="s">
        <v>654</v>
      </c>
      <c r="I36" s="171" t="s">
        <v>178</v>
      </c>
      <c r="J36" s="253" t="s">
        <v>655</v>
      </c>
      <c r="K36" s="253" t="s">
        <v>178</v>
      </c>
      <c r="L36" s="253" t="s">
        <v>655</v>
      </c>
      <c r="M36" s="246" t="s">
        <v>282</v>
      </c>
      <c r="N36" s="3"/>
      <c r="P36" s="3"/>
    </row>
    <row r="37" spans="1:17" s="3" customFormat="1" ht="27" x14ac:dyDescent="0.3">
      <c r="A37" s="245" t="s">
        <v>62</v>
      </c>
      <c r="B37" s="254" t="s">
        <v>637</v>
      </c>
      <c r="C37" s="171" t="s">
        <v>638</v>
      </c>
      <c r="D37" s="171" t="s">
        <v>639</v>
      </c>
      <c r="E37" s="93" t="s">
        <v>178</v>
      </c>
      <c r="F37" s="93" t="s">
        <v>178</v>
      </c>
      <c r="G37" s="93" t="s">
        <v>178</v>
      </c>
      <c r="H37" s="93" t="s">
        <v>640</v>
      </c>
      <c r="I37" s="171" t="s">
        <v>178</v>
      </c>
      <c r="J37" s="249" t="s">
        <v>641</v>
      </c>
      <c r="K37" s="253" t="s">
        <v>178</v>
      </c>
      <c r="L37" s="246" t="s">
        <v>178</v>
      </c>
      <c r="M37" s="171" t="s">
        <v>282</v>
      </c>
    </row>
    <row r="38" spans="1:17" s="3" customFormat="1" ht="27" x14ac:dyDescent="0.3">
      <c r="A38" s="245" t="s">
        <v>63</v>
      </c>
      <c r="B38" s="254" t="s">
        <v>676</v>
      </c>
      <c r="C38" s="171" t="s">
        <v>677</v>
      </c>
      <c r="D38" s="171" t="s">
        <v>189</v>
      </c>
      <c r="E38" s="93">
        <v>6871</v>
      </c>
      <c r="F38" s="93">
        <v>2</v>
      </c>
      <c r="G38" s="93">
        <v>2004</v>
      </c>
      <c r="H38" s="93" t="s">
        <v>678</v>
      </c>
      <c r="I38" s="171" t="s">
        <v>178</v>
      </c>
      <c r="J38" s="249" t="s">
        <v>679</v>
      </c>
      <c r="K38" s="254" t="s">
        <v>178</v>
      </c>
      <c r="L38" s="249" t="s">
        <v>679</v>
      </c>
      <c r="M38" s="171" t="s">
        <v>282</v>
      </c>
    </row>
    <row r="39" spans="1:17" s="3" customFormat="1" ht="27" x14ac:dyDescent="0.3">
      <c r="A39" s="245" t="s">
        <v>605</v>
      </c>
      <c r="B39" s="254" t="s">
        <v>673</v>
      </c>
      <c r="C39" s="171" t="s">
        <v>238</v>
      </c>
      <c r="D39" s="171" t="s">
        <v>189</v>
      </c>
      <c r="E39" s="93">
        <v>1896</v>
      </c>
      <c r="F39" s="93">
        <v>6</v>
      </c>
      <c r="G39" s="93">
        <v>2006</v>
      </c>
      <c r="H39" s="93" t="s">
        <v>674</v>
      </c>
      <c r="I39" s="93"/>
      <c r="J39" s="249" t="s">
        <v>672</v>
      </c>
      <c r="K39" s="249" t="s">
        <v>178</v>
      </c>
      <c r="L39" s="249" t="s">
        <v>672</v>
      </c>
      <c r="M39" s="171" t="s">
        <v>282</v>
      </c>
    </row>
    <row r="40" spans="1:17" s="3" customFormat="1" ht="27" x14ac:dyDescent="0.3">
      <c r="A40" s="245" t="s">
        <v>64</v>
      </c>
      <c r="B40" s="254" t="s">
        <v>669</v>
      </c>
      <c r="C40" s="171" t="s">
        <v>670</v>
      </c>
      <c r="D40" s="171" t="s">
        <v>189</v>
      </c>
      <c r="E40" s="93">
        <v>2287</v>
      </c>
      <c r="F40" s="93">
        <v>7</v>
      </c>
      <c r="G40" s="93">
        <v>2011</v>
      </c>
      <c r="H40" s="93" t="s">
        <v>671</v>
      </c>
      <c r="I40" s="171" t="s">
        <v>178</v>
      </c>
      <c r="J40" s="249" t="s">
        <v>672</v>
      </c>
      <c r="K40" s="93" t="s">
        <v>178</v>
      </c>
      <c r="L40" s="249" t="s">
        <v>672</v>
      </c>
      <c r="M40" s="171" t="s">
        <v>282</v>
      </c>
    </row>
    <row r="41" spans="1:17" s="3" customFormat="1" ht="27" x14ac:dyDescent="0.3">
      <c r="A41" s="245" t="s">
        <v>65</v>
      </c>
      <c r="B41" s="254" t="s">
        <v>633</v>
      </c>
      <c r="C41" s="171" t="s">
        <v>634</v>
      </c>
      <c r="D41" s="171" t="s">
        <v>387</v>
      </c>
      <c r="E41" s="93">
        <v>1896</v>
      </c>
      <c r="F41" s="93">
        <v>5</v>
      </c>
      <c r="G41" s="93">
        <v>2007</v>
      </c>
      <c r="H41" s="93" t="s">
        <v>635</v>
      </c>
      <c r="I41" s="171" t="s">
        <v>178</v>
      </c>
      <c r="J41" s="249" t="s">
        <v>636</v>
      </c>
      <c r="K41" s="93" t="s">
        <v>178</v>
      </c>
      <c r="L41" s="249" t="s">
        <v>636</v>
      </c>
      <c r="M41" s="171" t="s">
        <v>282</v>
      </c>
    </row>
    <row r="42" spans="1:17" s="3" customFormat="1" ht="27" x14ac:dyDescent="0.3">
      <c r="A42" s="245" t="s">
        <v>66</v>
      </c>
      <c r="B42" s="254" t="s">
        <v>795</v>
      </c>
      <c r="C42" s="171" t="s">
        <v>163</v>
      </c>
      <c r="D42" s="171" t="s">
        <v>287</v>
      </c>
      <c r="E42" s="93" t="s">
        <v>178</v>
      </c>
      <c r="F42" s="93" t="s">
        <v>178</v>
      </c>
      <c r="G42" s="93" t="s">
        <v>178</v>
      </c>
      <c r="H42" s="93" t="s">
        <v>164</v>
      </c>
      <c r="I42" s="171" t="s">
        <v>178</v>
      </c>
      <c r="J42" s="248" t="s">
        <v>448</v>
      </c>
      <c r="K42" s="93" t="s">
        <v>178</v>
      </c>
      <c r="L42" s="248" t="s">
        <v>448</v>
      </c>
      <c r="M42" s="171" t="s">
        <v>282</v>
      </c>
    </row>
    <row r="43" spans="1:17" s="3" customFormat="1" ht="40.200000000000003" x14ac:dyDescent="0.3">
      <c r="A43" s="245" t="s">
        <v>67</v>
      </c>
      <c r="B43" s="254" t="s">
        <v>795</v>
      </c>
      <c r="C43" s="171" t="s">
        <v>165</v>
      </c>
      <c r="D43" s="171" t="s">
        <v>288</v>
      </c>
      <c r="E43" s="93" t="s">
        <v>178</v>
      </c>
      <c r="F43" s="93" t="s">
        <v>178</v>
      </c>
      <c r="G43" s="93" t="s">
        <v>178</v>
      </c>
      <c r="H43" s="93" t="s">
        <v>166</v>
      </c>
      <c r="I43" s="171" t="s">
        <v>178</v>
      </c>
      <c r="J43" s="248" t="s">
        <v>448</v>
      </c>
      <c r="K43" s="93" t="s">
        <v>178</v>
      </c>
      <c r="L43" s="248" t="s">
        <v>448</v>
      </c>
      <c r="M43" s="171" t="s">
        <v>282</v>
      </c>
    </row>
    <row r="44" spans="1:17" s="3" customFormat="1" ht="27" x14ac:dyDescent="0.3">
      <c r="A44" s="245" t="s">
        <v>68</v>
      </c>
      <c r="B44" s="254" t="s">
        <v>795</v>
      </c>
      <c r="C44" s="171" t="s">
        <v>167</v>
      </c>
      <c r="D44" s="171" t="s">
        <v>289</v>
      </c>
      <c r="E44" s="93" t="s">
        <v>178</v>
      </c>
      <c r="F44" s="93" t="s">
        <v>178</v>
      </c>
      <c r="G44" s="93" t="s">
        <v>178</v>
      </c>
      <c r="H44" s="93" t="s">
        <v>168</v>
      </c>
      <c r="I44" s="171" t="s">
        <v>178</v>
      </c>
      <c r="J44" s="248" t="s">
        <v>448</v>
      </c>
      <c r="K44" s="93" t="s">
        <v>178</v>
      </c>
      <c r="L44" s="248" t="s">
        <v>448</v>
      </c>
      <c r="M44" s="171" t="s">
        <v>282</v>
      </c>
    </row>
    <row r="45" spans="1:17" s="16" customFormat="1" ht="53.4" x14ac:dyDescent="0.3">
      <c r="A45" s="245" t="s">
        <v>69</v>
      </c>
      <c r="B45" s="254" t="s">
        <v>795</v>
      </c>
      <c r="C45" s="171" t="s">
        <v>630</v>
      </c>
      <c r="D45" s="171" t="s">
        <v>631</v>
      </c>
      <c r="E45" s="93" t="s">
        <v>178</v>
      </c>
      <c r="F45" s="93" t="s">
        <v>178</v>
      </c>
      <c r="G45" s="93" t="s">
        <v>178</v>
      </c>
      <c r="H45" s="93" t="s">
        <v>632</v>
      </c>
      <c r="I45" s="171" t="s">
        <v>178</v>
      </c>
      <c r="J45" s="249" t="s">
        <v>629</v>
      </c>
      <c r="K45" s="93" t="s">
        <v>178</v>
      </c>
      <c r="L45" s="249" t="s">
        <v>629</v>
      </c>
      <c r="M45" s="171" t="s">
        <v>282</v>
      </c>
      <c r="N45" s="19"/>
      <c r="O45" s="19"/>
      <c r="P45" s="3"/>
      <c r="Q45" s="19"/>
    </row>
    <row r="46" spans="1:17" ht="27" x14ac:dyDescent="0.3">
      <c r="A46" s="245" t="s">
        <v>70</v>
      </c>
      <c r="B46" s="254" t="s">
        <v>795</v>
      </c>
      <c r="C46" s="171" t="s">
        <v>167</v>
      </c>
      <c r="D46" s="171" t="s">
        <v>289</v>
      </c>
      <c r="E46" s="93" t="s">
        <v>178</v>
      </c>
      <c r="F46" s="93" t="s">
        <v>178</v>
      </c>
      <c r="G46" s="93" t="s">
        <v>178</v>
      </c>
      <c r="H46" s="93" t="s">
        <v>168</v>
      </c>
      <c r="I46" s="171" t="s">
        <v>178</v>
      </c>
      <c r="J46" s="249" t="s">
        <v>629</v>
      </c>
      <c r="K46" s="93" t="s">
        <v>178</v>
      </c>
      <c r="L46" s="249" t="s">
        <v>629</v>
      </c>
      <c r="M46" s="171" t="s">
        <v>282</v>
      </c>
      <c r="N46" s="3"/>
      <c r="P46" s="3"/>
    </row>
    <row r="47" spans="1:17" s="20" customFormat="1" ht="39.6" x14ac:dyDescent="0.3">
      <c r="A47" s="245" t="s">
        <v>71</v>
      </c>
      <c r="B47" s="128" t="s">
        <v>656</v>
      </c>
      <c r="C47" s="258" t="s">
        <v>657</v>
      </c>
      <c r="D47" s="148" t="s">
        <v>658</v>
      </c>
      <c r="E47" s="148" t="s">
        <v>178</v>
      </c>
      <c r="F47" s="128">
        <v>1</v>
      </c>
      <c r="G47" s="128">
        <v>2010</v>
      </c>
      <c r="H47" s="128" t="s">
        <v>661</v>
      </c>
      <c r="I47" s="171" t="s">
        <v>178</v>
      </c>
      <c r="J47" s="260" t="s">
        <v>659</v>
      </c>
      <c r="K47" s="260" t="s">
        <v>178</v>
      </c>
      <c r="L47" s="260" t="s">
        <v>659</v>
      </c>
      <c r="M47" s="246" t="s">
        <v>282</v>
      </c>
      <c r="P47" s="3"/>
    </row>
    <row r="48" spans="1:17" s="20" customFormat="1" ht="39.6" x14ac:dyDescent="0.3">
      <c r="A48" s="245" t="s">
        <v>72</v>
      </c>
      <c r="B48" s="128" t="s">
        <v>656</v>
      </c>
      <c r="C48" s="128" t="s">
        <v>660</v>
      </c>
      <c r="D48" s="148" t="s">
        <v>658</v>
      </c>
      <c r="E48" s="148" t="s">
        <v>178</v>
      </c>
      <c r="F48" s="128">
        <v>1</v>
      </c>
      <c r="G48" s="128">
        <v>2016</v>
      </c>
      <c r="H48" s="128"/>
      <c r="I48" s="171" t="s">
        <v>178</v>
      </c>
      <c r="J48" s="260" t="s">
        <v>659</v>
      </c>
      <c r="K48" s="260" t="s">
        <v>178</v>
      </c>
      <c r="L48" s="260" t="s">
        <v>659</v>
      </c>
      <c r="M48" s="246" t="s">
        <v>282</v>
      </c>
      <c r="P48" s="3"/>
    </row>
    <row r="49" spans="1:16" s="20" customFormat="1" ht="66" x14ac:dyDescent="0.3">
      <c r="A49" s="245" t="s">
        <v>75</v>
      </c>
      <c r="B49" s="128" t="s">
        <v>656</v>
      </c>
      <c r="C49" s="261" t="s">
        <v>680</v>
      </c>
      <c r="D49" s="148" t="s">
        <v>681</v>
      </c>
      <c r="E49" s="148">
        <v>4580</v>
      </c>
      <c r="F49" s="258">
        <v>1</v>
      </c>
      <c r="G49" s="258">
        <v>2020</v>
      </c>
      <c r="H49" s="258" t="s">
        <v>682</v>
      </c>
      <c r="I49" s="171" t="s">
        <v>178</v>
      </c>
      <c r="J49" s="260" t="s">
        <v>683</v>
      </c>
      <c r="K49" s="260" t="s">
        <v>178</v>
      </c>
      <c r="L49" s="260" t="s">
        <v>683</v>
      </c>
      <c r="M49" s="246" t="s">
        <v>282</v>
      </c>
      <c r="P49" s="3"/>
    </row>
    <row r="50" spans="1:16" s="20" customFormat="1" ht="27" x14ac:dyDescent="0.3">
      <c r="A50" s="245" t="s">
        <v>76</v>
      </c>
      <c r="B50" s="128" t="s">
        <v>656</v>
      </c>
      <c r="C50" s="259" t="s">
        <v>665</v>
      </c>
      <c r="D50" s="259" t="s">
        <v>666</v>
      </c>
      <c r="E50" s="259">
        <v>100</v>
      </c>
      <c r="F50" s="259">
        <v>1</v>
      </c>
      <c r="G50" s="259">
        <v>2013</v>
      </c>
      <c r="H50" s="259" t="s">
        <v>667</v>
      </c>
      <c r="I50" s="171" t="s">
        <v>178</v>
      </c>
      <c r="J50" s="262" t="s">
        <v>668</v>
      </c>
      <c r="K50" s="260" t="s">
        <v>178</v>
      </c>
      <c r="L50" s="262" t="s">
        <v>668</v>
      </c>
      <c r="M50" s="246" t="s">
        <v>282</v>
      </c>
      <c r="P50" s="3"/>
    </row>
    <row r="51" spans="1:16" x14ac:dyDescent="0.3">
      <c r="P51" s="3"/>
    </row>
    <row r="52" spans="1:16" x14ac:dyDescent="0.3">
      <c r="P52" s="3"/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opLeftCell="A73" workbookViewId="0">
      <selection activeCell="C78" sqref="C78"/>
    </sheetView>
  </sheetViews>
  <sheetFormatPr defaultRowHeight="14.4" x14ac:dyDescent="0.3"/>
  <cols>
    <col min="1" max="1" width="14.88671875" bestFit="1" customWidth="1"/>
    <col min="2" max="2" width="18" customWidth="1"/>
    <col min="3" max="3" width="30.5546875" customWidth="1"/>
    <col min="4" max="4" width="39.88671875" customWidth="1"/>
    <col min="5" max="5" width="30.44140625" customWidth="1"/>
  </cols>
  <sheetData>
    <row r="1" spans="1:5" ht="27.6" thickBot="1" x14ac:dyDescent="0.35">
      <c r="A1" s="174" t="s">
        <v>162</v>
      </c>
      <c r="B1" s="174" t="s">
        <v>453</v>
      </c>
      <c r="C1" s="174" t="s">
        <v>454</v>
      </c>
      <c r="D1" s="175" t="s">
        <v>455</v>
      </c>
      <c r="E1" s="176" t="s">
        <v>456</v>
      </c>
    </row>
    <row r="2" spans="1:5" ht="52.5" customHeight="1" x14ac:dyDescent="0.3">
      <c r="A2" s="177">
        <v>1</v>
      </c>
      <c r="B2" s="178" t="s">
        <v>458</v>
      </c>
      <c r="C2" s="46" t="s">
        <v>4</v>
      </c>
      <c r="D2" s="179" t="s">
        <v>583</v>
      </c>
      <c r="E2" s="180"/>
    </row>
    <row r="3" spans="1:5" ht="53.4" x14ac:dyDescent="0.3">
      <c r="A3" s="181"/>
      <c r="B3" s="182"/>
      <c r="C3" s="46" t="s">
        <v>6</v>
      </c>
      <c r="D3" s="179" t="s">
        <v>476</v>
      </c>
      <c r="E3" s="183"/>
    </row>
    <row r="4" spans="1:5" ht="27" customHeight="1" x14ac:dyDescent="0.3">
      <c r="A4" s="181"/>
      <c r="B4" s="182"/>
      <c r="C4" s="46" t="s">
        <v>8</v>
      </c>
      <c r="D4" s="179" t="s">
        <v>487</v>
      </c>
      <c r="E4" s="183"/>
    </row>
    <row r="5" spans="1:5" ht="54.75" customHeight="1" x14ac:dyDescent="0.3">
      <c r="A5" s="181"/>
      <c r="B5" s="182"/>
      <c r="C5" s="85" t="s">
        <v>407</v>
      </c>
      <c r="D5" s="179"/>
      <c r="E5" s="183"/>
    </row>
    <row r="6" spans="1:5" ht="44.25" customHeight="1" x14ac:dyDescent="0.3">
      <c r="A6" s="181"/>
      <c r="B6" s="182"/>
      <c r="C6" s="46" t="s">
        <v>11</v>
      </c>
      <c r="D6" s="179" t="s">
        <v>584</v>
      </c>
      <c r="E6" s="183"/>
    </row>
    <row r="7" spans="1:5" ht="31.5" customHeight="1" x14ac:dyDescent="0.3">
      <c r="A7" s="181"/>
      <c r="B7" s="182"/>
      <c r="C7" s="46" t="s">
        <v>13</v>
      </c>
      <c r="D7" s="179"/>
      <c r="E7" s="183"/>
    </row>
    <row r="8" spans="1:5" ht="37.5" customHeight="1" x14ac:dyDescent="0.3">
      <c r="A8" s="181"/>
      <c r="B8" s="182"/>
      <c r="C8" s="46" t="s">
        <v>15</v>
      </c>
      <c r="D8" s="179"/>
      <c r="E8" s="183"/>
    </row>
    <row r="9" spans="1:5" ht="30" customHeight="1" x14ac:dyDescent="0.3">
      <c r="A9" s="181"/>
      <c r="B9" s="182"/>
      <c r="C9" s="46" t="s">
        <v>17</v>
      </c>
      <c r="D9" s="179"/>
      <c r="E9" s="183"/>
    </row>
    <row r="10" spans="1:5" ht="26.25" customHeight="1" x14ac:dyDescent="0.3">
      <c r="A10" s="181"/>
      <c r="B10" s="182"/>
      <c r="C10" s="46" t="s">
        <v>19</v>
      </c>
      <c r="D10" s="179" t="s">
        <v>584</v>
      </c>
      <c r="E10" s="183"/>
    </row>
    <row r="11" spans="1:5" ht="26.4" x14ac:dyDescent="0.3">
      <c r="A11" s="181"/>
      <c r="B11" s="182"/>
      <c r="C11" s="46" t="s">
        <v>21</v>
      </c>
      <c r="D11" s="179"/>
      <c r="E11" s="183"/>
    </row>
    <row r="12" spans="1:5" ht="27" x14ac:dyDescent="0.3">
      <c r="A12" s="181"/>
      <c r="B12" s="182"/>
      <c r="C12" s="46" t="s">
        <v>23</v>
      </c>
      <c r="D12" s="179" t="s">
        <v>477</v>
      </c>
      <c r="E12" s="183"/>
    </row>
    <row r="13" spans="1:5" x14ac:dyDescent="0.3">
      <c r="A13" s="181"/>
      <c r="B13" s="182"/>
      <c r="C13" s="85" t="s">
        <v>439</v>
      </c>
      <c r="D13" s="179"/>
      <c r="E13" s="183"/>
    </row>
    <row r="14" spans="1:5" x14ac:dyDescent="0.3">
      <c r="A14" s="181"/>
      <c r="B14" s="182"/>
      <c r="C14" s="46" t="s">
        <v>26</v>
      </c>
      <c r="D14" s="179"/>
      <c r="E14" s="183"/>
    </row>
    <row r="15" spans="1:5" ht="27" x14ac:dyDescent="0.3">
      <c r="A15" s="181"/>
      <c r="B15" s="182"/>
      <c r="C15" s="46" t="s">
        <v>30</v>
      </c>
      <c r="D15" s="179" t="s">
        <v>478</v>
      </c>
      <c r="E15" s="183"/>
    </row>
    <row r="16" spans="1:5" x14ac:dyDescent="0.3">
      <c r="A16" s="181"/>
      <c r="B16" s="182"/>
      <c r="C16" s="46" t="s">
        <v>32</v>
      </c>
      <c r="D16" s="179"/>
      <c r="E16" s="183"/>
    </row>
    <row r="17" spans="1:5" ht="26.4" x14ac:dyDescent="0.3">
      <c r="A17" s="181"/>
      <c r="B17" s="182"/>
      <c r="C17" s="46" t="s">
        <v>34</v>
      </c>
      <c r="D17" s="179"/>
      <c r="E17" s="183"/>
    </row>
    <row r="18" spans="1:5" ht="40.200000000000003" x14ac:dyDescent="0.3">
      <c r="A18" s="181"/>
      <c r="B18" s="182"/>
      <c r="C18" s="46" t="s">
        <v>36</v>
      </c>
      <c r="D18" s="179" t="s">
        <v>479</v>
      </c>
      <c r="E18" s="183"/>
    </row>
    <row r="19" spans="1:5" ht="27" x14ac:dyDescent="0.3">
      <c r="A19" s="181"/>
      <c r="B19" s="182"/>
      <c r="C19" s="46" t="s">
        <v>408</v>
      </c>
      <c r="D19" s="179" t="s">
        <v>480</v>
      </c>
      <c r="E19" s="183"/>
    </row>
    <row r="20" spans="1:5" ht="27" x14ac:dyDescent="0.3">
      <c r="A20" s="181"/>
      <c r="B20" s="182"/>
      <c r="C20" s="46" t="s">
        <v>39</v>
      </c>
      <c r="D20" s="179" t="s">
        <v>585</v>
      </c>
      <c r="E20" s="183"/>
    </row>
    <row r="21" spans="1:5" ht="27" x14ac:dyDescent="0.3">
      <c r="A21" s="181"/>
      <c r="B21" s="182"/>
      <c r="C21" s="46" t="s">
        <v>41</v>
      </c>
      <c r="D21" s="179" t="s">
        <v>480</v>
      </c>
      <c r="E21" s="183"/>
    </row>
    <row r="22" spans="1:5" ht="27" x14ac:dyDescent="0.3">
      <c r="A22" s="181"/>
      <c r="B22" s="182"/>
      <c r="C22" s="46" t="s">
        <v>43</v>
      </c>
      <c r="D22" s="179" t="s">
        <v>586</v>
      </c>
      <c r="E22" s="183"/>
    </row>
    <row r="23" spans="1:5" ht="27" x14ac:dyDescent="0.3">
      <c r="A23" s="181"/>
      <c r="B23" s="182"/>
      <c r="C23" s="46" t="s">
        <v>45</v>
      </c>
      <c r="D23" s="179" t="s">
        <v>587</v>
      </c>
      <c r="E23" s="183"/>
    </row>
    <row r="24" spans="1:5" ht="27" x14ac:dyDescent="0.3">
      <c r="A24" s="181"/>
      <c r="B24" s="182"/>
      <c r="C24" s="46" t="s">
        <v>47</v>
      </c>
      <c r="D24" s="179" t="s">
        <v>481</v>
      </c>
      <c r="E24" s="183"/>
    </row>
    <row r="25" spans="1:5" ht="26.4" x14ac:dyDescent="0.3">
      <c r="A25" s="181"/>
      <c r="B25" s="182"/>
      <c r="C25" s="46" t="s">
        <v>49</v>
      </c>
      <c r="D25" s="179"/>
      <c r="E25" s="183"/>
    </row>
    <row r="26" spans="1:5" ht="40.200000000000003" x14ac:dyDescent="0.3">
      <c r="A26" s="181"/>
      <c r="B26" s="182"/>
      <c r="C26" s="46" t="s">
        <v>51</v>
      </c>
      <c r="D26" s="179" t="s">
        <v>482</v>
      </c>
      <c r="E26" s="183"/>
    </row>
    <row r="27" spans="1:5" ht="40.200000000000003" x14ac:dyDescent="0.3">
      <c r="A27" s="181"/>
      <c r="B27" s="182"/>
      <c r="C27" s="46" t="s">
        <v>409</v>
      </c>
      <c r="D27" s="179" t="s">
        <v>483</v>
      </c>
      <c r="E27" s="183"/>
    </row>
    <row r="28" spans="1:5" ht="27" x14ac:dyDescent="0.3">
      <c r="A28" s="181"/>
      <c r="B28" s="182"/>
      <c r="C28" s="46" t="s">
        <v>54</v>
      </c>
      <c r="D28" s="179" t="s">
        <v>588</v>
      </c>
      <c r="E28" s="183"/>
    </row>
    <row r="29" spans="1:5" ht="27" x14ac:dyDescent="0.3">
      <c r="A29" s="181"/>
      <c r="B29" s="182"/>
      <c r="C29" s="46" t="s">
        <v>57</v>
      </c>
      <c r="D29" s="179" t="s">
        <v>588</v>
      </c>
      <c r="E29" s="183"/>
    </row>
    <row r="30" spans="1:5" x14ac:dyDescent="0.3">
      <c r="A30" s="181"/>
      <c r="B30" s="182"/>
      <c r="C30" s="46" t="s">
        <v>410</v>
      </c>
      <c r="D30" s="179"/>
      <c r="E30" s="183"/>
    </row>
    <row r="31" spans="1:5" x14ac:dyDescent="0.3">
      <c r="A31" s="181"/>
      <c r="B31" s="182"/>
      <c r="C31" s="46" t="s">
        <v>411</v>
      </c>
      <c r="D31" s="179"/>
      <c r="E31" s="183"/>
    </row>
    <row r="32" spans="1:5" ht="40.200000000000003" x14ac:dyDescent="0.3">
      <c r="A32" s="181"/>
      <c r="B32" s="182"/>
      <c r="C32" s="46" t="s">
        <v>412</v>
      </c>
      <c r="D32" s="179" t="s">
        <v>479</v>
      </c>
      <c r="E32" s="183"/>
    </row>
    <row r="33" spans="1:5" ht="27" x14ac:dyDescent="0.3">
      <c r="A33" s="181"/>
      <c r="B33" s="182"/>
      <c r="C33" s="46" t="s">
        <v>413</v>
      </c>
      <c r="D33" s="179" t="s">
        <v>480</v>
      </c>
      <c r="E33" s="183"/>
    </row>
    <row r="34" spans="1:5" ht="27" x14ac:dyDescent="0.3">
      <c r="A34" s="181"/>
      <c r="B34" s="182"/>
      <c r="C34" s="46" t="s">
        <v>414</v>
      </c>
      <c r="D34" s="179" t="s">
        <v>589</v>
      </c>
      <c r="E34" s="183"/>
    </row>
    <row r="35" spans="1:5" ht="27" x14ac:dyDescent="0.3">
      <c r="A35" s="181"/>
      <c r="B35" s="182"/>
      <c r="C35" s="46" t="s">
        <v>415</v>
      </c>
      <c r="D35" s="179" t="s">
        <v>480</v>
      </c>
      <c r="E35" s="183"/>
    </row>
    <row r="36" spans="1:5" ht="27" x14ac:dyDescent="0.3">
      <c r="A36" s="181"/>
      <c r="B36" s="182"/>
      <c r="C36" s="46" t="s">
        <v>416</v>
      </c>
      <c r="D36" s="179" t="s">
        <v>480</v>
      </c>
      <c r="E36" s="183"/>
    </row>
    <row r="37" spans="1:5" ht="27" x14ac:dyDescent="0.3">
      <c r="A37" s="181"/>
      <c r="B37" s="182"/>
      <c r="C37" s="46" t="s">
        <v>230</v>
      </c>
      <c r="D37" s="179" t="s">
        <v>480</v>
      </c>
      <c r="E37" s="183"/>
    </row>
    <row r="38" spans="1:5" ht="27" x14ac:dyDescent="0.3">
      <c r="A38" s="181"/>
      <c r="B38" s="182"/>
      <c r="C38" s="46" t="s">
        <v>417</v>
      </c>
      <c r="D38" s="179" t="s">
        <v>480</v>
      </c>
      <c r="E38" s="183"/>
    </row>
    <row r="39" spans="1:5" x14ac:dyDescent="0.3">
      <c r="A39" s="181"/>
      <c r="B39" s="182"/>
      <c r="C39" s="46" t="s">
        <v>418</v>
      </c>
      <c r="D39" s="179"/>
      <c r="E39" s="183"/>
    </row>
    <row r="40" spans="1:5" ht="40.200000000000003" x14ac:dyDescent="0.3">
      <c r="A40" s="181"/>
      <c r="B40" s="182"/>
      <c r="C40" s="46" t="s">
        <v>419</v>
      </c>
      <c r="D40" s="179" t="s">
        <v>484</v>
      </c>
      <c r="E40" s="183"/>
    </row>
    <row r="41" spans="1:5" ht="39.6" x14ac:dyDescent="0.3">
      <c r="A41" s="181"/>
      <c r="B41" s="182"/>
      <c r="C41" s="46" t="s">
        <v>420</v>
      </c>
      <c r="D41" s="179" t="s">
        <v>485</v>
      </c>
      <c r="E41" s="183"/>
    </row>
    <row r="42" spans="1:5" x14ac:dyDescent="0.3">
      <c r="A42" s="181"/>
      <c r="B42" s="182"/>
      <c r="C42" s="46" t="s">
        <v>421</v>
      </c>
      <c r="D42" s="179"/>
      <c r="E42" s="183"/>
    </row>
    <row r="43" spans="1:5" ht="26.4" x14ac:dyDescent="0.3">
      <c r="A43" s="181"/>
      <c r="B43" s="182"/>
      <c r="C43" s="46" t="s">
        <v>422</v>
      </c>
      <c r="D43" s="179"/>
      <c r="E43" s="183"/>
    </row>
    <row r="44" spans="1:5" ht="26.4" x14ac:dyDescent="0.3">
      <c r="A44" s="181"/>
      <c r="B44" s="182"/>
      <c r="C44" s="46" t="s">
        <v>423</v>
      </c>
      <c r="D44" s="179"/>
      <c r="E44" s="183"/>
    </row>
    <row r="45" spans="1:5" ht="40.200000000000003" x14ac:dyDescent="0.3">
      <c r="A45" s="181"/>
      <c r="B45" s="182"/>
      <c r="C45" s="46" t="s">
        <v>73</v>
      </c>
      <c r="D45" s="179" t="s">
        <v>590</v>
      </c>
      <c r="E45" s="183"/>
    </row>
    <row r="46" spans="1:5" x14ac:dyDescent="0.3">
      <c r="A46" s="181"/>
      <c r="B46" s="182"/>
      <c r="C46" s="46" t="s">
        <v>424</v>
      </c>
      <c r="D46" s="179"/>
      <c r="E46" s="183"/>
    </row>
    <row r="47" spans="1:5" ht="39.6" x14ac:dyDescent="0.3">
      <c r="A47" s="181"/>
      <c r="B47" s="182"/>
      <c r="C47" s="46" t="s">
        <v>425</v>
      </c>
      <c r="D47" s="179"/>
      <c r="E47" s="183"/>
    </row>
    <row r="48" spans="1:5" ht="27" x14ac:dyDescent="0.3">
      <c r="A48" s="181"/>
      <c r="B48" s="182"/>
      <c r="C48" s="46" t="s">
        <v>427</v>
      </c>
      <c r="D48" s="179" t="s">
        <v>591</v>
      </c>
      <c r="E48" s="183"/>
    </row>
    <row r="49" spans="1:5" x14ac:dyDescent="0.3">
      <c r="A49" s="181"/>
      <c r="B49" s="182"/>
      <c r="C49" s="46" t="s">
        <v>426</v>
      </c>
      <c r="D49" s="179"/>
      <c r="E49" s="183"/>
    </row>
    <row r="50" spans="1:5" ht="53.4" x14ac:dyDescent="0.3">
      <c r="A50" s="181"/>
      <c r="B50" s="182"/>
      <c r="C50" s="46" t="s">
        <v>428</v>
      </c>
      <c r="D50" s="179" t="s">
        <v>486</v>
      </c>
      <c r="E50" s="183"/>
    </row>
    <row r="51" spans="1:5" ht="27" x14ac:dyDescent="0.3">
      <c r="A51" s="181"/>
      <c r="B51" s="182"/>
      <c r="C51" s="46" t="s">
        <v>429</v>
      </c>
      <c r="D51" s="179" t="s">
        <v>585</v>
      </c>
      <c r="E51" s="183"/>
    </row>
    <row r="52" spans="1:5" ht="40.200000000000003" x14ac:dyDescent="0.3">
      <c r="A52" s="181"/>
      <c r="B52" s="182"/>
      <c r="C52" s="46" t="s">
        <v>430</v>
      </c>
      <c r="D52" s="179" t="s">
        <v>479</v>
      </c>
      <c r="E52" s="183"/>
    </row>
    <row r="53" spans="1:5" ht="27" x14ac:dyDescent="0.3">
      <c r="A53" s="181"/>
      <c r="B53" s="182"/>
      <c r="C53" s="46" t="s">
        <v>431</v>
      </c>
      <c r="D53" s="179" t="s">
        <v>487</v>
      </c>
      <c r="E53" s="183"/>
    </row>
    <row r="54" spans="1:5" x14ac:dyDescent="0.3">
      <c r="A54" s="181"/>
      <c r="B54" s="182"/>
      <c r="C54" s="53" t="s">
        <v>540</v>
      </c>
      <c r="D54" s="179"/>
      <c r="E54" s="184"/>
    </row>
    <row r="55" spans="1:5" x14ac:dyDescent="0.3">
      <c r="A55" s="181"/>
      <c r="B55" s="182"/>
      <c r="C55" s="53" t="s">
        <v>541</v>
      </c>
      <c r="D55" s="179"/>
      <c r="E55" s="184"/>
    </row>
    <row r="56" spans="1:5" x14ac:dyDescent="0.3">
      <c r="A56" s="181"/>
      <c r="B56" s="182"/>
      <c r="C56" s="53" t="s">
        <v>592</v>
      </c>
      <c r="D56" s="179"/>
      <c r="E56" s="184"/>
    </row>
    <row r="57" spans="1:5" ht="26.4" x14ac:dyDescent="0.3">
      <c r="A57" s="181"/>
      <c r="B57" s="182"/>
      <c r="C57" s="53" t="s">
        <v>593</v>
      </c>
      <c r="D57" s="179"/>
      <c r="E57" s="184"/>
    </row>
    <row r="58" spans="1:5" ht="27" thickBot="1" x14ac:dyDescent="0.35">
      <c r="A58" s="181"/>
      <c r="B58" s="182"/>
      <c r="C58" s="53" t="s">
        <v>259</v>
      </c>
      <c r="D58" s="179"/>
      <c r="E58" s="184"/>
    </row>
    <row r="59" spans="1:5" ht="54" thickBot="1" x14ac:dyDescent="0.35">
      <c r="A59" s="185" t="s">
        <v>5</v>
      </c>
      <c r="B59" s="178" t="s">
        <v>459</v>
      </c>
      <c r="C59" s="186" t="s">
        <v>377</v>
      </c>
      <c r="D59" s="187" t="s">
        <v>517</v>
      </c>
      <c r="E59" s="188" t="s">
        <v>518</v>
      </c>
    </row>
    <row r="60" spans="1:5" ht="54" thickBot="1" x14ac:dyDescent="0.35">
      <c r="A60" s="189"/>
      <c r="B60" s="182"/>
      <c r="C60" s="50" t="s">
        <v>378</v>
      </c>
      <c r="D60" s="187" t="s">
        <v>517</v>
      </c>
      <c r="E60" s="188" t="s">
        <v>518</v>
      </c>
    </row>
    <row r="61" spans="1:5" ht="54" thickBot="1" x14ac:dyDescent="0.35">
      <c r="A61" s="189"/>
      <c r="B61" s="182"/>
      <c r="C61" s="190" t="s">
        <v>379</v>
      </c>
      <c r="D61" s="187" t="s">
        <v>517</v>
      </c>
      <c r="E61" s="188" t="s">
        <v>518</v>
      </c>
    </row>
    <row r="62" spans="1:5" ht="40.799999999999997" thickBot="1" x14ac:dyDescent="0.35">
      <c r="A62" s="191"/>
      <c r="B62" s="192"/>
      <c r="C62" s="193" t="s">
        <v>380</v>
      </c>
      <c r="D62" s="187" t="s">
        <v>519</v>
      </c>
      <c r="E62" s="194" t="s">
        <v>520</v>
      </c>
    </row>
    <row r="63" spans="1:5" ht="27" thickBot="1" x14ac:dyDescent="0.35">
      <c r="A63" s="195" t="s">
        <v>7</v>
      </c>
      <c r="B63" s="196" t="s">
        <v>460</v>
      </c>
      <c r="C63" s="197" t="s">
        <v>463</v>
      </c>
      <c r="D63" s="198"/>
      <c r="E63" s="199"/>
    </row>
    <row r="64" spans="1:5" ht="40.200000000000003" thickBot="1" x14ac:dyDescent="0.35">
      <c r="A64" s="195" t="s">
        <v>461</v>
      </c>
      <c r="B64" s="196" t="s">
        <v>462</v>
      </c>
      <c r="C64" s="200" t="s">
        <v>464</v>
      </c>
      <c r="D64" s="200"/>
      <c r="E64" s="201"/>
    </row>
    <row r="65" spans="1:8" ht="40.200000000000003" thickBot="1" x14ac:dyDescent="0.35">
      <c r="A65" s="202" t="s">
        <v>465</v>
      </c>
      <c r="B65" s="203" t="s">
        <v>466</v>
      </c>
      <c r="C65" s="204" t="s">
        <v>464</v>
      </c>
      <c r="D65" s="205"/>
      <c r="E65" s="206"/>
    </row>
    <row r="66" spans="1:8" ht="27" customHeight="1" thickBot="1" x14ac:dyDescent="0.35">
      <c r="A66" s="207" t="s">
        <v>12</v>
      </c>
      <c r="B66" s="208" t="s">
        <v>467</v>
      </c>
      <c r="C66" s="209" t="s">
        <v>464</v>
      </c>
      <c r="D66" s="210"/>
      <c r="E66" s="211"/>
    </row>
    <row r="67" spans="1:8" ht="40.200000000000003" x14ac:dyDescent="0.3">
      <c r="A67" s="212" t="s">
        <v>14</v>
      </c>
      <c r="B67" s="213" t="s">
        <v>468</v>
      </c>
      <c r="C67" s="214" t="s">
        <v>392</v>
      </c>
      <c r="D67" s="187" t="s">
        <v>489</v>
      </c>
      <c r="E67" s="188" t="s">
        <v>497</v>
      </c>
    </row>
    <row r="68" spans="1:8" ht="40.799999999999997" thickBot="1" x14ac:dyDescent="0.35">
      <c r="A68" s="215"/>
      <c r="B68" s="216"/>
      <c r="C68" s="217" t="s">
        <v>393</v>
      </c>
      <c r="D68" s="218" t="s">
        <v>488</v>
      </c>
      <c r="E68" s="219" t="s">
        <v>498</v>
      </c>
    </row>
    <row r="69" spans="1:8" ht="66.599999999999994" x14ac:dyDescent="0.3">
      <c r="A69" s="220" t="s">
        <v>16</v>
      </c>
      <c r="B69" s="213" t="s">
        <v>626</v>
      </c>
      <c r="C69" s="214" t="s">
        <v>398</v>
      </c>
      <c r="D69" s="187" t="s">
        <v>622</v>
      </c>
      <c r="E69" s="188" t="s">
        <v>499</v>
      </c>
    </row>
    <row r="70" spans="1:8" ht="66.599999999999994" x14ac:dyDescent="0.3">
      <c r="A70" s="221"/>
      <c r="B70" s="222"/>
      <c r="C70" s="46" t="s">
        <v>399</v>
      </c>
      <c r="D70" s="179" t="s">
        <v>623</v>
      </c>
      <c r="E70" s="223" t="s">
        <v>499</v>
      </c>
    </row>
    <row r="71" spans="1:8" ht="67.2" thickBot="1" x14ac:dyDescent="0.35">
      <c r="A71" s="221"/>
      <c r="B71" s="222"/>
      <c r="C71" s="46" t="s">
        <v>400</v>
      </c>
      <c r="D71" s="179" t="s">
        <v>624</v>
      </c>
      <c r="E71" s="223" t="s">
        <v>499</v>
      </c>
      <c r="H71" s="13"/>
    </row>
    <row r="72" spans="1:8" ht="66.599999999999994" x14ac:dyDescent="0.3">
      <c r="A72" s="221"/>
      <c r="B72" s="222"/>
      <c r="C72" s="46" t="s">
        <v>136</v>
      </c>
      <c r="D72" s="179" t="s">
        <v>625</v>
      </c>
      <c r="E72" s="223" t="s">
        <v>499</v>
      </c>
    </row>
    <row r="73" spans="1:8" ht="27.6" thickBot="1" x14ac:dyDescent="0.35">
      <c r="A73" s="224"/>
      <c r="B73" s="216"/>
      <c r="C73" s="217" t="s">
        <v>137</v>
      </c>
      <c r="D73" s="218" t="s">
        <v>457</v>
      </c>
      <c r="E73" s="225"/>
    </row>
    <row r="74" spans="1:8" ht="79.8" x14ac:dyDescent="0.3">
      <c r="A74" s="212" t="s">
        <v>18</v>
      </c>
      <c r="B74" s="213" t="s">
        <v>469</v>
      </c>
      <c r="C74" s="214" t="s">
        <v>401</v>
      </c>
      <c r="D74" s="187" t="s">
        <v>491</v>
      </c>
      <c r="E74" s="188" t="s">
        <v>611</v>
      </c>
    </row>
    <row r="75" spans="1:8" ht="80.400000000000006" thickBot="1" x14ac:dyDescent="0.35">
      <c r="A75" s="215"/>
      <c r="B75" s="216"/>
      <c r="C75" s="217" t="s">
        <v>402</v>
      </c>
      <c r="D75" s="218" t="s">
        <v>490</v>
      </c>
      <c r="E75" s="219" t="s">
        <v>611</v>
      </c>
    </row>
    <row r="76" spans="1:8" ht="66.599999999999994" x14ac:dyDescent="0.3">
      <c r="A76" s="220" t="s">
        <v>20</v>
      </c>
      <c r="B76" s="226" t="s">
        <v>470</v>
      </c>
      <c r="C76" s="214" t="s">
        <v>401</v>
      </c>
      <c r="D76" s="187" t="s">
        <v>530</v>
      </c>
      <c r="E76" s="188" t="s">
        <v>499</v>
      </c>
    </row>
    <row r="77" spans="1:8" ht="67.2" thickBot="1" x14ac:dyDescent="0.35">
      <c r="A77" s="224"/>
      <c r="B77" s="227"/>
      <c r="C77" s="217" t="s">
        <v>405</v>
      </c>
      <c r="D77" s="228" t="s">
        <v>531</v>
      </c>
      <c r="E77" s="219" t="s">
        <v>499</v>
      </c>
    </row>
    <row r="78" spans="1:8" ht="54" thickBot="1" x14ac:dyDescent="0.35">
      <c r="A78" s="229" t="s">
        <v>22</v>
      </c>
      <c r="B78" s="230" t="s">
        <v>471</v>
      </c>
      <c r="C78" s="231" t="s">
        <v>401</v>
      </c>
      <c r="D78" s="228" t="s">
        <v>696</v>
      </c>
      <c r="E78" s="232" t="s">
        <v>532</v>
      </c>
    </row>
    <row r="79" spans="1:8" ht="90" customHeight="1" x14ac:dyDescent="0.3">
      <c r="A79" s="220" t="s">
        <v>24</v>
      </c>
      <c r="B79" s="233" t="s">
        <v>472</v>
      </c>
      <c r="C79" s="214" t="s">
        <v>401</v>
      </c>
      <c r="D79" s="234" t="s">
        <v>492</v>
      </c>
      <c r="E79" s="188" t="s">
        <v>494</v>
      </c>
    </row>
    <row r="80" spans="1:8" ht="27.6" thickBot="1" x14ac:dyDescent="0.35">
      <c r="A80" s="224"/>
      <c r="B80" s="235"/>
      <c r="C80" s="217" t="s">
        <v>137</v>
      </c>
      <c r="D80" s="218" t="s">
        <v>493</v>
      </c>
      <c r="E80" s="225"/>
    </row>
    <row r="81" spans="1:5" ht="67.2" thickBot="1" x14ac:dyDescent="0.35">
      <c r="A81" s="229" t="s">
        <v>25</v>
      </c>
      <c r="B81" s="230" t="s">
        <v>473</v>
      </c>
      <c r="C81" s="231" t="s">
        <v>145</v>
      </c>
      <c r="D81" s="236" t="s">
        <v>495</v>
      </c>
      <c r="E81" s="232" t="s">
        <v>496</v>
      </c>
    </row>
    <row r="82" spans="1:5" ht="54" thickBot="1" x14ac:dyDescent="0.35">
      <c r="A82" s="229" t="s">
        <v>27</v>
      </c>
      <c r="B82" s="230" t="s">
        <v>474</v>
      </c>
      <c r="C82" s="231" t="s">
        <v>148</v>
      </c>
      <c r="D82" s="236" t="s">
        <v>618</v>
      </c>
      <c r="E82" s="232"/>
    </row>
    <row r="83" spans="1:5" ht="80.400000000000006" thickBot="1" x14ac:dyDescent="0.35">
      <c r="A83" s="237" t="s">
        <v>28</v>
      </c>
      <c r="B83" s="238" t="s">
        <v>475</v>
      </c>
      <c r="C83" s="214" t="s">
        <v>148</v>
      </c>
      <c r="D83" s="187" t="s">
        <v>612</v>
      </c>
      <c r="E83" s="188" t="s">
        <v>615</v>
      </c>
    </row>
    <row r="84" spans="1:5" ht="55.5" customHeight="1" thickBot="1" x14ac:dyDescent="0.35">
      <c r="A84" s="239"/>
      <c r="B84" s="240"/>
      <c r="C84" s="46" t="s">
        <v>150</v>
      </c>
      <c r="D84" s="179" t="s">
        <v>612</v>
      </c>
      <c r="E84" s="188" t="s">
        <v>615</v>
      </c>
    </row>
    <row r="85" spans="1:5" ht="55.5" customHeight="1" thickBot="1" x14ac:dyDescent="0.35">
      <c r="A85" s="241"/>
      <c r="B85" s="242"/>
      <c r="C85" s="217" t="s">
        <v>613</v>
      </c>
      <c r="D85" s="179" t="s">
        <v>614</v>
      </c>
      <c r="E85" s="188" t="s">
        <v>615</v>
      </c>
    </row>
    <row r="86" spans="1:5" x14ac:dyDescent="0.3">
      <c r="A86" s="12"/>
      <c r="B86" s="12"/>
      <c r="C86" s="12"/>
      <c r="D86" s="12"/>
      <c r="E86" s="12"/>
    </row>
    <row r="87" spans="1:5" x14ac:dyDescent="0.3">
      <c r="A87" s="12"/>
      <c r="B87" s="12"/>
      <c r="C87" s="12"/>
      <c r="D87" s="12"/>
      <c r="E87" s="12"/>
    </row>
    <row r="88" spans="1:5" x14ac:dyDescent="0.3">
      <c r="A88" s="12"/>
      <c r="B88" s="12"/>
      <c r="C88" s="12"/>
      <c r="D88" s="12"/>
      <c r="E88" s="12"/>
    </row>
    <row r="89" spans="1:5" x14ac:dyDescent="0.3">
      <c r="A89" s="12"/>
      <c r="B89" s="12"/>
      <c r="C89" s="12"/>
      <c r="D89" s="12"/>
      <c r="E89" s="12"/>
    </row>
    <row r="90" spans="1:5" x14ac:dyDescent="0.3">
      <c r="A90" s="12"/>
      <c r="B90" s="12"/>
      <c r="C90" s="12"/>
      <c r="D90" s="12"/>
      <c r="E90" s="12"/>
    </row>
  </sheetData>
  <mergeCells count="20">
    <mergeCell ref="B79:B80"/>
    <mergeCell ref="A79:A80"/>
    <mergeCell ref="B83:B85"/>
    <mergeCell ref="A83:A85"/>
    <mergeCell ref="A76:A77"/>
    <mergeCell ref="B76:B77"/>
    <mergeCell ref="A74:A75"/>
    <mergeCell ref="B74:B75"/>
    <mergeCell ref="C63:E63"/>
    <mergeCell ref="C64:E64"/>
    <mergeCell ref="C65:E65"/>
    <mergeCell ref="C66:E66"/>
    <mergeCell ref="B67:B68"/>
    <mergeCell ref="A67:A68"/>
    <mergeCell ref="B2:B58"/>
    <mergeCell ref="A2:A58"/>
    <mergeCell ref="A59:A62"/>
    <mergeCell ref="B59:B62"/>
    <mergeCell ref="A69:A73"/>
    <mergeCell ref="B69:B73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73"/>
  <sheetViews>
    <sheetView workbookViewId="0">
      <selection activeCell="G12" sqref="G12"/>
    </sheetView>
  </sheetViews>
  <sheetFormatPr defaultRowHeight="14.4" x14ac:dyDescent="0.3"/>
  <cols>
    <col min="2" max="2" width="23.44140625" customWidth="1"/>
    <col min="3" max="3" width="16.5546875" customWidth="1"/>
    <col min="4" max="4" width="10" customWidth="1"/>
    <col min="5" max="5" width="14.5546875" customWidth="1"/>
    <col min="9" max="9" width="10.88671875" bestFit="1" customWidth="1"/>
  </cols>
  <sheetData>
    <row r="2" spans="2:9" ht="15" thickBot="1" x14ac:dyDescent="0.35">
      <c r="C2" s="20"/>
      <c r="D2" s="20"/>
      <c r="E2" s="23"/>
    </row>
    <row r="3" spans="2:9" ht="28.8" thickTop="1" thickBot="1" x14ac:dyDescent="0.35">
      <c r="B3" s="26" t="s">
        <v>162</v>
      </c>
      <c r="C3" s="27" t="s">
        <v>796</v>
      </c>
      <c r="D3" s="28" t="s">
        <v>797</v>
      </c>
      <c r="E3" s="28" t="s">
        <v>798</v>
      </c>
    </row>
    <row r="4" spans="2:9" ht="15.6" thickTop="1" thickBot="1" x14ac:dyDescent="0.35">
      <c r="B4" s="29" t="s">
        <v>812</v>
      </c>
      <c r="C4" s="30"/>
      <c r="D4" s="30"/>
      <c r="E4" s="31"/>
    </row>
    <row r="5" spans="2:9" ht="42.6" thickTop="1" thickBot="1" x14ac:dyDescent="0.35">
      <c r="B5" s="32">
        <v>1</v>
      </c>
      <c r="C5" s="33" t="s">
        <v>799</v>
      </c>
      <c r="D5" s="34">
        <v>12</v>
      </c>
      <c r="E5" s="35">
        <f>1404.65+1329.63+12761.18+308.84+1184.85+310+353.99+358+358+358+358+4991.97</f>
        <v>24077.110000000004</v>
      </c>
    </row>
    <row r="6" spans="2:9" ht="42" thickBot="1" x14ac:dyDescent="0.35">
      <c r="B6" s="32">
        <v>2</v>
      </c>
      <c r="C6" s="33" t="s">
        <v>800</v>
      </c>
      <c r="D6" s="34"/>
      <c r="E6" s="35"/>
    </row>
    <row r="7" spans="2:9" ht="42" thickBot="1" x14ac:dyDescent="0.35">
      <c r="B7" s="32">
        <v>3</v>
      </c>
      <c r="C7" s="33" t="s">
        <v>801</v>
      </c>
      <c r="D7" s="34">
        <v>3</v>
      </c>
      <c r="E7" s="35">
        <f>6244.41+3200+4712.44</f>
        <v>14156.849999999999</v>
      </c>
    </row>
    <row r="8" spans="2:9" ht="42" thickBot="1" x14ac:dyDescent="0.35">
      <c r="B8" s="32">
        <v>4</v>
      </c>
      <c r="C8" s="33" t="s">
        <v>802</v>
      </c>
      <c r="D8" s="34">
        <v>4</v>
      </c>
      <c r="E8" s="35">
        <f>3530+1107+492</f>
        <v>5129</v>
      </c>
    </row>
    <row r="9" spans="2:9" ht="28.2" thickBot="1" x14ac:dyDescent="0.35">
      <c r="B9" s="32">
        <v>5</v>
      </c>
      <c r="C9" s="33" t="s">
        <v>803</v>
      </c>
      <c r="D9" s="34">
        <v>0</v>
      </c>
      <c r="E9" s="35">
        <v>0</v>
      </c>
    </row>
    <row r="10" spans="2:9" ht="42" thickBot="1" x14ac:dyDescent="0.35">
      <c r="B10" s="32">
        <v>6</v>
      </c>
      <c r="C10" s="33" t="s">
        <v>804</v>
      </c>
      <c r="D10" s="34">
        <v>0</v>
      </c>
      <c r="E10" s="35">
        <v>0</v>
      </c>
    </row>
    <row r="11" spans="2:9" ht="28.2" thickBot="1" x14ac:dyDescent="0.35">
      <c r="B11" s="32">
        <v>7</v>
      </c>
      <c r="C11" s="33" t="s">
        <v>805</v>
      </c>
      <c r="D11" s="34">
        <v>0</v>
      </c>
      <c r="E11" s="35">
        <v>0</v>
      </c>
    </row>
    <row r="12" spans="2:9" ht="42" thickBot="1" x14ac:dyDescent="0.35">
      <c r="B12" s="32">
        <v>8</v>
      </c>
      <c r="C12" s="33" t="s">
        <v>806</v>
      </c>
      <c r="D12" s="34">
        <v>0</v>
      </c>
      <c r="E12" s="35">
        <v>0</v>
      </c>
    </row>
    <row r="13" spans="2:9" ht="15" thickBot="1" x14ac:dyDescent="0.35">
      <c r="B13" s="36" t="s">
        <v>807</v>
      </c>
      <c r="C13" s="37"/>
      <c r="D13" s="38">
        <f>SUM(D5:D12)</f>
        <v>19</v>
      </c>
      <c r="E13" s="39">
        <f>SUM(E5:E12)</f>
        <v>43362.960000000006</v>
      </c>
      <c r="I13" s="11"/>
    </row>
    <row r="14" spans="2:9" x14ac:dyDescent="0.3">
      <c r="C14" s="24"/>
      <c r="D14" s="25"/>
      <c r="E14" s="24"/>
    </row>
    <row r="15" spans="2:9" x14ac:dyDescent="0.3">
      <c r="B15" t="s">
        <v>813</v>
      </c>
      <c r="C15" s="24"/>
      <c r="D15" s="25"/>
      <c r="E15" s="24"/>
    </row>
    <row r="16" spans="2:9" x14ac:dyDescent="0.3">
      <c r="B16" t="s">
        <v>814</v>
      </c>
      <c r="C16" s="24"/>
      <c r="D16" s="25"/>
      <c r="E16" s="24"/>
    </row>
    <row r="17" spans="2:5" ht="15" thickBot="1" x14ac:dyDescent="0.35">
      <c r="C17" s="24"/>
      <c r="D17" s="25"/>
      <c r="E17" s="24"/>
    </row>
    <row r="18" spans="2:5" ht="28.8" thickTop="1" thickBot="1" x14ac:dyDescent="0.35">
      <c r="B18" s="26" t="s">
        <v>162</v>
      </c>
      <c r="C18" s="27" t="s">
        <v>796</v>
      </c>
      <c r="D18" s="28" t="s">
        <v>797</v>
      </c>
      <c r="E18" s="28" t="s">
        <v>798</v>
      </c>
    </row>
    <row r="19" spans="2:5" ht="15.6" thickTop="1" thickBot="1" x14ac:dyDescent="0.35">
      <c r="B19" s="29" t="s">
        <v>811</v>
      </c>
      <c r="C19" s="30"/>
      <c r="D19" s="30"/>
      <c r="E19" s="31"/>
    </row>
    <row r="20" spans="2:5" ht="42.6" thickTop="1" thickBot="1" x14ac:dyDescent="0.35">
      <c r="B20" s="32">
        <v>1</v>
      </c>
      <c r="C20" s="33" t="s">
        <v>799</v>
      </c>
      <c r="D20" s="34">
        <v>3</v>
      </c>
      <c r="E20" s="35">
        <f>700+700+539.38</f>
        <v>1939.38</v>
      </c>
    </row>
    <row r="21" spans="2:5" ht="42" thickBot="1" x14ac:dyDescent="0.35">
      <c r="B21" s="32">
        <v>2</v>
      </c>
      <c r="C21" s="33" t="s">
        <v>800</v>
      </c>
      <c r="D21" s="34">
        <v>0</v>
      </c>
      <c r="E21" s="35">
        <v>0</v>
      </c>
    </row>
    <row r="22" spans="2:5" ht="42" thickBot="1" x14ac:dyDescent="0.35">
      <c r="B22" s="32">
        <v>3</v>
      </c>
      <c r="C22" s="33" t="s">
        <v>801</v>
      </c>
      <c r="D22" s="34">
        <v>4</v>
      </c>
      <c r="E22" s="35">
        <f>517.89+3066+3997.5+2878+3671.66</f>
        <v>14131.05</v>
      </c>
    </row>
    <row r="23" spans="2:5" ht="42" thickBot="1" x14ac:dyDescent="0.35">
      <c r="B23" s="32">
        <v>4</v>
      </c>
      <c r="C23" s="33" t="s">
        <v>802</v>
      </c>
      <c r="D23" s="34">
        <v>3</v>
      </c>
      <c r="E23" s="35">
        <f>1100*2+861</f>
        <v>3061</v>
      </c>
    </row>
    <row r="24" spans="2:5" ht="28.2" thickBot="1" x14ac:dyDescent="0.35">
      <c r="B24" s="32">
        <v>5</v>
      </c>
      <c r="C24" s="33" t="s">
        <v>803</v>
      </c>
      <c r="D24" s="34">
        <v>0</v>
      </c>
      <c r="E24" s="35">
        <v>0</v>
      </c>
    </row>
    <row r="25" spans="2:5" ht="42" thickBot="1" x14ac:dyDescent="0.35">
      <c r="B25" s="32">
        <v>6</v>
      </c>
      <c r="C25" s="33" t="s">
        <v>804</v>
      </c>
      <c r="D25" s="34">
        <v>0</v>
      </c>
      <c r="E25" s="35">
        <v>0</v>
      </c>
    </row>
    <row r="26" spans="2:5" ht="28.2" thickBot="1" x14ac:dyDescent="0.35">
      <c r="B26" s="32">
        <v>7</v>
      </c>
      <c r="C26" s="33" t="s">
        <v>805</v>
      </c>
      <c r="D26" s="34">
        <v>0</v>
      </c>
      <c r="E26" s="35">
        <v>0</v>
      </c>
    </row>
    <row r="27" spans="2:5" ht="42" thickBot="1" x14ac:dyDescent="0.35">
      <c r="B27" s="32">
        <v>8</v>
      </c>
      <c r="C27" s="33" t="s">
        <v>806</v>
      </c>
      <c r="D27" s="34">
        <v>0</v>
      </c>
      <c r="E27" s="35">
        <v>0</v>
      </c>
    </row>
    <row r="28" spans="2:5" ht="15" thickBot="1" x14ac:dyDescent="0.35">
      <c r="B28" s="36" t="s">
        <v>807</v>
      </c>
      <c r="C28" s="37"/>
      <c r="D28" s="38">
        <f>SUM(D20:D27)</f>
        <v>10</v>
      </c>
      <c r="E28" s="39">
        <f>SUM(E20:E27)</f>
        <v>19131.43</v>
      </c>
    </row>
    <row r="32" spans="2:5" ht="15" thickBot="1" x14ac:dyDescent="0.35"/>
    <row r="33" spans="2:5" ht="28.8" thickTop="1" thickBot="1" x14ac:dyDescent="0.35">
      <c r="B33" s="26" t="s">
        <v>162</v>
      </c>
      <c r="C33" s="27" t="s">
        <v>796</v>
      </c>
      <c r="D33" s="28" t="s">
        <v>797</v>
      </c>
      <c r="E33" s="28" t="s">
        <v>798</v>
      </c>
    </row>
    <row r="34" spans="2:5" ht="15.6" thickTop="1" thickBot="1" x14ac:dyDescent="0.35">
      <c r="B34" s="29" t="s">
        <v>810</v>
      </c>
      <c r="C34" s="30"/>
      <c r="D34" s="30"/>
      <c r="E34" s="31"/>
    </row>
    <row r="35" spans="2:5" ht="42.6" thickTop="1" thickBot="1" x14ac:dyDescent="0.35">
      <c r="B35" s="32">
        <v>1</v>
      </c>
      <c r="C35" s="33" t="s">
        <v>799</v>
      </c>
      <c r="D35" s="34">
        <v>5</v>
      </c>
      <c r="E35" s="35">
        <f>900+300+1353+4694.07+3805</f>
        <v>11052.07</v>
      </c>
    </row>
    <row r="36" spans="2:5" ht="42" thickBot="1" x14ac:dyDescent="0.35">
      <c r="B36" s="32">
        <v>2</v>
      </c>
      <c r="C36" s="33" t="s">
        <v>800</v>
      </c>
      <c r="D36" s="34">
        <v>0</v>
      </c>
      <c r="E36" s="35">
        <v>0</v>
      </c>
    </row>
    <row r="37" spans="2:5" ht="42" thickBot="1" x14ac:dyDescent="0.35">
      <c r="B37" s="32">
        <v>3</v>
      </c>
      <c r="C37" s="33" t="s">
        <v>801</v>
      </c>
      <c r="D37" s="34">
        <v>5</v>
      </c>
      <c r="E37" s="35">
        <f>837.99+1901.27+1545.96+622.59+3997.5</f>
        <v>8905.3100000000013</v>
      </c>
    </row>
    <row r="38" spans="2:5" ht="42" thickBot="1" x14ac:dyDescent="0.35">
      <c r="B38" s="32">
        <v>4</v>
      </c>
      <c r="C38" s="33" t="s">
        <v>802</v>
      </c>
      <c r="D38" s="34">
        <v>0</v>
      </c>
      <c r="E38" s="35">
        <v>0</v>
      </c>
    </row>
    <row r="39" spans="2:5" ht="28.2" thickBot="1" x14ac:dyDescent="0.35">
      <c r="B39" s="32">
        <v>5</v>
      </c>
      <c r="C39" s="33" t="s">
        <v>803</v>
      </c>
      <c r="D39" s="34">
        <v>0</v>
      </c>
      <c r="E39" s="35">
        <v>0</v>
      </c>
    </row>
    <row r="40" spans="2:5" ht="42" thickBot="1" x14ac:dyDescent="0.35">
      <c r="B40" s="32">
        <v>6</v>
      </c>
      <c r="C40" s="33" t="s">
        <v>804</v>
      </c>
      <c r="D40" s="34">
        <v>0</v>
      </c>
      <c r="E40" s="35">
        <v>0</v>
      </c>
    </row>
    <row r="41" spans="2:5" ht="28.2" thickBot="1" x14ac:dyDescent="0.35">
      <c r="B41" s="32">
        <v>7</v>
      </c>
      <c r="C41" s="33" t="s">
        <v>805</v>
      </c>
      <c r="D41" s="34">
        <v>0</v>
      </c>
      <c r="E41" s="35">
        <v>0</v>
      </c>
    </row>
    <row r="42" spans="2:5" ht="42" thickBot="1" x14ac:dyDescent="0.35">
      <c r="B42" s="32">
        <v>8</v>
      </c>
      <c r="C42" s="33" t="s">
        <v>806</v>
      </c>
      <c r="D42" s="34">
        <v>0</v>
      </c>
      <c r="E42" s="35">
        <v>0</v>
      </c>
    </row>
    <row r="43" spans="2:5" ht="15" thickBot="1" x14ac:dyDescent="0.35">
      <c r="B43" s="36" t="s">
        <v>807</v>
      </c>
      <c r="C43" s="37"/>
      <c r="D43" s="38">
        <f>SUM(D35:D42)</f>
        <v>10</v>
      </c>
      <c r="E43" s="39">
        <f>SUM(E35:E42)</f>
        <v>19957.38</v>
      </c>
    </row>
    <row r="47" spans="2:5" ht="15" thickBot="1" x14ac:dyDescent="0.35"/>
    <row r="48" spans="2:5" ht="28.8" thickTop="1" thickBot="1" x14ac:dyDescent="0.35">
      <c r="B48" s="26" t="s">
        <v>162</v>
      </c>
      <c r="C48" s="27" t="s">
        <v>796</v>
      </c>
      <c r="D48" s="28" t="s">
        <v>797</v>
      </c>
      <c r="E48" s="28" t="s">
        <v>798</v>
      </c>
    </row>
    <row r="49" spans="2:5" ht="15.6" thickTop="1" thickBot="1" x14ac:dyDescent="0.35">
      <c r="B49" s="29" t="s">
        <v>809</v>
      </c>
      <c r="C49" s="30"/>
      <c r="D49" s="30"/>
      <c r="E49" s="31"/>
    </row>
    <row r="50" spans="2:5" ht="42.6" thickTop="1" thickBot="1" x14ac:dyDescent="0.35">
      <c r="B50" s="32">
        <v>1</v>
      </c>
      <c r="C50" s="33" t="s">
        <v>799</v>
      </c>
      <c r="D50" s="34">
        <v>1</v>
      </c>
      <c r="E50" s="35">
        <v>2049.92</v>
      </c>
    </row>
    <row r="51" spans="2:5" ht="42" thickBot="1" x14ac:dyDescent="0.35">
      <c r="B51" s="32">
        <v>2</v>
      </c>
      <c r="C51" s="33" t="s">
        <v>800</v>
      </c>
      <c r="D51" s="34">
        <v>0</v>
      </c>
      <c r="E51" s="35">
        <v>0</v>
      </c>
    </row>
    <row r="52" spans="2:5" ht="42" thickBot="1" x14ac:dyDescent="0.35">
      <c r="B52" s="32">
        <v>3</v>
      </c>
      <c r="C52" s="33" t="s">
        <v>801</v>
      </c>
      <c r="D52" s="34">
        <v>6</v>
      </c>
      <c r="E52" s="35">
        <v>14525.06</v>
      </c>
    </row>
    <row r="53" spans="2:5" ht="42" thickBot="1" x14ac:dyDescent="0.35">
      <c r="B53" s="32">
        <v>4</v>
      </c>
      <c r="C53" s="33" t="s">
        <v>802</v>
      </c>
      <c r="D53" s="34">
        <v>1</v>
      </c>
      <c r="E53" s="35">
        <v>5000</v>
      </c>
    </row>
    <row r="54" spans="2:5" ht="28.2" thickBot="1" x14ac:dyDescent="0.35">
      <c r="B54" s="32">
        <v>5</v>
      </c>
      <c r="C54" s="33" t="s">
        <v>803</v>
      </c>
      <c r="D54" s="34"/>
      <c r="E54" s="35"/>
    </row>
    <row r="55" spans="2:5" ht="42" thickBot="1" x14ac:dyDescent="0.35">
      <c r="B55" s="32">
        <v>6</v>
      </c>
      <c r="C55" s="33" t="s">
        <v>804</v>
      </c>
      <c r="D55" s="34">
        <v>2</v>
      </c>
      <c r="E55" s="35">
        <v>3388.72</v>
      </c>
    </row>
    <row r="56" spans="2:5" ht="28.2" thickBot="1" x14ac:dyDescent="0.35">
      <c r="B56" s="32">
        <v>7</v>
      </c>
      <c r="C56" s="33" t="s">
        <v>805</v>
      </c>
      <c r="D56" s="34">
        <v>0</v>
      </c>
      <c r="E56" s="35">
        <v>0</v>
      </c>
    </row>
    <row r="57" spans="2:5" ht="42" thickBot="1" x14ac:dyDescent="0.35">
      <c r="B57" s="32">
        <v>8</v>
      </c>
      <c r="C57" s="33" t="s">
        <v>806</v>
      </c>
      <c r="D57" s="34">
        <v>0</v>
      </c>
      <c r="E57" s="35">
        <v>0</v>
      </c>
    </row>
    <row r="58" spans="2:5" ht="15" thickBot="1" x14ac:dyDescent="0.35">
      <c r="B58" s="36" t="s">
        <v>807</v>
      </c>
      <c r="C58" s="37"/>
      <c r="D58" s="38">
        <f>SUM(D50:D57)</f>
        <v>10</v>
      </c>
      <c r="E58" s="39">
        <f>SUM(E50:E57)</f>
        <v>24963.7</v>
      </c>
    </row>
    <row r="62" spans="2:5" ht="15" thickBot="1" x14ac:dyDescent="0.35"/>
    <row r="63" spans="2:5" ht="28.8" thickTop="1" thickBot="1" x14ac:dyDescent="0.35">
      <c r="B63" s="26" t="s">
        <v>162</v>
      </c>
      <c r="C63" s="27" t="s">
        <v>796</v>
      </c>
      <c r="D63" s="28" t="s">
        <v>797</v>
      </c>
      <c r="E63" s="28" t="s">
        <v>798</v>
      </c>
    </row>
    <row r="64" spans="2:5" ht="15.6" thickTop="1" thickBot="1" x14ac:dyDescent="0.35">
      <c r="B64" s="29" t="s">
        <v>808</v>
      </c>
      <c r="C64" s="30"/>
      <c r="D64" s="30"/>
      <c r="E64" s="31"/>
    </row>
    <row r="65" spans="2:5" ht="42.6" thickTop="1" thickBot="1" x14ac:dyDescent="0.35">
      <c r="B65" s="32">
        <v>1</v>
      </c>
      <c r="C65" s="33" t="s">
        <v>799</v>
      </c>
      <c r="D65" s="34">
        <v>4</v>
      </c>
      <c r="E65" s="35">
        <v>8240</v>
      </c>
    </row>
    <row r="66" spans="2:5" ht="42" thickBot="1" x14ac:dyDescent="0.35">
      <c r="B66" s="32">
        <v>2</v>
      </c>
      <c r="C66" s="33" t="s">
        <v>800</v>
      </c>
      <c r="D66" s="34">
        <v>0</v>
      </c>
      <c r="E66" s="35">
        <v>0</v>
      </c>
    </row>
    <row r="67" spans="2:5" ht="42" thickBot="1" x14ac:dyDescent="0.35">
      <c r="B67" s="32">
        <v>3</v>
      </c>
      <c r="C67" s="33" t="s">
        <v>801</v>
      </c>
      <c r="D67" s="34">
        <v>3</v>
      </c>
      <c r="E67" s="35">
        <v>14363.01</v>
      </c>
    </row>
    <row r="68" spans="2:5" ht="42" thickBot="1" x14ac:dyDescent="0.35">
      <c r="B68" s="32">
        <v>4</v>
      </c>
      <c r="C68" s="33" t="s">
        <v>802</v>
      </c>
      <c r="D68" s="34">
        <v>0</v>
      </c>
      <c r="E68" s="35">
        <v>0</v>
      </c>
    </row>
    <row r="69" spans="2:5" ht="28.2" thickBot="1" x14ac:dyDescent="0.35">
      <c r="B69" s="32">
        <v>5</v>
      </c>
      <c r="C69" s="33" t="s">
        <v>803</v>
      </c>
      <c r="D69" s="34">
        <v>0</v>
      </c>
      <c r="E69" s="35">
        <v>0</v>
      </c>
    </row>
    <row r="70" spans="2:5" ht="42" thickBot="1" x14ac:dyDescent="0.35">
      <c r="B70" s="32">
        <v>6</v>
      </c>
      <c r="C70" s="33" t="s">
        <v>804</v>
      </c>
      <c r="D70" s="34">
        <v>0</v>
      </c>
      <c r="E70" s="35">
        <v>0</v>
      </c>
    </row>
    <row r="71" spans="2:5" ht="28.2" thickBot="1" x14ac:dyDescent="0.35">
      <c r="B71" s="32">
        <v>7</v>
      </c>
      <c r="C71" s="33" t="s">
        <v>805</v>
      </c>
      <c r="D71" s="34">
        <v>0</v>
      </c>
      <c r="E71" s="35">
        <v>0</v>
      </c>
    </row>
    <row r="72" spans="2:5" ht="42" thickBot="1" x14ac:dyDescent="0.35">
      <c r="B72" s="32">
        <v>8</v>
      </c>
      <c r="C72" s="33" t="s">
        <v>806</v>
      </c>
      <c r="D72" s="34">
        <v>0</v>
      </c>
      <c r="E72" s="35">
        <v>0</v>
      </c>
    </row>
    <row r="73" spans="2:5" ht="15" thickBot="1" x14ac:dyDescent="0.35">
      <c r="B73" s="36" t="s">
        <v>807</v>
      </c>
      <c r="C73" s="37"/>
      <c r="D73" s="38">
        <f>SUM(D65:D72)</f>
        <v>7</v>
      </c>
      <c r="E73" s="39">
        <f>SUM(E65:E72)</f>
        <v>22603.010000000002</v>
      </c>
    </row>
  </sheetData>
  <mergeCells count="10">
    <mergeCell ref="B49:E49"/>
    <mergeCell ref="B58:C58"/>
    <mergeCell ref="B64:E64"/>
    <mergeCell ref="B73:C73"/>
    <mergeCell ref="B4:E4"/>
    <mergeCell ref="B13:C13"/>
    <mergeCell ref="B19:E19"/>
    <mergeCell ref="B28:C28"/>
    <mergeCell ref="B34:E34"/>
    <mergeCell ref="B43:C43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</vt:lpstr>
      <vt:lpstr>Zakładka nr 2</vt:lpstr>
      <vt:lpstr>Zakładka nr 3</vt:lpstr>
      <vt:lpstr>Zakładka nr 4</vt:lpstr>
      <vt:lpstr>Zakładka nr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Aneta Horecka</cp:lastModifiedBy>
  <cp:lastPrinted>2014-01-16T10:29:54Z</cp:lastPrinted>
  <dcterms:created xsi:type="dcterms:W3CDTF">2014-01-15T13:21:44Z</dcterms:created>
  <dcterms:modified xsi:type="dcterms:W3CDTF">2022-01-26T12:04:43Z</dcterms:modified>
</cp:coreProperties>
</file>