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A\PGKiM Tomaszów Lubelski\gaz #1 przetarg\"/>
    </mc:Choice>
  </mc:AlternateContent>
  <xr:revisionPtr revIDLastSave="0" documentId="13_ncr:1_{02C8157F-96EF-42D5-BEA5-1059A7AC0F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Arkusz1!$A$4:$AB$7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P6" i="1"/>
  <c r="P5" i="1"/>
  <c r="N6" i="1"/>
  <c r="N5" i="1"/>
  <c r="AB4" i="1"/>
  <c r="T5" i="1"/>
  <c r="V5" i="1"/>
  <c r="Z5" i="1"/>
  <c r="T6" i="1"/>
  <c r="V6" i="1"/>
  <c r="Z6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W6" i="1" l="1"/>
  <c r="W5" i="1"/>
  <c r="R6" i="1"/>
  <c r="R5" i="1"/>
  <c r="X6" i="1" l="1"/>
  <c r="Y6" i="1" s="1"/>
  <c r="X5" i="1"/>
  <c r="Y5" i="1" s="1"/>
  <c r="X7" i="1" l="1"/>
  <c r="Y7" i="1"/>
</calcChain>
</file>

<file path=xl/sharedStrings.xml><?xml version="1.0" encoding="utf-8"?>
<sst xmlns="http://schemas.openxmlformats.org/spreadsheetml/2006/main" count="51" uniqueCount="44">
  <si>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</si>
  <si>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</si>
  <si>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</si>
  <si>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</si>
  <si>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</si>
  <si>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</si>
  <si>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</si>
  <si>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</si>
  <si>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</si>
  <si>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</si>
  <si>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</si>
  <si>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</si>
  <si>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</si>
  <si>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PSG Sp. z o.o. - Tarnów</t>
  </si>
  <si>
    <t>W-3.6_TA</t>
  </si>
  <si>
    <t>W-4_TA</t>
  </si>
  <si>
    <t>Załącznik nr 3 do SWZ - Formularz cenowy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</si>
  <si>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</si>
  <si>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</si>
  <si>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</si>
  <si>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</si>
  <si>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</si>
  <si>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</si>
  <si>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</si>
  <si>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</si>
  <si>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</si>
  <si>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</si>
  <si>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</si>
  <si>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</si>
  <si>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</si>
  <si>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</si>
  <si>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</si>
  <si>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</si>
  <si>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</si>
  <si>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nie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</si>
  <si>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</si>
  <si>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</si>
  <si>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(B)W-4</t>
  </si>
  <si>
    <t>(B)W-3.12T</t>
  </si>
  <si>
    <t>Czy dane punkty poboru podlegają pełnej lub częściowej ochronie taryfowej</t>
  </si>
  <si>
    <t>** Stawki opłat dystrybucyjnych wskazane w niniejszym formularzu oraz stawki paliwa gazowego dla odbiorców chronionych służą porównaniu ofert, natomiast Zamawiający dopuszcza, że mogą one ulec zmianie oraz że rzeczywiste rozliczenia w powyższym zakresie będą prowadzone na podstawie zasad, cen i stawek opłat określonych w taryfach obowiązujących w okresie dostawy.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</si>
  <si>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+ 0,390)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</si>
  <si>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15 + 0,390)
dla grup taryfowych W
b) (kol. 15 + 0,414)
dla grup taryfowych Ls</t>
    </r>
  </si>
  <si>
    <t>01.01.2025 –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</si>
</sst>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5"/>
  <sheetViews>
    <sheetView tabSelected="1" zoomScale="85" zoomScaleNormal="85" workbookViewId="0">
      <selection activeCell="A10" sqref="A10:N10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14.21875" customWidth="1"/>
    <col min="29" max="29" width="9.88671875" bestFit="1" customWidth="1"/>
  </cols>
  <sheetData>
    <row r="1" spans="1:28" ht="15.75" customHeight="1" x14ac:dyDescent="0.3">
      <c r="A1" s="28" t="s">
        <v>16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24" customHeight="1" x14ac:dyDescent="0.3">
      <c r="A2" s="25" t="s">
        <v>19</v>
      </c>
      <c r="B2" s="30" t="s">
        <v>20</v>
      </c>
      <c r="C2" s="25" t="s">
        <v>0</v>
      </c>
      <c r="D2" s="25" t="s">
        <v>7</v>
      </c>
      <c r="E2" s="26" t="s">
        <v>21</v>
      </c>
      <c r="F2" s="26" t="s">
        <v>22</v>
      </c>
      <c r="G2" s="26" t="s">
        <v>23</v>
      </c>
      <c r="H2" s="26" t="s">
        <v>24</v>
      </c>
      <c r="I2" s="26" t="s">
        <v>8</v>
      </c>
      <c r="J2" s="25" t="s">
        <v>1</v>
      </c>
      <c r="K2" s="25" t="s">
        <v>2</v>
      </c>
      <c r="L2" s="25" t="s">
        <v>3</v>
      </c>
      <c r="M2" s="27" t="s">
        <v>9</v>
      </c>
      <c r="N2" s="27"/>
      <c r="O2" s="27"/>
      <c r="P2" s="27"/>
      <c r="Q2" s="27"/>
      <c r="R2" s="27"/>
      <c r="S2" s="27" t="s">
        <v>10</v>
      </c>
      <c r="T2" s="27"/>
      <c r="U2" s="27"/>
      <c r="V2" s="27"/>
      <c r="W2" s="27"/>
      <c r="X2" s="1" t="s">
        <v>11</v>
      </c>
      <c r="Y2" s="1" t="s">
        <v>12</v>
      </c>
      <c r="Z2" s="1"/>
      <c r="AA2" s="12"/>
      <c r="AB2" s="12"/>
    </row>
    <row r="3" spans="1:28" ht="144" x14ac:dyDescent="0.3">
      <c r="A3" s="25"/>
      <c r="B3" s="31"/>
      <c r="C3" s="25"/>
      <c r="D3" s="25"/>
      <c r="E3" s="26"/>
      <c r="F3" s="26"/>
      <c r="G3" s="26"/>
      <c r="H3" s="26"/>
      <c r="I3" s="26"/>
      <c r="J3" s="25"/>
      <c r="K3" s="25"/>
      <c r="L3" s="25"/>
      <c r="M3" s="17" t="s">
        <v>33</v>
      </c>
      <c r="N3" s="16" t="s">
        <v>41</v>
      </c>
      <c r="O3" s="17" t="s">
        <v>25</v>
      </c>
      <c r="P3" s="16" t="s">
        <v>42</v>
      </c>
      <c r="Q3" s="17" t="s">
        <v>36</v>
      </c>
      <c r="R3" s="17" t="s">
        <v>26</v>
      </c>
      <c r="S3" s="17" t="s">
        <v>27</v>
      </c>
      <c r="T3" s="17" t="s">
        <v>28</v>
      </c>
      <c r="U3" s="16" t="s">
        <v>6</v>
      </c>
      <c r="V3" s="17" t="s">
        <v>29</v>
      </c>
      <c r="W3" s="17" t="s">
        <v>30</v>
      </c>
      <c r="X3" s="17" t="s">
        <v>31</v>
      </c>
      <c r="Y3" s="17" t="s">
        <v>32</v>
      </c>
      <c r="Z3" s="17" t="s">
        <v>17</v>
      </c>
      <c r="AA3" s="13" t="s">
        <v>18</v>
      </c>
      <c r="AB3" s="13" t="s">
        <v>39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4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tr">
        <f>"-28-"</f>
        <v>-28-</v>
      </c>
    </row>
    <row r="5" spans="1:28" ht="22.2" customHeight="1" x14ac:dyDescent="0.3">
      <c r="A5" s="2" t="s">
        <v>14</v>
      </c>
      <c r="B5" s="2" t="s">
        <v>38</v>
      </c>
      <c r="C5" s="2">
        <v>4</v>
      </c>
      <c r="D5" s="3" t="s">
        <v>4</v>
      </c>
      <c r="E5" s="4">
        <v>0</v>
      </c>
      <c r="F5" s="4">
        <v>0</v>
      </c>
      <c r="G5" s="4">
        <v>0</v>
      </c>
      <c r="H5" s="4">
        <v>170045</v>
      </c>
      <c r="I5" s="4">
        <v>170045</v>
      </c>
      <c r="J5" s="4">
        <v>12</v>
      </c>
      <c r="K5" s="4" t="s">
        <v>4</v>
      </c>
      <c r="L5" s="5" t="s">
        <v>13</v>
      </c>
      <c r="M5" s="18"/>
      <c r="N5" s="6" t="str">
        <f t="shared" ref="N5:N6" si="0">IF(ROUND(M5,3)=0,"",ROUND(M5,3)+0.39)</f>
        <v/>
      </c>
      <c r="O5" s="18"/>
      <c r="P5" s="6" t="str">
        <f t="shared" ref="P5:P6" si="1">IF(ROUND(O5,3)=0,"",ROUND(O5,3)+0.39)</f>
        <v/>
      </c>
      <c r="Q5" s="19"/>
      <c r="R5" s="7" t="str">
        <f>IFERROR(IF(ROUND(M5,3)&gt;0,ROUND(E5*ROUND(M5,3)/100+F5*N5/100
+G5*ROUND(O5,3)/100+H5*P5/100
+ROUND(Q5,2)*J5*C5,2),""),"")</f>
        <v/>
      </c>
      <c r="S5" s="8">
        <v>45.19</v>
      </c>
      <c r="T5" s="7">
        <f t="shared" ref="T5:T6" si="2">ROUND(IF(D5="nd.",C5*S5*J5,(K5*24*D5*S5)/100),2)</f>
        <v>2169.12</v>
      </c>
      <c r="U5" s="8">
        <v>3.6890000000000001</v>
      </c>
      <c r="V5" s="7">
        <f t="shared" ref="V5:V6" si="3">ROUND(U5*I5/100,2)</f>
        <v>6272.96</v>
      </c>
      <c r="W5" s="7">
        <f t="shared" ref="W5:W6" si="4">T5+V5</f>
        <v>8442.08</v>
      </c>
      <c r="X5" s="7" t="str">
        <f t="shared" ref="X5:X6" si="5">IF(M5&gt;0,R5+W5,"")</f>
        <v/>
      </c>
      <c r="Y5" s="7" t="str">
        <f t="shared" ref="Y5:Y6" si="6">IF(M5&gt;0,ROUND(X5*(1+Z5),2),"")</f>
        <v/>
      </c>
      <c r="Z5" s="15">
        <f>23%</f>
        <v>0.23</v>
      </c>
      <c r="AA5" s="14" t="s">
        <v>43</v>
      </c>
      <c r="AB5" s="14" t="s">
        <v>34</v>
      </c>
    </row>
    <row r="6" spans="1:28" ht="22.2" customHeight="1" x14ac:dyDescent="0.3">
      <c r="A6" s="2" t="s">
        <v>15</v>
      </c>
      <c r="B6" s="2" t="s">
        <v>37</v>
      </c>
      <c r="C6" s="2">
        <v>3</v>
      </c>
      <c r="D6" s="3" t="s">
        <v>4</v>
      </c>
      <c r="E6" s="4">
        <v>0</v>
      </c>
      <c r="F6" s="4">
        <v>0</v>
      </c>
      <c r="G6" s="4">
        <v>0</v>
      </c>
      <c r="H6" s="4">
        <v>595434</v>
      </c>
      <c r="I6" s="4">
        <v>595434</v>
      </c>
      <c r="J6" s="4">
        <v>12</v>
      </c>
      <c r="K6" s="4" t="s">
        <v>4</v>
      </c>
      <c r="L6" s="5" t="s">
        <v>13</v>
      </c>
      <c r="M6" s="18"/>
      <c r="N6" s="6" t="str">
        <f t="shared" si="0"/>
        <v/>
      </c>
      <c r="O6" s="18"/>
      <c r="P6" s="6" t="str">
        <f t="shared" si="1"/>
        <v/>
      </c>
      <c r="Q6" s="19"/>
      <c r="R6" s="7" t="str">
        <f t="shared" ref="R6" si="7">IFERROR(IF(ROUND(M6,3)&gt;0,ROUND(E6*ROUND(M6,3)/100+F6*N6/100
+G6*ROUND(O6,3)/100+H6*P6/100
+ROUND(Q6,2)*J6*C6,2),""),"")</f>
        <v/>
      </c>
      <c r="S6" s="8">
        <v>252.42</v>
      </c>
      <c r="T6" s="7">
        <f t="shared" si="2"/>
        <v>9087.1200000000008</v>
      </c>
      <c r="U6" s="8">
        <v>3.6150000000000002</v>
      </c>
      <c r="V6" s="7">
        <f t="shared" si="3"/>
        <v>21524.94</v>
      </c>
      <c r="W6" s="7">
        <f t="shared" si="4"/>
        <v>30612.059999999998</v>
      </c>
      <c r="X6" s="7" t="str">
        <f t="shared" si="5"/>
        <v/>
      </c>
      <c r="Y6" s="7" t="str">
        <f t="shared" si="6"/>
        <v/>
      </c>
      <c r="Z6" s="15">
        <f>23%</f>
        <v>0.23</v>
      </c>
      <c r="AA6" s="14" t="s">
        <v>43</v>
      </c>
      <c r="AB6" s="14" t="s">
        <v>34</v>
      </c>
    </row>
    <row r="7" spans="1:28" ht="22.2" customHeight="1" x14ac:dyDescent="0.3">
      <c r="H7" s="11" t="s">
        <v>5</v>
      </c>
      <c r="I7" s="21">
        <f>SUM(I5:I6)</f>
        <v>765479</v>
      </c>
      <c r="W7" s="20" t="s">
        <v>5</v>
      </c>
      <c r="X7" s="20" t="str">
        <f>IF(SUM(X5:X6)&gt;0,SUM(X5:X6),"")</f>
        <v/>
      </c>
      <c r="Y7" s="20" t="str">
        <f>IF(SUM(Y5:Y6)&gt;0,SUM(Y5:Y6),"")</f>
        <v/>
      </c>
    </row>
    <row r="8" spans="1:28" ht="22.2" customHeight="1" x14ac:dyDescent="0.3">
      <c r="W8" s="11"/>
      <c r="X8" s="20"/>
      <c r="Y8" s="20"/>
    </row>
    <row r="9" spans="1:28" ht="41.4" customHeight="1" x14ac:dyDescent="0.3">
      <c r="A9" s="22" t="s">
        <v>35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4"/>
    </row>
    <row r="10" spans="1:28" ht="37.799999999999997" customHeight="1" x14ac:dyDescent="0.3">
      <c r="A10" s="22" t="s">
        <v>40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4"/>
    </row>
    <row r="14" spans="1:28" ht="15.6" customHeight="1" x14ac:dyDescent="0.3"/>
    <row r="15" spans="1:28" ht="15.6" customHeight="1" x14ac:dyDescent="0.3"/>
    <row r="35" spans="15:15" x14ac:dyDescent="0.3">
      <c r="O35" s="10"/>
    </row>
  </sheetData>
  <sheetProtection algorithmName="SHA-512" hashValue="9QfDegSEEX6uZZ5yx0p0oBH68NOFNDqU/w/qu4jvjkYaE1ow2uf9oNxRDBHLFFjy/pMVzM/DDj2D8acS4aelpw==" saltValue="mD5Fuuv0rgxEXjy5VQBjpA==" spinCount="100000" sheet="1" objects="1" scenarios="1"/>
  <protectedRanges>
    <protectedRange sqref="M5:M6" name="Rozstęp3"/>
    <protectedRange sqref="O5:O6" name="Rozstęp1"/>
    <protectedRange sqref="Q5:Q6" name="Rozstęp2"/>
  </protectedRanges>
  <autoFilter ref="A4:AB7" xr:uid="{00000000-0001-0000-0000-000000000000}"/>
  <mergeCells count="17">
    <mergeCell ref="A1:AB1"/>
    <mergeCell ref="S2:W2"/>
    <mergeCell ref="A2:A3"/>
    <mergeCell ref="B2:B3"/>
    <mergeCell ref="C2:C3"/>
    <mergeCell ref="I2:I3"/>
    <mergeCell ref="J2:J3"/>
    <mergeCell ref="K2:K3"/>
    <mergeCell ref="L2:L3"/>
    <mergeCell ref="A9:N9"/>
    <mergeCell ref="A10:N10"/>
    <mergeCell ref="D2:D3"/>
    <mergeCell ref="E2:E3"/>
    <mergeCell ref="F2:F3"/>
    <mergeCell ref="G2:G3"/>
    <mergeCell ref="H2:H3"/>
    <mergeCell ref="M2:R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UCR76KNYMX3U-1951954605-612403</_dlc_DocId>
    <_dlc_DocIdUrl xmlns="cf92b6ff-5ccf-4221-9bd9-e608a8edb1c8">
      <Url>https://plnewpower.sharepoint.com/sites/wspolny/_layouts/15/DocIdRedir.aspx?ID=UCR76KNYMX3U-1951954605-612403</Url>
      <Description>UCR76KNYMX3U-1951954605-612403</Description>
    </_dlc_DocIdUrl>
  </documentManagement>
</p:properties>
</file>

<file path=customXml/itemProps1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0DBCC8-2154-4999-A0DE-AAD2991F455F}"/>
</file>

<file path=customXml/itemProps3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43C6FC9-ED9E-4025-8D1C-55793B8138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2023-09-21T11:35:09Z</cp:lastPrinted>
  <dcterms:created xsi:type="dcterms:W3CDTF">2015-06-05T18:19:34Z</dcterms:created>
  <dcterms:modified xsi:type="dcterms:W3CDTF">2024-11-04T08:06:40Z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58179fe2-3d14-4538-830e-2667a50c17bb</vt:lpwstr>
  </property>
</Properties>
</file>