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KOLONOWSKIE\2024\GAZ do SWZ\Załączniki edytowalne\"/>
    </mc:Choice>
  </mc:AlternateContent>
  <xr:revisionPtr revIDLastSave="0" documentId="8_{236321D7-EE71-4E2C-9D75-72DCB5266B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wykaz ppe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0" i="2" l="1"/>
  <c r="AS19" i="2"/>
  <c r="AS18" i="2"/>
  <c r="AS17" i="2"/>
  <c r="AS16" i="2"/>
  <c r="AS15" i="2"/>
  <c r="AS14" i="2"/>
  <c r="BO16" i="2"/>
  <c r="BM18" i="2"/>
  <c r="BO18" i="2"/>
  <c r="AT14" i="2"/>
  <c r="J8" i="4"/>
  <c r="J7" i="4"/>
  <c r="K6" i="4"/>
  <c r="J6" i="4"/>
  <c r="J5" i="4"/>
  <c r="K4" i="4"/>
  <c r="J4" i="4"/>
  <c r="J3" i="4"/>
  <c r="J2" i="4"/>
  <c r="H8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E3" i="4"/>
  <c r="D3" i="4"/>
  <c r="C3" i="4"/>
  <c r="B3" i="4"/>
  <c r="G2" i="4"/>
  <c r="F2" i="4"/>
  <c r="E2" i="4"/>
  <c r="D2" i="4"/>
  <c r="C2" i="4"/>
  <c r="B2" i="4"/>
  <c r="A2" i="4"/>
  <c r="AU19" i="2" l="1"/>
  <c r="AU18" i="2"/>
  <c r="AU17" i="2"/>
  <c r="BR20" i="2"/>
  <c r="BR16" i="2"/>
  <c r="BR18" i="2" s="1"/>
  <c r="BR15" i="2"/>
  <c r="BR19" i="2" s="1"/>
  <c r="BR14" i="2"/>
  <c r="BP20" i="2"/>
  <c r="BP16" i="2"/>
  <c r="BP15" i="2"/>
  <c r="BP14" i="2"/>
  <c r="BP17" i="2" s="1"/>
  <c r="BO20" i="2"/>
  <c r="BO19" i="2"/>
  <c r="BO17" i="2"/>
  <c r="BO15" i="2"/>
  <c r="BN20" i="2"/>
  <c r="BN16" i="2"/>
  <c r="BL16" i="2"/>
  <c r="BM16" i="2" s="1"/>
  <c r="BL15" i="2"/>
  <c r="BN15" i="2"/>
  <c r="BN19" i="2" s="1"/>
  <c r="BN14" i="2"/>
  <c r="BL19" i="2"/>
  <c r="BM19" i="2" s="1"/>
  <c r="BL20" i="2"/>
  <c r="BL14" i="2"/>
  <c r="BL17" i="2" s="1"/>
  <c r="BJ20" i="2"/>
  <c r="BJ16" i="2"/>
  <c r="BJ18" i="2" s="1"/>
  <c r="BJ15" i="2"/>
  <c r="BJ19" i="2" s="1"/>
  <c r="BJ14" i="2"/>
  <c r="BJ17" i="2" s="1"/>
  <c r="BH20" i="2"/>
  <c r="BH16" i="2"/>
  <c r="BH18" i="2" s="1"/>
  <c r="BH15" i="2"/>
  <c r="BH19" i="2" s="1"/>
  <c r="BH14" i="2"/>
  <c r="BH17" i="2" s="1"/>
  <c r="BR17" i="2"/>
  <c r="BP19" i="2"/>
  <c r="BP18" i="2"/>
  <c r="BN17" i="2"/>
  <c r="BL18" i="2" l="1"/>
  <c r="BO14" i="2"/>
  <c r="BM15" i="2"/>
  <c r="BM17" i="2"/>
  <c r="BM14" i="2"/>
  <c r="BK19" i="2"/>
  <c r="BK20" i="2"/>
  <c r="BI20" i="2"/>
  <c r="BD20" i="2"/>
  <c r="BC20" i="2"/>
  <c r="BD19" i="2"/>
  <c r="BC19" i="2"/>
  <c r="BD18" i="2"/>
  <c r="BC18" i="2"/>
  <c r="BD17" i="2"/>
  <c r="BC17" i="2"/>
  <c r="BD16" i="2"/>
  <c r="BC16" i="2"/>
  <c r="BD15" i="2"/>
  <c r="BC15" i="2"/>
  <c r="BD14" i="2"/>
  <c r="BC14" i="2"/>
  <c r="BN18" i="2" l="1"/>
  <c r="BM20" i="2"/>
  <c r="BI15" i="2"/>
  <c r="BI18" i="2"/>
  <c r="BK18" i="2"/>
  <c r="BK15" i="2"/>
  <c r="BK14" i="2"/>
  <c r="BK16" i="2"/>
  <c r="BI16" i="2"/>
  <c r="BI14" i="2"/>
  <c r="BI19" i="2"/>
  <c r="BK17" i="2" l="1"/>
  <c r="BI17" i="2"/>
  <c r="AT20" i="2" l="1"/>
  <c r="I8" i="4" s="1"/>
  <c r="AT19" i="2"/>
  <c r="I7" i="4" s="1"/>
  <c r="AT18" i="2"/>
  <c r="AT17" i="2"/>
  <c r="I5" i="4" s="1"/>
  <c r="AT16" i="2"/>
  <c r="I4" i="4" s="1"/>
  <c r="AT15" i="2"/>
  <c r="I6" i="4" l="1"/>
  <c r="BQ18" i="2"/>
  <c r="I3" i="4"/>
  <c r="AT21" i="2"/>
  <c r="AT22" i="2" s="1"/>
  <c r="I2" i="4"/>
  <c r="BS14" i="2"/>
  <c r="BQ14" i="2"/>
  <c r="BQ15" i="2"/>
  <c r="BS15" i="2"/>
  <c r="BS18" i="2"/>
  <c r="BS19" i="2"/>
  <c r="BQ19" i="2"/>
  <c r="BQ16" i="2"/>
  <c r="BS16" i="2"/>
  <c r="BQ20" i="2"/>
  <c r="BS20" i="2"/>
  <c r="BA17" i="2"/>
  <c r="BE17" i="2" s="1"/>
  <c r="BS17" i="2"/>
  <c r="BQ17" i="2"/>
  <c r="BB17" i="2"/>
  <c r="BF17" i="2" s="1"/>
  <c r="BB20" i="2"/>
  <c r="BF20" i="2" s="1"/>
  <c r="BA19" i="2"/>
  <c r="BE19" i="2" s="1"/>
  <c r="BB18" i="2"/>
  <c r="BF18" i="2" s="1"/>
  <c r="BA16" i="2"/>
  <c r="BE16" i="2" s="1"/>
  <c r="BB15" i="2"/>
  <c r="BF15" i="2" s="1"/>
  <c r="BG17" i="2" l="1"/>
  <c r="BT17" i="2" s="1"/>
  <c r="BU17" i="2" s="1"/>
  <c r="BV17" i="2" s="1"/>
  <c r="BA20" i="2"/>
  <c r="BE20" i="2" s="1"/>
  <c r="BG20" i="2" s="1"/>
  <c r="BT20" i="2" s="1"/>
  <c r="BU20" i="2" s="1"/>
  <c r="BV20" i="2" s="1"/>
  <c r="BB16" i="2"/>
  <c r="BF16" i="2" s="1"/>
  <c r="BG16" i="2" s="1"/>
  <c r="BT16" i="2" s="1"/>
  <c r="BU16" i="2" s="1"/>
  <c r="BV16" i="2" s="1"/>
  <c r="BB19" i="2"/>
  <c r="BF19" i="2" s="1"/>
  <c r="BG19" i="2" s="1"/>
  <c r="BT19" i="2" s="1"/>
  <c r="BU19" i="2" s="1"/>
  <c r="BV19" i="2" s="1"/>
  <c r="BA14" i="2"/>
  <c r="BE14" i="2" s="1"/>
  <c r="BA18" i="2"/>
  <c r="BE18" i="2" s="1"/>
  <c r="BG18" i="2" s="1"/>
  <c r="BT18" i="2" s="1"/>
  <c r="BU18" i="2" s="1"/>
  <c r="BV18" i="2" s="1"/>
  <c r="BA15" i="2"/>
  <c r="BE15" i="2" s="1"/>
  <c r="BG15" i="2" s="1"/>
  <c r="BT15" i="2" s="1"/>
  <c r="BU15" i="2" s="1"/>
  <c r="BV15" i="2" s="1"/>
  <c r="BB14" i="2"/>
  <c r="BF14" i="2" s="1"/>
  <c r="BG14" i="2" l="1"/>
  <c r="BT14" i="2" s="1"/>
  <c r="A15" i="2"/>
  <c r="A16" i="2" s="1"/>
  <c r="BU14" i="2" l="1"/>
  <c r="BT21" i="2"/>
  <c r="C7" i="2" s="1"/>
  <c r="BV14" i="2" l="1"/>
  <c r="BV21" i="2" s="1"/>
  <c r="C9" i="2" s="1"/>
  <c r="BU21" i="2"/>
  <c r="C8" i="2" s="1"/>
</calcChain>
</file>

<file path=xl/sharedStrings.xml><?xml version="1.0" encoding="utf-8"?>
<sst xmlns="http://schemas.openxmlformats.org/spreadsheetml/2006/main" count="325" uniqueCount="134">
  <si>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</si>
  <si>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</si>
  <si>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</si>
  <si>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</si>
  <si>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</si>
  <si>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</si>
  <si>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</si>
  <si>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</si>
  <si>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</si>
  <si>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</si>
  <si>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</si>
  <si>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</si>
  <si>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</si>
  <si>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</si>
  <si>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</si>
  <si>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</si>
  <si>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</si>
  <si>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</si>
  <si>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</si>
  <si>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</si>
  <si>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</si>
  <si>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</si>
  <si>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</si>
  <si>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</si>
  <si>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</si>
  <si>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</si>
  <si>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</si>
  <si>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</si>
  <si>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</si>
  <si>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</si>
  <si>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</si>
  <si>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</si>
  <si>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</si>
  <si>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</si>
  <si>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</si>
  <si>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</si>
  <si>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</si>
  <si>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</si>
  <si>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</si>
  <si>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</si>
  <si>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</si>
  <si>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</si>
  <si>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</si>
  <si>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</si>
  <si>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</si>
  <si>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</si>
  <si>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</si>
  <si>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</si>
  <si>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</si>
  <si>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</si>
  <si>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</si>
  <si>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</si>
  <si>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</si>
  <si>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</si>
  <si>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</si>
  <si>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</si>
  <si>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</si>
  <si>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</si>
  <si>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</si>
  <si>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</si>
  <si>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</si>
  <si>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</si>
  <si>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Cena jednostkowa paliwa gazowego dla obiektów niechronionych [zł/kWh]</t>
  </si>
  <si>
    <t>dla obiektów chronionych  [zł/mc]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</si>
  <si>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</si>
  <si>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</si>
  <si>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</si>
  <si>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</si>
  <si>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</si>
  <si>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</si>
  <si>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</si>
  <si>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</si>
  <si>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01.01.2023</t>
  </si>
  <si>
    <t xml:space="preserve">Cena jednostkowa paliwa gazowego dla obiektów objętych ochroną 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</si>
  <si>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B4, B5 należy wpisać cenę jednostkową za 1 kWh zachowując format ceny.
W komórkach E5, F5, G5 i H5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G6, H6  należy wpisać cenę abonamentu w zł/mc dla obiektów niechronionych.</t>
    </r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</si>
  <si>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</si>
  <si>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</si>
  <si>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</si>
  <si>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</si>
  <si>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</si>
  <si>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</si>
  <si>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</si>
  <si>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Cena jednostkowa opłaty dystrybucyjnej zmiennej netto w obiekcie niechronionym[zł/kWh]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</si>
  <si>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</si>
  <si>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</si>
  <si>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</si>
  <si>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</si>
  <si>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Gmina Kolonowskie</t>
  </si>
  <si>
    <t>47-110</t>
  </si>
  <si>
    <t>Kolonowskie</t>
  </si>
  <si>
    <t>Ks. Czerwionki</t>
  </si>
  <si>
    <t>39</t>
  </si>
  <si>
    <t>7561881013</t>
  </si>
  <si>
    <t>PGNiG Obrót Detaliczny sp.z.o.o.</t>
  </si>
  <si>
    <t>Anco sp z oo</t>
  </si>
  <si>
    <t>ENERGA Obrót S.A.</t>
  </si>
  <si>
    <t>G1</t>
  </si>
  <si>
    <t>G2</t>
  </si>
  <si>
    <t>G3</t>
  </si>
  <si>
    <t>W-3.9_ZA</t>
  </si>
  <si>
    <t>0</t>
  </si>
  <si>
    <t>472</t>
  </si>
  <si>
    <t>143</t>
  </si>
  <si>
    <t>G4-00404798</t>
  </si>
  <si>
    <t>G6-00015873</t>
  </si>
  <si>
    <t>G40-05122047</t>
  </si>
  <si>
    <t>G4-00404799</t>
  </si>
  <si>
    <t>G10-37453796</t>
  </si>
  <si>
    <t>G10-36640746</t>
  </si>
  <si>
    <t>8018590365500032347710</t>
  </si>
  <si>
    <t xml:space="preserve">Polska Spółka Gazownictwa </t>
  </si>
  <si>
    <t>W-3.9</t>
  </si>
  <si>
    <t>P-1/JW/2023</t>
  </si>
  <si>
    <t>MCK-S</t>
  </si>
  <si>
    <t>2a</t>
  </si>
  <si>
    <t>Remiza</t>
  </si>
  <si>
    <t>Leśna</t>
  </si>
  <si>
    <t>6b</t>
  </si>
  <si>
    <t>Hala sportowa</t>
  </si>
  <si>
    <t>Szkolna</t>
  </si>
  <si>
    <t>1b</t>
  </si>
  <si>
    <t>Targowisko toaleta</t>
  </si>
  <si>
    <t>Prosta</t>
  </si>
  <si>
    <t>dz.987/4</t>
  </si>
  <si>
    <t>Budynek Urzędu Miasta i Gminy</t>
  </si>
  <si>
    <t>Przedszkole Publiczne nr 1</t>
  </si>
  <si>
    <t>16</t>
  </si>
  <si>
    <t>CAW Spórok</t>
  </si>
  <si>
    <t>47-175</t>
  </si>
  <si>
    <t>Kadłub</t>
  </si>
  <si>
    <t>Spórok</t>
  </si>
  <si>
    <t>Guznera</t>
  </si>
  <si>
    <t>3</t>
  </si>
  <si>
    <t>Nr PPG/licznika wg OSD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</si>
</sst>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2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6" fillId="8" borderId="1" xfId="0" applyNumberFormat="1" applyFont="1" applyFill="1" applyBorder="1"/>
    <xf numFmtId="44" fontId="6" fillId="0" borderId="1" xfId="5" applyFont="1" applyBorder="1" applyAlignment="1">
      <alignment horizontal="center"/>
    </xf>
    <xf numFmtId="0" fontId="6" fillId="7" borderId="1" xfId="0" applyFont="1" applyFill="1" applyBorder="1" applyAlignment="1">
      <alignment wrapText="1"/>
    </xf>
    <xf numFmtId="165" fontId="6" fillId="7" borderId="1" xfId="0" applyNumberFormat="1" applyFont="1" applyFill="1" applyBorder="1"/>
    <xf numFmtId="44" fontId="6" fillId="6" borderId="1" xfId="5" applyFont="1" applyFill="1" applyBorder="1"/>
    <xf numFmtId="44" fontId="6" fillId="0" borderId="0" xfId="5" applyFont="1" applyFill="1" applyBorder="1"/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5" fontId="6" fillId="0" borderId="1" xfId="0" applyNumberFormat="1" applyFont="1" applyBorder="1"/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Border="1"/>
    <xf numFmtId="44" fontId="6" fillId="0" borderId="0" xfId="5" applyFont="1" applyFill="1" applyBorder="1" applyAlignment="1">
      <alignment horizontal="center"/>
    </xf>
    <xf numFmtId="49" fontId="6" fillId="0" borderId="1" xfId="0" applyNumberFormat="1" applyFont="1" applyBorder="1"/>
    <xf numFmtId="0" fontId="6" fillId="8" borderId="1" xfId="0" applyFont="1" applyFill="1" applyBorder="1" applyAlignment="1">
      <alignment wrapText="1"/>
    </xf>
    <xf numFmtId="44" fontId="6" fillId="7" borderId="13" xfId="5" applyFont="1" applyFill="1" applyBorder="1" applyAlignment="1">
      <alignment horizontal="center"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2" fontId="6" fillId="0" borderId="1" xfId="0" applyNumberFormat="1" applyFont="1" applyBorder="1"/>
    <xf numFmtId="44" fontId="6" fillId="7" borderId="1" xfId="5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justify" vertical="center"/>
    </xf>
    <xf numFmtId="0" fontId="10" fillId="9" borderId="1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6" fillId="6" borderId="1" xfId="0" applyFont="1" applyFill="1" applyBorder="1" applyAlignment="1">
      <alignment wrapText="1"/>
    </xf>
    <xf numFmtId="44" fontId="6" fillId="0" borderId="0" xfId="0" applyNumberFormat="1" applyFont="1"/>
    <xf numFmtId="0" fontId="6" fillId="5" borderId="1" xfId="0" applyFont="1" applyFill="1" applyBorder="1"/>
    <xf numFmtId="14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2" fontId="6" fillId="6" borderId="1" xfId="0" applyNumberFormat="1" applyFont="1" applyFill="1" applyBorder="1"/>
    <xf numFmtId="0" fontId="6" fillId="0" borderId="1" xfId="0" applyNumberFormat="1" applyFont="1" applyBorder="1"/>
    <xf numFmtId="0" fontId="6" fillId="0" borderId="0" xfId="0" applyFont="1" applyBorder="1"/>
    <xf numFmtId="0" fontId="6" fillId="0" borderId="0" xfId="0" applyNumberFormat="1" applyFont="1" applyBorder="1"/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28"/>
  <sheetViews>
    <sheetView tabSelected="1" topLeftCell="S13" zoomScale="70" zoomScaleNormal="70" workbookViewId="0">
      <selection activeCell="AF24" sqref="AF24"/>
    </sheetView>
  </sheetViews>
  <sheetFormatPr defaultColWidth="9" defaultRowHeight="13"/>
  <cols>
    <col min="1" max="1" width="3" style="1" customWidth="1"/>
    <col min="2" max="2" width="50.25" style="1" customWidth="1"/>
    <col min="3" max="3" width="12.83203125" style="1" customWidth="1"/>
    <col min="4" max="4" width="12.33203125" style="1" customWidth="1"/>
    <col min="5" max="5" width="9" style="1"/>
    <col min="6" max="6" width="12.58203125" style="1" customWidth="1"/>
    <col min="7" max="7" width="10.75" style="3" customWidth="1"/>
    <col min="8" max="8" width="9.08203125" style="1" customWidth="1"/>
    <col min="9" max="9" width="18.25" style="1" customWidth="1"/>
    <col min="10" max="10" width="23.5" style="1" customWidth="1"/>
    <col min="11" max="13" width="9" style="1"/>
    <col min="14" max="14" width="12.25" style="1" customWidth="1"/>
    <col min="15" max="15" width="5.25" style="3" customWidth="1"/>
    <col min="16" max="16" width="4.58203125" style="1" customWidth="1"/>
    <col min="17" max="17" width="33.75" style="1" customWidth="1"/>
    <col min="18" max="18" width="21.33203125" style="1" customWidth="1"/>
    <col min="19" max="20" width="7.83203125" style="1" customWidth="1"/>
    <col min="21" max="21" width="15.75" style="1" customWidth="1"/>
    <col min="22" max="23" width="11" style="1" customWidth="1"/>
    <col min="24" max="24" width="22.58203125" style="1" customWidth="1"/>
    <col min="25" max="25" width="6" style="1" customWidth="1"/>
    <col min="26" max="27" width="9" style="1"/>
    <col min="28" max="28" width="12.58203125" style="1" customWidth="1"/>
    <col min="29" max="29" width="5.33203125" style="3" customWidth="1"/>
    <col min="30" max="30" width="5.75" style="1" customWidth="1"/>
    <col min="31" max="31" width="23.75" style="1" customWidth="1"/>
    <col min="32" max="32" width="14.08203125" style="1" customWidth="1"/>
    <col min="33" max="41" width="9" style="1"/>
    <col min="42" max="42" width="11" style="1" customWidth="1"/>
    <col min="43" max="46" width="9" style="1"/>
    <col min="47" max="47" width="7.58203125" style="1" customWidth="1"/>
    <col min="48" max="50" width="9" style="1"/>
    <col min="51" max="51" width="12.33203125" style="1" customWidth="1"/>
    <col min="52" max="52" width="12.5" style="1" customWidth="1"/>
    <col min="53" max="54" width="9" style="1"/>
    <col min="55" max="55" width="12.08203125" style="1" customWidth="1"/>
    <col min="56" max="56" width="11.75" style="1" customWidth="1"/>
    <col min="57" max="57" width="12.25" style="1" customWidth="1"/>
    <col min="58" max="58" width="12.5" style="1" customWidth="1"/>
    <col min="59" max="59" width="13.83203125" style="1" customWidth="1"/>
    <col min="60" max="60" width="12.75" style="1" customWidth="1"/>
    <col min="61" max="61" width="12" style="1" customWidth="1"/>
    <col min="62" max="62" width="12.83203125" style="1" customWidth="1"/>
    <col min="63" max="63" width="13.5" style="1" customWidth="1"/>
    <col min="64" max="64" width="16.4140625" style="1" customWidth="1"/>
    <col min="65" max="65" width="19.08203125" style="1" customWidth="1"/>
    <col min="66" max="66" width="12.08203125" style="1" customWidth="1"/>
    <col min="67" max="67" width="11.33203125" style="1" customWidth="1"/>
    <col min="68" max="68" width="14.08203125" style="1" customWidth="1"/>
    <col min="69" max="69" width="12.58203125" style="1" customWidth="1"/>
    <col min="70" max="70" width="12.5" style="1" customWidth="1"/>
    <col min="71" max="71" width="10.75" style="1" customWidth="1"/>
    <col min="72" max="72" width="13.4140625" style="1" customWidth="1"/>
    <col min="73" max="73" width="11.4140625" style="1" customWidth="1"/>
    <col min="74" max="74" width="12" style="1" customWidth="1"/>
    <col min="75" max="16384" width="9" style="1"/>
  </cols>
  <sheetData>
    <row r="2" spans="1:74">
      <c r="B2" s="2" t="s">
        <v>48</v>
      </c>
      <c r="C2" s="2" t="s">
        <v>49</v>
      </c>
      <c r="D2" s="2" t="s">
        <v>50</v>
      </c>
      <c r="G2" s="1"/>
    </row>
    <row r="3" spans="1:74">
      <c r="B3" s="4" t="s">
        <v>89</v>
      </c>
      <c r="C3" s="62">
        <v>45061</v>
      </c>
      <c r="D3" s="5" t="s">
        <v>112</v>
      </c>
      <c r="G3" s="1"/>
    </row>
    <row r="4" spans="1:74" ht="36" customHeight="1">
      <c r="B4" s="43" t="s">
        <v>62</v>
      </c>
      <c r="C4" s="6">
        <v>0</v>
      </c>
      <c r="D4" s="45" t="s">
        <v>71</v>
      </c>
      <c r="E4" s="7" t="s">
        <v>96</v>
      </c>
      <c r="F4" s="7" t="s">
        <v>97</v>
      </c>
      <c r="G4" s="7" t="s">
        <v>98</v>
      </c>
      <c r="H4" s="7" t="s">
        <v>111</v>
      </c>
      <c r="I4" s="41"/>
      <c r="J4" s="41"/>
      <c r="K4" s="41"/>
      <c r="L4" s="41"/>
      <c r="M4" s="41"/>
      <c r="N4" s="41"/>
    </row>
    <row r="5" spans="1:74" ht="40.5" customHeight="1">
      <c r="B5" s="8" t="s">
        <v>73</v>
      </c>
      <c r="C5" s="9">
        <v>0</v>
      </c>
      <c r="D5" s="44" t="s">
        <v>63</v>
      </c>
      <c r="E5" s="10"/>
      <c r="F5" s="10"/>
      <c r="G5" s="10"/>
      <c r="H5" s="10"/>
      <c r="I5" s="11"/>
    </row>
    <row r="6" spans="1:74" ht="40.5" customHeight="1">
      <c r="B6" s="64"/>
      <c r="C6" s="64"/>
      <c r="D6" s="48" t="s">
        <v>75</v>
      </c>
      <c r="E6" s="10"/>
      <c r="F6" s="10"/>
      <c r="G6" s="10"/>
      <c r="H6" s="10"/>
      <c r="I6" s="11"/>
    </row>
    <row r="7" spans="1:74">
      <c r="B7" s="12" t="s">
        <v>51</v>
      </c>
      <c r="C7" s="13">
        <f>BT21</f>
        <v>57320.449697249991</v>
      </c>
      <c r="G7" s="1"/>
    </row>
    <row r="8" spans="1:74">
      <c r="B8" s="14" t="s">
        <v>31</v>
      </c>
      <c r="C8" s="15">
        <f>BU21</f>
        <v>13183.703430367501</v>
      </c>
      <c r="G8" s="1"/>
    </row>
    <row r="9" spans="1:74" ht="13.5" thickBot="1">
      <c r="B9" s="16" t="s">
        <v>52</v>
      </c>
      <c r="C9" s="17">
        <f>BV21</f>
        <v>70504.153127617508</v>
      </c>
      <c r="G9" s="1"/>
    </row>
    <row r="10" spans="1:74" ht="78" customHeight="1">
      <c r="B10" s="68" t="s">
        <v>74</v>
      </c>
      <c r="C10" s="69"/>
      <c r="D10" s="69"/>
      <c r="E10" s="69"/>
      <c r="F10" s="69"/>
      <c r="G10" s="69"/>
      <c r="H10" s="69"/>
      <c r="I10" s="69"/>
    </row>
    <row r="12" spans="1:74">
      <c r="A12" s="18"/>
      <c r="B12" s="71" t="s">
        <v>0</v>
      </c>
      <c r="C12" s="71"/>
      <c r="D12" s="71"/>
      <c r="E12" s="71"/>
      <c r="F12" s="71"/>
      <c r="G12" s="71"/>
      <c r="H12" s="71"/>
      <c r="I12" s="71"/>
      <c r="J12" s="70" t="s">
        <v>42</v>
      </c>
      <c r="K12" s="70"/>
      <c r="L12" s="70"/>
      <c r="M12" s="70"/>
      <c r="N12" s="70"/>
      <c r="O12" s="70"/>
      <c r="P12" s="70"/>
      <c r="Q12" s="71" t="s">
        <v>45</v>
      </c>
      <c r="R12" s="71"/>
      <c r="S12" s="71"/>
      <c r="T12" s="71"/>
      <c r="U12" s="71"/>
      <c r="V12" s="71"/>
      <c r="W12" s="71"/>
      <c r="X12" s="70" t="s">
        <v>46</v>
      </c>
      <c r="Y12" s="70"/>
      <c r="Z12" s="70"/>
      <c r="AA12" s="70"/>
      <c r="AB12" s="70"/>
      <c r="AC12" s="70"/>
      <c r="AD12" s="70"/>
      <c r="AE12" s="70"/>
      <c r="AF12" s="70"/>
      <c r="AG12" s="70" t="s">
        <v>61</v>
      </c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5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7"/>
    </row>
    <row r="13" spans="1:74" ht="130">
      <c r="A13" s="18" t="s">
        <v>28</v>
      </c>
      <c r="B13" s="18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9" t="s">
        <v>5</v>
      </c>
      <c r="H13" s="20" t="s">
        <v>6</v>
      </c>
      <c r="I13" s="20" t="s">
        <v>25</v>
      </c>
      <c r="J13" s="21" t="s">
        <v>41</v>
      </c>
      <c r="K13" s="21" t="s">
        <v>1</v>
      </c>
      <c r="L13" s="21" t="s">
        <v>2</v>
      </c>
      <c r="M13" s="21" t="s">
        <v>3</v>
      </c>
      <c r="N13" s="21" t="s">
        <v>4</v>
      </c>
      <c r="O13" s="22" t="s">
        <v>5</v>
      </c>
      <c r="P13" s="23" t="s">
        <v>6</v>
      </c>
      <c r="Q13" s="24" t="s">
        <v>22</v>
      </c>
      <c r="R13" s="25" t="s">
        <v>23</v>
      </c>
      <c r="S13" s="25" t="s">
        <v>40</v>
      </c>
      <c r="T13" s="25" t="s">
        <v>43</v>
      </c>
      <c r="U13" s="24" t="s">
        <v>24</v>
      </c>
      <c r="V13" s="24" t="s">
        <v>34</v>
      </c>
      <c r="W13" s="24" t="s">
        <v>35</v>
      </c>
      <c r="X13" s="26" t="s">
        <v>7</v>
      </c>
      <c r="Y13" s="26" t="s">
        <v>1</v>
      </c>
      <c r="Z13" s="26" t="s">
        <v>2</v>
      </c>
      <c r="AA13" s="26" t="s">
        <v>3</v>
      </c>
      <c r="AB13" s="26" t="s">
        <v>4</v>
      </c>
      <c r="AC13" s="27" t="s">
        <v>5</v>
      </c>
      <c r="AD13" s="28" t="s">
        <v>6</v>
      </c>
      <c r="AE13" s="26" t="s">
        <v>26</v>
      </c>
      <c r="AF13" s="26" t="s">
        <v>36</v>
      </c>
      <c r="AG13" s="29" t="s">
        <v>10</v>
      </c>
      <c r="AH13" s="29" t="s">
        <v>11</v>
      </c>
      <c r="AI13" s="29" t="s">
        <v>21</v>
      </c>
      <c r="AJ13" s="29" t="s">
        <v>12</v>
      </c>
      <c r="AK13" s="29" t="s">
        <v>13</v>
      </c>
      <c r="AL13" s="29" t="s">
        <v>14</v>
      </c>
      <c r="AM13" s="29" t="s">
        <v>15</v>
      </c>
      <c r="AN13" s="29" t="s">
        <v>16</v>
      </c>
      <c r="AO13" s="29" t="s">
        <v>17</v>
      </c>
      <c r="AP13" s="29" t="s">
        <v>18</v>
      </c>
      <c r="AQ13" s="29" t="s">
        <v>19</v>
      </c>
      <c r="AR13" s="29" t="s">
        <v>20</v>
      </c>
      <c r="AS13" s="29" t="s">
        <v>37</v>
      </c>
      <c r="AT13" s="29" t="s">
        <v>60</v>
      </c>
      <c r="AU13" s="28" t="s">
        <v>8</v>
      </c>
      <c r="AV13" s="30" t="s">
        <v>9</v>
      </c>
      <c r="AW13" s="31" t="s">
        <v>38</v>
      </c>
      <c r="AX13" s="31" t="s">
        <v>47</v>
      </c>
      <c r="AY13" s="31" t="s">
        <v>53</v>
      </c>
      <c r="AZ13" s="31" t="s">
        <v>54</v>
      </c>
      <c r="BA13" s="32" t="s">
        <v>55</v>
      </c>
      <c r="BB13" s="32" t="s">
        <v>56</v>
      </c>
      <c r="BC13" s="31" t="s">
        <v>57</v>
      </c>
      <c r="BD13" s="31" t="s">
        <v>58</v>
      </c>
      <c r="BE13" s="33" t="s">
        <v>68</v>
      </c>
      <c r="BF13" s="33" t="s">
        <v>69</v>
      </c>
      <c r="BG13" s="33" t="s">
        <v>70</v>
      </c>
      <c r="BH13" s="31" t="s">
        <v>65</v>
      </c>
      <c r="BI13" s="33" t="s">
        <v>66</v>
      </c>
      <c r="BJ13" s="31" t="s">
        <v>64</v>
      </c>
      <c r="BK13" s="33" t="s">
        <v>67</v>
      </c>
      <c r="BL13" s="31" t="s">
        <v>78</v>
      </c>
      <c r="BM13" s="59" t="s">
        <v>79</v>
      </c>
      <c r="BN13" s="31" t="s">
        <v>80</v>
      </c>
      <c r="BO13" s="59" t="s">
        <v>81</v>
      </c>
      <c r="BP13" s="31" t="s">
        <v>82</v>
      </c>
      <c r="BQ13" s="59" t="s">
        <v>83</v>
      </c>
      <c r="BR13" s="31" t="s">
        <v>84</v>
      </c>
      <c r="BS13" s="46" t="s">
        <v>85</v>
      </c>
      <c r="BT13" s="31" t="s">
        <v>29</v>
      </c>
      <c r="BU13" s="34" t="s">
        <v>86</v>
      </c>
      <c r="BV13" s="35" t="s">
        <v>30</v>
      </c>
    </row>
    <row r="14" spans="1:74" ht="13.5" customHeight="1">
      <c r="A14" s="18">
        <v>1</v>
      </c>
      <c r="B14" s="18" t="s">
        <v>87</v>
      </c>
      <c r="C14" s="42" t="s">
        <v>88</v>
      </c>
      <c r="D14" s="18" t="s">
        <v>89</v>
      </c>
      <c r="E14" s="18" t="s">
        <v>89</v>
      </c>
      <c r="F14" s="18" t="s">
        <v>90</v>
      </c>
      <c r="G14" s="42" t="s">
        <v>91</v>
      </c>
      <c r="H14" s="18"/>
      <c r="I14" s="42" t="s">
        <v>92</v>
      </c>
      <c r="J14" s="18" t="s">
        <v>87</v>
      </c>
      <c r="K14" s="42" t="s">
        <v>88</v>
      </c>
      <c r="L14" s="18" t="s">
        <v>89</v>
      </c>
      <c r="M14" s="18" t="s">
        <v>89</v>
      </c>
      <c r="N14" s="18" t="s">
        <v>90</v>
      </c>
      <c r="O14" s="42" t="s">
        <v>91</v>
      </c>
      <c r="P14" s="18"/>
      <c r="Q14" s="18" t="s">
        <v>93</v>
      </c>
      <c r="R14" s="42" t="s">
        <v>94</v>
      </c>
      <c r="S14" s="18" t="s">
        <v>27</v>
      </c>
      <c r="T14" s="18" t="s">
        <v>59</v>
      </c>
      <c r="U14" s="18" t="s">
        <v>72</v>
      </c>
      <c r="V14" s="18" t="s">
        <v>39</v>
      </c>
      <c r="W14" s="18" t="s">
        <v>44</v>
      </c>
      <c r="X14" s="18" t="s">
        <v>113</v>
      </c>
      <c r="Y14" s="18" t="s">
        <v>88</v>
      </c>
      <c r="Z14" s="18" t="s">
        <v>89</v>
      </c>
      <c r="AA14" s="18" t="s">
        <v>89</v>
      </c>
      <c r="AB14" s="18" t="s">
        <v>90</v>
      </c>
      <c r="AC14" s="2" t="s">
        <v>114</v>
      </c>
      <c r="AD14" s="18"/>
      <c r="AE14" s="42" t="s">
        <v>103</v>
      </c>
      <c r="AF14" s="42"/>
      <c r="AG14" s="74">
        <v>8245</v>
      </c>
      <c r="AH14" s="18">
        <v>7028</v>
      </c>
      <c r="AI14" s="18">
        <v>8151</v>
      </c>
      <c r="AJ14" s="18">
        <v>5379</v>
      </c>
      <c r="AK14" s="18">
        <v>1323</v>
      </c>
      <c r="AL14" s="18">
        <v>56</v>
      </c>
      <c r="AM14" s="18">
        <v>67</v>
      </c>
      <c r="AN14" s="18">
        <v>396</v>
      </c>
      <c r="AO14" s="18">
        <v>786</v>
      </c>
      <c r="AP14" s="18">
        <v>1530</v>
      </c>
      <c r="AQ14" s="18">
        <v>5404</v>
      </c>
      <c r="AR14" s="18">
        <v>8611</v>
      </c>
      <c r="AS14" s="74">
        <f>SUM(AG14:AR14)</f>
        <v>46976</v>
      </c>
      <c r="AT14" s="74">
        <f>AS14</f>
        <v>46976</v>
      </c>
      <c r="AU14" s="61" t="s">
        <v>96</v>
      </c>
      <c r="AV14" s="18" t="s">
        <v>100</v>
      </c>
      <c r="AW14" s="36">
        <v>8784</v>
      </c>
      <c r="AX14" s="18">
        <v>12</v>
      </c>
      <c r="AY14" s="73">
        <v>0</v>
      </c>
      <c r="AZ14" s="73">
        <v>100</v>
      </c>
      <c r="BA14" s="18">
        <f>AY14*AT14/100</f>
        <v>0</v>
      </c>
      <c r="BB14" s="18">
        <f>AT14*AZ14/100</f>
        <v>46976</v>
      </c>
      <c r="BC14" s="37">
        <f>C4</f>
        <v>0</v>
      </c>
      <c r="BD14" s="37">
        <f>C5</f>
        <v>0</v>
      </c>
      <c r="BE14" s="38">
        <f>BA14*BC14</f>
        <v>0</v>
      </c>
      <c r="BF14" s="38">
        <f>BB14*BD14</f>
        <v>0</v>
      </c>
      <c r="BG14" s="38">
        <f>SUM(BE14:BF14)</f>
        <v>0</v>
      </c>
      <c r="BH14" s="40">
        <f>E6</f>
        <v>0</v>
      </c>
      <c r="BI14" s="39">
        <f>BH14*AX14*AY14/100</f>
        <v>0</v>
      </c>
      <c r="BJ14" s="40">
        <f>E5</f>
        <v>0</v>
      </c>
      <c r="BK14" s="39">
        <f>BJ14*AX14*AZ14/100</f>
        <v>0</v>
      </c>
      <c r="BL14" s="18">
        <f>Ceny!D3</f>
        <v>9.86</v>
      </c>
      <c r="BM14" s="39">
        <f>BL14*AX14*AY14/100</f>
        <v>0</v>
      </c>
      <c r="BN14" s="18">
        <f>Ceny!B3</f>
        <v>8.85</v>
      </c>
      <c r="BO14" s="39">
        <f>BN14*AX14*AZ14/100</f>
        <v>106.19999999999999</v>
      </c>
      <c r="BP14" s="18">
        <f>Ceny!E3</f>
        <v>6.8479999999999999E-2</v>
      </c>
      <c r="BQ14" s="39">
        <f>BP14*AT14*AY14/100</f>
        <v>0</v>
      </c>
      <c r="BR14" s="18">
        <f>Ceny!C3</f>
        <v>6.0920000000000002E-2</v>
      </c>
      <c r="BS14" s="39">
        <f>BR14*AT14*AZ14/100</f>
        <v>2861.77792</v>
      </c>
      <c r="BT14" s="40">
        <f>BG14+BI14+BK14+BM14+BQ14+BS14+BO14</f>
        <v>2967.9779199999998</v>
      </c>
      <c r="BU14" s="40">
        <f>BT14*0.23</f>
        <v>682.63492159999998</v>
      </c>
      <c r="BV14" s="40">
        <f>BU14+BT14</f>
        <v>3650.6128415999997</v>
      </c>
    </row>
    <row r="15" spans="1:74" ht="13.5" customHeight="1">
      <c r="A15" s="18">
        <f>A14+1</f>
        <v>2</v>
      </c>
      <c r="B15" s="18" t="s">
        <v>87</v>
      </c>
      <c r="C15" s="42" t="s">
        <v>88</v>
      </c>
      <c r="D15" s="18" t="s">
        <v>89</v>
      </c>
      <c r="E15" s="18" t="s">
        <v>89</v>
      </c>
      <c r="F15" s="18" t="s">
        <v>90</v>
      </c>
      <c r="G15" s="42" t="s">
        <v>91</v>
      </c>
      <c r="H15" s="18"/>
      <c r="I15" s="42" t="s">
        <v>92</v>
      </c>
      <c r="J15" s="18" t="s">
        <v>87</v>
      </c>
      <c r="K15" s="42" t="s">
        <v>88</v>
      </c>
      <c r="L15" s="18" t="s">
        <v>89</v>
      </c>
      <c r="M15" s="18" t="s">
        <v>89</v>
      </c>
      <c r="N15" s="18" t="s">
        <v>90</v>
      </c>
      <c r="O15" s="42" t="s">
        <v>91</v>
      </c>
      <c r="P15" s="18"/>
      <c r="Q15" s="18" t="s">
        <v>93</v>
      </c>
      <c r="R15" s="42" t="s">
        <v>94</v>
      </c>
      <c r="S15" s="18" t="s">
        <v>27</v>
      </c>
      <c r="T15" s="18" t="s">
        <v>59</v>
      </c>
      <c r="U15" s="18" t="s">
        <v>72</v>
      </c>
      <c r="V15" s="18" t="s">
        <v>39</v>
      </c>
      <c r="W15" s="18" t="s">
        <v>44</v>
      </c>
      <c r="X15" s="18" t="s">
        <v>115</v>
      </c>
      <c r="Y15" s="18" t="s">
        <v>88</v>
      </c>
      <c r="Z15" s="18" t="s">
        <v>89</v>
      </c>
      <c r="AA15" s="18" t="s">
        <v>89</v>
      </c>
      <c r="AB15" s="18" t="s">
        <v>116</v>
      </c>
      <c r="AC15" s="2" t="s">
        <v>117</v>
      </c>
      <c r="AD15" s="18"/>
      <c r="AE15" s="42" t="s">
        <v>104</v>
      </c>
      <c r="AF15" s="42"/>
      <c r="AG15" s="74">
        <v>11533</v>
      </c>
      <c r="AH15" s="18">
        <v>10223</v>
      </c>
      <c r="AI15" s="18">
        <v>11142</v>
      </c>
      <c r="AJ15" s="18">
        <v>8286</v>
      </c>
      <c r="AK15" s="18">
        <v>1715</v>
      </c>
      <c r="AL15" s="18">
        <v>0</v>
      </c>
      <c r="AM15" s="18">
        <v>0</v>
      </c>
      <c r="AN15" s="18">
        <v>66</v>
      </c>
      <c r="AO15" s="18">
        <v>2675</v>
      </c>
      <c r="AP15" s="18">
        <v>5332</v>
      </c>
      <c r="AQ15" s="18">
        <v>9393</v>
      </c>
      <c r="AR15" s="18">
        <v>10547</v>
      </c>
      <c r="AS15" s="74">
        <f t="shared" ref="AS15:AS20" si="0">SUM(AG15:AR15)</f>
        <v>70912</v>
      </c>
      <c r="AT15" s="74">
        <f t="shared" ref="AT15:AT20" si="1">AS15</f>
        <v>70912</v>
      </c>
      <c r="AU15" s="61" t="s">
        <v>97</v>
      </c>
      <c r="AV15" s="18" t="s">
        <v>100</v>
      </c>
      <c r="AW15" s="36">
        <v>8784</v>
      </c>
      <c r="AX15" s="18">
        <v>12</v>
      </c>
      <c r="AY15" s="73">
        <v>0</v>
      </c>
      <c r="AZ15" s="73">
        <v>100</v>
      </c>
      <c r="BA15" s="18">
        <f t="shared" ref="BA15:BA20" si="2">AY15*AT15/100</f>
        <v>0</v>
      </c>
      <c r="BB15" s="18">
        <f t="shared" ref="BB15:BB20" si="3">AT15*AZ15/100</f>
        <v>70912</v>
      </c>
      <c r="BC15" s="37">
        <f>C4</f>
        <v>0</v>
      </c>
      <c r="BD15" s="37">
        <f>C5</f>
        <v>0</v>
      </c>
      <c r="BE15" s="38">
        <f t="shared" ref="BE15:BF20" si="4">BA15*BC15</f>
        <v>0</v>
      </c>
      <c r="BF15" s="38">
        <f t="shared" si="4"/>
        <v>0</v>
      </c>
      <c r="BG15" s="38">
        <f t="shared" ref="BG15:BG20" si="5">SUM(BE15:BF15)</f>
        <v>0</v>
      </c>
      <c r="BH15" s="40">
        <f>F6</f>
        <v>0</v>
      </c>
      <c r="BI15" s="39">
        <f t="shared" ref="BI15:BI20" si="6">BH15*AX15*AY15/100</f>
        <v>0</v>
      </c>
      <c r="BJ15" s="40">
        <f>F5</f>
        <v>0</v>
      </c>
      <c r="BK15" s="39">
        <f t="shared" ref="BK15:BK20" si="7">BJ15*AX15*AZ15/100</f>
        <v>0</v>
      </c>
      <c r="BL15" s="18">
        <f>Ceny!D4</f>
        <v>159.81</v>
      </c>
      <c r="BM15" s="39">
        <f t="shared" ref="BM15:BM17" si="8">BL15*AX15*AY15/100</f>
        <v>0</v>
      </c>
      <c r="BN15" s="18">
        <f>Ceny!B4</f>
        <v>143.56</v>
      </c>
      <c r="BO15" s="39">
        <f>BN15*AX15*AZ15/100</f>
        <v>1722.72</v>
      </c>
      <c r="BP15" s="18">
        <f>Ceny!E4</f>
        <v>6.5740000000000007E-2</v>
      </c>
      <c r="BQ15" s="39">
        <f t="shared" ref="BQ15:BQ20" si="9">BP15*AT15*AY15/100</f>
        <v>0</v>
      </c>
      <c r="BR15" s="18">
        <f>Ceny!E4</f>
        <v>6.5740000000000007E-2</v>
      </c>
      <c r="BS15" s="39">
        <f t="shared" ref="BS15:BS20" si="10">BR15*AT15*AZ15/100</f>
        <v>4661.7548800000004</v>
      </c>
      <c r="BT15" s="40">
        <f t="shared" ref="BT15:BT20" si="11">BG15+BI15+BK15+BM15+BQ15+BS15+BO15</f>
        <v>6384.4748800000007</v>
      </c>
      <c r="BU15" s="40">
        <f t="shared" ref="BU15:BU20" si="12">BT15*0.23</f>
        <v>1468.4292224000003</v>
      </c>
      <c r="BV15" s="40">
        <f t="shared" ref="BV15:BV20" si="13">BU15+BT15</f>
        <v>7852.9041024000007</v>
      </c>
    </row>
    <row r="16" spans="1:74" ht="13.5" customHeight="1">
      <c r="A16" s="18">
        <f t="shared" ref="A16" si="14">A15+1</f>
        <v>3</v>
      </c>
      <c r="B16" s="18" t="s">
        <v>87</v>
      </c>
      <c r="C16" s="42" t="s">
        <v>88</v>
      </c>
      <c r="D16" s="18" t="s">
        <v>89</v>
      </c>
      <c r="E16" s="18" t="s">
        <v>89</v>
      </c>
      <c r="F16" s="18" t="s">
        <v>90</v>
      </c>
      <c r="G16" s="42" t="s">
        <v>91</v>
      </c>
      <c r="H16" s="18"/>
      <c r="I16" s="42" t="s">
        <v>92</v>
      </c>
      <c r="J16" s="18" t="s">
        <v>87</v>
      </c>
      <c r="K16" s="42" t="s">
        <v>88</v>
      </c>
      <c r="L16" s="18" t="s">
        <v>89</v>
      </c>
      <c r="M16" s="18" t="s">
        <v>89</v>
      </c>
      <c r="N16" s="18" t="s">
        <v>90</v>
      </c>
      <c r="O16" s="42" t="s">
        <v>91</v>
      </c>
      <c r="P16" s="18"/>
      <c r="Q16" s="18" t="s">
        <v>93</v>
      </c>
      <c r="R16" s="42" t="s">
        <v>94</v>
      </c>
      <c r="S16" s="18" t="s">
        <v>27</v>
      </c>
      <c r="T16" s="18" t="s">
        <v>59</v>
      </c>
      <c r="U16" s="18" t="s">
        <v>72</v>
      </c>
      <c r="V16" s="18" t="s">
        <v>39</v>
      </c>
      <c r="W16" s="18" t="s">
        <v>44</v>
      </c>
      <c r="X16" s="18" t="s">
        <v>118</v>
      </c>
      <c r="Y16" s="18" t="s">
        <v>88</v>
      </c>
      <c r="Z16" s="18" t="s">
        <v>89</v>
      </c>
      <c r="AA16" s="18" t="s">
        <v>89</v>
      </c>
      <c r="AB16" s="18" t="s">
        <v>119</v>
      </c>
      <c r="AC16" s="2" t="s">
        <v>120</v>
      </c>
      <c r="AD16" s="18"/>
      <c r="AE16" s="42" t="s">
        <v>105</v>
      </c>
      <c r="AF16" s="42"/>
      <c r="AG16" s="74">
        <v>94873</v>
      </c>
      <c r="AH16" s="18">
        <v>71990</v>
      </c>
      <c r="AI16" s="18">
        <v>75186</v>
      </c>
      <c r="AJ16" s="18">
        <v>52001</v>
      </c>
      <c r="AK16" s="18">
        <v>18194</v>
      </c>
      <c r="AL16" s="18">
        <v>2923</v>
      </c>
      <c r="AM16" s="18">
        <v>0</v>
      </c>
      <c r="AN16" s="18">
        <v>0</v>
      </c>
      <c r="AO16" s="18">
        <v>15533</v>
      </c>
      <c r="AP16" s="18">
        <v>33775</v>
      </c>
      <c r="AQ16" s="18">
        <v>66266</v>
      </c>
      <c r="AR16" s="18">
        <v>85900</v>
      </c>
      <c r="AS16" s="74">
        <f t="shared" si="0"/>
        <v>516641</v>
      </c>
      <c r="AT16" s="74">
        <f t="shared" si="1"/>
        <v>516641</v>
      </c>
      <c r="AU16" s="61" t="s">
        <v>98</v>
      </c>
      <c r="AV16" s="18" t="s">
        <v>101</v>
      </c>
      <c r="AW16" s="36">
        <v>8784</v>
      </c>
      <c r="AX16" s="18">
        <v>12</v>
      </c>
      <c r="AY16" s="73">
        <v>0</v>
      </c>
      <c r="AZ16" s="73">
        <v>100</v>
      </c>
      <c r="BA16" s="18">
        <f t="shared" si="2"/>
        <v>0</v>
      </c>
      <c r="BB16" s="18">
        <f t="shared" si="3"/>
        <v>516641</v>
      </c>
      <c r="BC16" s="37">
        <f>C4</f>
        <v>0</v>
      </c>
      <c r="BD16" s="37">
        <f>C5</f>
        <v>0</v>
      </c>
      <c r="BE16" s="38">
        <f t="shared" si="4"/>
        <v>0</v>
      </c>
      <c r="BF16" s="38">
        <f t="shared" si="4"/>
        <v>0</v>
      </c>
      <c r="BG16" s="38">
        <f t="shared" si="5"/>
        <v>0</v>
      </c>
      <c r="BH16" s="40">
        <f>G6</f>
        <v>0</v>
      </c>
      <c r="BI16" s="39">
        <f t="shared" si="6"/>
        <v>0</v>
      </c>
      <c r="BJ16" s="40">
        <f>G5</f>
        <v>0</v>
      </c>
      <c r="BK16" s="39">
        <f t="shared" si="7"/>
        <v>0</v>
      </c>
      <c r="BL16" s="18">
        <f>Ceny!D5</f>
        <v>6.28E-3</v>
      </c>
      <c r="BM16" s="39">
        <f>BL16*AV16*AW16*AY16/100</f>
        <v>0</v>
      </c>
      <c r="BN16" s="18">
        <f>Ceny!B5</f>
        <v>5.64E-3</v>
      </c>
      <c r="BO16" s="39">
        <f>BN16*AV16*AW16*AZ16/100</f>
        <v>23383.710719999995</v>
      </c>
      <c r="BP16" s="18">
        <f>Ceny!E5</f>
        <v>6.3740000000000005E-2</v>
      </c>
      <c r="BQ16" s="39">
        <f t="shared" si="9"/>
        <v>0</v>
      </c>
      <c r="BR16" s="18">
        <f>Ceny!D5</f>
        <v>6.28E-3</v>
      </c>
      <c r="BS16" s="39">
        <f t="shared" si="10"/>
        <v>3244.5054799999994</v>
      </c>
      <c r="BT16" s="40">
        <f t="shared" si="11"/>
        <v>26628.216199999995</v>
      </c>
      <c r="BU16" s="40">
        <f t="shared" si="12"/>
        <v>6124.4897259999989</v>
      </c>
      <c r="BV16" s="40">
        <f t="shared" si="13"/>
        <v>32752.705925999995</v>
      </c>
    </row>
    <row r="17" spans="1:74" ht="13.5" customHeight="1">
      <c r="A17" s="18">
        <v>5</v>
      </c>
      <c r="B17" s="18" t="s">
        <v>87</v>
      </c>
      <c r="C17" s="42" t="s">
        <v>88</v>
      </c>
      <c r="D17" s="18" t="s">
        <v>89</v>
      </c>
      <c r="E17" s="18" t="s">
        <v>89</v>
      </c>
      <c r="F17" s="18" t="s">
        <v>90</v>
      </c>
      <c r="G17" s="42" t="s">
        <v>91</v>
      </c>
      <c r="H17" s="18"/>
      <c r="I17" s="42" t="s">
        <v>92</v>
      </c>
      <c r="J17" s="18" t="s">
        <v>87</v>
      </c>
      <c r="K17" s="42" t="s">
        <v>88</v>
      </c>
      <c r="L17" s="18" t="s">
        <v>89</v>
      </c>
      <c r="M17" s="18" t="s">
        <v>89</v>
      </c>
      <c r="N17" s="18" t="s">
        <v>90</v>
      </c>
      <c r="O17" s="42" t="s">
        <v>91</v>
      </c>
      <c r="P17" s="18"/>
      <c r="Q17" s="18" t="s">
        <v>95</v>
      </c>
      <c r="R17" s="42" t="s">
        <v>94</v>
      </c>
      <c r="S17" s="18" t="s">
        <v>27</v>
      </c>
      <c r="T17" s="18" t="s">
        <v>59</v>
      </c>
      <c r="U17" s="18" t="s">
        <v>72</v>
      </c>
      <c r="V17" s="18" t="s">
        <v>39</v>
      </c>
      <c r="W17" s="18" t="s">
        <v>44</v>
      </c>
      <c r="X17" s="18" t="s">
        <v>121</v>
      </c>
      <c r="Y17" s="18" t="s">
        <v>88</v>
      </c>
      <c r="Z17" s="18" t="s">
        <v>89</v>
      </c>
      <c r="AA17" s="18" t="s">
        <v>89</v>
      </c>
      <c r="AB17" s="18" t="s">
        <v>122</v>
      </c>
      <c r="AC17" s="2" t="s">
        <v>123</v>
      </c>
      <c r="AD17" s="18"/>
      <c r="AE17" s="42" t="s">
        <v>106</v>
      </c>
      <c r="AF17" s="42"/>
      <c r="AG17" s="74">
        <v>1318</v>
      </c>
      <c r="AH17" s="18">
        <v>1188</v>
      </c>
      <c r="AI17" s="18">
        <v>1445</v>
      </c>
      <c r="AJ17" s="18">
        <v>1071</v>
      </c>
      <c r="AK17" s="18">
        <v>863</v>
      </c>
      <c r="AL17" s="18">
        <v>558</v>
      </c>
      <c r="AM17" s="18">
        <v>480</v>
      </c>
      <c r="AN17" s="18">
        <v>543</v>
      </c>
      <c r="AO17" s="18">
        <v>786</v>
      </c>
      <c r="AP17" s="18">
        <v>889</v>
      </c>
      <c r="AQ17" s="18">
        <v>1235</v>
      </c>
      <c r="AR17" s="18">
        <v>1260</v>
      </c>
      <c r="AS17" s="74">
        <f t="shared" si="0"/>
        <v>11636</v>
      </c>
      <c r="AT17" s="74">
        <f t="shared" si="1"/>
        <v>11636</v>
      </c>
      <c r="AU17" s="18" t="str">
        <f>AU14</f>
        <v>G1</v>
      </c>
      <c r="AV17" s="18" t="s">
        <v>100</v>
      </c>
      <c r="AW17" s="18">
        <v>8784</v>
      </c>
      <c r="AX17" s="18">
        <v>12</v>
      </c>
      <c r="AY17" s="47">
        <v>100</v>
      </c>
      <c r="AZ17" s="47">
        <v>0</v>
      </c>
      <c r="BA17" s="18">
        <f t="shared" ref="BA17" si="15">AY17*AT17/100</f>
        <v>11636</v>
      </c>
      <c r="BB17" s="18">
        <f t="shared" ref="BB17" si="16">AT17*AZ17/100</f>
        <v>0</v>
      </c>
      <c r="BC17" s="37">
        <f>C4</f>
        <v>0</v>
      </c>
      <c r="BD17" s="37">
        <f>C5</f>
        <v>0</v>
      </c>
      <c r="BE17" s="38">
        <f t="shared" si="4"/>
        <v>0</v>
      </c>
      <c r="BF17" s="38">
        <f t="shared" si="4"/>
        <v>0</v>
      </c>
      <c r="BG17" s="38">
        <f t="shared" si="5"/>
        <v>0</v>
      </c>
      <c r="BH17" s="18">
        <f>BH14</f>
        <v>0</v>
      </c>
      <c r="BI17" s="39">
        <f t="shared" si="6"/>
        <v>0</v>
      </c>
      <c r="BJ17" s="18">
        <f>BJ14</f>
        <v>0</v>
      </c>
      <c r="BK17" s="39">
        <f t="shared" si="7"/>
        <v>0</v>
      </c>
      <c r="BL17" s="18">
        <f>BL14</f>
        <v>9.86</v>
      </c>
      <c r="BM17" s="39">
        <f t="shared" si="8"/>
        <v>118.32</v>
      </c>
      <c r="BN17" s="18">
        <f>BN14</f>
        <v>8.85</v>
      </c>
      <c r="BO17" s="39">
        <f>BN17*AX17*AZ17/100</f>
        <v>0</v>
      </c>
      <c r="BP17" s="18">
        <f>BP14</f>
        <v>6.8479999999999999E-2</v>
      </c>
      <c r="BQ17" s="39">
        <f t="shared" si="9"/>
        <v>796.83327999999995</v>
      </c>
      <c r="BR17" s="18">
        <f>BR14</f>
        <v>6.0920000000000002E-2</v>
      </c>
      <c r="BS17" s="39">
        <f t="shared" si="10"/>
        <v>0</v>
      </c>
      <c r="BT17" s="40">
        <f t="shared" si="11"/>
        <v>915.15328</v>
      </c>
      <c r="BU17" s="40">
        <f t="shared" si="12"/>
        <v>210.4852544</v>
      </c>
      <c r="BV17" s="40">
        <f t="shared" si="13"/>
        <v>1125.6385344</v>
      </c>
    </row>
    <row r="18" spans="1:74" ht="13.5" customHeight="1">
      <c r="A18" s="18">
        <v>4</v>
      </c>
      <c r="B18" s="18" t="s">
        <v>87</v>
      </c>
      <c r="C18" s="42" t="s">
        <v>88</v>
      </c>
      <c r="D18" s="18" t="s">
        <v>89</v>
      </c>
      <c r="E18" s="18" t="s">
        <v>89</v>
      </c>
      <c r="F18" s="18" t="s">
        <v>90</v>
      </c>
      <c r="G18" s="42" t="s">
        <v>91</v>
      </c>
      <c r="H18" s="18"/>
      <c r="I18" s="42" t="s">
        <v>92</v>
      </c>
      <c r="J18" s="18" t="s">
        <v>87</v>
      </c>
      <c r="K18" s="42" t="s">
        <v>88</v>
      </c>
      <c r="L18" s="18" t="s">
        <v>89</v>
      </c>
      <c r="M18" s="18" t="s">
        <v>89</v>
      </c>
      <c r="N18" s="18" t="s">
        <v>90</v>
      </c>
      <c r="O18" s="42" t="s">
        <v>91</v>
      </c>
      <c r="P18" s="18"/>
      <c r="Q18" s="18" t="s">
        <v>93</v>
      </c>
      <c r="R18" s="42" t="s">
        <v>94</v>
      </c>
      <c r="S18" s="18" t="s">
        <v>27</v>
      </c>
      <c r="T18" s="18" t="s">
        <v>59</v>
      </c>
      <c r="U18" s="18" t="s">
        <v>72</v>
      </c>
      <c r="V18" s="18" t="s">
        <v>39</v>
      </c>
      <c r="W18" s="18" t="s">
        <v>44</v>
      </c>
      <c r="X18" s="18" t="s">
        <v>124</v>
      </c>
      <c r="Y18" s="18" t="s">
        <v>88</v>
      </c>
      <c r="Z18" s="18" t="s">
        <v>89</v>
      </c>
      <c r="AA18" s="18" t="s">
        <v>89</v>
      </c>
      <c r="AB18" s="18" t="s">
        <v>90</v>
      </c>
      <c r="AC18" s="2" t="s">
        <v>91</v>
      </c>
      <c r="AD18" s="18"/>
      <c r="AE18" s="42" t="s">
        <v>107</v>
      </c>
      <c r="AF18" s="42"/>
      <c r="AG18" s="74">
        <v>12662</v>
      </c>
      <c r="AH18" s="18">
        <v>10465</v>
      </c>
      <c r="AI18" s="18">
        <v>9870</v>
      </c>
      <c r="AJ18" s="18">
        <v>6088</v>
      </c>
      <c r="AK18" s="18">
        <v>413</v>
      </c>
      <c r="AL18" s="18">
        <v>0</v>
      </c>
      <c r="AM18" s="18">
        <v>0</v>
      </c>
      <c r="AN18" s="18">
        <v>0</v>
      </c>
      <c r="AO18" s="18">
        <v>1620</v>
      </c>
      <c r="AP18" s="18">
        <v>3342</v>
      </c>
      <c r="AQ18" s="18">
        <v>7785</v>
      </c>
      <c r="AR18" s="18">
        <v>12208</v>
      </c>
      <c r="AS18" s="74">
        <f t="shared" si="0"/>
        <v>64453</v>
      </c>
      <c r="AT18" s="74">
        <f t="shared" si="1"/>
        <v>64453</v>
      </c>
      <c r="AU18" s="18" t="str">
        <f>AU16</f>
        <v>G3</v>
      </c>
      <c r="AV18" s="18" t="s">
        <v>102</v>
      </c>
      <c r="AW18" s="36">
        <v>8784</v>
      </c>
      <c r="AX18" s="18">
        <v>12</v>
      </c>
      <c r="AY18" s="73">
        <v>91.25</v>
      </c>
      <c r="AZ18" s="73">
        <v>8.75</v>
      </c>
      <c r="BA18" s="18">
        <f t="shared" si="2"/>
        <v>58813.362500000003</v>
      </c>
      <c r="BB18" s="18">
        <f t="shared" si="3"/>
        <v>5639.6374999999998</v>
      </c>
      <c r="BC18" s="37">
        <f>C4</f>
        <v>0</v>
      </c>
      <c r="BD18" s="37">
        <f>C5</f>
        <v>0</v>
      </c>
      <c r="BE18" s="38">
        <f t="shared" si="4"/>
        <v>0</v>
      </c>
      <c r="BF18" s="38">
        <f t="shared" si="4"/>
        <v>0</v>
      </c>
      <c r="BG18" s="38">
        <f t="shared" si="5"/>
        <v>0</v>
      </c>
      <c r="BH18" s="18">
        <f>BH16</f>
        <v>0</v>
      </c>
      <c r="BI18" s="39">
        <f t="shared" si="6"/>
        <v>0</v>
      </c>
      <c r="BJ18" s="18">
        <f>BJ16</f>
        <v>0</v>
      </c>
      <c r="BK18" s="39">
        <f t="shared" si="7"/>
        <v>0</v>
      </c>
      <c r="BL18" s="18">
        <f>BL16</f>
        <v>6.28E-3</v>
      </c>
      <c r="BM18" s="39">
        <f>BL18*AV18*AW18*AY18/100</f>
        <v>7198.1498159999992</v>
      </c>
      <c r="BN18" s="18">
        <f>BN16</f>
        <v>5.64E-3</v>
      </c>
      <c r="BO18" s="39">
        <f>BN18*AV18*AW18*AZ18/100</f>
        <v>619.89127200000007</v>
      </c>
      <c r="BP18" s="18">
        <f>BP16</f>
        <v>6.3740000000000005E-2</v>
      </c>
      <c r="BQ18" s="39">
        <f t="shared" si="9"/>
        <v>3748.7637257500005</v>
      </c>
      <c r="BR18" s="18">
        <f>BR16</f>
        <v>6.28E-3</v>
      </c>
      <c r="BS18" s="39">
        <f t="shared" si="10"/>
        <v>35.416923499999996</v>
      </c>
      <c r="BT18" s="40">
        <f t="shared" si="11"/>
        <v>11602.221737250002</v>
      </c>
      <c r="BU18" s="40">
        <f t="shared" si="12"/>
        <v>2668.5109995675007</v>
      </c>
      <c r="BV18" s="40">
        <f t="shared" si="13"/>
        <v>14270.732736817503</v>
      </c>
    </row>
    <row r="19" spans="1:74" ht="13.5" customHeight="1">
      <c r="A19" s="18">
        <v>6</v>
      </c>
      <c r="B19" s="18" t="s">
        <v>87</v>
      </c>
      <c r="C19" s="42" t="s">
        <v>88</v>
      </c>
      <c r="D19" s="18" t="s">
        <v>89</v>
      </c>
      <c r="E19" s="18" t="s">
        <v>89</v>
      </c>
      <c r="F19" s="18" t="s">
        <v>90</v>
      </c>
      <c r="G19" s="42" t="s">
        <v>91</v>
      </c>
      <c r="H19" s="18"/>
      <c r="I19" s="42" t="s">
        <v>92</v>
      </c>
      <c r="J19" s="18" t="s">
        <v>87</v>
      </c>
      <c r="K19" s="42" t="s">
        <v>88</v>
      </c>
      <c r="L19" s="18" t="s">
        <v>89</v>
      </c>
      <c r="M19" s="18" t="s">
        <v>89</v>
      </c>
      <c r="N19" s="18" t="s">
        <v>90</v>
      </c>
      <c r="O19" s="42" t="s">
        <v>91</v>
      </c>
      <c r="P19" s="18"/>
      <c r="Q19" s="18" t="s">
        <v>93</v>
      </c>
      <c r="R19" s="42" t="s">
        <v>94</v>
      </c>
      <c r="S19" s="18" t="s">
        <v>27</v>
      </c>
      <c r="T19" s="18" t="s">
        <v>59</v>
      </c>
      <c r="U19" s="18" t="s">
        <v>72</v>
      </c>
      <c r="V19" s="18" t="s">
        <v>39</v>
      </c>
      <c r="W19" s="18" t="s">
        <v>44</v>
      </c>
      <c r="X19" s="18" t="s">
        <v>125</v>
      </c>
      <c r="Y19" s="18" t="s">
        <v>88</v>
      </c>
      <c r="Z19" s="18" t="s">
        <v>89</v>
      </c>
      <c r="AA19" s="18" t="s">
        <v>89</v>
      </c>
      <c r="AB19" s="18" t="s">
        <v>90</v>
      </c>
      <c r="AC19" s="2" t="s">
        <v>126</v>
      </c>
      <c r="AD19" s="18"/>
      <c r="AE19" s="42" t="s">
        <v>108</v>
      </c>
      <c r="AF19" s="42"/>
      <c r="AG19" s="74">
        <v>10002</v>
      </c>
      <c r="AH19" s="18">
        <v>8541</v>
      </c>
      <c r="AI19" s="18">
        <v>9663</v>
      </c>
      <c r="AJ19" s="18">
        <v>6713</v>
      </c>
      <c r="AK19" s="18">
        <v>3442</v>
      </c>
      <c r="AL19" s="18">
        <v>2276</v>
      </c>
      <c r="AM19" s="18">
        <v>1361</v>
      </c>
      <c r="AN19" s="18">
        <v>124</v>
      </c>
      <c r="AO19" s="18">
        <v>3723</v>
      </c>
      <c r="AP19" s="18">
        <v>5163</v>
      </c>
      <c r="AQ19" s="18">
        <v>8350</v>
      </c>
      <c r="AR19" s="18">
        <v>9754</v>
      </c>
      <c r="AS19" s="74">
        <f t="shared" si="0"/>
        <v>69112</v>
      </c>
      <c r="AT19" s="74">
        <f t="shared" si="1"/>
        <v>69112</v>
      </c>
      <c r="AU19" s="18" t="str">
        <f>AU15</f>
        <v>G2</v>
      </c>
      <c r="AV19" s="18" t="s">
        <v>100</v>
      </c>
      <c r="AW19" s="36">
        <v>8784</v>
      </c>
      <c r="AX19" s="18">
        <v>12</v>
      </c>
      <c r="AY19" s="73">
        <v>0</v>
      </c>
      <c r="AZ19" s="73">
        <v>100</v>
      </c>
      <c r="BA19" s="18">
        <f t="shared" si="2"/>
        <v>0</v>
      </c>
      <c r="BB19" s="18">
        <f t="shared" si="3"/>
        <v>69112</v>
      </c>
      <c r="BC19" s="37">
        <f>C4</f>
        <v>0</v>
      </c>
      <c r="BD19" s="37">
        <f>C5</f>
        <v>0</v>
      </c>
      <c r="BE19" s="38">
        <f t="shared" si="4"/>
        <v>0</v>
      </c>
      <c r="BF19" s="38">
        <f t="shared" si="4"/>
        <v>0</v>
      </c>
      <c r="BG19" s="38">
        <f t="shared" si="5"/>
        <v>0</v>
      </c>
      <c r="BH19" s="18">
        <f>BH15</f>
        <v>0</v>
      </c>
      <c r="BI19" s="39">
        <f t="shared" si="6"/>
        <v>0</v>
      </c>
      <c r="BJ19" s="18">
        <f>BJ15</f>
        <v>0</v>
      </c>
      <c r="BK19" s="39">
        <f t="shared" si="7"/>
        <v>0</v>
      </c>
      <c r="BL19" s="18">
        <f>BL15</f>
        <v>159.81</v>
      </c>
      <c r="BM19" s="39">
        <f t="shared" ref="BM19:BM20" si="17">BL19*AX19*AY19/100</f>
        <v>0</v>
      </c>
      <c r="BN19" s="18">
        <f>BN15</f>
        <v>143.56</v>
      </c>
      <c r="BO19" s="39">
        <f t="shared" ref="BO19:BO20" si="18">BN19*AX19*AZ19/100</f>
        <v>1722.72</v>
      </c>
      <c r="BP19" s="18">
        <f>BP15</f>
        <v>6.5740000000000007E-2</v>
      </c>
      <c r="BQ19" s="39">
        <f t="shared" si="9"/>
        <v>0</v>
      </c>
      <c r="BR19" s="18">
        <f>BR15</f>
        <v>6.5740000000000007E-2</v>
      </c>
      <c r="BS19" s="39">
        <f t="shared" si="10"/>
        <v>4543.4228800000001</v>
      </c>
      <c r="BT19" s="40">
        <f t="shared" si="11"/>
        <v>6266.1428800000003</v>
      </c>
      <c r="BU19" s="40">
        <f t="shared" si="12"/>
        <v>1441.2128624000002</v>
      </c>
      <c r="BV19" s="40">
        <f t="shared" si="13"/>
        <v>7707.355742400001</v>
      </c>
    </row>
    <row r="20" spans="1:74" ht="13.5" customHeight="1">
      <c r="A20" s="18">
        <v>7</v>
      </c>
      <c r="B20" s="18" t="s">
        <v>87</v>
      </c>
      <c r="C20" s="42" t="s">
        <v>88</v>
      </c>
      <c r="D20" s="18" t="s">
        <v>89</v>
      </c>
      <c r="E20" s="18" t="s">
        <v>89</v>
      </c>
      <c r="F20" s="18" t="s">
        <v>90</v>
      </c>
      <c r="G20" s="42" t="s">
        <v>91</v>
      </c>
      <c r="H20" s="18"/>
      <c r="I20" s="42" t="s">
        <v>92</v>
      </c>
      <c r="J20" s="18" t="s">
        <v>87</v>
      </c>
      <c r="K20" s="42" t="s">
        <v>88</v>
      </c>
      <c r="L20" s="18" t="s">
        <v>89</v>
      </c>
      <c r="M20" s="18" t="s">
        <v>89</v>
      </c>
      <c r="N20" s="18" t="s">
        <v>90</v>
      </c>
      <c r="O20" s="42" t="s">
        <v>91</v>
      </c>
      <c r="P20" s="18"/>
      <c r="Q20" s="18" t="s">
        <v>93</v>
      </c>
      <c r="R20" s="42" t="s">
        <v>110</v>
      </c>
      <c r="S20" s="18" t="s">
        <v>27</v>
      </c>
      <c r="T20" s="18" t="s">
        <v>59</v>
      </c>
      <c r="U20" s="18" t="s">
        <v>72</v>
      </c>
      <c r="V20" s="18" t="s">
        <v>39</v>
      </c>
      <c r="W20" s="18" t="s">
        <v>44</v>
      </c>
      <c r="X20" s="18" t="s">
        <v>127</v>
      </c>
      <c r="Y20" s="18" t="s">
        <v>128</v>
      </c>
      <c r="Z20" s="18" t="s">
        <v>129</v>
      </c>
      <c r="AA20" s="18" t="s">
        <v>130</v>
      </c>
      <c r="AB20" s="18" t="s">
        <v>131</v>
      </c>
      <c r="AC20" s="2" t="s">
        <v>132</v>
      </c>
      <c r="AD20" s="18"/>
      <c r="AE20" s="42" t="s">
        <v>109</v>
      </c>
      <c r="AF20" s="42"/>
      <c r="AG20" s="74">
        <v>8364</v>
      </c>
      <c r="AH20" s="18">
        <v>9198</v>
      </c>
      <c r="AI20" s="18">
        <v>9088</v>
      </c>
      <c r="AJ20" s="18">
        <v>0</v>
      </c>
      <c r="AK20" s="18">
        <v>0</v>
      </c>
      <c r="AL20" s="18">
        <v>8472</v>
      </c>
      <c r="AM20" s="18">
        <v>0</v>
      </c>
      <c r="AN20" s="18">
        <v>1151</v>
      </c>
      <c r="AO20" s="18">
        <v>0</v>
      </c>
      <c r="AP20" s="18">
        <v>0</v>
      </c>
      <c r="AQ20" s="18">
        <v>15178</v>
      </c>
      <c r="AR20" s="18">
        <v>5392</v>
      </c>
      <c r="AS20" s="74">
        <f t="shared" si="0"/>
        <v>56843</v>
      </c>
      <c r="AT20" s="74">
        <f t="shared" si="1"/>
        <v>56843</v>
      </c>
      <c r="AU20" s="61" t="s">
        <v>99</v>
      </c>
      <c r="AV20" s="18" t="s">
        <v>100</v>
      </c>
      <c r="AW20" s="36">
        <v>8784</v>
      </c>
      <c r="AX20" s="18">
        <v>12</v>
      </c>
      <c r="AY20" s="73">
        <v>0</v>
      </c>
      <c r="AZ20" s="73">
        <v>100</v>
      </c>
      <c r="BA20" s="18">
        <f t="shared" si="2"/>
        <v>0</v>
      </c>
      <c r="BB20" s="18">
        <f t="shared" si="3"/>
        <v>56843</v>
      </c>
      <c r="BC20" s="37">
        <f>C4</f>
        <v>0</v>
      </c>
      <c r="BD20" s="37">
        <f>C5</f>
        <v>0</v>
      </c>
      <c r="BE20" s="38">
        <f t="shared" si="4"/>
        <v>0</v>
      </c>
      <c r="BF20" s="38">
        <f t="shared" si="4"/>
        <v>0</v>
      </c>
      <c r="BG20" s="38">
        <f t="shared" si="5"/>
        <v>0</v>
      </c>
      <c r="BH20" s="40">
        <f>H6</f>
        <v>0</v>
      </c>
      <c r="BI20" s="39">
        <f t="shared" si="6"/>
        <v>0</v>
      </c>
      <c r="BJ20" s="40">
        <f>H5</f>
        <v>0</v>
      </c>
      <c r="BK20" s="39">
        <f t="shared" si="7"/>
        <v>0</v>
      </c>
      <c r="BL20" s="40">
        <f>Ceny!D6</f>
        <v>30.87</v>
      </c>
      <c r="BM20" s="39">
        <f t="shared" si="17"/>
        <v>0</v>
      </c>
      <c r="BN20" s="18">
        <f>Ceny!B6</f>
        <v>25.44</v>
      </c>
      <c r="BO20" s="39">
        <f t="shared" si="18"/>
        <v>305.28000000000003</v>
      </c>
      <c r="BP20" s="18">
        <f>Ceny!E6</f>
        <v>4.8050000000000002E-2</v>
      </c>
      <c r="BQ20" s="39">
        <f t="shared" si="9"/>
        <v>0</v>
      </c>
      <c r="BR20" s="18">
        <f>Ceny!C6</f>
        <v>3.9600000000000003E-2</v>
      </c>
      <c r="BS20" s="39">
        <f t="shared" si="10"/>
        <v>2250.9828000000002</v>
      </c>
      <c r="BT20" s="40">
        <f t="shared" si="11"/>
        <v>2556.2628000000004</v>
      </c>
      <c r="BU20" s="40">
        <f t="shared" si="12"/>
        <v>587.94044400000007</v>
      </c>
      <c r="BV20" s="40">
        <f t="shared" si="13"/>
        <v>3144.2032440000003</v>
      </c>
    </row>
    <row r="21" spans="1:74">
      <c r="AG21" s="75"/>
      <c r="AT21" s="1">
        <f>SUM(AT14:AT20)</f>
        <v>836573</v>
      </c>
      <c r="BT21" s="60">
        <f>SUM(BT14:BT20)</f>
        <v>57320.449697249991</v>
      </c>
      <c r="BU21" s="60">
        <f>SUM(BU14:BU20)</f>
        <v>13183.703430367501</v>
      </c>
      <c r="BV21" s="60">
        <f>SUM(BV14:BV20)</f>
        <v>70504.153127617508</v>
      </c>
    </row>
    <row r="22" spans="1:74">
      <c r="AG22" s="76"/>
      <c r="AT22" s="1">
        <f>AT21/1000</f>
        <v>836.57299999999998</v>
      </c>
    </row>
    <row r="23" spans="1:74">
      <c r="AG23" s="76"/>
    </row>
    <row r="24" spans="1:74">
      <c r="AG24" s="76"/>
    </row>
    <row r="25" spans="1:74">
      <c r="AG25" s="76"/>
    </row>
    <row r="26" spans="1:74">
      <c r="AG26" s="76"/>
    </row>
    <row r="27" spans="1:74">
      <c r="AG27" s="76"/>
    </row>
    <row r="28" spans="1:74">
      <c r="AG28" s="76"/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sqref="A1:XFD1048576"/>
    </sheetView>
  </sheetViews>
  <sheetFormatPr defaultRowHeight="11.5"/>
  <cols>
    <col min="1" max="16384" width="8.6640625" style="56"/>
  </cols>
  <sheetData>
    <row r="1" spans="1:5">
      <c r="A1" s="72" t="s">
        <v>8</v>
      </c>
      <c r="B1" s="72" t="s">
        <v>76</v>
      </c>
      <c r="C1" s="72"/>
      <c r="D1" s="72" t="s">
        <v>77</v>
      </c>
      <c r="E1" s="72"/>
    </row>
    <row r="2" spans="1:5" ht="69">
      <c r="A2" s="72"/>
      <c r="B2" s="57" t="s">
        <v>33</v>
      </c>
      <c r="C2" s="57" t="s">
        <v>32</v>
      </c>
      <c r="D2" s="57" t="s">
        <v>33</v>
      </c>
      <c r="E2" s="57" t="s">
        <v>32</v>
      </c>
    </row>
    <row r="3" spans="1:5">
      <c r="A3" s="58" t="s">
        <v>96</v>
      </c>
      <c r="B3" s="58">
        <v>8.85</v>
      </c>
      <c r="C3" s="58">
        <v>6.0920000000000002E-2</v>
      </c>
      <c r="D3" s="58">
        <v>9.86</v>
      </c>
      <c r="E3" s="58">
        <v>6.8479999999999999E-2</v>
      </c>
    </row>
    <row r="4" spans="1:5">
      <c r="A4" s="58" t="s">
        <v>97</v>
      </c>
      <c r="B4" s="58">
        <v>143.56</v>
      </c>
      <c r="C4" s="58">
        <v>5.8709999999999998E-2</v>
      </c>
      <c r="D4" s="58">
        <v>159.81</v>
      </c>
      <c r="E4" s="58">
        <v>6.5740000000000007E-2</v>
      </c>
    </row>
    <row r="5" spans="1:5">
      <c r="A5" s="58" t="s">
        <v>98</v>
      </c>
      <c r="B5" s="58">
        <v>5.64E-3</v>
      </c>
      <c r="C5" s="58">
        <v>5.6300000000000003E-2</v>
      </c>
      <c r="D5" s="58">
        <v>6.28E-3</v>
      </c>
      <c r="E5" s="58">
        <v>6.3740000000000005E-2</v>
      </c>
    </row>
    <row r="6" spans="1:5">
      <c r="A6" s="58" t="s">
        <v>111</v>
      </c>
      <c r="B6" s="58">
        <v>25.44</v>
      </c>
      <c r="C6" s="58">
        <v>3.9600000000000003E-2</v>
      </c>
      <c r="D6" s="58">
        <v>30.87</v>
      </c>
      <c r="E6" s="58">
        <v>4.8050000000000002E-2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O9" sqref="O9"/>
    </sheetView>
  </sheetViews>
  <sheetFormatPr defaultRowHeight="14"/>
  <cols>
    <col min="1" max="1" width="3.08203125" customWidth="1"/>
    <col min="2" max="2" width="10.75" customWidth="1"/>
    <col min="3" max="3" width="4.75" customWidth="1"/>
    <col min="4" max="4" width="6.33203125" customWidth="1"/>
    <col min="5" max="5" width="6.5" customWidth="1"/>
    <col min="7" max="7" width="4.08203125" customWidth="1"/>
    <col min="8" max="8" width="15" customWidth="1"/>
  </cols>
  <sheetData>
    <row r="1" spans="1:11" ht="112">
      <c r="A1" s="50" t="s">
        <v>28</v>
      </c>
      <c r="B1" s="51" t="s">
        <v>7</v>
      </c>
      <c r="C1" s="51" t="s">
        <v>1</v>
      </c>
      <c r="D1" s="51" t="s">
        <v>2</v>
      </c>
      <c r="E1" s="51" t="s">
        <v>3</v>
      </c>
      <c r="F1" s="51" t="s">
        <v>4</v>
      </c>
      <c r="G1" s="52" t="s">
        <v>5</v>
      </c>
      <c r="H1" s="53" t="s">
        <v>133</v>
      </c>
      <c r="I1" s="52" t="s">
        <v>60</v>
      </c>
      <c r="J1" s="53" t="s">
        <v>8</v>
      </c>
      <c r="K1" s="53" t="s">
        <v>9</v>
      </c>
    </row>
    <row r="2" spans="1:11">
      <c r="A2" s="54">
        <f>'Wykaz ppg - kalkulator '!A14</f>
        <v>1</v>
      </c>
      <c r="B2" s="55" t="str">
        <f>'Wykaz ppg - kalkulator '!X14</f>
        <v>MCK-S</v>
      </c>
      <c r="C2" s="54" t="str">
        <f>'Wykaz ppg - kalkulator '!Y14</f>
        <v>47-110</v>
      </c>
      <c r="D2" s="54" t="str">
        <f>'Wykaz ppg - kalkulator '!Z14</f>
        <v>Kolonowskie</v>
      </c>
      <c r="E2" s="54" t="str">
        <f>'Wykaz ppg - kalkulator '!AA14</f>
        <v>Kolonowskie</v>
      </c>
      <c r="F2" s="54" t="str">
        <f>'Wykaz ppg - kalkulator '!AB14</f>
        <v>Ks. Czerwionki</v>
      </c>
      <c r="G2" s="54" t="str">
        <f>'Wykaz ppg - kalkulator '!AC14</f>
        <v>2a</v>
      </c>
      <c r="H2" s="42" t="s">
        <v>103</v>
      </c>
      <c r="I2" s="55">
        <f>'Wykaz ppg - kalkulator '!AT14</f>
        <v>46976</v>
      </c>
      <c r="J2" s="54" t="str">
        <f>'Wykaz ppg - kalkulator '!AU14</f>
        <v>G1</v>
      </c>
      <c r="K2" s="49"/>
    </row>
    <row r="3" spans="1:11">
      <c r="A3" s="54">
        <v>2</v>
      </c>
      <c r="B3" s="55" t="str">
        <f>'Wykaz ppg - kalkulator '!X15</f>
        <v>Remiza</v>
      </c>
      <c r="C3" s="54" t="str">
        <f>'Wykaz ppg - kalkulator '!Y15</f>
        <v>47-110</v>
      </c>
      <c r="D3" s="54" t="str">
        <f>'Wykaz ppg - kalkulator '!Z15</f>
        <v>Kolonowskie</v>
      </c>
      <c r="E3" s="54" t="str">
        <f>'Wykaz ppg - kalkulator '!AA15</f>
        <v>Kolonowskie</v>
      </c>
      <c r="F3" s="54" t="str">
        <f>'Wykaz ppg - kalkulator '!AB15</f>
        <v>Leśna</v>
      </c>
      <c r="G3" s="54" t="str">
        <f>'Wykaz ppg - kalkulator '!AC15</f>
        <v>6b</v>
      </c>
      <c r="H3" s="42" t="s">
        <v>104</v>
      </c>
      <c r="I3" s="55">
        <f>'Wykaz ppg - kalkulator '!AT15</f>
        <v>70912</v>
      </c>
      <c r="J3" s="54" t="str">
        <f>'Wykaz ppg - kalkulator '!AU15</f>
        <v>G2</v>
      </c>
      <c r="K3" s="49"/>
    </row>
    <row r="4" spans="1:11">
      <c r="A4" s="54">
        <v>3</v>
      </c>
      <c r="B4" s="55" t="str">
        <f>'Wykaz ppg - kalkulator '!X16</f>
        <v>Hala sportowa</v>
      </c>
      <c r="C4" s="54" t="str">
        <f>'Wykaz ppg - kalkulator '!Y16</f>
        <v>47-110</v>
      </c>
      <c r="D4" s="54" t="str">
        <f>'Wykaz ppg - kalkulator '!Z16</f>
        <v>Kolonowskie</v>
      </c>
      <c r="E4" s="54" t="str">
        <f>'Wykaz ppg - kalkulator '!AA16</f>
        <v>Kolonowskie</v>
      </c>
      <c r="F4" s="54" t="str">
        <f>'Wykaz ppg - kalkulator '!AB16</f>
        <v>Szkolna</v>
      </c>
      <c r="G4" s="54" t="str">
        <f>'Wykaz ppg - kalkulator '!AC16</f>
        <v>1b</v>
      </c>
      <c r="H4" s="42" t="s">
        <v>105</v>
      </c>
      <c r="I4" s="55">
        <f>'Wykaz ppg - kalkulator '!AT16</f>
        <v>516641</v>
      </c>
      <c r="J4" s="54" t="str">
        <f>'Wykaz ppg - kalkulator '!AU16</f>
        <v>G3</v>
      </c>
      <c r="K4" s="49" t="str">
        <f>'Wykaz ppg - kalkulator '!AV16</f>
        <v>472</v>
      </c>
    </row>
    <row r="5" spans="1:11">
      <c r="A5" s="54">
        <v>4</v>
      </c>
      <c r="B5" s="55" t="str">
        <f>'Wykaz ppg - kalkulator '!X17</f>
        <v>Targowisko toaleta</v>
      </c>
      <c r="C5" s="54" t="str">
        <f>'Wykaz ppg - kalkulator '!Y17</f>
        <v>47-110</v>
      </c>
      <c r="D5" s="54" t="str">
        <f>'Wykaz ppg - kalkulator '!Z17</f>
        <v>Kolonowskie</v>
      </c>
      <c r="E5" s="54" t="str">
        <f>'Wykaz ppg - kalkulator '!AA17</f>
        <v>Kolonowskie</v>
      </c>
      <c r="F5" s="54" t="str">
        <f>'Wykaz ppg - kalkulator '!AB17</f>
        <v>Prosta</v>
      </c>
      <c r="G5" s="54" t="str">
        <f>'Wykaz ppg - kalkulator '!AC17</f>
        <v>dz.987/4</v>
      </c>
      <c r="H5" s="42" t="s">
        <v>106</v>
      </c>
      <c r="I5" s="55">
        <f>'Wykaz ppg - kalkulator '!AT17</f>
        <v>11636</v>
      </c>
      <c r="J5" s="54" t="str">
        <f>'Wykaz ppg - kalkulator '!AU17</f>
        <v>G1</v>
      </c>
      <c r="K5" s="49"/>
    </row>
    <row r="6" spans="1:11">
      <c r="A6" s="54">
        <v>5</v>
      </c>
      <c r="B6" s="55" t="str">
        <f>'Wykaz ppg - kalkulator '!X18</f>
        <v>Budynek Urzędu Miasta i Gminy</v>
      </c>
      <c r="C6" s="54" t="str">
        <f>'Wykaz ppg - kalkulator '!Y18</f>
        <v>47-110</v>
      </c>
      <c r="D6" s="54" t="str">
        <f>'Wykaz ppg - kalkulator '!Z18</f>
        <v>Kolonowskie</v>
      </c>
      <c r="E6" s="54" t="str">
        <f>'Wykaz ppg - kalkulator '!AA18</f>
        <v>Kolonowskie</v>
      </c>
      <c r="F6" s="54" t="str">
        <f>'Wykaz ppg - kalkulator '!AB18</f>
        <v>Ks. Czerwionki</v>
      </c>
      <c r="G6" s="54" t="str">
        <f>'Wykaz ppg - kalkulator '!AC18</f>
        <v>39</v>
      </c>
      <c r="H6" s="42" t="s">
        <v>107</v>
      </c>
      <c r="I6" s="55">
        <f>'Wykaz ppg - kalkulator '!AT18</f>
        <v>64453</v>
      </c>
      <c r="J6" s="54" t="str">
        <f>'Wykaz ppg - kalkulator '!AU18</f>
        <v>G3</v>
      </c>
      <c r="K6" s="49" t="str">
        <f>'Wykaz ppg - kalkulator '!AV18</f>
        <v>143</v>
      </c>
    </row>
    <row r="7" spans="1:11">
      <c r="A7" s="54">
        <v>7</v>
      </c>
      <c r="B7" s="55" t="str">
        <f>'Wykaz ppg - kalkulator '!X19</f>
        <v>Przedszkole Publiczne nr 1</v>
      </c>
      <c r="C7" s="54" t="str">
        <f>'Wykaz ppg - kalkulator '!Y19</f>
        <v>47-110</v>
      </c>
      <c r="D7" s="54" t="str">
        <f>'Wykaz ppg - kalkulator '!Z19</f>
        <v>Kolonowskie</v>
      </c>
      <c r="E7" s="54" t="str">
        <f>'Wykaz ppg - kalkulator '!AA19</f>
        <v>Kolonowskie</v>
      </c>
      <c r="F7" s="54" t="str">
        <f>'Wykaz ppg - kalkulator '!AB19</f>
        <v>Ks. Czerwionki</v>
      </c>
      <c r="G7" s="54" t="str">
        <f>'Wykaz ppg - kalkulator '!AC19</f>
        <v>16</v>
      </c>
      <c r="H7" s="42" t="s">
        <v>108</v>
      </c>
      <c r="I7" s="55">
        <f>'Wykaz ppg - kalkulator '!AT19</f>
        <v>69112</v>
      </c>
      <c r="J7" s="54" t="str">
        <f>'Wykaz ppg - kalkulator '!AU19</f>
        <v>G2</v>
      </c>
      <c r="K7" s="49"/>
    </row>
    <row r="8" spans="1:11">
      <c r="A8" s="54">
        <v>8</v>
      </c>
      <c r="B8" s="55" t="str">
        <f>'Wykaz ppg - kalkulator '!X20</f>
        <v>CAW Spórok</v>
      </c>
      <c r="C8" s="54" t="str">
        <f>'Wykaz ppg - kalkulator '!Y20</f>
        <v>47-175</v>
      </c>
      <c r="D8" s="54" t="str">
        <f>'Wykaz ppg - kalkulator '!Z20</f>
        <v>Kadłub</v>
      </c>
      <c r="E8" s="54" t="str">
        <f>'Wykaz ppg - kalkulator '!AA20</f>
        <v>Spórok</v>
      </c>
      <c r="F8" s="54" t="str">
        <f>'Wykaz ppg - kalkulator '!AB20</f>
        <v>Guznera</v>
      </c>
      <c r="G8" s="54" t="str">
        <f>'Wykaz ppg - kalkulator '!AC20</f>
        <v>3</v>
      </c>
      <c r="H8" s="63" t="str">
        <f>'Wykaz ppg - kalkulator '!AE20</f>
        <v>8018590365500032347710</v>
      </c>
      <c r="I8" s="55">
        <f>'Wykaz ppg - kalkulator '!AT20</f>
        <v>56843</v>
      </c>
      <c r="J8" s="54" t="str">
        <f>'Wykaz ppg - kalkulator '!AU20</f>
        <v>W-3.9_ZA</v>
      </c>
      <c r="K8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ppg - kalkulator </vt:lpstr>
      <vt:lpstr>Ceny</vt:lpstr>
      <vt:lpstr>wykaz ppe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dell</cp:lastModifiedBy>
  <cp:revision>147</cp:revision>
  <cp:lastPrinted>2017-09-11T08:29:14Z</cp:lastPrinted>
  <dcterms:created xsi:type="dcterms:W3CDTF">2016-09-26T13:43:19Z</dcterms:created>
  <dcterms:modified xsi:type="dcterms:W3CDTF">2023-05-19T12:20:12Z</dcterms:modified>
</cp:coreProperties>
</file>