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en_skoroszyt" defaultThemeVersion="124226"/>
  <bookViews>
    <workbookView xWindow="240" yWindow="405" windowWidth="14805" windowHeight="7710"/>
  </bookViews>
  <sheets>
    <sheet name="OPZ" sheetId="5" r:id="rId1"/>
  </sheets>
  <externalReferences>
    <externalReference r:id="rId2"/>
  </externalReferences>
  <definedNames>
    <definedName name="_xlnm._FilterDatabase" localSheetId="0" hidden="1">OPZ!$A$4:$AA$247</definedName>
  </definedNames>
  <calcPr calcId="162913"/>
</workbook>
</file>

<file path=xl/calcChain.xml><?xml version="1.0" encoding="utf-8"?>
<calcChain xmlns="http://schemas.openxmlformats.org/spreadsheetml/2006/main">
  <c r="N245" i="5" l="1"/>
  <c r="L245" i="5"/>
  <c r="P245" i="5" s="1"/>
  <c r="P246" i="5" s="1"/>
  <c r="I245" i="5"/>
  <c r="K245" i="5" s="1"/>
  <c r="N242" i="5"/>
  <c r="K242" i="5"/>
  <c r="L242" i="5" s="1"/>
  <c r="P242" i="5" s="1"/>
  <c r="I242" i="5"/>
  <c r="O242" i="5" s="1"/>
  <c r="O241" i="5"/>
  <c r="N241" i="5"/>
  <c r="L241" i="5"/>
  <c r="P241" i="5" s="1"/>
  <c r="K241" i="5"/>
  <c r="I241" i="5"/>
  <c r="O240" i="5"/>
  <c r="N240" i="5"/>
  <c r="K240" i="5"/>
  <c r="L240" i="5" s="1"/>
  <c r="P240" i="5" s="1"/>
  <c r="I240" i="5"/>
  <c r="O239" i="5"/>
  <c r="N239" i="5"/>
  <c r="L239" i="5"/>
  <c r="P239" i="5" s="1"/>
  <c r="K239" i="5"/>
  <c r="I239" i="5"/>
  <c r="O238" i="5"/>
  <c r="N238" i="5"/>
  <c r="I238" i="5"/>
  <c r="K238" i="5" s="1"/>
  <c r="L238" i="5" s="1"/>
  <c r="P238" i="5" s="1"/>
  <c r="O237" i="5"/>
  <c r="N237" i="5"/>
  <c r="L237" i="5"/>
  <c r="P237" i="5" s="1"/>
  <c r="K237" i="5"/>
  <c r="I237" i="5"/>
  <c r="N236" i="5"/>
  <c r="L236" i="5"/>
  <c r="P236" i="5" s="1"/>
  <c r="I236" i="5"/>
  <c r="K236" i="5" s="1"/>
  <c r="O235" i="5"/>
  <c r="N235" i="5"/>
  <c r="L235" i="5"/>
  <c r="P235" i="5" s="1"/>
  <c r="K235" i="5"/>
  <c r="I235" i="5"/>
  <c r="N234" i="5"/>
  <c r="K234" i="5"/>
  <c r="L234" i="5" s="1"/>
  <c r="P234" i="5" s="1"/>
  <c r="I234" i="5"/>
  <c r="O234" i="5" s="1"/>
  <c r="O233" i="5"/>
  <c r="N233" i="5"/>
  <c r="L233" i="5"/>
  <c r="P233" i="5" s="1"/>
  <c r="K233" i="5"/>
  <c r="I233" i="5"/>
  <c r="O230" i="5"/>
  <c r="K230" i="5"/>
  <c r="L230" i="5" s="1"/>
  <c r="P230" i="5" s="1"/>
  <c r="I230" i="5"/>
  <c r="O229" i="5"/>
  <c r="L229" i="5"/>
  <c r="P229" i="5" s="1"/>
  <c r="K229" i="5"/>
  <c r="I229" i="5"/>
  <c r="O228" i="5"/>
  <c r="O231" i="5" s="1"/>
  <c r="K228" i="5"/>
  <c r="L228" i="5" s="1"/>
  <c r="P228" i="5" s="1"/>
  <c r="I228" i="5"/>
  <c r="K227" i="5"/>
  <c r="L227" i="5" s="1"/>
  <c r="P227" i="5" s="1"/>
  <c r="P231" i="5" s="1"/>
  <c r="I227" i="5"/>
  <c r="O227" i="5" s="1"/>
  <c r="I224" i="5"/>
  <c r="K224" i="5" s="1"/>
  <c r="L224" i="5" s="1"/>
  <c r="P224" i="5" s="1"/>
  <c r="I223" i="5"/>
  <c r="O222" i="5"/>
  <c r="N222" i="5"/>
  <c r="L222" i="5"/>
  <c r="P222" i="5" s="1"/>
  <c r="K222" i="5"/>
  <c r="I222" i="5"/>
  <c r="I221" i="5"/>
  <c r="O221" i="5" s="1"/>
  <c r="K220" i="5"/>
  <c r="L220" i="5" s="1"/>
  <c r="P220" i="5" s="1"/>
  <c r="I220" i="5"/>
  <c r="O220" i="5" s="1"/>
  <c r="R218" i="5"/>
  <c r="O217" i="5"/>
  <c r="N217" i="5"/>
  <c r="K217" i="5"/>
  <c r="L217" i="5" s="1"/>
  <c r="P217" i="5" s="1"/>
  <c r="I217" i="5"/>
  <c r="O216" i="5"/>
  <c r="L216" i="5"/>
  <c r="P216" i="5" s="1"/>
  <c r="K216" i="5"/>
  <c r="I216" i="5"/>
  <c r="O215" i="5"/>
  <c r="O218" i="5" s="1"/>
  <c r="N215" i="5"/>
  <c r="I215" i="5"/>
  <c r="K215" i="5" s="1"/>
  <c r="L215" i="5" s="1"/>
  <c r="P215" i="5" s="1"/>
  <c r="P218" i="5" s="1"/>
  <c r="Z213" i="5"/>
  <c r="X213" i="5"/>
  <c r="V213" i="5"/>
  <c r="T213" i="5"/>
  <c r="R213" i="5"/>
  <c r="O213" i="5"/>
  <c r="O212" i="5"/>
  <c r="N212" i="5"/>
  <c r="L212" i="5"/>
  <c r="P212" i="5" s="1"/>
  <c r="K212" i="5"/>
  <c r="I212" i="5"/>
  <c r="O211" i="5"/>
  <c r="N211" i="5"/>
  <c r="K211" i="5"/>
  <c r="L211" i="5" s="1"/>
  <c r="P211" i="5" s="1"/>
  <c r="I211" i="5"/>
  <c r="R209" i="5"/>
  <c r="N208" i="5"/>
  <c r="K208" i="5"/>
  <c r="L208" i="5" s="1"/>
  <c r="P208" i="5" s="1"/>
  <c r="I208" i="5"/>
  <c r="O208" i="5" s="1"/>
  <c r="O207" i="5"/>
  <c r="N207" i="5"/>
  <c r="L207" i="5"/>
  <c r="P207" i="5" s="1"/>
  <c r="K207" i="5"/>
  <c r="I207" i="5"/>
  <c r="N206" i="5"/>
  <c r="I206" i="5"/>
  <c r="K206" i="5" s="1"/>
  <c r="L206" i="5" s="1"/>
  <c r="P206" i="5" s="1"/>
  <c r="O205" i="5"/>
  <c r="N205" i="5"/>
  <c r="L205" i="5"/>
  <c r="P205" i="5" s="1"/>
  <c r="K205" i="5"/>
  <c r="I205" i="5"/>
  <c r="O202" i="5"/>
  <c r="O203" i="5" s="1"/>
  <c r="N202" i="5"/>
  <c r="L202" i="5"/>
  <c r="P202" i="5" s="1"/>
  <c r="P203" i="5" s="1"/>
  <c r="K202" i="5"/>
  <c r="I202" i="5"/>
  <c r="R200" i="5"/>
  <c r="O199" i="5"/>
  <c r="N199" i="5"/>
  <c r="I199" i="5"/>
  <c r="K199" i="5" s="1"/>
  <c r="L199" i="5" s="1"/>
  <c r="P199" i="5" s="1"/>
  <c r="O198" i="5"/>
  <c r="N198" i="5"/>
  <c r="K198" i="5"/>
  <c r="L198" i="5" s="1"/>
  <c r="P198" i="5" s="1"/>
  <c r="I198" i="5"/>
  <c r="O195" i="5"/>
  <c r="N195" i="5"/>
  <c r="K195" i="5"/>
  <c r="L195" i="5" s="1"/>
  <c r="P195" i="5" s="1"/>
  <c r="I195" i="5"/>
  <c r="P194" i="5"/>
  <c r="O194" i="5"/>
  <c r="N194" i="5"/>
  <c r="I194" i="5"/>
  <c r="K194" i="5" s="1"/>
  <c r="L194" i="5" s="1"/>
  <c r="O193" i="5"/>
  <c r="N193" i="5"/>
  <c r="K193" i="5"/>
  <c r="L193" i="5" s="1"/>
  <c r="P193" i="5" s="1"/>
  <c r="I193" i="5"/>
  <c r="O192" i="5"/>
  <c r="N192" i="5"/>
  <c r="K192" i="5"/>
  <c r="L192" i="5" s="1"/>
  <c r="P192" i="5" s="1"/>
  <c r="I192" i="5"/>
  <c r="P191" i="5"/>
  <c r="O191" i="5"/>
  <c r="N191" i="5"/>
  <c r="K191" i="5"/>
  <c r="L191" i="5" s="1"/>
  <c r="I191" i="5"/>
  <c r="N190" i="5"/>
  <c r="I190" i="5"/>
  <c r="O190" i="5" s="1"/>
  <c r="O189" i="5"/>
  <c r="N189" i="5"/>
  <c r="L189" i="5"/>
  <c r="P189" i="5" s="1"/>
  <c r="K189" i="5"/>
  <c r="I189" i="5"/>
  <c r="O188" i="5"/>
  <c r="N188" i="5"/>
  <c r="I188" i="5"/>
  <c r="K188" i="5" s="1"/>
  <c r="L188" i="5" s="1"/>
  <c r="P188" i="5" s="1"/>
  <c r="O187" i="5"/>
  <c r="N187" i="5"/>
  <c r="K187" i="5"/>
  <c r="L187" i="5" s="1"/>
  <c r="P187" i="5" s="1"/>
  <c r="I187" i="5"/>
  <c r="N186" i="5"/>
  <c r="I186" i="5"/>
  <c r="K186" i="5" s="1"/>
  <c r="L186" i="5" s="1"/>
  <c r="P186" i="5" s="1"/>
  <c r="O185" i="5"/>
  <c r="N185" i="5"/>
  <c r="L185" i="5"/>
  <c r="P185" i="5" s="1"/>
  <c r="K185" i="5"/>
  <c r="I185" i="5"/>
  <c r="O184" i="5"/>
  <c r="N184" i="5"/>
  <c r="K184" i="5"/>
  <c r="L184" i="5" s="1"/>
  <c r="P184" i="5" s="1"/>
  <c r="I184" i="5"/>
  <c r="P183" i="5"/>
  <c r="O183" i="5"/>
  <c r="N183" i="5"/>
  <c r="K183" i="5"/>
  <c r="L183" i="5" s="1"/>
  <c r="I183" i="5"/>
  <c r="N182" i="5"/>
  <c r="I182" i="5"/>
  <c r="O182" i="5" s="1"/>
  <c r="O181" i="5"/>
  <c r="N181" i="5"/>
  <c r="L181" i="5"/>
  <c r="P181" i="5" s="1"/>
  <c r="K181" i="5"/>
  <c r="I181" i="5"/>
  <c r="O180" i="5"/>
  <c r="N180" i="5"/>
  <c r="K180" i="5"/>
  <c r="L180" i="5" s="1"/>
  <c r="P180" i="5" s="1"/>
  <c r="I180" i="5"/>
  <c r="R178" i="5"/>
  <c r="O177" i="5"/>
  <c r="N177" i="5"/>
  <c r="I177" i="5"/>
  <c r="K177" i="5" s="1"/>
  <c r="L177" i="5" s="1"/>
  <c r="P177" i="5" s="1"/>
  <c r="O176" i="5"/>
  <c r="N176" i="5"/>
  <c r="L176" i="5"/>
  <c r="P176" i="5" s="1"/>
  <c r="K176" i="5"/>
  <c r="I176" i="5"/>
  <c r="N175" i="5"/>
  <c r="I175" i="5"/>
  <c r="K175" i="5" s="1"/>
  <c r="L175" i="5" s="1"/>
  <c r="P175" i="5" s="1"/>
  <c r="O174" i="5"/>
  <c r="N174" i="5"/>
  <c r="L174" i="5"/>
  <c r="P174" i="5" s="1"/>
  <c r="K174" i="5"/>
  <c r="I174" i="5"/>
  <c r="N173" i="5"/>
  <c r="L173" i="5"/>
  <c r="P173" i="5" s="1"/>
  <c r="K173" i="5"/>
  <c r="I173" i="5"/>
  <c r="O173" i="5" s="1"/>
  <c r="O172" i="5"/>
  <c r="N172" i="5"/>
  <c r="L172" i="5"/>
  <c r="P172" i="5" s="1"/>
  <c r="K172" i="5"/>
  <c r="I172" i="5"/>
  <c r="N171" i="5"/>
  <c r="K171" i="5"/>
  <c r="L171" i="5" s="1"/>
  <c r="P171" i="5" s="1"/>
  <c r="I171" i="5"/>
  <c r="O171" i="5" s="1"/>
  <c r="O170" i="5"/>
  <c r="N170" i="5"/>
  <c r="L170" i="5"/>
  <c r="P170" i="5" s="1"/>
  <c r="K170" i="5"/>
  <c r="I170" i="5"/>
  <c r="O169" i="5"/>
  <c r="N169" i="5"/>
  <c r="I169" i="5"/>
  <c r="K169" i="5" s="1"/>
  <c r="L169" i="5" s="1"/>
  <c r="P169" i="5" s="1"/>
  <c r="O168" i="5"/>
  <c r="N168" i="5"/>
  <c r="L168" i="5"/>
  <c r="P168" i="5" s="1"/>
  <c r="K168" i="5"/>
  <c r="I168" i="5"/>
  <c r="N167" i="5"/>
  <c r="I167" i="5"/>
  <c r="K167" i="5" s="1"/>
  <c r="L167" i="5" s="1"/>
  <c r="P167" i="5" s="1"/>
  <c r="O166" i="5"/>
  <c r="N166" i="5"/>
  <c r="L166" i="5"/>
  <c r="P166" i="5" s="1"/>
  <c r="K166" i="5"/>
  <c r="I166" i="5"/>
  <c r="N165" i="5"/>
  <c r="L165" i="5"/>
  <c r="P165" i="5" s="1"/>
  <c r="K165" i="5"/>
  <c r="I165" i="5"/>
  <c r="O165" i="5" s="1"/>
  <c r="O164" i="5"/>
  <c r="N164" i="5"/>
  <c r="L164" i="5"/>
  <c r="P164" i="5" s="1"/>
  <c r="K164" i="5"/>
  <c r="I164" i="5"/>
  <c r="N163" i="5"/>
  <c r="K163" i="5"/>
  <c r="L163" i="5" s="1"/>
  <c r="P163" i="5" s="1"/>
  <c r="I163" i="5"/>
  <c r="O163" i="5" s="1"/>
  <c r="O162" i="5"/>
  <c r="N162" i="5"/>
  <c r="L162" i="5"/>
  <c r="P162" i="5" s="1"/>
  <c r="K162" i="5"/>
  <c r="I162" i="5"/>
  <c r="O161" i="5"/>
  <c r="N161" i="5"/>
  <c r="I161" i="5"/>
  <c r="K161" i="5" s="1"/>
  <c r="L161" i="5" s="1"/>
  <c r="P161" i="5" s="1"/>
  <c r="O160" i="5"/>
  <c r="N160" i="5"/>
  <c r="L160" i="5"/>
  <c r="P160" i="5" s="1"/>
  <c r="K160" i="5"/>
  <c r="I160" i="5"/>
  <c r="N159" i="5"/>
  <c r="I159" i="5"/>
  <c r="K159" i="5" s="1"/>
  <c r="L159" i="5" s="1"/>
  <c r="P159" i="5" s="1"/>
  <c r="O158" i="5"/>
  <c r="N158" i="5"/>
  <c r="L158" i="5"/>
  <c r="P158" i="5" s="1"/>
  <c r="K158" i="5"/>
  <c r="I158" i="5"/>
  <c r="N157" i="5"/>
  <c r="L157" i="5"/>
  <c r="P157" i="5" s="1"/>
  <c r="K157" i="5"/>
  <c r="I157" i="5"/>
  <c r="O157" i="5" s="1"/>
  <c r="O156" i="5"/>
  <c r="N156" i="5"/>
  <c r="L156" i="5"/>
  <c r="P156" i="5" s="1"/>
  <c r="K156" i="5"/>
  <c r="I156" i="5"/>
  <c r="N155" i="5"/>
  <c r="K155" i="5"/>
  <c r="L155" i="5" s="1"/>
  <c r="P155" i="5" s="1"/>
  <c r="I155" i="5"/>
  <c r="O155" i="5" s="1"/>
  <c r="O154" i="5"/>
  <c r="N154" i="5"/>
  <c r="L154" i="5"/>
  <c r="P154" i="5" s="1"/>
  <c r="K154" i="5"/>
  <c r="I154" i="5"/>
  <c r="O153" i="5"/>
  <c r="N153" i="5"/>
  <c r="I153" i="5"/>
  <c r="K153" i="5" s="1"/>
  <c r="L153" i="5" s="1"/>
  <c r="P153" i="5" s="1"/>
  <c r="O152" i="5"/>
  <c r="N152" i="5"/>
  <c r="L152" i="5"/>
  <c r="P152" i="5" s="1"/>
  <c r="K152" i="5"/>
  <c r="I152" i="5"/>
  <c r="N151" i="5"/>
  <c r="I151" i="5"/>
  <c r="K151" i="5" s="1"/>
  <c r="L151" i="5" s="1"/>
  <c r="P151" i="5" s="1"/>
  <c r="O150" i="5"/>
  <c r="N150" i="5"/>
  <c r="L150" i="5"/>
  <c r="P150" i="5" s="1"/>
  <c r="K150" i="5"/>
  <c r="I150" i="5"/>
  <c r="T148" i="5"/>
  <c r="R148" i="5"/>
  <c r="N147" i="5"/>
  <c r="I147" i="5"/>
  <c r="K147" i="5" s="1"/>
  <c r="L147" i="5" s="1"/>
  <c r="P147" i="5" s="1"/>
  <c r="P148" i="5" s="1"/>
  <c r="R145" i="5"/>
  <c r="N144" i="5"/>
  <c r="L144" i="5"/>
  <c r="P144" i="5" s="1"/>
  <c r="P145" i="5" s="1"/>
  <c r="K144" i="5"/>
  <c r="I144" i="5"/>
  <c r="O144" i="5" s="1"/>
  <c r="O143" i="5"/>
  <c r="O145" i="5" s="1"/>
  <c r="N143" i="5"/>
  <c r="K143" i="5"/>
  <c r="L143" i="5" s="1"/>
  <c r="P143" i="5" s="1"/>
  <c r="I143" i="5"/>
  <c r="V141" i="5"/>
  <c r="T141" i="5"/>
  <c r="R141" i="5"/>
  <c r="O140" i="5"/>
  <c r="N140" i="5"/>
  <c r="I140" i="5"/>
  <c r="K140" i="5" s="1"/>
  <c r="L140" i="5" s="1"/>
  <c r="P140" i="5" s="1"/>
  <c r="N139" i="5"/>
  <c r="I139" i="5"/>
  <c r="K139" i="5" s="1"/>
  <c r="L139" i="5" s="1"/>
  <c r="P139" i="5" s="1"/>
  <c r="N138" i="5"/>
  <c r="I138" i="5"/>
  <c r="O137" i="5"/>
  <c r="N137" i="5"/>
  <c r="I137" i="5"/>
  <c r="K137" i="5" s="1"/>
  <c r="L137" i="5" s="1"/>
  <c r="P137" i="5" s="1"/>
  <c r="O136" i="5"/>
  <c r="N136" i="5"/>
  <c r="I136" i="5"/>
  <c r="K136" i="5" s="1"/>
  <c r="L136" i="5" s="1"/>
  <c r="P136" i="5" s="1"/>
  <c r="N135" i="5"/>
  <c r="I135" i="5"/>
  <c r="K135" i="5" s="1"/>
  <c r="L135" i="5" s="1"/>
  <c r="P135" i="5" s="1"/>
  <c r="N134" i="5"/>
  <c r="I134" i="5"/>
  <c r="O133" i="5"/>
  <c r="N133" i="5"/>
  <c r="I133" i="5"/>
  <c r="K133" i="5" s="1"/>
  <c r="L133" i="5" s="1"/>
  <c r="P133" i="5" s="1"/>
  <c r="O132" i="5"/>
  <c r="N132" i="5"/>
  <c r="I132" i="5"/>
  <c r="K132" i="5" s="1"/>
  <c r="L132" i="5" s="1"/>
  <c r="P132" i="5" s="1"/>
  <c r="N131" i="5"/>
  <c r="I131" i="5"/>
  <c r="K131" i="5" s="1"/>
  <c r="L131" i="5" s="1"/>
  <c r="P131" i="5" s="1"/>
  <c r="N130" i="5"/>
  <c r="I130" i="5"/>
  <c r="O129" i="5"/>
  <c r="N129" i="5"/>
  <c r="I129" i="5"/>
  <c r="K129" i="5" s="1"/>
  <c r="L129" i="5" s="1"/>
  <c r="P129" i="5" s="1"/>
  <c r="O128" i="5"/>
  <c r="N128" i="5"/>
  <c r="I128" i="5"/>
  <c r="K128" i="5" s="1"/>
  <c r="L128" i="5" s="1"/>
  <c r="P128" i="5" s="1"/>
  <c r="N127" i="5"/>
  <c r="I127" i="5"/>
  <c r="K127" i="5" s="1"/>
  <c r="L127" i="5" s="1"/>
  <c r="P127" i="5" s="1"/>
  <c r="N126" i="5"/>
  <c r="I126" i="5"/>
  <c r="O125" i="5"/>
  <c r="N125" i="5"/>
  <c r="I125" i="5"/>
  <c r="K125" i="5" s="1"/>
  <c r="L125" i="5" s="1"/>
  <c r="P125" i="5" s="1"/>
  <c r="O124" i="5"/>
  <c r="N124" i="5"/>
  <c r="I124" i="5"/>
  <c r="K124" i="5" s="1"/>
  <c r="L124" i="5" s="1"/>
  <c r="P124" i="5" s="1"/>
  <c r="N123" i="5"/>
  <c r="I123" i="5"/>
  <c r="K123" i="5" s="1"/>
  <c r="L123" i="5" s="1"/>
  <c r="P123" i="5" s="1"/>
  <c r="N122" i="5"/>
  <c r="I122" i="5"/>
  <c r="O121" i="5"/>
  <c r="N121" i="5"/>
  <c r="I121" i="5"/>
  <c r="K121" i="5" s="1"/>
  <c r="L121" i="5" s="1"/>
  <c r="P121" i="5" s="1"/>
  <c r="O120" i="5"/>
  <c r="N120" i="5"/>
  <c r="I120" i="5"/>
  <c r="K120" i="5" s="1"/>
  <c r="L120" i="5" s="1"/>
  <c r="P120" i="5" s="1"/>
  <c r="N119" i="5"/>
  <c r="I119" i="5"/>
  <c r="K119" i="5" s="1"/>
  <c r="L119" i="5" s="1"/>
  <c r="P119" i="5" s="1"/>
  <c r="N118" i="5"/>
  <c r="I118" i="5"/>
  <c r="O117" i="5"/>
  <c r="N117" i="5"/>
  <c r="I117" i="5"/>
  <c r="K117" i="5" s="1"/>
  <c r="L117" i="5" s="1"/>
  <c r="P117" i="5" s="1"/>
  <c r="O116" i="5"/>
  <c r="N116" i="5"/>
  <c r="I116" i="5"/>
  <c r="K116" i="5" s="1"/>
  <c r="L116" i="5" s="1"/>
  <c r="P116" i="5" s="1"/>
  <c r="R114" i="5"/>
  <c r="O113" i="5"/>
  <c r="N113" i="5"/>
  <c r="K113" i="5"/>
  <c r="L113" i="5" s="1"/>
  <c r="P113" i="5" s="1"/>
  <c r="I113" i="5"/>
  <c r="P112" i="5"/>
  <c r="P114" i="5" s="1"/>
  <c r="N112" i="5"/>
  <c r="L112" i="5"/>
  <c r="K112" i="5"/>
  <c r="I112" i="5"/>
  <c r="O112" i="5" s="1"/>
  <c r="O114" i="5" s="1"/>
  <c r="R110" i="5"/>
  <c r="O109" i="5"/>
  <c r="N109" i="5"/>
  <c r="L109" i="5"/>
  <c r="P109" i="5" s="1"/>
  <c r="I109" i="5"/>
  <c r="K109" i="5" s="1"/>
  <c r="P108" i="5"/>
  <c r="O108" i="5"/>
  <c r="K108" i="5"/>
  <c r="L108" i="5" s="1"/>
  <c r="I108" i="5"/>
  <c r="L107" i="5"/>
  <c r="P107" i="5" s="1"/>
  <c r="K107" i="5"/>
  <c r="I107" i="5"/>
  <c r="O107" i="5" s="1"/>
  <c r="O106" i="5"/>
  <c r="L106" i="5"/>
  <c r="P106" i="5" s="1"/>
  <c r="K106" i="5"/>
  <c r="I106" i="5"/>
  <c r="P105" i="5"/>
  <c r="O105" i="5"/>
  <c r="L105" i="5"/>
  <c r="I105" i="5"/>
  <c r="K105" i="5" s="1"/>
  <c r="O104" i="5"/>
  <c r="I104" i="5"/>
  <c r="K104" i="5" s="1"/>
  <c r="L104" i="5" s="1"/>
  <c r="P104" i="5" s="1"/>
  <c r="N103" i="5"/>
  <c r="I103" i="5"/>
  <c r="K103" i="5" s="1"/>
  <c r="L103" i="5" s="1"/>
  <c r="P103" i="5" s="1"/>
  <c r="N102" i="5"/>
  <c r="I102" i="5"/>
  <c r="K102" i="5" s="1"/>
  <c r="L102" i="5" s="1"/>
  <c r="P102" i="5" s="1"/>
  <c r="N101" i="5"/>
  <c r="I101" i="5"/>
  <c r="K101" i="5" s="1"/>
  <c r="L101" i="5" s="1"/>
  <c r="P101" i="5" s="1"/>
  <c r="O100" i="5"/>
  <c r="N100" i="5"/>
  <c r="I100" i="5"/>
  <c r="K100" i="5" s="1"/>
  <c r="L100" i="5" s="1"/>
  <c r="P100" i="5" s="1"/>
  <c r="N99" i="5"/>
  <c r="I99" i="5"/>
  <c r="K99" i="5" s="1"/>
  <c r="L99" i="5" s="1"/>
  <c r="P99" i="5" s="1"/>
  <c r="N98" i="5"/>
  <c r="I98" i="5"/>
  <c r="K98" i="5" s="1"/>
  <c r="L98" i="5" s="1"/>
  <c r="P98" i="5" s="1"/>
  <c r="N97" i="5"/>
  <c r="I97" i="5"/>
  <c r="K97" i="5" s="1"/>
  <c r="L97" i="5" s="1"/>
  <c r="P97" i="5" s="1"/>
  <c r="O96" i="5"/>
  <c r="N96" i="5"/>
  <c r="I96" i="5"/>
  <c r="K96" i="5" s="1"/>
  <c r="L96" i="5" s="1"/>
  <c r="P96" i="5" s="1"/>
  <c r="N95" i="5"/>
  <c r="I95" i="5"/>
  <c r="K95" i="5" s="1"/>
  <c r="L95" i="5" s="1"/>
  <c r="P95" i="5" s="1"/>
  <c r="P110" i="5" s="1"/>
  <c r="O92" i="5"/>
  <c r="K92" i="5"/>
  <c r="L92" i="5" s="1"/>
  <c r="P92" i="5" s="1"/>
  <c r="I92" i="5"/>
  <c r="K91" i="5"/>
  <c r="L91" i="5" s="1"/>
  <c r="P91" i="5" s="1"/>
  <c r="I91" i="5"/>
  <c r="O91" i="5" s="1"/>
  <c r="O90" i="5"/>
  <c r="K90" i="5"/>
  <c r="L90" i="5" s="1"/>
  <c r="P90" i="5" s="1"/>
  <c r="I90" i="5"/>
  <c r="O89" i="5"/>
  <c r="L89" i="5"/>
  <c r="P89" i="5" s="1"/>
  <c r="I89" i="5"/>
  <c r="K89" i="5" s="1"/>
  <c r="O88" i="5"/>
  <c r="K88" i="5"/>
  <c r="L88" i="5" s="1"/>
  <c r="P88" i="5" s="1"/>
  <c r="I88" i="5"/>
  <c r="K87" i="5"/>
  <c r="L87" i="5" s="1"/>
  <c r="P87" i="5" s="1"/>
  <c r="I87" i="5"/>
  <c r="O87" i="5" s="1"/>
  <c r="O86" i="5"/>
  <c r="K86" i="5"/>
  <c r="L86" i="5" s="1"/>
  <c r="P86" i="5" s="1"/>
  <c r="I86" i="5"/>
  <c r="O85" i="5"/>
  <c r="L85" i="5"/>
  <c r="P85" i="5" s="1"/>
  <c r="I85" i="5"/>
  <c r="K85" i="5" s="1"/>
  <c r="O84" i="5"/>
  <c r="K84" i="5"/>
  <c r="L84" i="5" s="1"/>
  <c r="P84" i="5" s="1"/>
  <c r="I84" i="5"/>
  <c r="K83" i="5"/>
  <c r="L83" i="5" s="1"/>
  <c r="P83" i="5" s="1"/>
  <c r="I83" i="5"/>
  <c r="O83" i="5" s="1"/>
  <c r="O82" i="5"/>
  <c r="K82" i="5"/>
  <c r="L82" i="5" s="1"/>
  <c r="P82" i="5" s="1"/>
  <c r="I82" i="5"/>
  <c r="O81" i="5"/>
  <c r="L81" i="5"/>
  <c r="P81" i="5" s="1"/>
  <c r="I81" i="5"/>
  <c r="K81" i="5" s="1"/>
  <c r="O80" i="5"/>
  <c r="K80" i="5"/>
  <c r="L80" i="5" s="1"/>
  <c r="P80" i="5" s="1"/>
  <c r="I80" i="5"/>
  <c r="K79" i="5"/>
  <c r="L79" i="5" s="1"/>
  <c r="P79" i="5" s="1"/>
  <c r="I79" i="5"/>
  <c r="O79" i="5" s="1"/>
  <c r="O78" i="5"/>
  <c r="K78" i="5"/>
  <c r="L78" i="5" s="1"/>
  <c r="P78" i="5" s="1"/>
  <c r="I78" i="5"/>
  <c r="O77" i="5"/>
  <c r="L77" i="5"/>
  <c r="P77" i="5" s="1"/>
  <c r="I77" i="5"/>
  <c r="K77" i="5" s="1"/>
  <c r="O76" i="5"/>
  <c r="K76" i="5"/>
  <c r="L76" i="5" s="1"/>
  <c r="P76" i="5" s="1"/>
  <c r="I76" i="5"/>
  <c r="K75" i="5"/>
  <c r="L75" i="5" s="1"/>
  <c r="P75" i="5" s="1"/>
  <c r="I75" i="5"/>
  <c r="O75" i="5" s="1"/>
  <c r="O74" i="5"/>
  <c r="K74" i="5"/>
  <c r="L74" i="5" s="1"/>
  <c r="P74" i="5" s="1"/>
  <c r="I74" i="5"/>
  <c r="O73" i="5"/>
  <c r="L73" i="5"/>
  <c r="P73" i="5" s="1"/>
  <c r="I73" i="5"/>
  <c r="K73" i="5" s="1"/>
  <c r="O72" i="5"/>
  <c r="K72" i="5"/>
  <c r="L72" i="5" s="1"/>
  <c r="P72" i="5" s="1"/>
  <c r="I72" i="5"/>
  <c r="K71" i="5"/>
  <c r="L71" i="5" s="1"/>
  <c r="P71" i="5" s="1"/>
  <c r="I71" i="5"/>
  <c r="O71" i="5" s="1"/>
  <c r="O70" i="5"/>
  <c r="O93" i="5" s="1"/>
  <c r="K70" i="5"/>
  <c r="L70" i="5" s="1"/>
  <c r="P70" i="5" s="1"/>
  <c r="I70" i="5"/>
  <c r="V68" i="5"/>
  <c r="T68" i="5"/>
  <c r="R68" i="5"/>
  <c r="N67" i="5"/>
  <c r="I67" i="5"/>
  <c r="K67" i="5" s="1"/>
  <c r="L67" i="5" s="1"/>
  <c r="P67" i="5" s="1"/>
  <c r="O66" i="5"/>
  <c r="N66" i="5"/>
  <c r="I66" i="5"/>
  <c r="K66" i="5" s="1"/>
  <c r="L66" i="5" s="1"/>
  <c r="P66" i="5" s="1"/>
  <c r="N65" i="5"/>
  <c r="K65" i="5"/>
  <c r="L65" i="5" s="1"/>
  <c r="P65" i="5" s="1"/>
  <c r="I65" i="5"/>
  <c r="O65" i="5" s="1"/>
  <c r="O64" i="5"/>
  <c r="N64" i="5"/>
  <c r="L64" i="5"/>
  <c r="P64" i="5" s="1"/>
  <c r="I64" i="5"/>
  <c r="K64" i="5" s="1"/>
  <c r="N63" i="5"/>
  <c r="I63" i="5"/>
  <c r="K63" i="5" s="1"/>
  <c r="L63" i="5" s="1"/>
  <c r="P63" i="5" s="1"/>
  <c r="P68" i="5" s="1"/>
  <c r="T61" i="5"/>
  <c r="R61" i="5"/>
  <c r="O60" i="5"/>
  <c r="N60" i="5"/>
  <c r="I60" i="5"/>
  <c r="K60" i="5" s="1"/>
  <c r="L60" i="5" s="1"/>
  <c r="P60" i="5" s="1"/>
  <c r="N59" i="5"/>
  <c r="K59" i="5"/>
  <c r="L59" i="5" s="1"/>
  <c r="P59" i="5" s="1"/>
  <c r="I59" i="5"/>
  <c r="O59" i="5" s="1"/>
  <c r="O58" i="5"/>
  <c r="K58" i="5"/>
  <c r="L58" i="5" s="1"/>
  <c r="P58" i="5" s="1"/>
  <c r="I58" i="5"/>
  <c r="O57" i="5"/>
  <c r="N57" i="5"/>
  <c r="I57" i="5"/>
  <c r="K57" i="5" s="1"/>
  <c r="L57" i="5" s="1"/>
  <c r="P57" i="5" s="1"/>
  <c r="N56" i="5"/>
  <c r="K56" i="5"/>
  <c r="L56" i="5" s="1"/>
  <c r="P56" i="5" s="1"/>
  <c r="I56" i="5"/>
  <c r="O56" i="5" s="1"/>
  <c r="N55" i="5"/>
  <c r="I55" i="5"/>
  <c r="O55" i="5" s="1"/>
  <c r="N54" i="5"/>
  <c r="K54" i="5"/>
  <c r="L54" i="5" s="1"/>
  <c r="P54" i="5" s="1"/>
  <c r="I54" i="5"/>
  <c r="O54" i="5" s="1"/>
  <c r="V52" i="5"/>
  <c r="T52" i="5"/>
  <c r="R52" i="5"/>
  <c r="N51" i="5"/>
  <c r="I51" i="5"/>
  <c r="K51" i="5" s="1"/>
  <c r="L51" i="5" s="1"/>
  <c r="P51" i="5" s="1"/>
  <c r="O50" i="5"/>
  <c r="N50" i="5"/>
  <c r="I50" i="5"/>
  <c r="K50" i="5" s="1"/>
  <c r="L50" i="5" s="1"/>
  <c r="P50" i="5" s="1"/>
  <c r="N49" i="5"/>
  <c r="K49" i="5"/>
  <c r="L49" i="5" s="1"/>
  <c r="P49" i="5" s="1"/>
  <c r="I49" i="5"/>
  <c r="O49" i="5" s="1"/>
  <c r="O48" i="5"/>
  <c r="N48" i="5"/>
  <c r="L48" i="5"/>
  <c r="P48" i="5" s="1"/>
  <c r="I48" i="5"/>
  <c r="K48" i="5" s="1"/>
  <c r="N47" i="5"/>
  <c r="I47" i="5"/>
  <c r="K47" i="5" s="1"/>
  <c r="L47" i="5" s="1"/>
  <c r="P47" i="5" s="1"/>
  <c r="O46" i="5"/>
  <c r="N46" i="5"/>
  <c r="I46" i="5"/>
  <c r="K46" i="5" s="1"/>
  <c r="L46" i="5" s="1"/>
  <c r="P46" i="5" s="1"/>
  <c r="N45" i="5"/>
  <c r="K45" i="5"/>
  <c r="L45" i="5" s="1"/>
  <c r="P45" i="5" s="1"/>
  <c r="I45" i="5"/>
  <c r="O45" i="5" s="1"/>
  <c r="O44" i="5"/>
  <c r="N44" i="5"/>
  <c r="L44" i="5"/>
  <c r="P44" i="5" s="1"/>
  <c r="I44" i="5"/>
  <c r="K44" i="5" s="1"/>
  <c r="N43" i="5"/>
  <c r="I43" i="5"/>
  <c r="K43" i="5" s="1"/>
  <c r="L43" i="5" s="1"/>
  <c r="P43" i="5" s="1"/>
  <c r="O42" i="5"/>
  <c r="N42" i="5"/>
  <c r="I42" i="5"/>
  <c r="K42" i="5" s="1"/>
  <c r="L42" i="5" s="1"/>
  <c r="P42" i="5" s="1"/>
  <c r="O39" i="5"/>
  <c r="N39" i="5"/>
  <c r="L39" i="5"/>
  <c r="P39" i="5" s="1"/>
  <c r="I39" i="5"/>
  <c r="K39" i="5" s="1"/>
  <c r="N38" i="5"/>
  <c r="I38" i="5"/>
  <c r="K38" i="5" s="1"/>
  <c r="L38" i="5" s="1"/>
  <c r="P38" i="5" s="1"/>
  <c r="O37" i="5"/>
  <c r="N37" i="5"/>
  <c r="I37" i="5"/>
  <c r="K37" i="5" s="1"/>
  <c r="L37" i="5" s="1"/>
  <c r="P37" i="5" s="1"/>
  <c r="N36" i="5"/>
  <c r="K36" i="5"/>
  <c r="L36" i="5" s="1"/>
  <c r="P36" i="5" s="1"/>
  <c r="I36" i="5"/>
  <c r="O36" i="5" s="1"/>
  <c r="O35" i="5"/>
  <c r="N35" i="5"/>
  <c r="L35" i="5"/>
  <c r="P35" i="5" s="1"/>
  <c r="I35" i="5"/>
  <c r="K35" i="5" s="1"/>
  <c r="N34" i="5"/>
  <c r="I34" i="5"/>
  <c r="K34" i="5" s="1"/>
  <c r="L34" i="5" s="1"/>
  <c r="P34" i="5" s="1"/>
  <c r="P40" i="5" s="1"/>
  <c r="R32" i="5"/>
  <c r="I31" i="5"/>
  <c r="O31" i="5" s="1"/>
  <c r="O30" i="5"/>
  <c r="L30" i="5"/>
  <c r="P30" i="5" s="1"/>
  <c r="K30" i="5"/>
  <c r="I30" i="5"/>
  <c r="O29" i="5"/>
  <c r="I29" i="5"/>
  <c r="K29" i="5" s="1"/>
  <c r="L29" i="5" s="1"/>
  <c r="P29" i="5" s="1"/>
  <c r="O28" i="5"/>
  <c r="I28" i="5"/>
  <c r="K28" i="5" s="1"/>
  <c r="L28" i="5" s="1"/>
  <c r="P28" i="5" s="1"/>
  <c r="I27" i="5"/>
  <c r="O27" i="5" s="1"/>
  <c r="O26" i="5"/>
  <c r="L26" i="5"/>
  <c r="P26" i="5" s="1"/>
  <c r="K26" i="5"/>
  <c r="I26" i="5"/>
  <c r="O25" i="5"/>
  <c r="I25" i="5"/>
  <c r="K25" i="5" s="1"/>
  <c r="L25" i="5" s="1"/>
  <c r="P25" i="5" s="1"/>
  <c r="O24" i="5"/>
  <c r="I24" i="5"/>
  <c r="K24" i="5" s="1"/>
  <c r="L24" i="5" s="1"/>
  <c r="P24" i="5" s="1"/>
  <c r="I23" i="5"/>
  <c r="O23" i="5" s="1"/>
  <c r="O22" i="5"/>
  <c r="L22" i="5"/>
  <c r="P22" i="5" s="1"/>
  <c r="K22" i="5"/>
  <c r="I22" i="5"/>
  <c r="O21" i="5"/>
  <c r="N21" i="5"/>
  <c r="I21" i="5"/>
  <c r="K21" i="5" s="1"/>
  <c r="L21" i="5" s="1"/>
  <c r="P21" i="5" s="1"/>
  <c r="N20" i="5"/>
  <c r="K20" i="5"/>
  <c r="L20" i="5" s="1"/>
  <c r="P20" i="5" s="1"/>
  <c r="I20" i="5"/>
  <c r="O20" i="5" s="1"/>
  <c r="O19" i="5"/>
  <c r="N19" i="5"/>
  <c r="K19" i="5"/>
  <c r="L19" i="5" s="1"/>
  <c r="P19" i="5" s="1"/>
  <c r="I19" i="5"/>
  <c r="N18" i="5"/>
  <c r="L18" i="5"/>
  <c r="P18" i="5" s="1"/>
  <c r="K18" i="5"/>
  <c r="I18" i="5"/>
  <c r="O18" i="5" s="1"/>
  <c r="O17" i="5"/>
  <c r="N17" i="5"/>
  <c r="I17" i="5"/>
  <c r="K17" i="5" s="1"/>
  <c r="L17" i="5" s="1"/>
  <c r="P17" i="5" s="1"/>
  <c r="N16" i="5"/>
  <c r="K16" i="5"/>
  <c r="L16" i="5" s="1"/>
  <c r="P16" i="5" s="1"/>
  <c r="I16" i="5"/>
  <c r="O16" i="5" s="1"/>
  <c r="O15" i="5"/>
  <c r="N15" i="5"/>
  <c r="K15" i="5"/>
  <c r="L15" i="5" s="1"/>
  <c r="P15" i="5" s="1"/>
  <c r="I15" i="5"/>
  <c r="N14" i="5"/>
  <c r="L14" i="5"/>
  <c r="P14" i="5" s="1"/>
  <c r="K14" i="5"/>
  <c r="I14" i="5"/>
  <c r="O14" i="5" s="1"/>
  <c r="O13" i="5"/>
  <c r="N13" i="5"/>
  <c r="I13" i="5"/>
  <c r="K13" i="5" s="1"/>
  <c r="L13" i="5" s="1"/>
  <c r="P13" i="5" s="1"/>
  <c r="N12" i="5"/>
  <c r="K12" i="5"/>
  <c r="L12" i="5" s="1"/>
  <c r="P12" i="5" s="1"/>
  <c r="I12" i="5"/>
  <c r="O12" i="5" s="1"/>
  <c r="O32" i="5" s="1"/>
  <c r="R10" i="5"/>
  <c r="O9" i="5"/>
  <c r="K9" i="5"/>
  <c r="L9" i="5" s="1"/>
  <c r="P9" i="5" s="1"/>
  <c r="I9" i="5"/>
  <c r="I8" i="5"/>
  <c r="K8" i="5" s="1"/>
  <c r="L8" i="5" s="1"/>
  <c r="P8" i="5" s="1"/>
  <c r="I7" i="5"/>
  <c r="O7" i="5" s="1"/>
  <c r="A2" i="5"/>
  <c r="P196" i="5" l="1"/>
  <c r="O61" i="5"/>
  <c r="P52" i="5"/>
  <c r="P93" i="5"/>
  <c r="P200" i="5"/>
  <c r="O95" i="5"/>
  <c r="O99" i="5"/>
  <c r="O103" i="5"/>
  <c r="O206" i="5"/>
  <c r="O209" i="5" s="1"/>
  <c r="O34" i="5"/>
  <c r="O38" i="5"/>
  <c r="O43" i="5"/>
  <c r="O47" i="5"/>
  <c r="O51" i="5"/>
  <c r="O52" i="5" s="1"/>
  <c r="K55" i="5"/>
  <c r="L55" i="5" s="1"/>
  <c r="P55" i="5" s="1"/>
  <c r="P61" i="5" s="1"/>
  <c r="O63" i="5"/>
  <c r="O67" i="5"/>
  <c r="O119" i="5"/>
  <c r="O123" i="5"/>
  <c r="O127" i="5"/>
  <c r="O131" i="5"/>
  <c r="O135" i="5"/>
  <c r="O139" i="5"/>
  <c r="K190" i="5"/>
  <c r="L190" i="5" s="1"/>
  <c r="P190" i="5" s="1"/>
  <c r="P209" i="5"/>
  <c r="K7" i="5"/>
  <c r="L7" i="5" s="1"/>
  <c r="P7" i="5" s="1"/>
  <c r="O97" i="5"/>
  <c r="O101" i="5"/>
  <c r="K118" i="5"/>
  <c r="L118" i="5" s="1"/>
  <c r="P118" i="5" s="1"/>
  <c r="O118" i="5"/>
  <c r="O141" i="5" s="1"/>
  <c r="K122" i="5"/>
  <c r="L122" i="5" s="1"/>
  <c r="P122" i="5" s="1"/>
  <c r="P141" i="5" s="1"/>
  <c r="O122" i="5"/>
  <c r="K126" i="5"/>
  <c r="L126" i="5" s="1"/>
  <c r="P126" i="5" s="1"/>
  <c r="O126" i="5"/>
  <c r="K130" i="5"/>
  <c r="L130" i="5" s="1"/>
  <c r="P130" i="5" s="1"/>
  <c r="O130" i="5"/>
  <c r="K134" i="5"/>
  <c r="L134" i="5" s="1"/>
  <c r="P134" i="5" s="1"/>
  <c r="O134" i="5"/>
  <c r="K138" i="5"/>
  <c r="L138" i="5" s="1"/>
  <c r="P138" i="5" s="1"/>
  <c r="O138" i="5"/>
  <c r="O147" i="5"/>
  <c r="O148" i="5" s="1"/>
  <c r="K182" i="5"/>
  <c r="L182" i="5" s="1"/>
  <c r="P182" i="5" s="1"/>
  <c r="O186" i="5"/>
  <c r="O196" i="5" s="1"/>
  <c r="O223" i="5"/>
  <c r="K223" i="5"/>
  <c r="L223" i="5" s="1"/>
  <c r="P223" i="5" s="1"/>
  <c r="O224" i="5"/>
  <c r="P243" i="5"/>
  <c r="O8" i="5"/>
  <c r="O247" i="5" s="1"/>
  <c r="U251" i="5"/>
  <c r="S251" i="5"/>
  <c r="K23" i="5"/>
  <c r="L23" i="5" s="1"/>
  <c r="P23" i="5" s="1"/>
  <c r="P32" i="5" s="1"/>
  <c r="K27" i="5"/>
  <c r="L27" i="5" s="1"/>
  <c r="P27" i="5" s="1"/>
  <c r="K31" i="5"/>
  <c r="L31" i="5" s="1"/>
  <c r="P31" i="5" s="1"/>
  <c r="O98" i="5"/>
  <c r="O102" i="5"/>
  <c r="O151" i="5"/>
  <c r="O178" i="5" s="1"/>
  <c r="O159" i="5"/>
  <c r="O167" i="5"/>
  <c r="O175" i="5"/>
  <c r="P213" i="5"/>
  <c r="K221" i="5"/>
  <c r="L221" i="5" s="1"/>
  <c r="P221" i="5" s="1"/>
  <c r="P225" i="5" s="1"/>
  <c r="O236" i="5"/>
  <c r="O243" i="5" s="1"/>
  <c r="O245" i="5"/>
  <c r="O246" i="5" s="1"/>
  <c r="P178" i="5"/>
  <c r="O200" i="5"/>
  <c r="P247" i="5" l="1"/>
  <c r="P10" i="5"/>
  <c r="O10" i="5"/>
  <c r="O40" i="5"/>
  <c r="O110" i="5"/>
  <c r="O225" i="5"/>
  <c r="O68" i="5"/>
</calcChain>
</file>

<file path=xl/sharedStrings.xml><?xml version="1.0" encoding="utf-8"?>
<sst xmlns="http://schemas.openxmlformats.org/spreadsheetml/2006/main" count="1502" uniqueCount="546">
  <si>
    <t>L.p.</t>
  </si>
  <si>
    <t>Ilość</t>
  </si>
  <si>
    <t>Termin dostawy</t>
  </si>
  <si>
    <t>Cena jendostkowa netto</t>
  </si>
  <si>
    <t>Wartość netto</t>
  </si>
  <si>
    <t>Wartość brutto</t>
  </si>
  <si>
    <t>Nr umowy</t>
  </si>
  <si>
    <t>-</t>
  </si>
  <si>
    <t xml:space="preserve">Stawka VAT </t>
  </si>
  <si>
    <t xml:space="preserve">Cena </t>
  </si>
  <si>
    <t>Wartość</t>
  </si>
  <si>
    <t>Wartość podatku VAT</t>
  </si>
  <si>
    <t>Podatek</t>
  </si>
  <si>
    <t>Cena sumar. Brutto</t>
  </si>
  <si>
    <t>Skrócony termin dostawy</t>
  </si>
  <si>
    <t>SUMA</t>
  </si>
  <si>
    <t>Nazwa jednostki wojskowej (laboratorium)</t>
  </si>
  <si>
    <t>J.m. (szt.,op.,but.)</t>
  </si>
  <si>
    <t xml:space="preserve"> Przedmiot zamówienia (pełen opis)</t>
  </si>
  <si>
    <t>Zestaw do kontroli densytometru, termin ważności min. 4 miesięcy od daty dostawy</t>
  </si>
  <si>
    <t>Legiolert Supplement do 100 testów</t>
  </si>
  <si>
    <t xml:space="preserve">Staphylococcus aureus ATCC 25923 szczep referencyjny (op. MicroSwab a 2 szt.) z certyfikatem, termin ważności min. 12 miesięcy od daty dostawy </t>
  </si>
  <si>
    <t xml:space="preserve">Escherichia coli ATCC 25922 szczep referencyjny (op. MicroSwab a 2 szt.) z certyfikatem, termin ważności min. 12 miesięcy od daty dostawy </t>
  </si>
  <si>
    <t xml:space="preserve">Pseudomonas aeruginosa ATCC 10145 szczep referencyjny (op. MicroSwab a 2 szt.) z certyfikatem, termin ważności min. 12 miesięcy od daty dostawy </t>
  </si>
  <si>
    <t xml:space="preserve">Roztwór wzorcowy pH 7,00 +/- 0,01 w temp. 20°C (op. 500 ml) z certyfikatem analizy w odniesieniu do materiału referencyjnego wyższego rzędu wg wymagań PN-EN ISO/IEC 17025, termin ważności min.18 miesięcy, różne serie </t>
  </si>
  <si>
    <t>NaOH do analizy EMSURE® ACS,ISO,Reag.Ph Eur op. 1 kg, termin ważności 18 miesięcy</t>
  </si>
  <si>
    <t>Alkohol etylowy 96% cz. d. a. (op. 500 ml) termin ważności 2 lata</t>
  </si>
  <si>
    <t>Wzorzec pH 4,00  ± 0,01 w temp. 20˚C - op. 500 ml, z certyfikatem analizy, wzorcowany w laboratorium akredytowanym wg. ISO 17025, termin ważności min. 18 m-cy od daty dostawy</t>
  </si>
  <si>
    <t>Wzorzec pH 7,00 ± 0,01 w temp. 20˚C  - op. 500 ml, z certyfikatem analizy, wzorcowany w laboratorium akredytowanym wg. ISO 17025, termin ważności min. 18 m-cy od daty dostawy, z dwóch różnych seri.</t>
  </si>
  <si>
    <t>MW 785 10 ml NRS medium (wymazówki z rozcieńczalnikiem NRS; zgodnie z normą 18593: 2004), z certyfikatem kontroli jakości, termin ważności min. 12 m-cy od daty dostawy. UWAGA! Cała dostawa z jednym numerem seryjnym.</t>
  </si>
  <si>
    <t>Podłoże wybiórcze AGAR SABOURAUD Z CHLORAMFENIKOLEM (op. butelki 200 ml) z certyfikatem kontroli jakości, termin ważności 6 m-cy od daty dostawy. UWAGA! Cała dostawa z jednym numerem seryjnym.</t>
  </si>
  <si>
    <t>Podłoże płynne TSB - probówki 10 ml, z certyfikatem kontroli jakości, termin ważności min. 11 m-cy od daty dostawy. UWAGA! Cała dostawa z jednym numerem seryjnym.</t>
  </si>
  <si>
    <t>VRBL Agar wybiórczo-różnicujący, pożywka do oznaczania bakterii z grupy Coli (op. butelka 200 ml) termin ważności min. 10 m-cy od daty dostawy, z certyfikatem kontroli jakości. UWAGA! Cała dostawa z jednym numerem seryjnym.</t>
  </si>
  <si>
    <t>Chromogenic Salmonella LAB-AGAR podłoże chromogenne do izolacji i wstępnego różnicowania Salmonella spp. (op. 6 x butelka 200 ml) termin min 10 m-cy od daty dostawy, z certyfikatem kontroli jakości. UWAGA! Cała dostawa z jednym numerem seryjnym.</t>
  </si>
  <si>
    <t>Agar XLD (op.6 x butelka 200 ml) termin ważności min. 10 m-cy od daty dostawy, z certyfikatem kontroli jakości. UWAGA! Cała dostawa z jednym numerem seryjnym.</t>
  </si>
  <si>
    <t>Suspension Medium 5 ml; op. 100 szt., termin ważności min. 20 miesięcy od daty dostawy; z certyfikatem kontroli jakości.</t>
  </si>
  <si>
    <t>Parafina Mineral Oil (op.125 ml) sterylna do testów, termin ważności min. 24 miesiące, z certyfikatem kontroli jakości.</t>
  </si>
  <si>
    <t>Slidex staph plus 50 (lateksowy test aglutynacyjny na 50 oznaczeń) z certyfikatem kontroli jakości, termin ważności 11 miesięcy od daty dostawy</t>
  </si>
  <si>
    <t>Osoba do kotaktu (imię, nazwisko, nr tel.-stacjonarny, komórkowy)</t>
  </si>
  <si>
    <t xml:space="preserve">Roztwór wzorcowy pH 4,00 +/- 0,01 w temp. 20°C (op. 500 ml) z certyfikatem analizy w odniesieniu do materiału referencyjnego wyższego rzędu wg wymagań PN-EN ISO/IEC 17025, termin ważności min.18 miesięcy, różne serie </t>
  </si>
  <si>
    <t>wrzesień 2020r.</t>
  </si>
  <si>
    <t>Iwona Sobecka                     tel. 261 41 12 29</t>
  </si>
  <si>
    <t>op.</t>
  </si>
  <si>
    <t>Roztwór wzorcowy pH 9,00 +/- 0,01 w temp. 20°C (op. 500 ml) z certyfikatem analizy w odniesieniu do materiału referencyjnego wyższego rzędu wg wymagań PN-EN ISO/IEC 17025, termin ważności min.18 miesięcy</t>
  </si>
  <si>
    <t>Wojskowy Ośrodek Medycyny Prewencyjnej 
(Laboratorium Badań Żywności i Wody)</t>
  </si>
  <si>
    <t>Agar z ekstraktem drożdżowym wg PN-EN ISO 6222:2004 (gotowe podłoże; opakowanie - butelka 200 ml)  z certyfikatem w formie papierowej, terminem ważności 11 miesięcy od daty dostawy</t>
  </si>
  <si>
    <t>czerwiec 2020r.</t>
  </si>
  <si>
    <t xml:space="preserve">Agar wybiórczy wg Slaneza i Bartleya z TTC do filtrów membranowych wg PN-EN ISO 7899-2:2004 (gotowe podłoże; opakowanie - płytka ) z certyfikatem w formie papierowej,terminem ważności 10 tygodni od daty dostawy, dostawa podzielona na 3 partie  </t>
  </si>
  <si>
    <t xml:space="preserve">50 szt. maj,                             50 szt. sierpień                                 50 szt.listopad 2020r. </t>
  </si>
  <si>
    <t>szt.</t>
  </si>
  <si>
    <t xml:space="preserve">Agar z eskuliną, solami żółci i azydkiem wg PN-EN ISO 7899-2:2004 (gotowe podłoże; opakowanie - płytkal)z certyfikatem w formie papierowej, termin ważności 10 tygodni od daty dostawy, dostawa podzielona na 3 partie  </t>
  </si>
  <si>
    <t xml:space="preserve">10 szt. maj,                             10 szt. sierpień                                 10 szt.listopad 2020r. </t>
  </si>
  <si>
    <t>Agar tryptonowo-sojowy TSA wg PN-EN ISO 9308:2004(gotowe podłoże; opakowanie butelka 100 ml) z certyfikatem w formie papierowej, terminem ważności 11 miesięcy od daty dostawy</t>
  </si>
  <si>
    <t>sierpień 2020r.</t>
  </si>
  <si>
    <t>Płyn Ringera wg PN-EN ISO 8199 (gotowe podłoże; opakowanie -probówka 9 ml) z certyfikatem w formie papierowej, termin ważności 11 miesięcy od daty dostawy</t>
  </si>
  <si>
    <t xml:space="preserve">Legionella GVPC wg PN-EN ISO 11731-2 gotowe podłoże na płytkach, z certyfikatem w formie papierowej, termin ważności min. 11 tygodni od daty dostawy </t>
  </si>
  <si>
    <t>listopad 2020r.</t>
  </si>
  <si>
    <t xml:space="preserve">Legionella BCYE (z cysteiną) wg PN-EN ISO 11731-2 gotowe podłoże na płytkach, z certyfikatem w formie papierowej, termin ważności min. 11 tygodni od daty dostawy </t>
  </si>
  <si>
    <t xml:space="preserve">Legionella BCYE L-Cystein (bez cysteiny) wg PN-EN ISO 11731-2 gotowe podłoże na płytkach z certyfikatem w formie papierowej, termin ważności min. 11 tygodni od daty dostawy </t>
  </si>
  <si>
    <t>Agar PCA z ekstraktem drożdżowym i glukozą wg PN-EN ISO 4833(gotowe podłoże;opakowanie-butelka 200 ml), z certyfikatem w formie papierowej, terminem ważności min. 11 miesięcy od daty dostawy</t>
  </si>
  <si>
    <t xml:space="preserve">Płytki odciskowe PCA Agar (z ekstraktem drożdżowym i glukozą) z neutralizatorem środków dezynfekcyjnych, z certyfikatem w formie papierowej, z datą ważności 3 miesiące od daty dostarczenia, dostawa podzielona na 3 partie </t>
  </si>
  <si>
    <t>Płyn fizjologiczny z peptonem,do rozcieńczeń wg PN-EN ISO 6887-1(gotowe podłoże; opakowanie - butelka 90 ml) z certyfikatem w formie papierowej, termin ważności 11 miesięcy od daty dostawy</t>
  </si>
  <si>
    <t>maj 2020r.</t>
  </si>
  <si>
    <t>Zbuforowana woda peptonowa wg PN-EN ISO 6579-1 (gotowe podłoże; opakowanie - butelka 225 ml) z certyfikatem w formie papierowej, termin ważności 11 miesięcy od daty dostawy</t>
  </si>
  <si>
    <t>Agar VRBG wg PN-ISO 21528-2(gotowe podłoże; opakowanie - butelka 200 ml) z certyfikatem w formie papierowej, termin ważności 11 miesięcy od daty dostawy</t>
  </si>
  <si>
    <t>Agar VRBL wg PN-ISO 4832(gotowe podłoże; opakowanie - butelka 200 ml) z certyfikatem w formie papierowej, termin ważności 11 miesięcy od daty dostawy</t>
  </si>
  <si>
    <t>Agar z siarczanem(IV) żelaza(III),wg PN-ISO 15213 (gotowe podłoże; opakowanie - butelka 200 ml) z certyfikatem w formie papierowej, termin ważności 11 miesięcy od daty dostawy</t>
  </si>
  <si>
    <t>Bulion Muller - Kauffmann (MKTTn-T)wg PN-EN ISO 6579-1 (gotowe podłoże- probówki 10 ml) z certyfikatem w formie papierowej, terminem ważności 5 miesięcy od daty dostawy</t>
  </si>
  <si>
    <t>Bulion Rappaport Vassiliadis Soja(RVS-T) wg PN-EN ISO 6579-1 (gotowe podłoże- probówki 10 ml) z certyfikatem, terminem ważności 5 miesięcy od daty dostawy</t>
  </si>
  <si>
    <t>Hektoen Enteric Agar (gotowe podłoże; opakowanie - butelka 200 ml) z certyfikatem w formie papierowej, termin ważności 11 miesięcy od daty dostawy</t>
  </si>
  <si>
    <t>Xylose Lysine Desoxycholate Agar ( XLD)  wg PN-EN ISO 6579-1 (gotowe podłoże; opakowanie - butelka 200 ml) z certyfikatem w formie papierowej, termin ważności 11 miesięcy od daty dostawy</t>
  </si>
  <si>
    <t>Baird-Parker Agar + RPF (opakowanie; zestaw 90 ml + 10 ml) z certyfikatem w formie papierowej, terminem ważności 11 miesięcy od daty dostawy</t>
  </si>
  <si>
    <t xml:space="preserve">Bulion pół-Frasera wg PN-EN ISO 11290-2:2000/A1:2005/Ap1:2006 (gotowe podłoże; opakowanie -butelka 90 ml)  z certyfikatem, terminem ważności 5 miesięcy od daty dostawy </t>
  </si>
  <si>
    <t xml:space="preserve">Pożywka z agarem sojowym i ekstraktem drożdżowym (TSYEA) wg PN-EN ISO 11290-2 (gotowe podłoże; opakowanie - płytka)  z certyfikatem, terminem ważności min.11 tygodni od daty dostawy </t>
  </si>
  <si>
    <t xml:space="preserve">Pożywka agarowa z krwią owczą wg PN-EN ISO 11290--2 (gotowe podłoże; opakowanie - płytka)  z certyfikatem, terminem ważności  5 tygodni od daty dostawy </t>
  </si>
  <si>
    <t xml:space="preserve">Bulion sojowy z ekstraktem drożdżowym  TSYEB wg PN-EN ISO 11290- 2 (gotowe podłoże; opakowanie - probówka 10 ml)  z certyfikatem, terminem ważności 5 miesięcy od daty dostawy </t>
  </si>
  <si>
    <t xml:space="preserve">Podłoże do rozkładu alkoholi i cukrów (ramnoza) wg PN-EN ISO 11290 -2 (gotowe podłoże; opakowanie - probówka 5 ml)  z certyfikatem, terminem ważności 5 miesięcy od daty dostawy </t>
  </si>
  <si>
    <t xml:space="preserve">Pożywka agarowa Listeria wg Ottaviani i Agostini (ALOA) wg PN-EN ISO 11290-2 (gotowe podłoże; opakowanie - płytka)  z certyfikatem,terminem ważności min. 11 tygodni od daty dostawy </t>
  </si>
  <si>
    <t>Suspension Medium 5 ml; opakowanie 100 szt. termin ważności min. 7 miesięcy od daty dostawy</t>
  </si>
  <si>
    <t>Szereg biochemiczny do oznaczania Enterobacteriaceae  dający jednoznaczną zmianę barwy przy reakcjach,na 20 reakcji biochemicznych m.in. rozkład: glukozy, argininy, ornityny, cytrynianu trisodowego, żelatyny,L-ramnozy, D-sacharozy, D-melibiozy, L-arabinozy, amigdaliny, D-mannitolu, D-sorbitolu, inozytolu oraz reakcja Voges Proskasuera i redukcji azotanów do azotynów, termin ważności min. 11 miesięcy od daty dostawy</t>
  </si>
  <si>
    <t>Szereg biochemiczny do oznaczania Staphylococcus dający jednoznaczną zmianę barwy przy reakcjach m.in. rozkład: D-fruktozy, D-maltozy, D-laktozy ,D-trehalozy, D-mannitolu, D-melibiozy, D-rafinozy, D-ksylozy, ksylitolu, metyloglukopiryanozydu oraz reakcji Voges Proskasuera; termin ważności min.11 miesięcy od daty dostawy</t>
  </si>
  <si>
    <t>Odczynnik do reakcji fosfatazy zasadowej zawierający: Tris-hydroksymetylo-amino metan(25g), kwas chlorowodorowy(37%)11 ml, Laurynowy siarczan sodu)10g), woda(100ml) o poj.8ml (op.2 amp.) termin ważności min. 4 miesiący od daty dostawy</t>
  </si>
  <si>
    <t>Odczynnik do reakcji fosfatazy zasadowej zawierający: Fast Blue BB(aktywny składnik-0,12g), Metanol(40ml), Dimetylosulfotlenek (DMSO) 60ml;o poj.8ml (op.2 amp.) termin ważności min. 4 miesiący od daty dostawy</t>
  </si>
  <si>
    <t>Odczynnik do redukcji azotanów do azotynów zawierający Kwas sulfanilowy (0,4g), Kwas octowy(30g) ,woda(70ml); o poj.5ml Odczynnik do redukcji azotanów do azotynów zawierający: N,N-dimethyl-1-naphtlamine (0,6g), kwas octowy (30g), woda (70ml); o poj.5ml ;op. 2 amp.+ 2 amp.termin ważności min. 4 miesiący od daty dostawy</t>
  </si>
  <si>
    <t>Odczynnik do wytwarzania acetoiny zawierającywodorotlenek potasu (40g), woda (100ml) o poj.5ml Odczynnik do wytwarzania acetoiny zawierajacy naftol (6g),etano l(100ml) o poj. 5ml; op. 2 amp.+ 2 amp.termin ważności min. 4 miesiące od daty dostawy</t>
  </si>
  <si>
    <t>Odczynnik do reakcji deaminazy tryptofanu zawierający chlorek żelaza (3,4g), woda (100ml) o poj.5ml; op.2 amp.termin ważności min. 4 miesiące od daty dostawy</t>
  </si>
  <si>
    <t>Odczynnik do wykrywania indolu ;o poj.5ml (op. 2 amp.) termin ważności min. 4 miesiące od daty dostawy</t>
  </si>
  <si>
    <t>Umowa 164/2019/11WOG GRASO</t>
  </si>
  <si>
    <t>Umowa 155/2019/11WOG GRASO</t>
  </si>
  <si>
    <t>Umowa 260/2019/11WOG GRASO</t>
  </si>
  <si>
    <t>Pożywka Colilert-18 IDEXX wg PN-EN ISO 9308-2: 2014-06, op.200 szt.; oparta na technologii DST, gotowy proszek odważony w pojedyńczych porcjach (2,8 g) do wykrywania E.coli i grupy coli w wodzie metodą Colilert; z certyfikatem w formie papierowej, termin ważności min. 11 miesięcy od daty dostawy,</t>
  </si>
  <si>
    <t>Pożywka Pseudalert IDEXX, op. 20 szt.; gotowy proszek odważony w pojedyńczych porcjach  do wykrywania Pseudomonas aeruginosa w wodzie metodą Pseudalert, z certyfikatem w formie papierowej, termin ważności min. 11 miesięcy od daty dostawy</t>
  </si>
  <si>
    <t xml:space="preserve">Wzorzec zabarwienia Quanti-Tray dla testu ilościowego Colilert IDEXX , z certyfikatem w formie papierowej, termin ważności min. 5 miesięcy od daty dostawy, dostawa podzielona na partie </t>
  </si>
  <si>
    <t xml:space="preserve">1 szt. czerwiec                1 szt. Listopad 2020r. </t>
  </si>
  <si>
    <t>Zestaw do kontroli jakości pożywek IDEXX-QC zawierający szczepy bakterii zgodne z PN -EN ISO 11133 , z certyfikatem w formie papierowej, termin ważności min. 11 miesięcy od daty dostawy,</t>
  </si>
  <si>
    <t>Pożywka Enterolert DW IDEXX, op. 20 szt.; gotowy proszek odważony w pojedyńczych porcjach  do wykrywania enterokoków w wodzie metodą Enterolert, z certyfikatem w formie papierowej, termin ważności min. 11 miesięcy od daty dostawy</t>
  </si>
  <si>
    <t>Test IDEXX Legiolert z certyfikatem w formie paperowej, termin ważności min. 11 miesięcy od daty dostawy,</t>
  </si>
  <si>
    <t>Umowa 153/2019/11WOG ESKULAP</t>
  </si>
  <si>
    <t>powtórzy się w pozycji gotowe podłoża dla mikrobiologii</t>
  </si>
  <si>
    <t xml:space="preserve">Enterococcus faecalis ATCC 29212 szczep referencyjny (op. MicroSwab a 2 szt.) z certyfikatem, termin ważności min. 12 miesięcy od daty dostawy </t>
  </si>
  <si>
    <t xml:space="preserve">Bacillus subtilis subsp. spizizenii ATCC 6633 szczep referencyjny (op. MicroSwab a 2 szt. z certyfikatem, termin ważności min. 12 miesięcy od daty dostawy </t>
  </si>
  <si>
    <t>Iwona Sobecka                     tel. 261 41 12 30</t>
  </si>
  <si>
    <t>Iwona Sobecka                     tel. 261 41 12 31</t>
  </si>
  <si>
    <t>Iwona Sobecka                     tel. 261 41 12 32</t>
  </si>
  <si>
    <t>Iwona Sobecka                     tel. 261 41 12 33</t>
  </si>
  <si>
    <t>WOMP,       Laboratorium Badań Żywności i Wody</t>
  </si>
  <si>
    <t>Mirosława Szeląg,                      tel.: 261 413 926</t>
  </si>
  <si>
    <t xml:space="preserve">Roztwór wzorcowy pH 7,00 +/- 0,01 w temp. 20°C (op. 500 ml), barwny,  z certyfikatem analizy w odniesieniu do materiału referencyjnego wyższego rzędu wg wymagań NIST, spełniający wymagania ISO 17034, termin ważności min.18 miesięcy, różne serie </t>
  </si>
  <si>
    <t>październik 2020 r.</t>
  </si>
  <si>
    <t>Roztwór wzorcowy pH 4,00 +/- 0,01 w temp. 20°C (op. 500 ml), barwny,  z certyfikatem analizy w odniesieniu do materiału referencyjnego wyższego rzędu wg NIST, spełniający wymagania ISO 17034, termin ważności min.18 miesięcy</t>
  </si>
  <si>
    <t xml:space="preserve">Roztwór wzorcowy pH 4,00 +/- 0,01 w temp. 20°C (op. 500 ml) z certyfikatem analizy w odniesieniu do materiału referencyjnego wyższego rzędu wg NIST, spełniający wymagania ISO 17034, termin ważności min.18 miesięcy, różne serie </t>
  </si>
  <si>
    <t xml:space="preserve">Roztwór wzorcowy pH 10,00 +/- 0,01 w temp. 20°C (op. 500 ml) z certyfikatem analizy w odniesieniu do materiału referencyjnego wyższego rzędu wg NIST, spełniający wymagania ISO 17034, termin ważności min.18 miesięcy, różne serie </t>
  </si>
  <si>
    <t>Roztwór wzorcowy - azotany 1000 mg/l (op. 500 ml) z certyfikatem analizy w odniesieniu do materiału referencyjnego wyższego rzędu wg NIST, spełniający wymagania ISO 17034, termin ważności min. 18 miesięcy, różne serie</t>
  </si>
  <si>
    <t>Roztwór wzorcowy - azotyny 1000 mg/l (op. 500 ml) z certyfikatem analizy w odniesieniu do materiału referencyjnego wyższego rzędu wg NIST, spełniający wymagania ISO 17034, termin ważności min. 18 miesięcy, różne serie</t>
  </si>
  <si>
    <t>Roztwór wzorcowy - jon amonowy 1000 mg/l (op. 500 ml) z certyfikatem analizy w odniesieniu do materiału referencyjnego wyższego rzędu wg  NIST, spełniający wymagania ISO 17034, termin ważności min. 18 miesięcy,</t>
  </si>
  <si>
    <t xml:space="preserve">Roztwór wzorcowy – żelazo, 1000 mg/l (op. 100 ml) z certyfikatem analizy w odniesieniu do materiału referencyjnego wyższego rzędu wg  NIST, spełniający wymagania ISO 17034, termin ważności min. 18 miesięcy, </t>
  </si>
  <si>
    <t>Roztwór wzorcowy – mangan, 1000 mg/l (op. 100 ml) z certyfikatem analizy w odniesieniu do materiału referencyjnego wyższego rzędu wg  NIST, spełniający wymagania ISO 17034, termin ważności min. 18 miesięcy, różne serie</t>
  </si>
  <si>
    <t>Wzorce konduktometryczne: 1413 µS/cm w temp. 25ºC, z certyfikatem analizy w odniesieniu do materiału referencyjnego wyższego rzędu wg  NIST, spełniający wymagania ISO 17034, termin ważności min. 18 miesięc, różne serie,</t>
  </si>
  <si>
    <t xml:space="preserve">Wzorce konduktometryczne: 500 µS/cm w temp. 25ºC, z certyfikatem analizy w odniesieniu do materiału referencyjnego wyższego rzędu wg NIST, spełniający wymagania ISO 17034, termin ważności min. 12 miesięcy (różne serie) </t>
  </si>
  <si>
    <t>Wzorce konduktometryczne: 20 µS/cm w temp. 25ºC, z certyfikatem analizy w odniesieniu do materiału referencyjnego wyższego rzędu wg  NIST, spełniający wymagania ISO 17034,  termin ważności min. 12 miesięcy (różne serie)</t>
  </si>
  <si>
    <t>Wzorce konduktometryczne: 2000 µS/cm w temp. 25ºC, z certyfikatem analizy w odniesieniu do materiału referencyjnego wyższego rzędu wg NIST, spełniający wymagania ISO 17034,  termin ważności min. 12 miesięcy (różne serie)</t>
  </si>
  <si>
    <t xml:space="preserve">Wzorzec barwy 500 jednostek Hazena (op.1L), z certyfikatem analizy w odniesieniu do materiału referencyjnego wyższego rzędu wg NIST,spełniający wymagania ISO 17034,   termin ważności min. 18 miesięcy </t>
  </si>
  <si>
    <t>Wzorzec barwy 500 jednostek Hazena (op.250ml), z certyfikatem analizy w odniesieniu do materiału referencyjnego wyższego rzędu wg NIST, spełniający wymagania ISO 17034, termin ważności min. 18 miesięcy</t>
  </si>
  <si>
    <t>Wzorzec barwy 100 jednostek Hazena (op.1 L), z certyfikatem analizy w odniesieniu do materiału referencyjnego wyższego rzędu wg NIST,spełniający wymagania ISO 17034,  termin ważności min. 18 miesięcy, różne serie</t>
  </si>
  <si>
    <t xml:space="preserve">Pełen zestaw standardów kalibracyjnych o stężeniach: 0-7500 NTU, do mętnościomierza 2100 AN firmy HACH z certyfikatem analizy w odniesieniu do materiału referencyjnego wyższego rzędu wg NIST (jeśli możliwe), termin ważności min. 12 miesięcy, </t>
  </si>
  <si>
    <t>zestaw</t>
  </si>
  <si>
    <t>Wzorzec mętności o stęż. 1,0 NTU   z certyfikatem analizy w odniesieniu do materiału referencyjnego wyższego rzędu wg NIST, produkowany zgodnie z systemem jakości ISO 9001, termin ważności min. 12 miesięcy, op. 500 ml</t>
  </si>
  <si>
    <t>Wzorzec mętności Turbidity 100 NTU   z certyfikatem analizy w odniesieniu do materiału referencyjnego wyższego rzędu wg NIST, produkowany zgodnie z systemem jakości ISO 9001, termin ważności min. 12 miesięcy, op. 500 ml</t>
  </si>
  <si>
    <t>Wzorzec mętności Turbidity 0,5 NTU  z certyfikatem analizy w odniesieniu do materiału referencyjnego wyższego rzędu wg NIST, produkowany zgodnie z systemem jakości ISO 9001, termin ważności min. 12 miesięcy, op. 500 ml</t>
  </si>
  <si>
    <t>Wzorzec mętności o stęż. 0,2 NTU   z certyfikatem analizy w odniesieniu do materiału referencyjnego wyższego rzędu wg NIST (jeśli możliwe), produkowany zgodnie z systemem jakości ISO 9001, termin ważności min. 12 miesięcy, op. 500 ml</t>
  </si>
  <si>
    <t xml:space="preserve">Roztwór wzorcowy pH 7,00 +/- 0,01 w temp. 20°C (op. 500 ml) z certyfikatem analizy w odniesieniu do materiału referencyjnego wyższego rzędu wg NIST, spełniający wymagania ISO 17034, termin ważności min.18 miesięcy, różne serie </t>
  </si>
  <si>
    <t>Roztwór wzorcowy pH 10,00 +/- 0,01 w temp. 20°C (op. 500 ml), barwny,  z certyfikatem analizy w odniesieniu do materiału referencyjnego wyższego rzędu wg NIST, spełniający wymagania ISO 17034, termin ważności min.18 miesięcy</t>
  </si>
  <si>
    <t>Sulfanilamid do analizy EMSURE® ACS,ISO,Reag.Ph Eur (op. 100g); 99,0-101,0%; pH:ok. 6; o czystości umożliwiającej uzyskanie wartości absorbancji ślepej próbki dla jonu azotynowego nie większej niż 0,006 Abs (przy długości drogi optycznej 50 mm) - ze względu na konieczność zachowania ciągłości wykonywanych badań i uzyskiwania powtarzalności wyników badań; termin ważności min. 2 lata, z certyfikatem analizy</t>
  </si>
  <si>
    <t>N-(1-Naftylo)etylenodiaminy chlorowodorek GR do analizy EMSURE® ACS,ISO,Reag.Ph Eur (op. 5g); o czystości &gt;97%; umożliwiającej uzyskanie wartości absorbancji ślepej próbki dla jonu azotynowego nie większej niż 0,006 Abs (przy długości drogi optycznej 50 mm) - ze względu na konieczność zachowania ciągłości wykonywanych badań i uzyskiwania powtarzalności wyników badań; termin ważności min. 2 lata, z certyfikatem analizy</t>
  </si>
  <si>
    <t>Tri sodu cytrynian do analizy EMSURE® ACS,ISO,Reag.Ph Eur (op. 500g); 99,0-101,0%; pH:7,5-9,0; o czystości umożliwiającej uzyskanie wartości absorbancji ślepej próbki dla jonu amonowego nie większej niż 0,01 Abs (przy długości drogi optycznej 50 mm) - ze względu na konieczność zachowania ciągłości wykonywanych badań i uzyskiwania powtarzalności wyników badań; termin ważności min. 3 lata, z certyfikatem analizy</t>
  </si>
  <si>
    <t>1,10 fenantrolina EMSURE® ACS,ISO,Reag.Ph Eur.; zawartość ≥ 99,5%; (op. 10g), o czystości umożliwiającej uzyskanie wartości absorbancji ślepej próbki dla Fe nie większej niż 0,01 Abs (przy długości drogi optycznej 50 mm) -  ze względu na konieczność zachowania ciągłości wykonywanych badań i uzyskiwania powtarzalności wyników badań; termin ważności min. 3 lata, z certyfikatem analizy</t>
  </si>
  <si>
    <t>Octan amonowy do analizy EMSURE® ACS,ISO,Reag.Ph Eur; zawartość ≥ 98%; (op. 500g), o czystości umożliwiającej uzyskanie wartości absorbancji ślepej próbki Fe nie większej niż 0,01 Abs (przy długości drogi optycznej 50 mm) - ze względu na konieczność zachowania ciągłości wykonywanych badań i uzyskiwania powtarzalności wyników badań; termin ważności min 2 lata, z certyfikatem analizy</t>
  </si>
  <si>
    <t>Hydroksyloaminy chlorowodorek do analizy EMSURE® ACS,ISO,Reag.Ph Eur; zawartość ≥ 99%; (op. 500g), o czystości umożliwiającej uzyskanie wartości absorbancji ślepej próbki Fe nie większej niż 0,01 Abs (przy długości drogi optycznej 50 mm) - ze względu na konieczność zachowania ciągłości wykonywanych badań i uzyskiwania powtarzalności wyników badań; termin ważności min 2 lata, z certyfikatem analizy</t>
  </si>
  <si>
    <t>Salicylan sodu EMSURE® (op. 250g), zawartość ≥ 99,5%, o czystości umożliwiającej uzyskanie wartości absorbancji ślepej próbki dla jonu amonowego nie większej niż 0,01 Abs (przy długości drogi optycznej 50 mm) - ze względu na konieczność zachowania ciągłości wykonywanych badań i uzyskiwania powtarzalności wyników badań;   termin ważności 2 lata, z certyfikatem analizy</t>
  </si>
  <si>
    <t>Kwas octowy 100% do analizy EMSURE® ACS,ISO,Reag.Ph Eur, op. 1000 ml,  termin ważności 18 miesięcy</t>
  </si>
  <si>
    <t>Nitroprusydek sodu cz.d.a. (op.10g)zawartość ≥ 99%, o czystości umożliwiającej uzyskanie wartości absorbancji ślepej próbki dla jonu amonowego nie większej niż 0,01 Abs (przy długości drogi optycznej 50 mm) - ze względu na konieczność zachowania ciągłości wykonywanych badań i uzyskiwania powtarzalności wyników badań;   termin ważności  min. 2 lata, z certyfikatem analizy</t>
  </si>
  <si>
    <t>Amoniak roztwór 25%,  EMSURE® ACS,ISO,Reag.Ph Eur op. 1000 ml, termin ważności 2 lata</t>
  </si>
  <si>
    <t>Kwas siarkowy 95%, cz.d.a. 1L,  termin ważności 2 lata</t>
  </si>
  <si>
    <t>Di-sodu wersenian (titriplex® III) do analizy ACS,ISO,Reag.Ph Eur, op.250 g, termin ważności min 2 lata, z certyfikatem analizy</t>
  </si>
  <si>
    <t>Kwas orto-fosforowy 85% cz.d.a op. 1 L, termin ważności 2 lata</t>
  </si>
  <si>
    <t>HCL roztwór mianowany 1 molowy,do analizy EMSURE® ACS,ISO,Reag.Ph Eur op. 1000 ml, termin ważności 2 lata</t>
  </si>
  <si>
    <t>czerwiec 2020</t>
  </si>
  <si>
    <t>Wiesława Łusiak, Igor Pisarski tel. 261-411-148</t>
  </si>
  <si>
    <t>Disiarczek węgla o niskiej zawartości benzenu do chromatografu gazowego, termin ważności min. 2 lata</t>
  </si>
  <si>
    <t>litr</t>
  </si>
  <si>
    <t>Wojskowy Ośrodek Medycyny Prewencyjnej
Laboratorium Badań Środowiska Pracy</t>
  </si>
  <si>
    <t>Surowica Salmonella - HM (op.5 ml), z certyfikatem kontroli jakości, termin ważności min. 12 m-cy od daty dostawy</t>
  </si>
  <si>
    <t>WOMP,       Laboratorium Mikrobiologiczne</t>
  </si>
  <si>
    <t>Małgorzata Szlachta            261 41 39 27</t>
  </si>
  <si>
    <t>Surowica Salmonella - AO  (op.5 ml) z certyfikatem kontroli jakości, termin ważności min. 12 m-cy od daty dostawy</t>
  </si>
  <si>
    <t>Surowica Salmonella - BO  (op.5 ml) z certyfikatem kontroli jakości, termin ważności min. 12 m-cy od daty dostawy</t>
  </si>
  <si>
    <t>Surowica Salmonella - CO (op.5 ml) z certyfikatem kontroli jakości, termin ważności min. 12 m-cy od daty dostawy</t>
  </si>
  <si>
    <t>Surowica Salmonella - DO  (op.5 ml) z certyfikatem kontroli jakości, termin ważności min. 12 m-cy od daty dostawy</t>
  </si>
  <si>
    <t>Surowica Salmonella - EO  (op.5 ml) z certyfikatem kontroli jakości, termin ważności min. 12 m-cy od daty dostawy</t>
  </si>
  <si>
    <t>Surowica Salmonella - Hgm  (op.5 ml) z certyfikatem kontroli jakości, termin ważności min. 12 m-cy od daty dostawy</t>
  </si>
  <si>
    <t>Surowica Salmonella - Hi  (op.5 ml) z certyfikatem kontroli jakości, termin ważności min. 12 m-cy od daty dostawy</t>
  </si>
  <si>
    <t>Surowica Salmonella - Vi  (op.5 ml) z certyfikatem kontroli jakości, termin ważności min. 12 m-cy od daty dostawy</t>
  </si>
  <si>
    <t>Surowica Shigella boydii 1 - 7  (op.5 ml) z certyfikatem kontroli jakości, termin ważności min. 12 m-cy od daty dostawy</t>
  </si>
  <si>
    <t>Surowica Shigella boydii 8 - 11  (op.5 ml) z certyfikatem kontroli jakości, termin ważności min. 12 m-cy od daty dostawy</t>
  </si>
  <si>
    <t>Surowica Shigella boydii 12 - 15  (op.5 ml) z certyfikatem kontroli jakości, termin ważności min. 12 m-cy od daty dostawy</t>
  </si>
  <si>
    <t>Surowica Shigella dysenteriae 1  (op.5 ml) z certyfikatem kontroli jakości, termin ważności min. 12 m-cy od daty dostawy</t>
  </si>
  <si>
    <t>Surowica Shigella dysenteriae  2  (op.5 ml) z certyfikatem kontroli jakości, termin ważności min. 12 m-cy od daty dostawy</t>
  </si>
  <si>
    <t>Surowica Shigella dysenteriae  3 - 8 (op.5 ml) z certyfikatem kontroli jakości, termin ważności min. 12 m-cy od daty dostawy</t>
  </si>
  <si>
    <t>Surowica Shigella flexnerii  (op.5 ml) z certyfikatem kontroli jakości, termin ważności min. 12 m-cy od daty dostawy</t>
  </si>
  <si>
    <t>Surowica Shigella sonnei  I i II faza  (op.5 ml) z certyfikatem kontroli jakości, termin ważności min. 12 m-cy od daty dostawy</t>
  </si>
  <si>
    <t>Surowica Salmonella - poliwalentna B-E i G   (op.8 ml) z certyfikatem kontroli jakości, termin ważności min. 12 m-cy od daty dostawy</t>
  </si>
  <si>
    <t>Surowica Salmonella - 04  (op.5 ml) z certyfikatem kontroli jakości, termin ważności min. 12 m-cy od daty dostawy</t>
  </si>
  <si>
    <t>Surowica Salmonella - O7  (op.5 ml) z certyfikatem kontroli jakości, termin ważności min. 12 m-cy od daty dostawy</t>
  </si>
  <si>
    <t>Surowica Salmonella - O9 (op.5 ml) z certyfikatem kontroli jakości, termin ważności min. 12 m-cy od daty dostawy</t>
  </si>
  <si>
    <t>Surowica Salmonella - O11  (op.5 ml) z certyfikatem kontroli jakości, termin ważności min. 12 m-cy od daty dostawy</t>
  </si>
  <si>
    <t>Surowica Salmonella - O15  (op.5 ml) z certyfikatem kontroli jakości, termin ważności min. 12 m-cy od daty dostawy</t>
  </si>
  <si>
    <t>Surowica Salmonella - O1,3,19  (op.5 ml) z certyfikatem kontroli jakości, termin ważności min. 12 m-cy od daty dostawy</t>
  </si>
  <si>
    <t>Surowica Salmonella - O8, 20 (op.5 ml) z certyfikatem kontroli jakości, termin ważności min. 12 m-cy od daty dostawy</t>
  </si>
  <si>
    <t>listopad 2020 r.</t>
  </si>
  <si>
    <t>dwie transze                    I transza- czerwiec 100 szt.                                 II transza-październik 100 szt.</t>
  </si>
  <si>
    <t>dwie transze                     I transza- czerwiec 60 szt.                                   II transza-październik 40 szt.</t>
  </si>
  <si>
    <t>but.</t>
  </si>
  <si>
    <t>dwie transze                     I transza- czerwiec 100 szt.                                 II transza-październik 50 szt.</t>
  </si>
  <si>
    <t>dwie transze                    I transza- czerwiec 5 szt.                                  II transza-październik 5 szt.</t>
  </si>
  <si>
    <t>dwie transze                         I transza- czerwiec 6 szt.                                       II transza-październik 4 szt.</t>
  </si>
  <si>
    <t>dwie transze                     I transza- czerwiec 10 szt.                            II transza-październik 10 szt.</t>
  </si>
  <si>
    <t>dwie transze                    I transza- czerwiec 10 szt.                                  II transza-październik 10 szt.</t>
  </si>
  <si>
    <t>dwie transze                       I transza- czerwiec 10 szt.                                II transza-październik 10 szt.</t>
  </si>
  <si>
    <t>dwie transze                    I transza- czerwiec 10 szt.                            II transza-październik 10 szt.</t>
  </si>
  <si>
    <t>dwie transze                        I transza- czerwiec 20 szt.                                 II transza-październik 20 szt.</t>
  </si>
  <si>
    <t>dwie transze                      I transza- czerwiec 20 szt.                                II transza-październik 20 szt.</t>
  </si>
  <si>
    <t>dwie transze                       I transza- czerwiec 30 szt.                                 II transza-październik 20 szt.</t>
  </si>
  <si>
    <t>dwie transze                        I transza- czerwiec 20 szt.                                  II transza-październik 20 szt.</t>
  </si>
  <si>
    <t>dwie transze                     I transza- czerwiec 20 szt.                                 II transza-październik 10 szt.</t>
  </si>
  <si>
    <t>dwie transze                         I transza- czerwiec 20 szt.                                  II transza-październik 10 szt.</t>
  </si>
  <si>
    <t>dwie transze                         I transza- czerwiec 200 szt.                                  II transza-październik 200 szt.</t>
  </si>
  <si>
    <t>dwie transze                   I transza- czerwiec 100 szt.                                II transza-październik 100 szt.</t>
  </si>
  <si>
    <t>czerwiec 2020 r.</t>
  </si>
  <si>
    <t>dwie transze                   I transza- czerwiec 30 szt.                               II transza-październik 30 szt.</t>
  </si>
  <si>
    <t>dwie transze                   I transza- czerwiec 6 szt.                            II transza-październik 4 szt.</t>
  </si>
  <si>
    <t>dwie transze                   I transza- czerwiec 1 szt.                            II transza-październik 1 szt.</t>
  </si>
  <si>
    <t>dwie transze                   I transza- czerwiec 4 szt.                            II transza-październik 4 szt.</t>
  </si>
  <si>
    <t>Tryptone Soya Agar (op. - butelka 200 ml)  z certyfikatem kontroli jakości, termin ważności 11 m-cy od daty dostawy. UWAGA! Cała dostawa z jednym numerem seryjnym.</t>
  </si>
  <si>
    <t>Agar z eskuliną, solami żółci i azydkiem  wg EN-PN ISO 7899-2:2004 (op. - butelka 100 ml)  z certyfikatem kontroli jakości,  termin ważności 11 m-cy od daty dostawy. UWAGA! Cała dostawa z jednym numerem seryjnym.</t>
  </si>
  <si>
    <t>Agar z eskuliną, solami żółci i azydkiem  wg EN-PN ISO 7899-2:2004 (op. - butelka 200 ml)  z certyfikatem kontroli jakości,  termin ważności 11 m-cy od daty dostawy. UWAGA!  Cała dostawa z jednym numerem seryjnym.</t>
  </si>
  <si>
    <t>Agar Manitol Salt (Chapman, op. - butelka 100 ml) z certyfikatem kontroli jakości, termin ważności 11 m-cy od daty dostawy. UWAGA!  Cała dostawa z jednym numerem seryjnym.</t>
  </si>
  <si>
    <t>Agar Manitol Salt (Chapman, op. - butelka 200 ml) z certyfikatem kontroli jakości, termin ważności 11 m-cy od daty dostawy. UWAGA!  Cała dostawa z jednym numerem seryjnym.</t>
  </si>
  <si>
    <t>Mac Conkey Agar (op. - butelka 200 ml) z certyfikatem kontroli jakości, termin ważności 11 m-cy od daty dostawy. UWAGA!  Cała dostawa z jednym numerem seryjnym.</t>
  </si>
  <si>
    <t>Mac Conkey Agar (op. - butelka 100 ml) z certyfikatem kontroli jakości, termin ważności 11 m-cy od daty dostawy. UWAGA!  Cała dostawa z jednym numerem seryjnym.</t>
  </si>
  <si>
    <t>Salmonella Shigella Agar (op. - butelka 200 ml) z certyfikatem kontroli jakości, termin ważności 11 m-cy od daty dostawy. UWAGA!  Cała dostawa z jednym numerem seryjnym.</t>
  </si>
  <si>
    <t>Salmonella Shigella Agar (op. - butelka 100 ml) z certyfikatem kontroli jakości, termin ważności 11 m-cy od daty dostawy. UWAGA!  Cała dostawa z jednym numerem seryjnym.</t>
  </si>
  <si>
    <t>Hektoen Enteric Agar (op. - butelka 200 ml) z certyfikatem kontroli jakości, termin ważności 11 m-cy od daty dostawy. UWAGA!  Cała dostawa z jednym numerem seryjnym.</t>
  </si>
  <si>
    <t>Hektoen Enteric Agar (op. - butelka 100 ml) z certyfikatem kontroli jakości, termin ważności 11 m-cy od daty dostawy. UWAGA!  Cała dostawa z jednym numerem seryjnym.</t>
  </si>
  <si>
    <t>Tryptone Soya Agar (skosy) - w probówkach, z certyfikatem kontroli jakości, termin ważności 11 m-cy od daty dostawy. UWAGA! Dostawa w 2 transzach, co 6 m-cy, po 200 szt. Każda transza z jednym numerem seryjnym.</t>
  </si>
  <si>
    <t>Podłoże z kwaśnym seleninem sodu, bulion (SF), w probówkach, z certyfikatem kontroli jakości, termin ważności 5 m-cy od daty dostawy. UWAGA dostawa w 4 transzach co 3 m-ce, po 100 szt. Każda transza z jednym numerem seryjnym.</t>
  </si>
  <si>
    <t>Płytki odciskowe PCA Agar (z ekstraktem drożdżowym i glukozą) z certyfikatem kontroli jakości, data ważności 3 m-ce od daty dostawy. UWAGA! Dostawa płytek w 4 transzach, co 3 m-ce, po 100 szt. Każda transza z jednym numerem seryjnym.</t>
  </si>
  <si>
    <t>Płyn Ringera wg PN-EN ISO 8199 (gotowe podłoże; opakowanie - probówka 9 ml) z certyfikatem kontroli jakości, termin ważności 11 m-cy od daty dostawy. UWAGA! Dostawa w 2 transzach, po 100 szt. Każda transza z jednym numerem seryjnym.</t>
  </si>
  <si>
    <t>Tryptone Soya Agar gotowe podłoże referencyjne na płytkach,  z certyfikatem kontroli jakości, termin ważności 3 m-ce od daty dostawy. Uwaga! Dostawa w 2 transzach, po 30 szt. Każda transza z jednym numerem seryjnym.</t>
  </si>
  <si>
    <t>Podłoże z nystatyną i aktidionem (opakowanie 10 płytek), termin ważności 3 m-ce od daty dostawy, z certyfikatem kontroli jakości. UWAGA! Cała dostawa z jednym numerem seryjnym.</t>
  </si>
  <si>
    <t>Podłoże Giolitti Cantoni (opakowanie 40 probówek x 9 ml) termin ważności 6 m-cy od daty dostawy, z certyfikatem kontroli jakości. UWAGA! Cała dostawa z jednym numerem seryjnym.</t>
  </si>
  <si>
    <t>Agar Baird Parker (opakowanie 10 płytek), termin ważności 3 m-ce od daty dostawy, z certyfikatem kontroli jakości. UWAGA! Cała dostawa z jednym numerem seryjnym.</t>
  </si>
  <si>
    <t>Pożywka MKTT-n do oznaczania pałeczek Salmonelli w żywności (op. 50 x 10 ml) termin ważności 6 m-cy od daty dostwy, z ceryfikatem kontroli jakości. UWAGA! Cała dostawa z jednym numerem seryjnym.</t>
  </si>
  <si>
    <t>Legionella GVPC według PN-EN ISO 11731-2 gotowe podłoże na płytkach z certyfikatem kontroli jakości, termin ważności 3 m-ce od daty dostawy, opakowanie 10 szt. Uwaga dostawa w 4 transzach, każda transza po 10 szt.</t>
  </si>
  <si>
    <t>Suspension Medium  2 ml; op.100 szt., termin ważności min. 20 miesięcy od daty dostawy; z certyfikatem kontroli jakości.</t>
  </si>
  <si>
    <t>Szereg biochemiczny do oznaczania Enterobacteriaceae  dający jednoznaczną zmianę barwy przy reakcjach, na 20 reakcji biochemicznych m.in.rozkład: glukozy, argininy, ornityny, cytrynianu trisodowego, żelatyny, L-ramnozy, D-sacharozy, D-melibiozy, L-arabinozy, amigdaliny, D-mannitolu, D-sorbitolu, inozytolu oraz reakcja Voges Proskasuera i redukcji azotanów do azotynów, termin ważności min. 11 miesięcy od daty dostawy (op. 25 szt.);  z certyfikatem kontroli jakości. UWAGA! Dostawa w 2 transzach, co pół roku. Każda transza po 4 opakowania i z jednym numerem seryjnym.</t>
  </si>
  <si>
    <t>dwie transze                   I transza- czerwiec 4 szt.                                 II transza-październik 4 szt.</t>
  </si>
  <si>
    <t>Szereg biochemiczny do oznaczania Staphylococcus, dający jednoznaczną zmianę barwy przy reakcjach min., rozkład: D-fruktozy, D-maltozy, D-laktozy, D-trehalozy, D-mannitolu, D-melibiozy, D-rafinozy, D-ksylozy, ksylitolu, metyloglukopiranozydu oraz reakcji Voges - Proskauera, (op. 25 szt.), termin ważności min. 11 miesięcy od daty dostawy; z certyfikatem kontroli jakości. UWAGA! Dostawa w 2 transzach, co pół roku. Każda transza po 2 opakowania i z jednym numerem seryjnym.</t>
  </si>
  <si>
    <t>dwie transze                   I transza- czerwiec 2 szt.                            II transza-październik 2 szt.</t>
  </si>
  <si>
    <t xml:space="preserve">Szereg biochemiczny do oznaczania Bacillusa Api 50 CH (op. 10 szt.)  termin ważności min. 7 miesięcy od daty dostawy. UWAGA! Dostawa w 2 transzach, co pół roku. Każda transza po 2 opakowania i z jednym numerem seryjnym. </t>
  </si>
  <si>
    <t>Api 50 CHB/E Medium op. 10 szt,  termin ważności min. 7 miesięcy od daty dostawy; z certyfikatem kontroli jakości. UWAGA! Dostawa w 2 transzach, co pół roku. Każda transza po 2 opakowania i z jednym numerem seryjnym.</t>
  </si>
  <si>
    <t>Szereg biochemiczny do oznaczania Streptococcus, dający jednoznaczną zmianę barwy przy reakcjach  (op. 25 szt.), inkubacja ok. 24h, termin ważności min. 11 miesięcy od daty dostawy; z certyfikatem kontroli jakości. UWAGA! Dostawa w 2 transzach, co pół roku.</t>
  </si>
  <si>
    <t>Odczynnik do reakcji fosfatazy zasadowej zawierający: Tris-hydroksymetylo-amino metan (25 g), kwas chlorowodorowy (37%) 11 ml, laurynowy siarczan sodu (10 g), woda (100 ml). Opakowanie zawiera 2 ampułki o poj. 5 ml każda. Termin ważności min. 6 miesięcy, z certyfikatem kontroli jakości. UWAGA! Dostawa w 2 transzach, co pół roku.</t>
  </si>
  <si>
    <t>dwie transze                   I transza- czerwiec 3 szt.                            II transza-październik 3 szt.</t>
  </si>
  <si>
    <t>Odczynnik do reakcji fosfatazy zasadowej zawierający: Fast Blue BB (aktywny składnik - 0,12 g), Metanol (40 ml), Dimetylosulfotlenek (DMSO) 60 ml. Opakowanie zawiera 2 ampułki o poj. 5 ml każda. Termin ważności min. 6 miesięcy, z certyfikatem kontroli jakości. UWAGA! Dostawa w 2 transzach, co pół roku.</t>
  </si>
  <si>
    <t>Odczynnik do reakcji deaminazy tryptofanu zawierający chlorek żelaza (3,4 g), woda (100 ml). Opakowanie zawiera 2 ampułki o poj.5 ml każda. Termin ważności min. 6 miesięcy, z certyfikatem kontroli jakości. UWAGA! Dostawa w 2 transzach, co pół roku.</t>
  </si>
  <si>
    <t>Odczynnik do wykrywania indolu, składnik J183. Opakowanie zawiera 2 ampułki o poj.5 ml każda. Termin ważności min. 6 miesięcy, z certyfikatem kontroli jakości. UWAGA! Dostawa w 2 transzach, co pół roku.</t>
  </si>
  <si>
    <t>Odczynnik NIN zawierający: ninhydrine (7 g), metanol (40 ml), Dimetylosulfotlenek (DMSO) (80 ml).  Opakowanie zawiera 2 ampułki o poj. 5 ml każda. Termin ważności min. 6 miesięcy, z certyfikatem kontroli jakości. UWAGA! Dostawa w 2 transzach, co pół roku.</t>
  </si>
  <si>
    <t>Zestaw do kontroli densytometru, termin ważności min. 7 miesięcy od daty dostawy. UWAGA! dostawa w dwóch transzach, co pół roku.</t>
  </si>
  <si>
    <t>Testy do oznaczania oksydazy, paski z tworzywa  np. Bactident Oxidase (op. 50 pasków), certyfikat kontroli jakości, termin ważności 11 miesięcy od daty dostawy</t>
  </si>
  <si>
    <t>Zestaw do izolacji DNA Legionella pneumophila w wodzie - 50 izolacji, (kompletny zestaw zawierajacy filtry, RNA-ze, proteinazę K) termin ważności minimum 12 miesięcy od daty dostawy.</t>
  </si>
  <si>
    <t>dwie transze                   I transza- czerwiec 2 szt.                            II transza-październik 1 szt.</t>
  </si>
  <si>
    <t>Zestaw do izolacji i identyfikacji bakterii Salmonella Plus QPCR (50 analiz) dla Mx3005P QPCR, termin ważności minimum 12 miesięcy od daty dostawy</t>
  </si>
  <si>
    <t>op.(1 op.-25 analiz)</t>
  </si>
  <si>
    <t>Zestaw do izolacji i identyfikacji bakterii Shigella QPCR (50 analiz) dla Mx3005P QPCR, termin ważności minimum 12 miesięcy od daty dostawy</t>
  </si>
  <si>
    <t>Zestaw do izolacji i identyfikacji bakterii Legionella QPCR (125 analiz)  dla Mx3005P QPCR, termin ważności minimum 12 miesięcy od daty dostawy</t>
  </si>
  <si>
    <t>dwie transze                    I transza- czerwiec 3 szt.                            II transza-październik 2 szt.</t>
  </si>
  <si>
    <t>op. (1 op.-25 analiz)</t>
  </si>
  <si>
    <t>Zestaw do izolacji i identyfikacji bakterii Staphylococcus aureus QPCR (50 analiz) dla Mx3005P QPCR, termin ważności minimum 12 miesięcy od daty dostawy</t>
  </si>
  <si>
    <t>Małgorzata Żebrowska                          261 41 39 27</t>
  </si>
  <si>
    <t>Małgorzata Żebrowska                          261 41 39 28</t>
  </si>
  <si>
    <t>Małgorzata Żebrowska                          261 41 39 29</t>
  </si>
  <si>
    <t>Małgorzata Żebrowska                          261 41 39 30</t>
  </si>
  <si>
    <t>Małgorzata Żebrowska                          261 41 39 31</t>
  </si>
  <si>
    <t>Rida Quick Norovirus testy kasetkowe (opak. 25 szt.) termin ważności min. 18 m-cy od daty dostawy</t>
  </si>
  <si>
    <t>Test Rota Adeno testy kasetkowe (opak 20 szt.) termin ważności min. 18 m-cy od daty dostawy</t>
  </si>
  <si>
    <t>PRO STRIPS PS-5T op a' 10 szt., termin ważności - min. 2 lata</t>
  </si>
  <si>
    <t>Dorota Dejneka-Szymanel                      tel. 502 825 981</t>
  </si>
  <si>
    <t>4</t>
  </si>
  <si>
    <t>Test BADD tularemia op.10szt., termin ważności - min. 2 lata</t>
  </si>
  <si>
    <t>Test SMART II cholera op.25 szt., termin ważności - min. 2 lata</t>
  </si>
  <si>
    <t>2</t>
  </si>
  <si>
    <t>Shigella flexnerii ATCC 12022 szczep referencyjny (op.MicroSwab a 2 szt,); termin ważności min. 11 m-cy, z certyfikatem kontroli jakości</t>
  </si>
  <si>
    <t>Shigella sonnei ATCC 9290 szczep referencyjny (op.MicroSwab a 2 szt,); termin ważności min. 11 m-cy, z certyfikatem kontroli jakości</t>
  </si>
  <si>
    <t>Pseudomonas aeruginosa ATCC 10145 szczep referencyjny (op.MicroSwab a 2 szt,); termin ważności min. 11 m-cy, z certyfikatem kontroli jakości</t>
  </si>
  <si>
    <t xml:space="preserve">Staphylococcus epidermidis ATCC 12228 szczep  referencyjny (op.MicroSwab a 2 szt.);termin ważności co najmniej 11 miesięcy, z certyfikatem kontroli jakości,
</t>
  </si>
  <si>
    <t>Legionella pneumophila ATCC 33152 szczep  referencyjny (op. MicroSwab a 2 szt.); termin ważności co najmniej 11 miesięcy, z certyfikatem kontroli jakości,</t>
  </si>
  <si>
    <t>Zestaw SWIPE I, termin ważności - min. 2 lata</t>
  </si>
  <si>
    <t>10</t>
  </si>
  <si>
    <t>Zestaw SWIPE II, termin ważności - min. 2 lata</t>
  </si>
  <si>
    <t>Zestaw SWIPE III, termin ważności - min. 2 lata</t>
  </si>
  <si>
    <t>Zestaw SWIPE IV, termin ważności - min. 2 lata</t>
  </si>
  <si>
    <t>Małgorzata Żebrowska                          261 41 39 32</t>
  </si>
  <si>
    <t>Małgorzata Żebrowska                          261 41 39 33</t>
  </si>
  <si>
    <t>Małgorzata Żebrowska                          261 41 39 34</t>
  </si>
  <si>
    <t>Małgorzata Żebrowska                          261 41 39 35</t>
  </si>
  <si>
    <t>Wykrywacze rurkowe GASTEC benzen 0,125- 60ppm - termin ważności min. 2 lat</t>
  </si>
  <si>
    <t>Wykrywacze rurkowe GASTEC - wodór o stężeniu 0,5-2,0% - termin ważności min. 2 lat</t>
  </si>
  <si>
    <t>Wykrywacze rurkowe GASTEC - benzyna 0,015- 1,2% - termin ważności min. 2 lat</t>
  </si>
  <si>
    <t>Wykrywacze rurkowe GASTEC - tlen o stężeniu 3-24% -  termin ważności min. 2 lat</t>
  </si>
  <si>
    <t>Wykrywacze rurkowe GASTEC - toluen o stężeniu 1 - 100ppm -  termin ważności min. 2 lat</t>
  </si>
  <si>
    <t>Wykrywacze rurkowe GASTEC - naftalen o stężeniu 0,5 - 14ppm -  termin ważności min. 2 lat</t>
  </si>
  <si>
    <t>Wykrywacze rurkowe GASTEC - heptan o stężeniu 0,025-1,2% -  termin ważności min. 2 lat</t>
  </si>
  <si>
    <t>Wykrywacze rurkowe GASTEC - kwas siarkowy o stężeniu 0,5-5mg/m3 -  termin ważności min. 2 lat</t>
  </si>
  <si>
    <t>Wykrywazce rurkowe GASTEC - ozon o stężeniu 0,025-3ppm -  termin ważności min. 2 lat</t>
  </si>
  <si>
    <t>Wykrywacze rurkowe GASTEC - pentan o stężeniu 0,0375-1,8% -  termin ważności min. 2 lat</t>
  </si>
  <si>
    <t>Umowa 150/2019/11WOG MAXMED</t>
  </si>
  <si>
    <t>Umowa 170/2019/11WOG IBSS BIOMED</t>
  </si>
  <si>
    <t>Umowa 264/2019/11WOG MAXMED</t>
  </si>
  <si>
    <t>Agar PCA z ekstraktem drodżowym i glukozą (op. butelka 200 ml) z certyfikatem kontroli jakości, termin ważności 11 m-cy od daty dostawy. UWAGA! Dostawa podłoża w 2 transzach: I transza 60 szt., II transza 40 szt. Każda transza z jednym numerem seryjnym.</t>
  </si>
  <si>
    <t>Agar PCA z ekstraktem drodżowym i glukozą (op. butelka 100 ml) z certyfikatem kontroli jakości, termin ważności 11 m-cy od daty dostawy.  UWAGA! Dostawa podłoża w 2 transzach: I transza 100 szt., II transza 50 szt. Każda transza z jednym numerem seryjnym.</t>
  </si>
  <si>
    <t>Umowa 161/2019/11WOG GRASO</t>
  </si>
  <si>
    <t>Umowa 207/2019/11WOG ARGENTA</t>
  </si>
  <si>
    <t>CZ. 2</t>
  </si>
  <si>
    <t xml:space="preserve">Odczynnik do redukcji azotanów do azotynów zawierający kwas sulfanilowy (0,4 g), kwas octowy (30 g), woda (70 ml). Opakowanie zawiera 2 ampułki o poj. 5 ml każda.  Odczynnik do redukcji azotanów do azotynów zawierający: N,N-dimethyl-1-naphtlamine (0,6 g), kwas octowy (30 g), woda (70 ml). Opakowanie zawiera 2 ampułki o poj. 5 ml każda.  Termin ważności min. 6 miesięcy, z certyfikatem kontroli jakości. UWAGA! Dostawa w 2 transzach, co pół roku.                </t>
  </si>
  <si>
    <t>Odczynnik do wytwarzania acetoiny zawierający wodorotlenek potasu (40 g), woda (100 ml). Opakowanie zawiera 2 ampułki o poj. 5 ml każda. Odczynnik do reakcji Voges-Proskauera, zawierający alfa-naftol (6 g), etanol (100 ml). Opakowanie zawiera 2 ampułki o poj. 5 ml każda. Termin ważności min. 6 miesięcy, z certyfikatem kontroli jakości. UWAGA! Dostawa w 2 transzach, co pół roku.</t>
  </si>
  <si>
    <t>Umowa 260/2019/11WOG BIOMERIEUX</t>
  </si>
  <si>
    <t>Zamówienie 105/D/MED./2019 bioMerieux</t>
  </si>
  <si>
    <t>Umowa 261/2019/11WOG BIOMERIEUX</t>
  </si>
  <si>
    <t>Umowa 269/2019/11WOG ARGENTA</t>
  </si>
  <si>
    <t>Umowa 159/2019/11WOG NOVAZYM</t>
  </si>
  <si>
    <t>Umowa 157/2019/11WOG NOVAZYM</t>
  </si>
  <si>
    <t>Oferta z dnia 15.05.2019 r.  MERCK</t>
  </si>
  <si>
    <t>Umowa 215/2019/11WOG BIOMAXIMA</t>
  </si>
  <si>
    <t>Umowa 263/2019/11WOG TRANSCATOR SECURITY</t>
  </si>
  <si>
    <t>Umowa 262/2019/11WOG TRANSCATOR SECURITY</t>
  </si>
  <si>
    <t>Umowa 214/2019/11WOG ARGENTA</t>
  </si>
  <si>
    <t>Zamówienie nr 9/D/MED./2019 DELTA SERVICE</t>
  </si>
  <si>
    <t>1.1</t>
  </si>
  <si>
    <t>1.2</t>
  </si>
  <si>
    <t>1.3</t>
  </si>
  <si>
    <t>2.1</t>
  </si>
  <si>
    <t>8.1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</si>
  <si>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</si>
  <si>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</si>
  <si>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</si>
  <si>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</si>
  <si>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</si>
  <si>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</si>
  <si>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</si>
  <si>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</si>
  <si>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</si>
  <si>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</si>
  <si>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</si>
  <si>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</si>
  <si>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</si>
  <si>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</si>
  <si>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</si>
  <si>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</si>
  <si>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</si>
  <si>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</si>
  <si>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</si>
  <si>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3.1</t>
  </si>
  <si>
    <t>3.2</t>
  </si>
  <si>
    <t>3.3</t>
  </si>
  <si>
    <t>3.4</t>
  </si>
  <si>
    <t>3.5</t>
  </si>
  <si>
    <t>3.6</t>
  </si>
  <si>
    <t>4.1</t>
  </si>
  <si>
    <t>5.1</t>
  </si>
  <si>
    <t>5.2</t>
  </si>
  <si>
    <t>5.3</t>
  </si>
  <si>
    <t>5.4</t>
  </si>
  <si>
    <t>5.5</t>
  </si>
  <si>
    <t>5.6</t>
  </si>
  <si>
    <t>5.7</t>
  </si>
  <si>
    <t>6.1</t>
  </si>
  <si>
    <t>6.2</t>
  </si>
  <si>
    <t>6.3</t>
  </si>
  <si>
    <t>6.4</t>
  </si>
  <si>
    <t>6.5</t>
  </si>
  <si>
    <t>7.1</t>
  </si>
  <si>
    <t>7.2</t>
  </si>
  <si>
    <t>7.3</t>
  </si>
  <si>
    <t>7.4</t>
  </si>
  <si>
    <t>7.5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</si>
  <si>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</si>
  <si>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</si>
  <si>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</si>
  <si>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</si>
  <si>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</si>
  <si>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</si>
  <si>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</si>
  <si>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</si>
  <si>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</si>
  <si>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</si>
  <si>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</si>
  <si>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</si>
  <si>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</si>
  <si>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</si>
  <si>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9.1</t>
  </si>
  <si>
    <t>9.2</t>
  </si>
  <si>
    <t>10.1</t>
  </si>
  <si>
    <t>10.2</t>
  </si>
  <si>
    <t>10.3</t>
  </si>
  <si>
    <t>10.4</t>
  </si>
  <si>
    <t>11.1</t>
  </si>
  <si>
    <t>11.2</t>
  </si>
  <si>
    <t>12.1</t>
  </si>
  <si>
    <t>13.1</t>
  </si>
  <si>
    <t>14.1</t>
  </si>
  <si>
    <t>14.2</t>
  </si>
  <si>
    <t>14.3</t>
  </si>
  <si>
    <t>14.4</t>
  </si>
  <si>
    <t>14.5</t>
  </si>
  <si>
    <t>14.6</t>
  </si>
  <si>
    <t>14.7</t>
  </si>
  <si>
    <t>14.8</t>
  </si>
  <si>
    <t>14.9</t>
  </si>
  <si>
    <t>14.10</t>
  </si>
  <si>
    <t>14.11</t>
  </si>
  <si>
    <t>14.12</t>
  </si>
  <si>
    <t>14.13</t>
  </si>
  <si>
    <t>14.14</t>
  </si>
  <si>
    <t>14.15</t>
  </si>
  <si>
    <t>14.16</t>
  </si>
  <si>
    <t>15.1</t>
  </si>
  <si>
    <t>15.2</t>
  </si>
  <si>
    <t>16.1</t>
  </si>
  <si>
    <t>Część 1 (Inne odczynniki laboratoryjne dla LBŻiW)</t>
  </si>
  <si>
    <t>Część 2 (Gotowe podłoża dla LBŻiW)</t>
  </si>
  <si>
    <t>Część 3 (Gotowe podłoża dla LBŻiW do badania żywności - Listeria)</t>
  </si>
  <si>
    <t>17.1</t>
  </si>
  <si>
    <t>17.2</t>
  </si>
  <si>
    <t>18.1</t>
  </si>
  <si>
    <t>18.2</t>
  </si>
  <si>
    <t>19.1</t>
  </si>
  <si>
    <t>19.2</t>
  </si>
  <si>
    <t>19.3</t>
  </si>
  <si>
    <t>20.1</t>
  </si>
  <si>
    <t>20.2</t>
  </si>
  <si>
    <t>20.3</t>
  </si>
  <si>
    <t>20.4</t>
  </si>
  <si>
    <t>21.1</t>
  </si>
  <si>
    <t>21.2</t>
  </si>
  <si>
    <t>21.3</t>
  </si>
  <si>
    <t>21.4</t>
  </si>
  <si>
    <t>Wojskowy Ośrodek Medycyny Prewencyjnej 
(Sekcja Rozpoznania Biologicznego)</t>
  </si>
  <si>
    <t>Cena jednostkowa netto x wskażnik inflacji 2,3%</t>
  </si>
  <si>
    <t>Oferta handlowa z dn. 28.01.2020 r. nr OS-A/00000295/20 GRASO</t>
  </si>
  <si>
    <t>oferta handlowa z dn.  29.01.2020 r. SYL-CHEM</t>
  </si>
  <si>
    <r>
      <t xml:space="preserve">Oferta handlowa z dn. 28.01.2020 r. nr OS-A/00000295/20 GRASO                     oferta handlowa z dn. 28.01.2020 r. nr 235/O/WP/2020 </t>
    </r>
    <r>
      <rPr>
        <sz val="16"/>
        <rFont val="Calibri"/>
        <family val="2"/>
        <charset val="238"/>
        <scheme val="minor"/>
      </rPr>
      <t>BIOMéRIEUX</t>
    </r>
  </si>
  <si>
    <t>Część 4 (Testy API dla LBŻiW)</t>
  </si>
  <si>
    <t>Część 5 (Zestawy diagnostyczne dla LBZiW)</t>
  </si>
  <si>
    <t>Część 6 (Szczepy wzorcowe dla LBŻiW)</t>
  </si>
  <si>
    <t>Część 7 (Wzorce do badania żywności i wody)</t>
  </si>
  <si>
    <t>Część 8 (Odczynniki do badania żywności i wody)</t>
  </si>
  <si>
    <t>Część 9 (Odczynniki chemiczne)</t>
  </si>
  <si>
    <t>Część 10 (Surowice dla mikrobiologii)</t>
  </si>
  <si>
    <t>Część 11 (Inne odczynniki laboratoryjne - chemiczne)</t>
  </si>
  <si>
    <t>Część 12 (Gotowe podłoża transportowe dla mikrobiologii)</t>
  </si>
  <si>
    <t>Część 13 (Gotowe podłoża dla mikrobiologii)</t>
  </si>
  <si>
    <t>Część 14 (Testy API dla mikrobiologii)</t>
  </si>
  <si>
    <t>Część 15 (Testy dla mikrobiologii)</t>
  </si>
  <si>
    <t>Część 16 (Testy dla PCR)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</si>
  <si>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</si>
  <si>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</si>
  <si>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</si>
  <si>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</si>
  <si>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</si>
  <si>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</si>
  <si>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</si>
  <si>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</si>
  <si>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</si>
  <si>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</si>
  <si>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</si>
  <si>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</si>
  <si>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</si>
  <si>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</si>
  <si>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</si>
  <si>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</si>
  <si>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</si>
  <si>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</si>
  <si>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</si>
  <si>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</si>
  <si>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</si>
  <si>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</si>
  <si>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</si>
  <si>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</si>
  <si>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</si>
  <si>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</si>
  <si>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</si>
  <si>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>10.5</t>
  </si>
  <si>
    <t>10.6</t>
  </si>
  <si>
    <t>10.7</t>
  </si>
  <si>
    <t>10.8</t>
  </si>
  <si>
    <t>10.9</t>
  </si>
  <si>
    <t>10.10</t>
  </si>
  <si>
    <t>10.11</t>
  </si>
  <si>
    <t>10.12</t>
  </si>
  <si>
    <t>10.13</t>
  </si>
  <si>
    <t>10.14</t>
  </si>
  <si>
    <t>10.15</t>
  </si>
  <si>
    <t>10.16</t>
  </si>
  <si>
    <t>10.17</t>
  </si>
  <si>
    <t>10.18</t>
  </si>
  <si>
    <t>10.19</t>
  </si>
  <si>
    <t>10.20</t>
  </si>
  <si>
    <t>10.21</t>
  </si>
  <si>
    <t>10.22</t>
  </si>
  <si>
    <t>10.23</t>
  </si>
  <si>
    <t>10.24</t>
  </si>
  <si>
    <t>10.25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</si>
  <si>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</si>
  <si>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</si>
  <si>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</si>
  <si>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</si>
  <si>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</si>
  <si>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</si>
  <si>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</si>
  <si>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</si>
  <si>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</si>
  <si>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13.11</t>
  </si>
  <si>
    <t>13.12</t>
  </si>
  <si>
    <t>13.13</t>
  </si>
  <si>
    <t>13.14</t>
  </si>
  <si>
    <t>13.15</t>
  </si>
  <si>
    <t>13.16</t>
  </si>
  <si>
    <t>13.17</t>
  </si>
  <si>
    <t>13.18</t>
  </si>
  <si>
    <t>13.19</t>
  </si>
  <si>
    <t>13.20</t>
  </si>
  <si>
    <t>13.21</t>
  </si>
  <si>
    <t>13.22</t>
  </si>
  <si>
    <t>13.23</t>
  </si>
  <si>
    <t>13.24</t>
  </si>
  <si>
    <t>13.25</t>
  </si>
  <si>
    <t>13.26</t>
  </si>
  <si>
    <t>13.27</t>
  </si>
  <si>
    <t>13.28</t>
  </si>
  <si>
    <t xml:space="preserve">Oferta handlowa z dn. 28.01.2020 r. nr OS-A/00000295/20 GRASO     </t>
  </si>
  <si>
    <t>Oferta handlowa z dn. 27.01.2020 r. ESKULAP</t>
  </si>
  <si>
    <t>Oferta handlowa z dn. 28.01.2020 r. nr OH/489/2020 STERBIOS</t>
  </si>
  <si>
    <t>Oferta handlowa z dn. 29.01.2020 r. TRANSACTOR-SECURITY</t>
  </si>
  <si>
    <t xml:space="preserve">Podłoże do rozkładu alkoholi i cukrów (ksyloza) wg PN-EN ISO 11290- -2 (gotowe podłoże; opakowanie - probówka 5 ml)  z certyfikatem, terminem ważności 5 miesięcy od daty dostawy </t>
  </si>
  <si>
    <t>Zamówienie nr 119/D/MED./2019 BLT Sp.z o.o. Zakład Enzymów i Peptonów</t>
  </si>
  <si>
    <t>22.1</t>
  </si>
  <si>
    <t>Część 17 (Testy dla PCR)</t>
  </si>
  <si>
    <t>Część 18 (Testy na wirusy dla MLM)</t>
  </si>
  <si>
    <t>Część 19 (Testy diagnostyczne)</t>
  </si>
  <si>
    <t>Część 20 (Szczepy wzorcowe dla mikrobiologii)</t>
  </si>
  <si>
    <t>Część 21 (Zestaw próbkobiorcy)</t>
  </si>
  <si>
    <t>Część 22 (Wykrywacze rurkowe)</t>
  </si>
  <si>
    <t>Część 23 (Gotowe podłoża do badania żywności - Listeria)</t>
  </si>
  <si>
    <t>17.3</t>
  </si>
  <si>
    <t>17.4</t>
  </si>
  <si>
    <t>20.5</t>
  </si>
  <si>
    <t>22.2</t>
  </si>
  <si>
    <t>22.3</t>
  </si>
  <si>
    <t>22.4</t>
  </si>
  <si>
    <t>22.5</t>
  </si>
  <si>
    <t>22.6</t>
  </si>
  <si>
    <t>22.7</t>
  </si>
  <si>
    <t>22.8</t>
  </si>
  <si>
    <t>22.9</t>
  </si>
  <si>
    <t>22.10</t>
  </si>
  <si>
    <t>23.1</t>
  </si>
  <si>
    <t>CPV</t>
  </si>
  <si>
    <t>maj 2020 r.</t>
  </si>
  <si>
    <t>1 op.- maj 2020 r.    1 op.-październik 2020 r.</t>
  </si>
  <si>
    <t>2 op.- maj 2020 r.    1 op.-październik 2020 r.</t>
  </si>
  <si>
    <t xml:space="preserve">cztery transze                       I transza - maj 100 szt.                                   II transza-czerwiec 100szt.                                  III transza-wrzesień 100szt.                                   IV transza-listopad 100 szt. </t>
  </si>
  <si>
    <t>maj 2020</t>
  </si>
  <si>
    <t xml:space="preserve">cztery transze                       I transza -  maj 100 szt.                                          II transza-czerwiec 100szt.                                 III transza-wrzesień 100szt.                                  IV transza-listopad 100 szt. </t>
  </si>
  <si>
    <t xml:space="preserve">cztery transze                       I transza -maj 10 szt.                                   II transza-czerwiec 10szt.                            III transza-wrzesień 10szt.                                IV transza-listopad 10 szt. </t>
  </si>
  <si>
    <t xml:space="preserve"> maj 2020</t>
  </si>
  <si>
    <t xml:space="preserve">                                                                                                                                                                Załącznik nr 1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</si>
</sst>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0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6"/>
      <name val="Calibri"/>
      <family val="2"/>
      <scheme val="minor"/>
    </font>
    <font>
      <b/>
      <i/>
      <u/>
      <sz val="16"/>
      <color rgb="FF1F4E79"/>
      <name val="Calibri"/>
      <family val="2"/>
      <scheme val="minor"/>
    </font>
    <font>
      <sz val="16"/>
      <color rgb="FF212121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sz val="16"/>
      <color rgb="FF003366"/>
      <name val="Calibri"/>
      <family val="2"/>
      <scheme val="minor"/>
    </font>
    <font>
      <sz val="16"/>
      <name val="Calibri"/>
      <family val="2"/>
      <scheme val="minor"/>
    </font>
    <font>
      <sz val="10"/>
      <name val="Arial"/>
      <family val="2"/>
      <charset val="238"/>
    </font>
    <font>
      <sz val="16"/>
      <name val="Arial"/>
      <family val="2"/>
      <charset val="238"/>
    </font>
    <font>
      <sz val="16"/>
      <name val="Calibri"/>
      <family val="2"/>
      <charset val="238"/>
      <scheme val="minor"/>
    </font>
    <font>
      <b/>
      <i/>
      <u/>
      <sz val="16"/>
      <color theme="3"/>
      <name val="Arial"/>
      <family val="2"/>
      <charset val="238"/>
    </font>
    <font>
      <sz val="16"/>
      <color theme="1"/>
      <name val="Arial"/>
      <family val="2"/>
      <charset val="238"/>
    </font>
    <font>
      <sz val="16"/>
      <color indexed="8"/>
      <name val="Calibri"/>
      <family val="2"/>
      <charset val="238"/>
      <scheme val="minor"/>
    </font>
    <font>
      <b/>
      <i/>
      <u/>
      <sz val="16"/>
      <color theme="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6"/>
      <color rgb="FF000000"/>
      <name val="Calibri"/>
      <family val="2"/>
      <charset val="238"/>
      <scheme val="minor"/>
    </font>
    <font>
      <sz val="16"/>
      <color rgb="FFC00000"/>
      <name val="Calibri"/>
      <family val="2"/>
      <scheme val="minor"/>
    </font>
    <font>
      <b/>
      <i/>
      <u/>
      <sz val="16"/>
      <color rgb="FF1F497D"/>
      <name val="Calibri"/>
      <family val="2"/>
      <scheme val="minor"/>
    </font>
    <font>
      <b/>
      <sz val="16"/>
      <color indexed="8"/>
      <name val="Calibri"/>
      <family val="2"/>
      <charset val="238"/>
      <scheme val="minor"/>
    </font>
    <font>
      <sz val="10"/>
      <name val="Arial CE"/>
      <charset val="238"/>
    </font>
    <font>
      <sz val="16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1" fillId="0" borderId="0"/>
    <xf numFmtId="0" fontId="35" fillId="0" borderId="0"/>
    <xf numFmtId="0" fontId="37" fillId="0" borderId="0"/>
  </cellStyleXfs>
  <cellXfs count="482">
    <xf numFmtId="0" fontId="0" fillId="0" borderId="0" xfId="0"/>
    <xf numFmtId="0" fontId="26" fillId="3" borderId="1" xfId="3" applyFont="1" applyFill="1" applyBorder="1" applyAlignment="1">
      <alignment horizontal="center" vertical="center" wrapText="1"/>
    </xf>
    <xf numFmtId="0" fontId="23" fillId="3" borderId="1" xfId="3" applyFont="1" applyFill="1" applyBorder="1" applyAlignment="1">
      <alignment horizontal="center" vertical="center"/>
    </xf>
    <xf numFmtId="0" fontId="26" fillId="7" borderId="1" xfId="3" applyFont="1" applyFill="1" applyBorder="1" applyAlignment="1">
      <alignment horizontal="center" vertical="center" wrapText="1"/>
    </xf>
    <xf numFmtId="0" fontId="23" fillId="7" borderId="1" xfId="3" applyFont="1" applyFill="1" applyBorder="1" applyAlignment="1">
      <alignment horizontal="center" vertical="center"/>
    </xf>
    <xf numFmtId="0" fontId="6" fillId="0" borderId="0" xfId="4" applyFont="1" applyAlignment="1">
      <alignment vertical="center"/>
    </xf>
    <xf numFmtId="0" fontId="2" fillId="0" borderId="0" xfId="4" applyFont="1"/>
    <xf numFmtId="0" fontId="8" fillId="0" borderId="0" xfId="4" applyFont="1" applyAlignment="1">
      <alignment horizontal="center" vertical="center" wrapText="1"/>
    </xf>
    <xf numFmtId="0" fontId="8" fillId="0" borderId="0" xfId="4" applyFont="1" applyAlignment="1">
      <alignment vertical="center" wrapText="1"/>
    </xf>
    <xf numFmtId="0" fontId="7" fillId="0" borderId="0" xfId="4" applyFont="1" applyAlignment="1">
      <alignment vertical="center"/>
    </xf>
    <xf numFmtId="0" fontId="5" fillId="5" borderId="19" xfId="4" applyFont="1" applyFill="1" applyBorder="1" applyAlignment="1">
      <alignment horizontal="center"/>
    </xf>
    <xf numFmtId="0" fontId="3" fillId="5" borderId="54" xfId="4" applyFont="1" applyFill="1" applyBorder="1" applyAlignment="1">
      <alignment horizontal="center" vertical="center" wrapText="1"/>
    </xf>
    <xf numFmtId="0" fontId="3" fillId="5" borderId="16" xfId="4" applyFont="1" applyFill="1" applyBorder="1" applyAlignment="1">
      <alignment horizontal="center" vertical="center" wrapText="1"/>
    </xf>
    <xf numFmtId="0" fontId="3" fillId="5" borderId="0" xfId="4" applyFont="1" applyFill="1" applyBorder="1" applyAlignment="1">
      <alignment horizontal="center" vertical="center" wrapText="1"/>
    </xf>
    <xf numFmtId="0" fontId="2" fillId="2" borderId="14" xfId="4" applyFont="1" applyFill="1" applyBorder="1" applyAlignment="1">
      <alignment vertical="center"/>
    </xf>
    <xf numFmtId="0" fontId="11" fillId="6" borderId="7" xfId="4" applyFont="1" applyFill="1" applyBorder="1" applyAlignment="1">
      <alignment vertical="center"/>
    </xf>
    <xf numFmtId="0" fontId="13" fillId="2" borderId="7" xfId="4" applyFont="1" applyFill="1" applyBorder="1" applyAlignment="1">
      <alignment vertical="center"/>
    </xf>
    <xf numFmtId="0" fontId="2" fillId="2" borderId="7" xfId="4" applyFont="1" applyFill="1" applyBorder="1" applyAlignment="1">
      <alignment vertical="center"/>
    </xf>
    <xf numFmtId="0" fontId="2" fillId="2" borderId="36" xfId="4" applyFont="1" applyFill="1" applyBorder="1" applyAlignment="1">
      <alignment vertical="center"/>
    </xf>
    <xf numFmtId="0" fontId="2" fillId="2" borderId="1" xfId="4" applyFont="1" applyFill="1" applyBorder="1" applyAlignment="1">
      <alignment vertical="center"/>
    </xf>
    <xf numFmtId="0" fontId="13" fillId="7" borderId="8" xfId="4" applyFont="1" applyFill="1" applyBorder="1" applyAlignment="1">
      <alignment horizontal="center" vertical="center"/>
    </xf>
    <xf numFmtId="0" fontId="14" fillId="7" borderId="1" xfId="4" applyFont="1" applyFill="1" applyBorder="1" applyAlignment="1">
      <alignment horizontal="left" vertical="center" wrapText="1"/>
    </xf>
    <xf numFmtId="0" fontId="18" fillId="7" borderId="1" xfId="4" applyFont="1" applyFill="1" applyBorder="1" applyAlignment="1">
      <alignment horizontal="center" vertical="center" wrapText="1"/>
    </xf>
    <xf numFmtId="0" fontId="13" fillId="7" borderId="1" xfId="4" applyFont="1" applyFill="1" applyBorder="1" applyAlignment="1">
      <alignment horizontal="center" vertical="center" wrapText="1"/>
    </xf>
    <xf numFmtId="0" fontId="13" fillId="7" borderId="1" xfId="4" applyFont="1" applyFill="1" applyBorder="1" applyAlignment="1">
      <alignment horizontal="center" vertical="center"/>
    </xf>
    <xf numFmtId="0" fontId="19" fillId="7" borderId="1" xfId="4" applyFont="1" applyFill="1" applyBorder="1" applyAlignment="1">
      <alignment horizontal="center" vertical="center"/>
    </xf>
    <xf numFmtId="2" fontId="13" fillId="7" borderId="1" xfId="4" applyNumberFormat="1" applyFont="1" applyFill="1" applyBorder="1" applyAlignment="1">
      <alignment horizontal="center" vertical="center"/>
    </xf>
    <xf numFmtId="10" fontId="13" fillId="7" borderId="1" xfId="4" applyNumberFormat="1" applyFont="1" applyFill="1" applyBorder="1" applyAlignment="1">
      <alignment horizontal="center" vertical="center"/>
    </xf>
    <xf numFmtId="0" fontId="13" fillId="7" borderId="1" xfId="4" applyNumberFormat="1" applyFont="1" applyFill="1" applyBorder="1" applyAlignment="1">
      <alignment horizontal="center" vertical="center"/>
    </xf>
    <xf numFmtId="0" fontId="2" fillId="0" borderId="1" xfId="4" applyFont="1" applyBorder="1" applyAlignment="1">
      <alignment horizontal="center" vertical="center"/>
    </xf>
    <xf numFmtId="0" fontId="2" fillId="0" borderId="1" xfId="4" applyFont="1" applyBorder="1" applyAlignment="1">
      <alignment horizontal="center" vertical="center" wrapText="1"/>
    </xf>
    <xf numFmtId="0" fontId="2" fillId="0" borderId="1" xfId="4" applyFont="1" applyBorder="1"/>
    <xf numFmtId="0" fontId="14" fillId="7" borderId="3" xfId="4" applyFont="1" applyFill="1" applyBorder="1" applyAlignment="1">
      <alignment horizontal="left" vertical="center" wrapText="1"/>
    </xf>
    <xf numFmtId="0" fontId="18" fillId="7" borderId="3" xfId="4" applyFont="1" applyFill="1" applyBorder="1" applyAlignment="1">
      <alignment horizontal="center" vertical="center" wrapText="1"/>
    </xf>
    <xf numFmtId="0" fontId="13" fillId="7" borderId="3" xfId="4" applyFont="1" applyFill="1" applyBorder="1" applyAlignment="1">
      <alignment horizontal="center" vertical="center" wrapText="1"/>
    </xf>
    <xf numFmtId="0" fontId="13" fillId="7" borderId="3" xfId="4" applyFont="1" applyFill="1" applyBorder="1" applyAlignment="1">
      <alignment horizontal="center" vertical="center"/>
    </xf>
    <xf numFmtId="0" fontId="19" fillId="7" borderId="3" xfId="4" applyFont="1" applyFill="1" applyBorder="1" applyAlignment="1">
      <alignment horizontal="center" vertical="center"/>
    </xf>
    <xf numFmtId="2" fontId="13" fillId="7" borderId="3" xfId="4" applyNumberFormat="1" applyFont="1" applyFill="1" applyBorder="1" applyAlignment="1">
      <alignment horizontal="center" vertical="center"/>
    </xf>
    <xf numFmtId="0" fontId="2" fillId="0" borderId="8" xfId="4" applyFont="1" applyBorder="1" applyAlignment="1">
      <alignment horizontal="center" vertical="center"/>
    </xf>
    <xf numFmtId="0" fontId="2" fillId="0" borderId="9" xfId="4" applyFont="1" applyBorder="1" applyAlignment="1">
      <alignment horizontal="center" vertical="center" wrapText="1"/>
    </xf>
    <xf numFmtId="0" fontId="2" fillId="0" borderId="8" xfId="4" applyFont="1" applyBorder="1"/>
    <xf numFmtId="0" fontId="2" fillId="0" borderId="9" xfId="4" applyFont="1" applyBorder="1"/>
    <xf numFmtId="0" fontId="14" fillId="7" borderId="2" xfId="4" applyFont="1" applyFill="1" applyBorder="1" applyAlignment="1">
      <alignment horizontal="left" vertical="center" wrapText="1"/>
    </xf>
    <xf numFmtId="0" fontId="14" fillId="7" borderId="7" xfId="4" applyFont="1" applyFill="1" applyBorder="1" applyAlignment="1">
      <alignment horizontal="left" vertical="center" wrapText="1"/>
    </xf>
    <xf numFmtId="0" fontId="18" fillId="7" borderId="7" xfId="4" applyFont="1" applyFill="1" applyBorder="1" applyAlignment="1">
      <alignment horizontal="center" vertical="center" wrapText="1"/>
    </xf>
    <xf numFmtId="0" fontId="13" fillId="7" borderId="7" xfId="4" applyFont="1" applyFill="1" applyBorder="1" applyAlignment="1">
      <alignment horizontal="center" vertical="center" wrapText="1"/>
    </xf>
    <xf numFmtId="0" fontId="13" fillId="7" borderId="2" xfId="4" applyFont="1" applyFill="1" applyBorder="1" applyAlignment="1">
      <alignment horizontal="center" vertical="center"/>
    </xf>
    <xf numFmtId="0" fontId="19" fillId="7" borderId="2" xfId="4" applyFont="1" applyFill="1" applyBorder="1" applyAlignment="1">
      <alignment horizontal="center" vertical="center"/>
    </xf>
    <xf numFmtId="2" fontId="13" fillId="7" borderId="2" xfId="4" applyNumberFormat="1" applyFont="1" applyFill="1" applyBorder="1" applyAlignment="1">
      <alignment horizontal="center" vertical="center"/>
    </xf>
    <xf numFmtId="0" fontId="2" fillId="0" borderId="12" xfId="4" applyFont="1" applyBorder="1" applyAlignment="1">
      <alignment horizontal="center" vertical="center"/>
    </xf>
    <xf numFmtId="0" fontId="2" fillId="0" borderId="33" xfId="4" applyFont="1" applyBorder="1" applyAlignment="1">
      <alignment horizontal="center" vertical="center" wrapText="1"/>
    </xf>
    <xf numFmtId="0" fontId="2" fillId="0" borderId="12" xfId="4" applyFont="1" applyBorder="1"/>
    <xf numFmtId="0" fontId="2" fillId="0" borderId="27" xfId="4" applyFont="1" applyBorder="1"/>
    <xf numFmtId="0" fontId="13" fillId="2" borderId="2" xfId="4" applyFont="1" applyFill="1" applyBorder="1" applyAlignment="1">
      <alignment horizontal="center" vertical="center"/>
    </xf>
    <xf numFmtId="0" fontId="29" fillId="3" borderId="32" xfId="4" applyFont="1" applyFill="1" applyBorder="1" applyAlignment="1">
      <alignment horizontal="center" vertical="center" wrapText="1"/>
    </xf>
    <xf numFmtId="0" fontId="14" fillId="0" borderId="2" xfId="4" applyFont="1" applyBorder="1" applyAlignment="1">
      <alignment horizontal="left" vertical="center" wrapText="1"/>
    </xf>
    <xf numFmtId="0" fontId="18" fillId="3" borderId="2" xfId="4" applyFont="1" applyFill="1" applyBorder="1" applyAlignment="1">
      <alignment horizontal="center" vertical="center" wrapText="1"/>
    </xf>
    <xf numFmtId="0" fontId="13" fillId="0" borderId="25" xfId="4" applyFont="1" applyBorder="1" applyAlignment="1">
      <alignment horizontal="center" vertical="center"/>
    </xf>
    <xf numFmtId="0" fontId="13" fillId="0" borderId="2" xfId="4" applyFont="1" applyBorder="1" applyAlignment="1">
      <alignment horizontal="center" vertical="center"/>
    </xf>
    <xf numFmtId="2" fontId="13" fillId="0" borderId="2" xfId="4" applyNumberFormat="1" applyFont="1" applyBorder="1" applyAlignment="1">
      <alignment horizontal="center" vertical="center"/>
    </xf>
    <xf numFmtId="2" fontId="13" fillId="3" borderId="1" xfId="4" applyNumberFormat="1" applyFont="1" applyFill="1" applyBorder="1" applyAlignment="1">
      <alignment horizontal="center" vertical="center"/>
    </xf>
    <xf numFmtId="10" fontId="13" fillId="3" borderId="2" xfId="4" applyNumberFormat="1" applyFont="1" applyFill="1" applyBorder="1" applyAlignment="1">
      <alignment horizontal="center" vertical="center"/>
    </xf>
    <xf numFmtId="0" fontId="20" fillId="0" borderId="2" xfId="4" applyFont="1" applyBorder="1" applyAlignment="1">
      <alignment horizontal="center" vertical="center" wrapText="1"/>
    </xf>
    <xf numFmtId="2" fontId="13" fillId="0" borderId="3" xfId="4" applyNumberFormat="1" applyFont="1" applyBorder="1" applyAlignment="1">
      <alignment horizontal="center" vertical="center"/>
    </xf>
    <xf numFmtId="2" fontId="29" fillId="3" borderId="1" xfId="4" applyNumberFormat="1" applyFont="1" applyFill="1" applyBorder="1" applyAlignment="1">
      <alignment horizontal="center" vertical="center"/>
    </xf>
    <xf numFmtId="4" fontId="5" fillId="0" borderId="35" xfId="4" applyNumberFormat="1" applyFont="1" applyBorder="1" applyAlignment="1">
      <alignment horizontal="center" vertical="center"/>
    </xf>
    <xf numFmtId="0" fontId="2" fillId="0" borderId="2" xfId="4" applyFont="1" applyBorder="1" applyAlignment="1">
      <alignment horizontal="center" vertical="center" wrapText="1"/>
    </xf>
    <xf numFmtId="0" fontId="2" fillId="0" borderId="2" xfId="4" applyFont="1" applyBorder="1"/>
    <xf numFmtId="0" fontId="13" fillId="2" borderId="37" xfId="4" applyFont="1" applyFill="1" applyBorder="1" applyAlignment="1">
      <alignment horizontal="center" vertical="center"/>
    </xf>
    <xf numFmtId="0" fontId="15" fillId="6" borderId="40" xfId="4" applyFont="1" applyFill="1" applyBorder="1" applyAlignment="1">
      <alignment horizontal="left" vertical="center"/>
    </xf>
    <xf numFmtId="0" fontId="13" fillId="0" borderId="40" xfId="4" applyFont="1" applyBorder="1" applyAlignment="1">
      <alignment horizontal="left" vertical="center" wrapText="1"/>
    </xf>
    <xf numFmtId="0" fontId="13" fillId="0" borderId="40" xfId="4" applyFont="1" applyBorder="1"/>
    <xf numFmtId="0" fontId="13" fillId="0" borderId="40" xfId="4" applyFont="1" applyBorder="1" applyAlignment="1">
      <alignment horizontal="center" vertical="center"/>
    </xf>
    <xf numFmtId="2" fontId="13" fillId="0" borderId="40" xfId="4" applyNumberFormat="1" applyFont="1" applyBorder="1"/>
    <xf numFmtId="10" fontId="13" fillId="3" borderId="40" xfId="4" applyNumberFormat="1" applyFont="1" applyFill="1" applyBorder="1"/>
    <xf numFmtId="2" fontId="13" fillId="0" borderId="7" xfId="4" applyNumberFormat="1" applyFont="1" applyBorder="1" applyAlignment="1">
      <alignment horizontal="center" vertical="center"/>
    </xf>
    <xf numFmtId="0" fontId="13" fillId="4" borderId="1" xfId="4" applyFont="1" applyFill="1" applyBorder="1" applyAlignment="1">
      <alignment horizontal="center" vertical="center"/>
    </xf>
    <xf numFmtId="0" fontId="14" fillId="4" borderId="1" xfId="4" applyFont="1" applyFill="1" applyBorder="1" applyAlignment="1">
      <alignment horizontal="left" vertical="center" wrapText="1"/>
    </xf>
    <xf numFmtId="0" fontId="13" fillId="4" borderId="1" xfId="4" applyFont="1" applyFill="1" applyBorder="1" applyAlignment="1">
      <alignment horizontal="center" vertical="center" wrapText="1"/>
    </xf>
    <xf numFmtId="0" fontId="14" fillId="4" borderId="1" xfId="4" applyFont="1" applyFill="1" applyBorder="1" applyAlignment="1">
      <alignment horizontal="center" vertical="center"/>
    </xf>
    <xf numFmtId="2" fontId="13" fillId="4" borderId="1" xfId="4" applyNumberFormat="1" applyFont="1" applyFill="1" applyBorder="1" applyAlignment="1">
      <alignment horizontal="center" vertical="center"/>
    </xf>
    <xf numFmtId="10" fontId="13" fillId="4" borderId="1" xfId="4" applyNumberFormat="1" applyFont="1" applyFill="1" applyBorder="1" applyAlignment="1">
      <alignment horizontal="center" vertical="center"/>
    </xf>
    <xf numFmtId="0" fontId="13" fillId="4" borderId="44" xfId="4" applyNumberFormat="1" applyFont="1" applyFill="1" applyBorder="1" applyAlignment="1">
      <alignment horizontal="center" vertical="center"/>
    </xf>
    <xf numFmtId="4" fontId="2" fillId="0" borderId="22" xfId="4" applyNumberFormat="1" applyFont="1" applyBorder="1" applyAlignment="1">
      <alignment horizontal="center" vertical="center"/>
    </xf>
    <xf numFmtId="0" fontId="2" fillId="0" borderId="21" xfId="4" applyFont="1" applyBorder="1" applyAlignment="1">
      <alignment horizontal="center" vertical="center"/>
    </xf>
    <xf numFmtId="0" fontId="13" fillId="4" borderId="1" xfId="4" applyFont="1" applyFill="1" applyBorder="1" applyAlignment="1">
      <alignment horizontal="left" vertical="center" wrapText="1"/>
    </xf>
    <xf numFmtId="4" fontId="2" fillId="0" borderId="43" xfId="4" applyNumberFormat="1" applyFont="1" applyBorder="1" applyAlignment="1">
      <alignment horizontal="center" vertical="center"/>
    </xf>
    <xf numFmtId="0" fontId="2" fillId="0" borderId="9" xfId="4" applyFont="1" applyBorder="1" applyAlignment="1">
      <alignment horizontal="center" vertical="center"/>
    </xf>
    <xf numFmtId="0" fontId="2" fillId="0" borderId="10" xfId="4" applyFont="1" applyBorder="1"/>
    <xf numFmtId="0" fontId="2" fillId="0" borderId="11" xfId="4" applyFont="1" applyBorder="1"/>
    <xf numFmtId="4" fontId="2" fillId="0" borderId="43" xfId="4" applyNumberFormat="1" applyFont="1" applyBorder="1" applyAlignment="1">
      <alignment horizontal="center" vertical="center" wrapText="1"/>
    </xf>
    <xf numFmtId="4" fontId="2" fillId="0" borderId="44" xfId="4" applyNumberFormat="1" applyFont="1" applyBorder="1" applyAlignment="1">
      <alignment horizontal="center" vertical="center"/>
    </xf>
    <xf numFmtId="0" fontId="14" fillId="4" borderId="1" xfId="4" applyFont="1" applyFill="1" applyBorder="1" applyAlignment="1">
      <alignment horizontal="center" vertical="center" wrapText="1"/>
    </xf>
    <xf numFmtId="4" fontId="2" fillId="0" borderId="45" xfId="4" applyNumberFormat="1" applyFont="1" applyBorder="1" applyAlignment="1">
      <alignment horizontal="center" vertical="center"/>
    </xf>
    <xf numFmtId="0" fontId="2" fillId="0" borderId="33" xfId="4" applyFont="1" applyBorder="1" applyAlignment="1">
      <alignment horizontal="center" vertical="center"/>
    </xf>
    <xf numFmtId="0" fontId="20" fillId="7" borderId="1" xfId="4" applyFont="1" applyFill="1" applyBorder="1" applyAlignment="1">
      <alignment horizontal="center" vertical="center" wrapText="1"/>
    </xf>
    <xf numFmtId="4" fontId="2" fillId="0" borderId="0" xfId="4" applyNumberFormat="1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2" fillId="0" borderId="25" xfId="4" applyFont="1" applyBorder="1"/>
    <xf numFmtId="0" fontId="2" fillId="0" borderId="26" xfId="4" applyFont="1" applyBorder="1"/>
    <xf numFmtId="0" fontId="20" fillId="7" borderId="7" xfId="4" applyFont="1" applyFill="1" applyBorder="1" applyAlignment="1">
      <alignment horizontal="center" vertical="center" wrapText="1"/>
    </xf>
    <xf numFmtId="0" fontId="13" fillId="7" borderId="45" xfId="4" applyFont="1" applyFill="1" applyBorder="1" applyAlignment="1">
      <alignment horizontal="center" vertical="center"/>
    </xf>
    <xf numFmtId="0" fontId="13" fillId="7" borderId="7" xfId="4" applyFont="1" applyFill="1" applyBorder="1" applyAlignment="1">
      <alignment horizontal="center" vertical="center"/>
    </xf>
    <xf numFmtId="2" fontId="13" fillId="7" borderId="7" xfId="4" applyNumberFormat="1" applyFont="1" applyFill="1" applyBorder="1" applyAlignment="1">
      <alignment horizontal="center" vertical="center"/>
    </xf>
    <xf numFmtId="0" fontId="13" fillId="7" borderId="25" xfId="4" applyFont="1" applyFill="1" applyBorder="1" applyAlignment="1">
      <alignment horizontal="center" vertical="center"/>
    </xf>
    <xf numFmtId="0" fontId="13" fillId="3" borderId="36" xfId="4" applyFont="1" applyFill="1" applyBorder="1" applyAlignment="1">
      <alignment horizontal="center" vertical="center" wrapText="1"/>
    </xf>
    <xf numFmtId="0" fontId="11" fillId="3" borderId="42" xfId="4" applyFont="1" applyFill="1" applyBorder="1" applyAlignment="1">
      <alignment horizontal="center" vertical="center" wrapText="1"/>
    </xf>
    <xf numFmtId="2" fontId="13" fillId="0" borderId="1" xfId="4" applyNumberFormat="1" applyFont="1" applyBorder="1" applyAlignment="1">
      <alignment horizontal="center" vertical="center"/>
    </xf>
    <xf numFmtId="10" fontId="13" fillId="0" borderId="2" xfId="4" applyNumberFormat="1" applyFont="1" applyBorder="1" applyAlignment="1">
      <alignment horizontal="center" vertical="center"/>
    </xf>
    <xf numFmtId="2" fontId="11" fillId="0" borderId="1" xfId="4" applyNumberFormat="1" applyFont="1" applyBorder="1" applyAlignment="1">
      <alignment horizontal="center" vertical="center"/>
    </xf>
    <xf numFmtId="2" fontId="11" fillId="0" borderId="24" xfId="4" applyNumberFormat="1" applyFont="1" applyBorder="1" applyAlignment="1">
      <alignment horizontal="center" vertical="center"/>
    </xf>
    <xf numFmtId="0" fontId="2" fillId="0" borderId="25" xfId="4" applyFont="1" applyBorder="1" applyAlignment="1">
      <alignment horizontal="center" vertical="center"/>
    </xf>
    <xf numFmtId="0" fontId="13" fillId="2" borderId="4" xfId="4" applyFont="1" applyFill="1" applyBorder="1" applyAlignment="1">
      <alignment horizontal="center" vertical="center"/>
    </xf>
    <xf numFmtId="0" fontId="15" fillId="6" borderId="17" xfId="4" applyFont="1" applyFill="1" applyBorder="1" applyAlignment="1">
      <alignment vertical="center" wrapText="1"/>
    </xf>
    <xf numFmtId="0" fontId="16" fillId="2" borderId="5" xfId="4" applyFont="1" applyFill="1" applyBorder="1" applyAlignment="1">
      <alignment horizontal="left" vertical="center" wrapText="1"/>
    </xf>
    <xf numFmtId="0" fontId="16" fillId="2" borderId="5" xfId="4" applyFont="1" applyFill="1" applyBorder="1" applyAlignment="1">
      <alignment horizontal="center" vertical="center"/>
    </xf>
    <xf numFmtId="0" fontId="13" fillId="0" borderId="5" xfId="4" applyFont="1" applyBorder="1"/>
    <xf numFmtId="0" fontId="16" fillId="2" borderId="5" xfId="4" applyFont="1" applyFill="1" applyBorder="1" applyAlignment="1">
      <alignment vertical="center"/>
    </xf>
    <xf numFmtId="2" fontId="13" fillId="0" borderId="5" xfId="4" applyNumberFormat="1" applyFont="1" applyBorder="1"/>
    <xf numFmtId="10" fontId="13" fillId="0" borderId="5" xfId="4" applyNumberFormat="1" applyFont="1" applyBorder="1"/>
    <xf numFmtId="0" fontId="13" fillId="0" borderId="15" xfId="4" applyFont="1" applyBorder="1"/>
    <xf numFmtId="2" fontId="13" fillId="0" borderId="15" xfId="4" applyNumberFormat="1" applyFont="1" applyBorder="1"/>
    <xf numFmtId="2" fontId="13" fillId="0" borderId="30" xfId="4" applyNumberFormat="1" applyFont="1" applyBorder="1"/>
    <xf numFmtId="2" fontId="13" fillId="0" borderId="1" xfId="4" applyNumberFormat="1" applyFont="1" applyBorder="1"/>
    <xf numFmtId="0" fontId="13" fillId="4" borderId="8" xfId="4" applyFont="1" applyFill="1" applyBorder="1" applyAlignment="1">
      <alignment horizontal="center" vertical="center"/>
    </xf>
    <xf numFmtId="0" fontId="14" fillId="4" borderId="3" xfId="4" applyFont="1" applyFill="1" applyBorder="1" applyAlignment="1">
      <alignment horizontal="left" vertical="center" wrapText="1"/>
    </xf>
    <xf numFmtId="0" fontId="13" fillId="4" borderId="3" xfId="4" applyFont="1" applyFill="1" applyBorder="1" applyAlignment="1">
      <alignment horizontal="center" vertical="center" wrapText="1"/>
    </xf>
    <xf numFmtId="0" fontId="14" fillId="4" borderId="3" xfId="4" applyFont="1" applyFill="1" applyBorder="1" applyAlignment="1">
      <alignment horizontal="center" vertical="center" wrapText="1"/>
    </xf>
    <xf numFmtId="0" fontId="13" fillId="4" borderId="3" xfId="4" applyFont="1" applyFill="1" applyBorder="1" applyAlignment="1">
      <alignment horizontal="center" vertical="center"/>
    </xf>
    <xf numFmtId="2" fontId="13" fillId="4" borderId="3" xfId="4" applyNumberFormat="1" applyFont="1" applyFill="1" applyBorder="1" applyAlignment="1">
      <alignment horizontal="center" vertical="center"/>
    </xf>
    <xf numFmtId="2" fontId="13" fillId="4" borderId="31" xfId="4" applyNumberFormat="1" applyFont="1" applyFill="1" applyBorder="1" applyAlignment="1">
      <alignment horizontal="center" vertical="center"/>
    </xf>
    <xf numFmtId="0" fontId="13" fillId="4" borderId="1" xfId="4" applyNumberFormat="1" applyFont="1" applyFill="1" applyBorder="1" applyAlignment="1">
      <alignment horizontal="center" vertical="center"/>
    </xf>
    <xf numFmtId="0" fontId="14" fillId="4" borderId="2" xfId="4" applyFont="1" applyFill="1" applyBorder="1" applyAlignment="1">
      <alignment horizontal="left" vertical="center" wrapText="1"/>
    </xf>
    <xf numFmtId="0" fontId="13" fillId="4" borderId="7" xfId="4" applyFont="1" applyFill="1" applyBorder="1" applyAlignment="1">
      <alignment horizontal="center" vertical="center" wrapText="1"/>
    </xf>
    <xf numFmtId="0" fontId="14" fillId="4" borderId="2" xfId="4" applyFont="1" applyFill="1" applyBorder="1" applyAlignment="1">
      <alignment horizontal="center" vertical="center" wrapText="1"/>
    </xf>
    <xf numFmtId="0" fontId="13" fillId="4" borderId="2" xfId="4" applyFont="1" applyFill="1" applyBorder="1" applyAlignment="1">
      <alignment horizontal="center" vertical="center"/>
    </xf>
    <xf numFmtId="2" fontId="13" fillId="4" borderId="2" xfId="4" applyNumberFormat="1" applyFont="1" applyFill="1" applyBorder="1" applyAlignment="1">
      <alignment horizontal="center" vertical="center"/>
    </xf>
    <xf numFmtId="10" fontId="13" fillId="4" borderId="2" xfId="4" applyNumberFormat="1" applyFont="1" applyFill="1" applyBorder="1" applyAlignment="1">
      <alignment horizontal="center" vertical="center"/>
    </xf>
    <xf numFmtId="2" fontId="13" fillId="4" borderId="7" xfId="4" applyNumberFormat="1" applyFont="1" applyFill="1" applyBorder="1" applyAlignment="1">
      <alignment horizontal="center" vertical="center"/>
    </xf>
    <xf numFmtId="2" fontId="13" fillId="4" borderId="26" xfId="4" applyNumberFormat="1" applyFont="1" applyFill="1" applyBorder="1" applyAlignment="1">
      <alignment horizontal="center" vertical="center"/>
    </xf>
    <xf numFmtId="4" fontId="2" fillId="0" borderId="25" xfId="4" applyNumberFormat="1" applyFont="1" applyBorder="1" applyAlignment="1">
      <alignment horizontal="center" vertical="center"/>
    </xf>
    <xf numFmtId="0" fontId="13" fillId="2" borderId="44" xfId="4" applyFont="1" applyFill="1" applyBorder="1" applyAlignment="1">
      <alignment horizontal="center" vertical="center"/>
    </xf>
    <xf numFmtId="0" fontId="14" fillId="3" borderId="1" xfId="4" applyFont="1" applyFill="1" applyBorder="1" applyAlignment="1">
      <alignment horizontal="left" vertical="center" wrapText="1"/>
    </xf>
    <xf numFmtId="0" fontId="13" fillId="3" borderId="1" xfId="4" applyFont="1" applyFill="1" applyBorder="1" applyAlignment="1">
      <alignment horizontal="center" vertical="center" wrapText="1"/>
    </xf>
    <xf numFmtId="0" fontId="14" fillId="3" borderId="1" xfId="4" applyFont="1" applyFill="1" applyBorder="1" applyAlignment="1">
      <alignment horizontal="center" vertical="center" wrapText="1"/>
    </xf>
    <xf numFmtId="0" fontId="13" fillId="3" borderId="1" xfId="4" applyFont="1" applyFill="1" applyBorder="1" applyAlignment="1">
      <alignment horizontal="center" vertical="center"/>
    </xf>
    <xf numFmtId="10" fontId="13" fillId="3" borderId="1" xfId="4" applyNumberFormat="1" applyFont="1" applyFill="1" applyBorder="1" applyAlignment="1">
      <alignment horizontal="center" vertical="center"/>
    </xf>
    <xf numFmtId="0" fontId="2" fillId="0" borderId="36" xfId="4" applyFont="1" applyBorder="1" applyAlignment="1">
      <alignment horizontal="center" vertical="center"/>
    </xf>
    <xf numFmtId="0" fontId="15" fillId="6" borderId="5" xfId="4" applyFont="1" applyFill="1" applyBorder="1" applyAlignment="1">
      <alignment horizontal="left" vertical="center" wrapText="1"/>
    </xf>
    <xf numFmtId="0" fontId="16" fillId="2" borderId="5" xfId="4" applyFont="1" applyFill="1" applyBorder="1" applyAlignment="1">
      <alignment horizontal="center" vertical="center" wrapText="1"/>
    </xf>
    <xf numFmtId="0" fontId="16" fillId="2" borderId="5" xfId="4" applyFont="1" applyFill="1" applyBorder="1" applyAlignment="1">
      <alignment vertical="center" wrapText="1"/>
    </xf>
    <xf numFmtId="2" fontId="13" fillId="0" borderId="17" xfId="4" applyNumberFormat="1" applyFont="1" applyBorder="1"/>
    <xf numFmtId="0" fontId="14" fillId="4" borderId="3" xfId="4" applyFont="1" applyFill="1" applyBorder="1" applyAlignment="1">
      <alignment horizontal="center" vertical="center"/>
    </xf>
    <xf numFmtId="2" fontId="20" fillId="4" borderId="1" xfId="4" applyNumberFormat="1" applyFont="1" applyFill="1" applyBorder="1" applyAlignment="1">
      <alignment horizontal="center" vertical="center" wrapText="1"/>
    </xf>
    <xf numFmtId="0" fontId="14" fillId="4" borderId="7" xfId="4" applyFont="1" applyFill="1" applyBorder="1" applyAlignment="1">
      <alignment horizontal="left" vertical="center" wrapText="1"/>
    </xf>
    <xf numFmtId="0" fontId="14" fillId="4" borderId="2" xfId="4" applyFont="1" applyFill="1" applyBorder="1" applyAlignment="1">
      <alignment horizontal="center" vertical="center"/>
    </xf>
    <xf numFmtId="2" fontId="20" fillId="4" borderId="2" xfId="4" applyNumberFormat="1" applyFont="1" applyFill="1" applyBorder="1" applyAlignment="1">
      <alignment horizontal="center" vertical="center" wrapText="1"/>
    </xf>
    <xf numFmtId="0" fontId="18" fillId="3" borderId="26" xfId="4" applyFont="1" applyFill="1" applyBorder="1" applyAlignment="1">
      <alignment horizontal="center" vertical="center" wrapText="1"/>
    </xf>
    <xf numFmtId="0" fontId="29" fillId="0" borderId="25" xfId="4" applyFont="1" applyBorder="1" applyAlignment="1">
      <alignment horizontal="center" vertical="center"/>
    </xf>
    <xf numFmtId="0" fontId="31" fillId="0" borderId="2" xfId="4" applyFont="1" applyBorder="1" applyAlignment="1">
      <alignment horizontal="center" vertical="center"/>
    </xf>
    <xf numFmtId="2" fontId="28" fillId="0" borderId="2" xfId="4" applyNumberFormat="1" applyFont="1" applyBorder="1" applyAlignment="1">
      <alignment horizontal="center" vertical="center" wrapText="1"/>
    </xf>
    <xf numFmtId="10" fontId="29" fillId="0" borderId="2" xfId="4" applyNumberFormat="1" applyFont="1" applyBorder="1" applyAlignment="1">
      <alignment horizontal="center" vertical="center"/>
    </xf>
    <xf numFmtId="2" fontId="29" fillId="0" borderId="2" xfId="4" applyNumberFormat="1" applyFont="1" applyBorder="1" applyAlignment="1">
      <alignment horizontal="center" vertical="center"/>
    </xf>
    <xf numFmtId="0" fontId="28" fillId="0" borderId="2" xfId="4" applyFont="1" applyBorder="1" applyAlignment="1">
      <alignment horizontal="center" vertical="center" wrapText="1"/>
    </xf>
    <xf numFmtId="2" fontId="29" fillId="0" borderId="32" xfId="4" applyNumberFormat="1" applyFont="1" applyBorder="1" applyAlignment="1">
      <alignment horizontal="center" vertical="center"/>
    </xf>
    <xf numFmtId="4" fontId="5" fillId="0" borderId="32" xfId="4" applyNumberFormat="1" applyFont="1" applyBorder="1" applyAlignment="1">
      <alignment horizontal="center" vertical="center"/>
    </xf>
    <xf numFmtId="0" fontId="2" fillId="0" borderId="29" xfId="4" applyFont="1" applyBorder="1" applyAlignment="1">
      <alignment horizontal="center" vertical="center"/>
    </xf>
    <xf numFmtId="0" fontId="2" fillId="0" borderId="29" xfId="4" applyFont="1" applyBorder="1"/>
    <xf numFmtId="0" fontId="15" fillId="6" borderId="5" xfId="4" applyFont="1" applyFill="1" applyBorder="1" applyAlignment="1">
      <alignment horizontal="left" vertical="center"/>
    </xf>
    <xf numFmtId="0" fontId="13" fillId="0" borderId="5" xfId="4" applyFont="1" applyBorder="1" applyAlignment="1">
      <alignment horizontal="left" vertical="center" wrapText="1"/>
    </xf>
    <xf numFmtId="0" fontId="32" fillId="0" borderId="5" xfId="4" applyFont="1" applyBorder="1" applyAlignment="1">
      <alignment horizontal="center" vertical="center"/>
    </xf>
    <xf numFmtId="2" fontId="13" fillId="0" borderId="54" xfId="4" applyNumberFormat="1" applyFont="1" applyBorder="1"/>
    <xf numFmtId="0" fontId="13" fillId="4" borderId="3" xfId="4" applyFont="1" applyFill="1" applyBorder="1" applyAlignment="1">
      <alignment horizontal="left" vertical="center" wrapText="1"/>
    </xf>
    <xf numFmtId="4" fontId="2" fillId="0" borderId="8" xfId="4" applyNumberFormat="1" applyFont="1" applyBorder="1" applyAlignment="1">
      <alignment horizontal="center" vertical="center"/>
    </xf>
    <xf numFmtId="0" fontId="2" fillId="0" borderId="11" xfId="4" applyFont="1" applyBorder="1" applyAlignment="1">
      <alignment horizontal="center" vertical="center"/>
    </xf>
    <xf numFmtId="4" fontId="2" fillId="0" borderId="10" xfId="4" applyNumberFormat="1" applyFont="1" applyBorder="1" applyAlignment="1">
      <alignment horizontal="center" vertical="center"/>
    </xf>
    <xf numFmtId="0" fontId="13" fillId="7" borderId="1" xfId="4" applyFont="1" applyFill="1" applyBorder="1" applyAlignment="1">
      <alignment horizontal="left" vertical="center" wrapText="1"/>
    </xf>
    <xf numFmtId="0" fontId="14" fillId="7" borderId="1" xfId="4" applyFont="1" applyFill="1" applyBorder="1" applyAlignment="1">
      <alignment horizontal="center" vertical="center"/>
    </xf>
    <xf numFmtId="2" fontId="20" fillId="7" borderId="1" xfId="4" applyNumberFormat="1" applyFont="1" applyFill="1" applyBorder="1" applyAlignment="1">
      <alignment horizontal="center" vertical="center" wrapText="1"/>
    </xf>
    <xf numFmtId="2" fontId="13" fillId="7" borderId="31" xfId="4" applyNumberFormat="1" applyFont="1" applyFill="1" applyBorder="1" applyAlignment="1">
      <alignment horizontal="center" vertical="center"/>
    </xf>
    <xf numFmtId="4" fontId="2" fillId="0" borderId="1" xfId="4" applyNumberFormat="1" applyFont="1" applyBorder="1" applyAlignment="1">
      <alignment horizontal="center" vertical="center"/>
    </xf>
    <xf numFmtId="0" fontId="14" fillId="0" borderId="7" xfId="4" applyFont="1" applyBorder="1" applyAlignment="1">
      <alignment horizontal="left" vertical="center" wrapText="1"/>
    </xf>
    <xf numFmtId="0" fontId="18" fillId="3" borderId="36" xfId="4" applyFont="1" applyFill="1" applyBorder="1" applyAlignment="1">
      <alignment horizontal="center" vertical="center" wrapText="1"/>
    </xf>
    <xf numFmtId="0" fontId="29" fillId="3" borderId="42" xfId="4" applyFont="1" applyFill="1" applyBorder="1" applyAlignment="1">
      <alignment horizontal="center" vertical="center" wrapText="1"/>
    </xf>
    <xf numFmtId="0" fontId="14" fillId="0" borderId="45" xfId="4" applyFont="1" applyBorder="1" applyAlignment="1">
      <alignment horizontal="center" vertical="center"/>
    </xf>
    <xf numFmtId="0" fontId="14" fillId="0" borderId="7" xfId="4" applyFont="1" applyBorder="1" applyAlignment="1">
      <alignment horizontal="center" vertical="center"/>
    </xf>
    <xf numFmtId="2" fontId="23" fillId="0" borderId="7" xfId="4" applyNumberFormat="1" applyFont="1" applyBorder="1" applyAlignment="1">
      <alignment horizontal="center" vertical="center" wrapText="1"/>
    </xf>
    <xf numFmtId="10" fontId="13" fillId="0" borderId="7" xfId="4" applyNumberFormat="1" applyFont="1" applyBorder="1" applyAlignment="1">
      <alignment horizontal="center" vertical="center"/>
    </xf>
    <xf numFmtId="0" fontId="13" fillId="0" borderId="7" xfId="4" applyFont="1" applyBorder="1" applyAlignment="1">
      <alignment horizontal="center" vertical="center" wrapText="1"/>
    </xf>
    <xf numFmtId="2" fontId="29" fillId="3" borderId="31" xfId="4" applyNumberFormat="1" applyFont="1" applyFill="1" applyBorder="1" applyAlignment="1">
      <alignment horizontal="center" vertical="center"/>
    </xf>
    <xf numFmtId="4" fontId="5" fillId="0" borderId="57" xfId="4" applyNumberFormat="1" applyFont="1" applyBorder="1" applyAlignment="1">
      <alignment horizontal="center" vertical="center"/>
    </xf>
    <xf numFmtId="4" fontId="2" fillId="0" borderId="41" xfId="4" applyNumberFormat="1" applyFont="1" applyBorder="1" applyAlignment="1">
      <alignment vertical="center"/>
    </xf>
    <xf numFmtId="4" fontId="5" fillId="0" borderId="42" xfId="4" applyNumberFormat="1" applyFont="1" applyBorder="1" applyAlignment="1">
      <alignment horizontal="center" vertical="center"/>
    </xf>
    <xf numFmtId="0" fontId="2" fillId="0" borderId="47" xfId="4" applyFont="1" applyBorder="1" applyAlignment="1"/>
    <xf numFmtId="0" fontId="2" fillId="0" borderId="28" xfId="4" applyFont="1" applyBorder="1" applyAlignment="1"/>
    <xf numFmtId="0" fontId="2" fillId="0" borderId="16" xfId="4" applyFont="1" applyBorder="1" applyAlignment="1"/>
    <xf numFmtId="0" fontId="13" fillId="0" borderId="5" xfId="4" applyFont="1" applyBorder="1" applyAlignment="1">
      <alignment horizontal="center" vertical="center"/>
    </xf>
    <xf numFmtId="2" fontId="13" fillId="3" borderId="3" xfId="4" applyNumberFormat="1" applyFont="1" applyFill="1" applyBorder="1" applyAlignment="1">
      <alignment horizontal="center" vertical="center"/>
    </xf>
    <xf numFmtId="2" fontId="13" fillId="3" borderId="31" xfId="4" applyNumberFormat="1" applyFont="1" applyFill="1" applyBorder="1" applyAlignment="1">
      <alignment horizontal="center" vertical="center"/>
    </xf>
    <xf numFmtId="0" fontId="17" fillId="4" borderId="3" xfId="4" applyFont="1" applyFill="1" applyBorder="1" applyAlignment="1">
      <alignment horizontal="left" vertical="center" wrapText="1"/>
    </xf>
    <xf numFmtId="4" fontId="2" fillId="0" borderId="20" xfId="4" applyNumberFormat="1" applyFont="1" applyBorder="1" applyAlignment="1">
      <alignment horizontal="center" vertical="center"/>
    </xf>
    <xf numFmtId="0" fontId="17" fillId="4" borderId="1" xfId="4" applyFont="1" applyFill="1" applyBorder="1" applyAlignment="1">
      <alignment horizontal="left" vertical="center" wrapText="1"/>
    </xf>
    <xf numFmtId="4" fontId="2" fillId="0" borderId="13" xfId="4" applyNumberFormat="1" applyFont="1" applyBorder="1" applyAlignment="1">
      <alignment horizontal="center" vertical="center"/>
    </xf>
    <xf numFmtId="0" fontId="14" fillId="0" borderId="25" xfId="4" applyFont="1" applyBorder="1" applyAlignment="1">
      <alignment horizontal="center" vertical="center"/>
    </xf>
    <xf numFmtId="0" fontId="14" fillId="0" borderId="2" xfId="4" applyFont="1" applyBorder="1" applyAlignment="1">
      <alignment horizontal="center" vertical="center"/>
    </xf>
    <xf numFmtId="2" fontId="23" fillId="0" borderId="2" xfId="4" applyNumberFormat="1" applyFont="1" applyBorder="1" applyAlignment="1">
      <alignment horizontal="center" vertical="center" wrapText="1"/>
    </xf>
    <xf numFmtId="2" fontId="29" fillId="3" borderId="36" xfId="4" applyNumberFormat="1" applyFont="1" applyFill="1" applyBorder="1" applyAlignment="1">
      <alignment horizontal="center" vertical="center"/>
    </xf>
    <xf numFmtId="4" fontId="5" fillId="0" borderId="32" xfId="4" applyNumberFormat="1" applyFont="1" applyBorder="1"/>
    <xf numFmtId="0" fontId="15" fillId="6" borderId="17" xfId="4" applyFont="1" applyFill="1" applyBorder="1" applyAlignment="1">
      <alignment horizontal="left" vertical="center"/>
    </xf>
    <xf numFmtId="0" fontId="14" fillId="0" borderId="5" xfId="4" applyFont="1" applyBorder="1" applyAlignment="1">
      <alignment horizontal="left" vertical="center" wrapText="1"/>
    </xf>
    <xf numFmtId="0" fontId="14" fillId="0" borderId="5" xfId="4" applyFont="1" applyBorder="1" applyAlignment="1">
      <alignment vertical="center"/>
    </xf>
    <xf numFmtId="2" fontId="13" fillId="3" borderId="24" xfId="4" applyNumberFormat="1" applyFont="1" applyFill="1" applyBorder="1" applyAlignment="1">
      <alignment horizontal="center" vertical="center"/>
    </xf>
    <xf numFmtId="0" fontId="13" fillId="7" borderId="3" xfId="4" applyFont="1" applyFill="1" applyBorder="1" applyAlignment="1">
      <alignment horizontal="left" vertical="center" wrapText="1"/>
    </xf>
    <xf numFmtId="10" fontId="13" fillId="7" borderId="2" xfId="4" applyNumberFormat="1" applyFont="1" applyFill="1" applyBorder="1" applyAlignment="1">
      <alignment horizontal="center" vertical="center"/>
    </xf>
    <xf numFmtId="0" fontId="13" fillId="7" borderId="44" xfId="4" applyNumberFormat="1" applyFont="1" applyFill="1" applyBorder="1" applyAlignment="1">
      <alignment horizontal="center" vertical="center"/>
    </xf>
    <xf numFmtId="0" fontId="2" fillId="0" borderId="44" xfId="4" applyFont="1" applyBorder="1"/>
    <xf numFmtId="0" fontId="2" fillId="0" borderId="43" xfId="4" applyFont="1" applyBorder="1"/>
    <xf numFmtId="0" fontId="13" fillId="7" borderId="13" xfId="4" applyFont="1" applyFill="1" applyBorder="1" applyAlignment="1">
      <alignment horizontal="center" vertical="center"/>
    </xf>
    <xf numFmtId="0" fontId="13" fillId="7" borderId="7" xfId="4" applyFont="1" applyFill="1" applyBorder="1" applyAlignment="1">
      <alignment horizontal="left" vertical="center" wrapText="1"/>
    </xf>
    <xf numFmtId="0" fontId="13" fillId="7" borderId="2" xfId="4" applyFont="1" applyFill="1" applyBorder="1" applyAlignment="1">
      <alignment horizontal="center" vertical="center" wrapText="1"/>
    </xf>
    <xf numFmtId="0" fontId="14" fillId="3" borderId="1" xfId="4" applyFont="1" applyFill="1" applyBorder="1" applyAlignment="1">
      <alignment horizontal="left" vertical="center"/>
    </xf>
    <xf numFmtId="0" fontId="2" fillId="3" borderId="0" xfId="4" applyFont="1" applyFill="1" applyBorder="1"/>
    <xf numFmtId="0" fontId="2" fillId="3" borderId="50" xfId="4" applyFont="1" applyFill="1" applyBorder="1"/>
    <xf numFmtId="0" fontId="2" fillId="3" borderId="13" xfId="4" applyFont="1" applyFill="1" applyBorder="1"/>
    <xf numFmtId="0" fontId="2" fillId="3" borderId="33" xfId="4" applyFont="1" applyFill="1" applyBorder="1"/>
    <xf numFmtId="0" fontId="2" fillId="3" borderId="0" xfId="4" applyFont="1" applyFill="1"/>
    <xf numFmtId="0" fontId="13" fillId="2" borderId="1" xfId="4" applyFont="1" applyFill="1" applyBorder="1" applyAlignment="1">
      <alignment horizontal="center" vertical="center"/>
    </xf>
    <xf numFmtId="0" fontId="33" fillId="2" borderId="1" xfId="4" applyFont="1" applyFill="1" applyBorder="1" applyAlignment="1">
      <alignment vertical="center"/>
    </xf>
    <xf numFmtId="0" fontId="13" fillId="0" borderId="1" xfId="4" applyFont="1" applyBorder="1"/>
    <xf numFmtId="10" fontId="13" fillId="0" borderId="1" xfId="4" applyNumberFormat="1" applyFont="1" applyBorder="1"/>
    <xf numFmtId="10" fontId="13" fillId="4" borderId="7" xfId="4" applyNumberFormat="1" applyFont="1" applyFill="1" applyBorder="1" applyAlignment="1">
      <alignment horizontal="center" vertical="center"/>
    </xf>
    <xf numFmtId="0" fontId="13" fillId="7" borderId="2" xfId="4" applyFont="1" applyFill="1" applyBorder="1" applyAlignment="1">
      <alignment horizontal="left" vertical="center" wrapText="1"/>
    </xf>
    <xf numFmtId="0" fontId="14" fillId="7" borderId="2" xfId="4" applyFont="1" applyFill="1" applyBorder="1" applyAlignment="1">
      <alignment horizontal="center" vertical="center" wrapText="1"/>
    </xf>
    <xf numFmtId="4" fontId="2" fillId="0" borderId="12" xfId="4" applyNumberFormat="1" applyFont="1" applyBorder="1" applyAlignment="1">
      <alignment horizontal="center" vertical="center"/>
    </xf>
    <xf numFmtId="0" fontId="13" fillId="4" borderId="2" xfId="4" applyFont="1" applyFill="1" applyBorder="1" applyAlignment="1">
      <alignment horizontal="left" vertical="center" wrapText="1"/>
    </xf>
    <xf numFmtId="0" fontId="13" fillId="4" borderId="2" xfId="4" applyFont="1" applyFill="1" applyBorder="1" applyAlignment="1">
      <alignment horizontal="center" vertical="center" wrapText="1"/>
    </xf>
    <xf numFmtId="0" fontId="14" fillId="0" borderId="25" xfId="4" applyFont="1" applyBorder="1" applyAlignment="1">
      <alignment horizontal="center" vertical="center" wrapText="1"/>
    </xf>
    <xf numFmtId="0" fontId="14" fillId="0" borderId="2" xfId="4" applyFont="1" applyBorder="1" applyAlignment="1">
      <alignment horizontal="center" vertical="center" wrapText="1"/>
    </xf>
    <xf numFmtId="2" fontId="13" fillId="3" borderId="2" xfId="4" applyNumberFormat="1" applyFont="1" applyFill="1" applyBorder="1" applyAlignment="1">
      <alignment horizontal="center" vertical="center"/>
    </xf>
    <xf numFmtId="0" fontId="13" fillId="3" borderId="2" xfId="4" applyFont="1" applyFill="1" applyBorder="1" applyAlignment="1">
      <alignment horizontal="center" vertical="center" wrapText="1"/>
    </xf>
    <xf numFmtId="0" fontId="15" fillId="6" borderId="40" xfId="4" applyFont="1" applyFill="1" applyBorder="1" applyAlignment="1">
      <alignment horizontal="left" vertical="center" wrapText="1"/>
    </xf>
    <xf numFmtId="0" fontId="14" fillId="0" borderId="40" xfId="4" applyFont="1" applyBorder="1" applyAlignment="1">
      <alignment horizontal="left" vertical="center" wrapText="1"/>
    </xf>
    <xf numFmtId="0" fontId="14" fillId="0" borderId="40" xfId="4" applyFont="1" applyBorder="1" applyAlignment="1">
      <alignment vertical="center"/>
    </xf>
    <xf numFmtId="0" fontId="14" fillId="0" borderId="40" xfId="4" applyFont="1" applyBorder="1" applyAlignment="1">
      <alignment horizontal="center" vertical="center"/>
    </xf>
    <xf numFmtId="2" fontId="13" fillId="3" borderId="40" xfId="4" applyNumberFormat="1" applyFont="1" applyFill="1" applyBorder="1"/>
    <xf numFmtId="0" fontId="13" fillId="3" borderId="40" xfId="4" applyFont="1" applyFill="1" applyBorder="1"/>
    <xf numFmtId="2" fontId="13" fillId="4" borderId="1" xfId="4" applyNumberFormat="1" applyFont="1" applyFill="1" applyBorder="1" applyAlignment="1">
      <alignment horizontal="center" vertical="center" wrapText="1"/>
    </xf>
    <xf numFmtId="0" fontId="14" fillId="0" borderId="7" xfId="4" applyFont="1" applyBorder="1" applyAlignment="1">
      <alignment horizontal="center" vertical="center" wrapText="1"/>
    </xf>
    <xf numFmtId="0" fontId="14" fillId="0" borderId="45" xfId="4" applyFont="1" applyBorder="1" applyAlignment="1">
      <alignment horizontal="center" vertical="center" wrapText="1"/>
    </xf>
    <xf numFmtId="2" fontId="29" fillId="0" borderId="42" xfId="4" applyNumberFormat="1" applyFont="1" applyBorder="1" applyAlignment="1">
      <alignment horizontal="center" vertical="center"/>
    </xf>
    <xf numFmtId="0" fontId="14" fillId="2" borderId="5" xfId="4" applyFont="1" applyFill="1" applyBorder="1" applyAlignment="1">
      <alignment vertical="center"/>
    </xf>
    <xf numFmtId="0" fontId="14" fillId="4" borderId="7" xfId="4" applyFont="1" applyFill="1" applyBorder="1" applyAlignment="1">
      <alignment horizontal="center" vertical="center" wrapText="1"/>
    </xf>
    <xf numFmtId="0" fontId="11" fillId="3" borderId="32" xfId="4" applyFont="1" applyFill="1" applyBorder="1" applyAlignment="1">
      <alignment horizontal="center" vertical="center" wrapText="1"/>
    </xf>
    <xf numFmtId="0" fontId="13" fillId="0" borderId="2" xfId="4" applyFont="1" applyBorder="1" applyAlignment="1">
      <alignment horizontal="center" vertical="center" wrapText="1"/>
    </xf>
    <xf numFmtId="2" fontId="11" fillId="0" borderId="32" xfId="4" applyNumberFormat="1" applyFont="1" applyBorder="1" applyAlignment="1">
      <alignment horizontal="center" vertical="center"/>
    </xf>
    <xf numFmtId="2" fontId="11" fillId="0" borderId="34" xfId="4" applyNumberFormat="1" applyFont="1" applyBorder="1" applyAlignment="1">
      <alignment horizontal="center" vertical="center"/>
    </xf>
    <xf numFmtId="0" fontId="2" fillId="0" borderId="26" xfId="4" applyFont="1" applyBorder="1" applyAlignment="1">
      <alignment horizontal="center" vertical="center"/>
    </xf>
    <xf numFmtId="4" fontId="5" fillId="0" borderId="32" xfId="4" applyNumberFormat="1" applyFont="1" applyBorder="1" applyAlignment="1">
      <alignment horizontal="center"/>
    </xf>
    <xf numFmtId="0" fontId="13" fillId="4" borderId="4" xfId="4" applyFont="1" applyFill="1" applyBorder="1" applyAlignment="1">
      <alignment horizontal="center" vertical="center"/>
    </xf>
    <xf numFmtId="2" fontId="11" fillId="0" borderId="42" xfId="4" applyNumberFormat="1" applyFont="1" applyBorder="1" applyAlignment="1">
      <alignment horizontal="center" vertical="center"/>
    </xf>
    <xf numFmtId="2" fontId="13" fillId="0" borderId="46" xfId="4" applyNumberFormat="1" applyFont="1" applyBorder="1"/>
    <xf numFmtId="0" fontId="13" fillId="4" borderId="13" xfId="4" applyFont="1" applyFill="1" applyBorder="1" applyAlignment="1">
      <alignment horizontal="center" vertical="center"/>
    </xf>
    <xf numFmtId="0" fontId="13" fillId="4" borderId="7" xfId="4" applyFont="1" applyFill="1" applyBorder="1" applyAlignment="1">
      <alignment horizontal="left" vertical="center" wrapText="1"/>
    </xf>
    <xf numFmtId="0" fontId="14" fillId="4" borderId="7" xfId="4" applyFont="1" applyFill="1" applyBorder="1" applyAlignment="1">
      <alignment horizontal="center" vertical="center"/>
    </xf>
    <xf numFmtId="2" fontId="13" fillId="4" borderId="36" xfId="4" applyNumberFormat="1" applyFont="1" applyFill="1" applyBorder="1" applyAlignment="1">
      <alignment horizontal="center" vertical="center"/>
    </xf>
    <xf numFmtId="0" fontId="2" fillId="0" borderId="13" xfId="4" applyFont="1" applyBorder="1"/>
    <xf numFmtId="0" fontId="2" fillId="0" borderId="33" xfId="4" applyFont="1" applyBorder="1"/>
    <xf numFmtId="0" fontId="14" fillId="0" borderId="26" xfId="4" applyFont="1" applyBorder="1" applyAlignment="1">
      <alignment horizontal="center" vertical="center" wrapText="1"/>
    </xf>
    <xf numFmtId="0" fontId="15" fillId="2" borderId="5" xfId="4" applyFont="1" applyFill="1" applyBorder="1" applyAlignment="1">
      <alignment vertical="center" wrapText="1"/>
    </xf>
    <xf numFmtId="0" fontId="20" fillId="4" borderId="1" xfId="4" applyFont="1" applyFill="1" applyBorder="1" applyAlignment="1">
      <alignment horizontal="center" vertical="center" wrapText="1"/>
    </xf>
    <xf numFmtId="2" fontId="14" fillId="4" borderId="3" xfId="4" applyNumberFormat="1" applyFont="1" applyFill="1" applyBorder="1" applyAlignment="1">
      <alignment horizontal="left" vertical="center" wrapText="1"/>
    </xf>
    <xf numFmtId="2" fontId="14" fillId="4" borderId="3" xfId="4" applyNumberFormat="1" applyFont="1" applyFill="1" applyBorder="1" applyAlignment="1">
      <alignment horizontal="center" vertical="center" wrapText="1"/>
    </xf>
    <xf numFmtId="2" fontId="13" fillId="4" borderId="3" xfId="4" applyNumberFormat="1" applyFont="1" applyFill="1" applyBorder="1" applyAlignment="1">
      <alignment horizontal="center" vertical="center" wrapText="1"/>
    </xf>
    <xf numFmtId="2" fontId="14" fillId="4" borderId="1" xfId="4" applyNumberFormat="1" applyFont="1" applyFill="1" applyBorder="1" applyAlignment="1">
      <alignment horizontal="center" vertical="center" wrapText="1"/>
    </xf>
    <xf numFmtId="2" fontId="13" fillId="4" borderId="24" xfId="4" applyNumberFormat="1" applyFont="1" applyFill="1" applyBorder="1" applyAlignment="1">
      <alignment horizontal="center" vertical="center"/>
    </xf>
    <xf numFmtId="2" fontId="29" fillId="0" borderId="59" xfId="4" applyNumberFormat="1" applyFont="1" applyBorder="1" applyAlignment="1">
      <alignment horizontal="center" vertical="center"/>
    </xf>
    <xf numFmtId="2" fontId="29" fillId="0" borderId="1" xfId="4" applyNumberFormat="1" applyFont="1" applyBorder="1" applyAlignment="1">
      <alignment horizontal="center" vertical="center"/>
    </xf>
    <xf numFmtId="0" fontId="2" fillId="0" borderId="2" xfId="4" applyFont="1" applyBorder="1" applyAlignment="1">
      <alignment horizontal="center" vertical="center"/>
    </xf>
    <xf numFmtId="0" fontId="14" fillId="0" borderId="5" xfId="4" applyFont="1" applyBorder="1" applyAlignment="1">
      <alignment horizontal="left" vertical="center"/>
    </xf>
    <xf numFmtId="0" fontId="14" fillId="0" borderId="5" xfId="4" applyFont="1" applyBorder="1" applyAlignment="1">
      <alignment horizontal="center" vertical="center"/>
    </xf>
    <xf numFmtId="0" fontId="20" fillId="4" borderId="2" xfId="4" applyFont="1" applyFill="1" applyBorder="1" applyAlignment="1">
      <alignment horizontal="center" vertical="center" wrapText="1"/>
    </xf>
    <xf numFmtId="0" fontId="14" fillId="3" borderId="1" xfId="4" applyFont="1" applyFill="1" applyBorder="1" applyAlignment="1">
      <alignment horizontal="center" vertical="center"/>
    </xf>
    <xf numFmtId="2" fontId="20" fillId="3" borderId="1" xfId="4" applyNumberFormat="1" applyFont="1" applyFill="1" applyBorder="1" applyAlignment="1">
      <alignment horizontal="center" vertical="center" wrapText="1"/>
    </xf>
    <xf numFmtId="0" fontId="20" fillId="3" borderId="1" xfId="4" applyFont="1" applyFill="1" applyBorder="1" applyAlignment="1">
      <alignment horizontal="center" vertical="center" wrapText="1"/>
    </xf>
    <xf numFmtId="0" fontId="15" fillId="6" borderId="1" xfId="4" applyFont="1" applyFill="1" applyBorder="1" applyAlignment="1">
      <alignment horizontal="left" vertical="center"/>
    </xf>
    <xf numFmtId="0" fontId="14" fillId="0" borderId="1" xfId="4" applyFont="1" applyBorder="1" applyAlignment="1">
      <alignment horizontal="left" vertical="center" wrapText="1"/>
    </xf>
    <xf numFmtId="0" fontId="14" fillId="0" borderId="1" xfId="4" applyFont="1" applyBorder="1" applyAlignment="1">
      <alignment vertical="center"/>
    </xf>
    <xf numFmtId="2" fontId="20" fillId="4" borderId="3" xfId="4" applyNumberFormat="1" applyFont="1" applyFill="1" applyBorder="1" applyAlignment="1">
      <alignment horizontal="center" vertical="center" wrapText="1"/>
    </xf>
    <xf numFmtId="0" fontId="20" fillId="4" borderId="3" xfId="4" applyFont="1" applyFill="1" applyBorder="1" applyAlignment="1">
      <alignment horizontal="center" vertical="center" wrapText="1"/>
    </xf>
    <xf numFmtId="0" fontId="13" fillId="3" borderId="8" xfId="4" applyFont="1" applyFill="1" applyBorder="1" applyAlignment="1">
      <alignment horizontal="center" vertical="center"/>
    </xf>
    <xf numFmtId="0" fontId="14" fillId="3" borderId="3" xfId="4" applyFont="1" applyFill="1" applyBorder="1" applyAlignment="1">
      <alignment horizontal="left" vertical="center" wrapText="1"/>
    </xf>
    <xf numFmtId="0" fontId="14" fillId="3" borderId="3" xfId="4" applyFont="1" applyFill="1" applyBorder="1" applyAlignment="1">
      <alignment horizontal="center" vertical="center" wrapText="1"/>
    </xf>
    <xf numFmtId="0" fontId="13" fillId="3" borderId="3" xfId="4" applyFont="1" applyFill="1" applyBorder="1" applyAlignment="1">
      <alignment horizontal="center" vertical="center" wrapText="1"/>
    </xf>
    <xf numFmtId="2" fontId="29" fillId="3" borderId="55" xfId="4" applyNumberFormat="1" applyFont="1" applyFill="1" applyBorder="1" applyAlignment="1">
      <alignment horizontal="center" vertical="center"/>
    </xf>
    <xf numFmtId="0" fontId="29" fillId="6" borderId="1" xfId="4" applyFont="1" applyFill="1" applyBorder="1" applyAlignment="1">
      <alignment horizontal="left" vertical="center" wrapText="1"/>
    </xf>
    <xf numFmtId="2" fontId="13" fillId="3" borderId="55" xfId="4" applyNumberFormat="1" applyFont="1" applyFill="1" applyBorder="1" applyAlignment="1">
      <alignment horizontal="center" vertical="center"/>
    </xf>
    <xf numFmtId="0" fontId="14" fillId="0" borderId="2" xfId="4" applyFont="1" applyBorder="1" applyAlignment="1">
      <alignment horizontal="left" vertical="center"/>
    </xf>
    <xf numFmtId="0" fontId="14" fillId="2" borderId="5" xfId="4" applyFont="1" applyFill="1" applyBorder="1" applyAlignment="1">
      <alignment horizontal="center" vertical="center"/>
    </xf>
    <xf numFmtId="0" fontId="14" fillId="4" borderId="3" xfId="4" applyFont="1" applyFill="1" applyBorder="1" applyAlignment="1">
      <alignment horizontal="left" vertical="center"/>
    </xf>
    <xf numFmtId="0" fontId="2" fillId="0" borderId="9" xfId="4" applyFont="1" applyBorder="1" applyAlignment="1">
      <alignment vertical="center"/>
    </xf>
    <xf numFmtId="0" fontId="2" fillId="0" borderId="21" xfId="4" applyFont="1" applyBorder="1" applyAlignment="1">
      <alignment horizontal="center" vertical="center" wrapText="1"/>
    </xf>
    <xf numFmtId="0" fontId="14" fillId="4" borderId="7" xfId="4" applyFont="1" applyFill="1" applyBorder="1" applyAlignment="1">
      <alignment horizontal="left" vertical="center"/>
    </xf>
    <xf numFmtId="4" fontId="10" fillId="3" borderId="25" xfId="4" applyNumberFormat="1" applyFont="1" applyFill="1" applyBorder="1" applyAlignment="1">
      <alignment horizontal="center" vertical="center"/>
    </xf>
    <xf numFmtId="0" fontId="2" fillId="0" borderId="33" xfId="4" applyFont="1" applyBorder="1" applyAlignment="1">
      <alignment vertical="center"/>
    </xf>
    <xf numFmtId="0" fontId="20" fillId="3" borderId="2" xfId="4" applyFont="1" applyFill="1" applyBorder="1" applyAlignment="1">
      <alignment horizontal="center" vertical="center" wrapText="1"/>
    </xf>
    <xf numFmtId="0" fontId="2" fillId="0" borderId="29" xfId="4" applyFont="1" applyBorder="1" applyAlignment="1">
      <alignment vertical="center"/>
    </xf>
    <xf numFmtId="0" fontId="14" fillId="0" borderId="40" xfId="4" applyFont="1" applyBorder="1" applyAlignment="1">
      <alignment horizontal="left" vertical="center"/>
    </xf>
    <xf numFmtId="0" fontId="13" fillId="0" borderId="40" xfId="4" applyFont="1" applyBorder="1" applyAlignment="1">
      <alignment horizontal="center" vertical="center" wrapText="1"/>
    </xf>
    <xf numFmtId="0" fontId="23" fillId="4" borderId="1" xfId="4" applyFont="1" applyFill="1" applyBorder="1" applyAlignment="1">
      <alignment horizontal="left" vertical="center" wrapText="1"/>
    </xf>
    <xf numFmtId="49" fontId="23" fillId="4" borderId="1" xfId="4" applyNumberFormat="1" applyFont="1" applyFill="1" applyBorder="1" applyAlignment="1">
      <alignment horizontal="left" vertical="center" wrapText="1"/>
    </xf>
    <xf numFmtId="0" fontId="23" fillId="4" borderId="1" xfId="4" applyFont="1" applyFill="1" applyBorder="1" applyAlignment="1">
      <alignment horizontal="center" vertical="center" wrapText="1"/>
    </xf>
    <xf numFmtId="49" fontId="23" fillId="4" borderId="1" xfId="4" applyNumberFormat="1" applyFont="1" applyFill="1" applyBorder="1" applyAlignment="1">
      <alignment horizontal="center" vertical="center"/>
    </xf>
    <xf numFmtId="2" fontId="18" fillId="4" borderId="1" xfId="4" applyNumberFormat="1" applyFont="1" applyFill="1" applyBorder="1" applyAlignment="1">
      <alignment horizontal="center" vertical="center"/>
    </xf>
    <xf numFmtId="10" fontId="18" fillId="4" borderId="1" xfId="4" applyNumberFormat="1" applyFont="1" applyFill="1" applyBorder="1" applyAlignment="1">
      <alignment horizontal="center" vertical="center"/>
    </xf>
    <xf numFmtId="0" fontId="18" fillId="4" borderId="1" xfId="4" applyFont="1" applyFill="1" applyBorder="1" applyAlignment="1">
      <alignment horizontal="center" vertical="center" wrapText="1"/>
    </xf>
    <xf numFmtId="0" fontId="5" fillId="3" borderId="1" xfId="4" applyFont="1" applyFill="1" applyBorder="1" applyAlignment="1">
      <alignment horizontal="center" vertical="center"/>
    </xf>
    <xf numFmtId="0" fontId="2" fillId="0" borderId="45" xfId="4" applyFont="1" applyBorder="1" applyAlignment="1">
      <alignment horizontal="center"/>
    </xf>
    <xf numFmtId="0" fontId="2" fillId="0" borderId="33" xfId="4" applyFont="1" applyBorder="1" applyAlignment="1">
      <alignment horizontal="center"/>
    </xf>
    <xf numFmtId="0" fontId="2" fillId="0" borderId="13" xfId="4" applyFont="1" applyBorder="1" applyAlignment="1">
      <alignment horizontal="center"/>
    </xf>
    <xf numFmtId="0" fontId="23" fillId="7" borderId="1" xfId="4" applyFont="1" applyFill="1" applyBorder="1" applyAlignment="1">
      <alignment horizontal="left" vertical="center" wrapText="1"/>
    </xf>
    <xf numFmtId="49" fontId="23" fillId="7" borderId="1" xfId="4" applyNumberFormat="1" applyFont="1" applyFill="1" applyBorder="1" applyAlignment="1">
      <alignment horizontal="left" vertical="center" wrapText="1"/>
    </xf>
    <xf numFmtId="0" fontId="23" fillId="7" borderId="1" xfId="4" applyFont="1" applyFill="1" applyBorder="1" applyAlignment="1">
      <alignment horizontal="center" vertical="center" wrapText="1"/>
    </xf>
    <xf numFmtId="49" fontId="23" fillId="7" borderId="1" xfId="4" applyNumberFormat="1" applyFont="1" applyFill="1" applyBorder="1" applyAlignment="1">
      <alignment horizontal="center" vertical="center"/>
    </xf>
    <xf numFmtId="2" fontId="18" fillId="7" borderId="1" xfId="4" applyNumberFormat="1" applyFont="1" applyFill="1" applyBorder="1" applyAlignment="1">
      <alignment horizontal="center" vertical="center"/>
    </xf>
    <xf numFmtId="10" fontId="18" fillId="7" borderId="1" xfId="4" applyNumberFormat="1" applyFont="1" applyFill="1" applyBorder="1" applyAlignment="1">
      <alignment horizontal="center" vertical="center"/>
    </xf>
    <xf numFmtId="2" fontId="23" fillId="4" borderId="1" xfId="4" applyNumberFormat="1" applyFont="1" applyFill="1" applyBorder="1" applyAlignment="1">
      <alignment horizontal="center" vertical="center" wrapText="1"/>
    </xf>
    <xf numFmtId="0" fontId="2" fillId="0" borderId="45" xfId="4" applyFont="1" applyBorder="1"/>
    <xf numFmtId="0" fontId="13" fillId="2" borderId="7" xfId="4" applyFont="1" applyFill="1" applyBorder="1" applyAlignment="1">
      <alignment horizontal="center" vertical="center"/>
    </xf>
    <xf numFmtId="0" fontId="14" fillId="0" borderId="7" xfId="4" applyFont="1" applyBorder="1" applyAlignment="1">
      <alignment horizontal="left" vertical="center"/>
    </xf>
    <xf numFmtId="0" fontId="18" fillId="3" borderId="7" xfId="4" applyFont="1" applyFill="1" applyBorder="1" applyAlignment="1">
      <alignment horizontal="center" vertical="center" wrapText="1"/>
    </xf>
    <xf numFmtId="0" fontId="29" fillId="3" borderId="48" xfId="4" applyFont="1" applyFill="1" applyBorder="1" applyAlignment="1">
      <alignment horizontal="center" vertical="center" wrapText="1"/>
    </xf>
    <xf numFmtId="0" fontId="13" fillId="0" borderId="45" xfId="4" applyFont="1" applyBorder="1" applyAlignment="1">
      <alignment horizontal="center" vertical="center"/>
    </xf>
    <xf numFmtId="0" fontId="13" fillId="0" borderId="7" xfId="4" applyFont="1" applyBorder="1" applyAlignment="1">
      <alignment horizontal="center" vertical="center"/>
    </xf>
    <xf numFmtId="0" fontId="20" fillId="0" borderId="7" xfId="4" applyFont="1" applyBorder="1" applyAlignment="1">
      <alignment horizontal="center" vertical="center" wrapText="1"/>
    </xf>
    <xf numFmtId="2" fontId="29" fillId="0" borderId="48" xfId="4" applyNumberFormat="1" applyFont="1" applyBorder="1" applyAlignment="1">
      <alignment horizontal="center" vertical="center"/>
    </xf>
    <xf numFmtId="0" fontId="2" fillId="0" borderId="7" xfId="4" applyFont="1" applyBorder="1" applyAlignment="1">
      <alignment horizontal="center" vertical="center" wrapText="1"/>
    </xf>
    <xf numFmtId="0" fontId="28" fillId="6" borderId="1" xfId="4" applyFont="1" applyFill="1" applyBorder="1" applyAlignment="1">
      <alignment horizontal="left" vertical="center"/>
    </xf>
    <xf numFmtId="0" fontId="24" fillId="3" borderId="1" xfId="4" applyFont="1" applyFill="1" applyBorder="1" applyAlignment="1">
      <alignment horizontal="left" vertical="center"/>
    </xf>
    <xf numFmtId="0" fontId="24" fillId="3" borderId="1" xfId="4" applyFont="1" applyFill="1" applyBorder="1" applyAlignment="1">
      <alignment horizontal="center" vertical="top"/>
    </xf>
    <xf numFmtId="0" fontId="22" fillId="0" borderId="1" xfId="4" applyFont="1" applyBorder="1" applyAlignment="1">
      <alignment horizontal="center" vertical="center"/>
    </xf>
    <xf numFmtId="2" fontId="25" fillId="0" borderId="1" xfId="4" applyNumberFormat="1" applyFont="1" applyBorder="1"/>
    <xf numFmtId="2" fontId="25" fillId="0" borderId="1" xfId="4" applyNumberFormat="1" applyFont="1" applyBorder="1" applyAlignment="1">
      <alignment horizontal="center" vertical="center"/>
    </xf>
    <xf numFmtId="10" fontId="25" fillId="0" borderId="40" xfId="4" applyNumberFormat="1" applyFont="1" applyBorder="1"/>
    <xf numFmtId="2" fontId="25" fillId="0" borderId="40" xfId="4" applyNumberFormat="1" applyFont="1" applyBorder="1"/>
    <xf numFmtId="0" fontId="25" fillId="0" borderId="40" xfId="4" applyFont="1" applyBorder="1"/>
    <xf numFmtId="2" fontId="25" fillId="0" borderId="46" xfId="4" applyNumberFormat="1" applyFont="1" applyBorder="1"/>
    <xf numFmtId="0" fontId="2" fillId="0" borderId="18" xfId="4" applyFont="1" applyBorder="1"/>
    <xf numFmtId="0" fontId="2" fillId="0" borderId="6" xfId="4" applyFont="1" applyBorder="1"/>
    <xf numFmtId="0" fontId="2" fillId="0" borderId="4" xfId="4" applyFont="1" applyBorder="1"/>
    <xf numFmtId="0" fontId="23" fillId="7" borderId="7" xfId="4" applyFont="1" applyFill="1" applyBorder="1" applyAlignment="1">
      <alignment horizontal="left" vertical="center" wrapText="1"/>
    </xf>
    <xf numFmtId="0" fontId="23" fillId="7" borderId="3" xfId="4" applyFont="1" applyFill="1" applyBorder="1" applyAlignment="1">
      <alignment horizontal="center" vertical="center" wrapText="1"/>
    </xf>
    <xf numFmtId="0" fontId="23" fillId="7" borderId="3" xfId="4" applyFont="1" applyFill="1" applyBorder="1" applyAlignment="1">
      <alignment horizontal="center" vertical="center"/>
    </xf>
    <xf numFmtId="2" fontId="18" fillId="7" borderId="24" xfId="4" applyNumberFormat="1" applyFont="1" applyFill="1" applyBorder="1" applyAlignment="1">
      <alignment horizontal="center" vertical="center"/>
    </xf>
    <xf numFmtId="0" fontId="18" fillId="7" borderId="1" xfId="4" applyNumberFormat="1" applyFont="1" applyFill="1" applyBorder="1" applyAlignment="1">
      <alignment horizontal="center" vertical="center"/>
    </xf>
    <xf numFmtId="0" fontId="23" fillId="7" borderId="2" xfId="4" applyFont="1" applyFill="1" applyBorder="1" applyAlignment="1">
      <alignment horizontal="left" vertical="center" wrapText="1"/>
    </xf>
    <xf numFmtId="2" fontId="18" fillId="7" borderId="7" xfId="4" applyNumberFormat="1" applyFont="1" applyFill="1" applyBorder="1" applyAlignment="1">
      <alignment horizontal="center" vertical="center"/>
    </xf>
    <xf numFmtId="2" fontId="18" fillId="7" borderId="3" xfId="4" applyNumberFormat="1" applyFont="1" applyFill="1" applyBorder="1" applyAlignment="1">
      <alignment horizontal="center" vertical="center"/>
    </xf>
    <xf numFmtId="0" fontId="23" fillId="4" borderId="1" xfId="4" applyFont="1" applyFill="1" applyBorder="1" applyAlignment="1">
      <alignment horizontal="center" vertical="center"/>
    </xf>
    <xf numFmtId="2" fontId="18" fillId="4" borderId="24" xfId="4" applyNumberFormat="1" applyFont="1" applyFill="1" applyBorder="1" applyAlignment="1">
      <alignment horizontal="center" vertical="center"/>
    </xf>
    <xf numFmtId="0" fontId="23" fillId="7" borderId="1" xfId="4" applyFont="1" applyFill="1" applyBorder="1" applyAlignment="1">
      <alignment horizontal="left" vertical="top" wrapText="1"/>
    </xf>
    <xf numFmtId="2" fontId="18" fillId="7" borderId="31" xfId="4" applyNumberFormat="1" applyFont="1" applyFill="1" applyBorder="1" applyAlignment="1">
      <alignment horizontal="center" vertical="center"/>
    </xf>
    <xf numFmtId="0" fontId="23" fillId="3" borderId="1" xfId="4" applyFont="1" applyFill="1" applyBorder="1" applyAlignment="1">
      <alignment horizontal="left" vertical="center" wrapText="1"/>
    </xf>
    <xf numFmtId="0" fontId="23" fillId="0" borderId="1" xfId="4" applyFont="1" applyFill="1" applyBorder="1" applyAlignment="1">
      <alignment horizontal="center" vertical="center" wrapText="1"/>
    </xf>
    <xf numFmtId="0" fontId="13" fillId="0" borderId="3" xfId="4" applyFont="1" applyBorder="1" applyAlignment="1">
      <alignment horizontal="center" vertical="center" wrapText="1"/>
    </xf>
    <xf numFmtId="0" fontId="23" fillId="0" borderId="3" xfId="4" applyFont="1" applyBorder="1" applyAlignment="1">
      <alignment horizontal="center" vertical="center"/>
    </xf>
    <xf numFmtId="2" fontId="18" fillId="0" borderId="1" xfId="4" applyNumberFormat="1" applyFont="1" applyBorder="1" applyAlignment="1">
      <alignment horizontal="center" vertical="center"/>
    </xf>
    <xf numFmtId="10" fontId="18" fillId="0" borderId="2" xfId="4" applyNumberFormat="1" applyFont="1" applyBorder="1" applyAlignment="1">
      <alignment horizontal="center" vertical="center"/>
    </xf>
    <xf numFmtId="0" fontId="18" fillId="0" borderId="3" xfId="4" applyFont="1" applyBorder="1" applyAlignment="1">
      <alignment horizontal="center" vertical="center" wrapText="1"/>
    </xf>
    <xf numFmtId="2" fontId="29" fillId="0" borderId="31" xfId="4" applyNumberFormat="1" applyFont="1" applyBorder="1" applyAlignment="1">
      <alignment horizontal="center" vertical="center"/>
    </xf>
    <xf numFmtId="0" fontId="2" fillId="0" borderId="24" xfId="4" applyFont="1" applyBorder="1"/>
    <xf numFmtId="0" fontId="28" fillId="6" borderId="1" xfId="4" applyFont="1" applyFill="1" applyBorder="1" applyAlignment="1">
      <alignment horizontal="left" vertical="center" wrapText="1"/>
    </xf>
    <xf numFmtId="0" fontId="30" fillId="3" borderId="1" xfId="4" applyFont="1" applyFill="1" applyBorder="1" applyAlignment="1">
      <alignment horizontal="left" vertical="center" wrapText="1"/>
    </xf>
    <xf numFmtId="0" fontId="30" fillId="3" borderId="1" xfId="4" applyFont="1" applyFill="1" applyBorder="1" applyAlignment="1">
      <alignment horizontal="left" vertical="top" wrapText="1"/>
    </xf>
    <xf numFmtId="0" fontId="25" fillId="0" borderId="1" xfId="4" applyFont="1" applyBorder="1" applyAlignment="1">
      <alignment horizontal="center" vertical="center"/>
    </xf>
    <xf numFmtId="0" fontId="25" fillId="0" borderId="1" xfId="4" applyFont="1" applyBorder="1" applyAlignment="1">
      <alignment horizontal="center" vertical="center" wrapText="1"/>
    </xf>
    <xf numFmtId="2" fontId="29" fillId="0" borderId="24" xfId="4" applyNumberFormat="1" applyFont="1" applyBorder="1" applyAlignment="1">
      <alignment horizontal="center" vertical="center"/>
    </xf>
    <xf numFmtId="0" fontId="13" fillId="0" borderId="1" xfId="4" applyFont="1" applyBorder="1" applyAlignment="1">
      <alignment horizontal="center"/>
    </xf>
    <xf numFmtId="0" fontId="2" fillId="0" borderId="1" xfId="4" applyFont="1" applyBorder="1" applyAlignment="1">
      <alignment horizontal="center"/>
    </xf>
    <xf numFmtId="0" fontId="13" fillId="2" borderId="45" xfId="4" applyFont="1" applyFill="1" applyBorder="1" applyAlignment="1">
      <alignment horizontal="center" vertical="center"/>
    </xf>
    <xf numFmtId="49" fontId="23" fillId="3" borderId="1" xfId="4" applyNumberFormat="1" applyFont="1" applyFill="1" applyBorder="1" applyAlignment="1">
      <alignment horizontal="left" vertical="center" wrapText="1"/>
    </xf>
    <xf numFmtId="0" fontId="23" fillId="3" borderId="1" xfId="4" applyFont="1" applyFill="1" applyBorder="1" applyAlignment="1">
      <alignment horizontal="center" vertical="center" wrapText="1"/>
    </xf>
    <xf numFmtId="49" fontId="23" fillId="0" borderId="1" xfId="4" applyNumberFormat="1" applyFont="1" applyFill="1" applyBorder="1" applyAlignment="1">
      <alignment horizontal="center" vertical="center"/>
    </xf>
    <xf numFmtId="10" fontId="18" fillId="0" borderId="1" xfId="4" applyNumberFormat="1" applyFont="1" applyBorder="1" applyAlignment="1">
      <alignment horizontal="center" vertical="center"/>
    </xf>
    <xf numFmtId="0" fontId="18" fillId="0" borderId="1" xfId="4" applyFont="1" applyBorder="1" applyAlignment="1">
      <alignment horizontal="center" vertical="center" wrapText="1"/>
    </xf>
    <xf numFmtId="0" fontId="13" fillId="0" borderId="45" xfId="4" applyFont="1" applyBorder="1"/>
    <xf numFmtId="0" fontId="13" fillId="0" borderId="36" xfId="4" applyFont="1" applyBorder="1"/>
    <xf numFmtId="0" fontId="2" fillId="0" borderId="0" xfId="4" applyFont="1" applyBorder="1"/>
    <xf numFmtId="0" fontId="2" fillId="0" borderId="50" xfId="4" applyFont="1" applyBorder="1"/>
    <xf numFmtId="0" fontId="27" fillId="3" borderId="1" xfId="4" applyFont="1" applyFill="1" applyBorder="1" applyAlignment="1">
      <alignment horizontal="left" vertical="center"/>
    </xf>
    <xf numFmtId="0" fontId="27" fillId="3" borderId="1" xfId="4" applyFont="1" applyFill="1" applyBorder="1" applyAlignment="1">
      <alignment horizontal="left" vertical="top"/>
    </xf>
    <xf numFmtId="0" fontId="26" fillId="0" borderId="1" xfId="4" applyFont="1" applyBorder="1"/>
    <xf numFmtId="0" fontId="26" fillId="0" borderId="1" xfId="4" applyFont="1" applyBorder="1" applyAlignment="1">
      <alignment horizontal="center"/>
    </xf>
    <xf numFmtId="2" fontId="18" fillId="0" borderId="1" xfId="4" applyNumberFormat="1" applyFont="1" applyBorder="1"/>
    <xf numFmtId="10" fontId="18" fillId="0" borderId="1" xfId="4" applyNumberFormat="1" applyFont="1" applyBorder="1"/>
    <xf numFmtId="0" fontId="18" fillId="0" borderId="1" xfId="4" applyFont="1" applyBorder="1"/>
    <xf numFmtId="0" fontId="26" fillId="4" borderId="1" xfId="4" applyFont="1" applyFill="1" applyBorder="1" applyAlignment="1">
      <alignment horizontal="left" vertical="center" wrapText="1"/>
    </xf>
    <xf numFmtId="0" fontId="18" fillId="4" borderId="1" xfId="4" applyFont="1" applyFill="1" applyBorder="1" applyAlignment="1">
      <alignment horizontal="left" vertical="center"/>
    </xf>
    <xf numFmtId="0" fontId="26" fillId="4" borderId="1" xfId="4" applyFont="1" applyFill="1" applyBorder="1" applyAlignment="1">
      <alignment horizontal="center" vertical="center"/>
    </xf>
    <xf numFmtId="0" fontId="18" fillId="4" borderId="1" xfId="4" applyNumberFormat="1" applyFont="1" applyFill="1" applyBorder="1" applyAlignment="1">
      <alignment horizontal="center" vertical="center"/>
    </xf>
    <xf numFmtId="0" fontId="5" fillId="3" borderId="1" xfId="4" applyFont="1" applyFill="1" applyBorder="1" applyAlignment="1">
      <alignment horizontal="center"/>
    </xf>
    <xf numFmtId="0" fontId="5" fillId="3" borderId="49" xfId="4" applyFont="1" applyFill="1" applyBorder="1" applyAlignment="1">
      <alignment horizontal="center" vertical="center"/>
    </xf>
    <xf numFmtId="0" fontId="5" fillId="3" borderId="35" xfId="4" applyFont="1" applyFill="1" applyBorder="1" applyAlignment="1">
      <alignment horizontal="center" vertical="center"/>
    </xf>
    <xf numFmtId="0" fontId="2" fillId="0" borderId="4" xfId="4" applyFont="1" applyBorder="1" applyAlignment="1">
      <alignment horizontal="center"/>
    </xf>
    <xf numFmtId="0" fontId="2" fillId="0" borderId="6" xfId="4" applyFont="1" applyBorder="1" applyAlignment="1">
      <alignment horizontal="center"/>
    </xf>
    <xf numFmtId="0" fontId="5" fillId="3" borderId="43" xfId="4" applyFont="1" applyFill="1" applyBorder="1" applyAlignment="1">
      <alignment horizontal="center"/>
    </xf>
    <xf numFmtId="4" fontId="2" fillId="0" borderId="18" xfId="4" applyNumberFormat="1" applyFont="1" applyBorder="1" applyAlignment="1">
      <alignment horizontal="center" vertical="center"/>
    </xf>
    <xf numFmtId="0" fontId="2" fillId="0" borderId="6" xfId="4" applyFont="1" applyBorder="1" applyAlignment="1">
      <alignment horizontal="center" vertical="center"/>
    </xf>
    <xf numFmtId="0" fontId="13" fillId="2" borderId="0" xfId="4" applyFont="1" applyFill="1" applyBorder="1" applyAlignment="1">
      <alignment horizontal="center" vertical="center"/>
    </xf>
    <xf numFmtId="0" fontId="18" fillId="3" borderId="2" xfId="4" applyFont="1" applyFill="1" applyBorder="1" applyAlignment="1">
      <alignment horizontal="left" vertical="center"/>
    </xf>
    <xf numFmtId="0" fontId="18" fillId="3" borderId="2" xfId="4" applyFont="1" applyFill="1" applyBorder="1" applyAlignment="1">
      <alignment horizontal="center" vertical="center"/>
    </xf>
    <xf numFmtId="0" fontId="26" fillId="3" borderId="2" xfId="4" applyFont="1" applyFill="1" applyBorder="1" applyAlignment="1">
      <alignment horizontal="center" vertical="center"/>
    </xf>
    <xf numFmtId="2" fontId="23" fillId="3" borderId="2" xfId="4" applyNumberFormat="1" applyFont="1" applyFill="1" applyBorder="1" applyAlignment="1">
      <alignment horizontal="center" vertical="center" wrapText="1"/>
    </xf>
    <xf numFmtId="2" fontId="18" fillId="3" borderId="2" xfId="4" applyNumberFormat="1" applyFont="1" applyFill="1" applyBorder="1" applyAlignment="1">
      <alignment horizontal="center" vertical="center"/>
    </xf>
    <xf numFmtId="10" fontId="18" fillId="3" borderId="2" xfId="4" applyNumberFormat="1" applyFont="1" applyFill="1" applyBorder="1" applyAlignment="1">
      <alignment horizontal="center" vertical="center"/>
    </xf>
    <xf numFmtId="2" fontId="29" fillId="3" borderId="2" xfId="4" applyNumberFormat="1" applyFont="1" applyFill="1" applyBorder="1" applyAlignment="1">
      <alignment horizontal="center" vertical="center"/>
    </xf>
    <xf numFmtId="0" fontId="34" fillId="6" borderId="1" xfId="4" applyFont="1" applyFill="1" applyBorder="1" applyAlignment="1">
      <alignment horizontal="left" vertical="center" wrapText="1"/>
    </xf>
    <xf numFmtId="0" fontId="18" fillId="3" borderId="1" xfId="4" applyFont="1" applyFill="1" applyBorder="1" applyAlignment="1">
      <alignment horizontal="left" vertical="center"/>
    </xf>
    <xf numFmtId="0" fontId="18" fillId="3" borderId="1" xfId="4" applyFont="1" applyFill="1" applyBorder="1" applyAlignment="1">
      <alignment horizontal="center" vertical="center"/>
    </xf>
    <xf numFmtId="0" fontId="18" fillId="3" borderId="1" xfId="4" applyFont="1" applyFill="1" applyBorder="1" applyAlignment="1">
      <alignment horizontal="center" vertical="center" wrapText="1"/>
    </xf>
    <xf numFmtId="0" fontId="26" fillId="3" borderId="1" xfId="4" applyFont="1" applyFill="1" applyBorder="1" applyAlignment="1">
      <alignment horizontal="center" vertical="center"/>
    </xf>
    <xf numFmtId="2" fontId="23" fillId="3" borderId="1" xfId="4" applyNumberFormat="1" applyFont="1" applyFill="1" applyBorder="1" applyAlignment="1">
      <alignment horizontal="center" vertical="center" wrapText="1"/>
    </xf>
    <xf numFmtId="2" fontId="18" fillId="3" borderId="1" xfId="4" applyNumberFormat="1" applyFont="1" applyFill="1" applyBorder="1" applyAlignment="1">
      <alignment horizontal="center" vertical="center"/>
    </xf>
    <xf numFmtId="10" fontId="18" fillId="3" borderId="1" xfId="4" applyNumberFormat="1" applyFont="1" applyFill="1" applyBorder="1" applyAlignment="1">
      <alignment horizontal="center" vertical="center"/>
    </xf>
    <xf numFmtId="0" fontId="26" fillId="7" borderId="1" xfId="4" applyFont="1" applyFill="1" applyBorder="1" applyAlignment="1">
      <alignment vertical="center" wrapText="1"/>
    </xf>
    <xf numFmtId="0" fontId="36" fillId="7" borderId="1" xfId="4" applyFont="1" applyFill="1" applyBorder="1" applyAlignment="1">
      <alignment vertical="center" wrapText="1"/>
    </xf>
    <xf numFmtId="2" fontId="23" fillId="7" borderId="1" xfId="4" applyNumberFormat="1" applyFont="1" applyFill="1" applyBorder="1" applyAlignment="1">
      <alignment horizontal="center" vertical="center" wrapText="1"/>
    </xf>
    <xf numFmtId="0" fontId="36" fillId="3" borderId="1" xfId="4" applyFont="1" applyFill="1" applyBorder="1" applyAlignment="1">
      <alignment vertical="center" wrapText="1"/>
    </xf>
    <xf numFmtId="9" fontId="18" fillId="3" borderId="1" xfId="4" applyNumberFormat="1" applyFont="1" applyFill="1" applyBorder="1" applyAlignment="1">
      <alignment horizontal="center" vertical="center"/>
    </xf>
    <xf numFmtId="2" fontId="29" fillId="3" borderId="0" xfId="4" applyNumberFormat="1" applyFont="1" applyFill="1" applyBorder="1" applyAlignment="1">
      <alignment horizontal="center" vertical="center"/>
    </xf>
    <xf numFmtId="2" fontId="29" fillId="6" borderId="1" xfId="4" applyNumberFormat="1" applyFont="1" applyFill="1" applyBorder="1"/>
    <xf numFmtId="2" fontId="29" fillId="3" borderId="0" xfId="4" applyNumberFormat="1" applyFont="1" applyFill="1" applyBorder="1"/>
    <xf numFmtId="2" fontId="13" fillId="0" borderId="0" xfId="4" applyNumberFormat="1" applyFont="1"/>
    <xf numFmtId="4" fontId="2" fillId="0" borderId="0" xfId="4" applyNumberFormat="1" applyFont="1"/>
    <xf numFmtId="0" fontId="3" fillId="5" borderId="40" xfId="4" applyFont="1" applyFill="1" applyBorder="1" applyAlignment="1">
      <alignment horizontal="center" vertical="center" wrapText="1"/>
    </xf>
    <xf numFmtId="0" fontId="3" fillId="5" borderId="15" xfId="4" applyFont="1" applyFill="1" applyBorder="1" applyAlignment="1">
      <alignment horizontal="center" vertical="center" wrapText="1"/>
    </xf>
    <xf numFmtId="0" fontId="4" fillId="5" borderId="40" xfId="4" applyFont="1" applyFill="1" applyBorder="1" applyAlignment="1">
      <alignment horizontal="center" vertical="center" wrapText="1"/>
    </xf>
    <xf numFmtId="0" fontId="4" fillId="5" borderId="15" xfId="4" applyFont="1" applyFill="1" applyBorder="1" applyAlignment="1">
      <alignment horizontal="center" vertical="center" wrapText="1"/>
    </xf>
    <xf numFmtId="0" fontId="3" fillId="5" borderId="38" xfId="4" applyFont="1" applyFill="1" applyBorder="1" applyAlignment="1">
      <alignment horizontal="center" vertical="center" wrapText="1"/>
    </xf>
    <xf numFmtId="0" fontId="3" fillId="5" borderId="39" xfId="4" applyFont="1" applyFill="1" applyBorder="1" applyAlignment="1">
      <alignment horizontal="center" vertical="center" wrapText="1"/>
    </xf>
    <xf numFmtId="0" fontId="5" fillId="5" borderId="20" xfId="4" applyFont="1" applyFill="1" applyBorder="1" applyAlignment="1">
      <alignment horizontal="center" vertical="center" wrapText="1" shrinkToFit="1"/>
    </xf>
    <xf numFmtId="0" fontId="5" fillId="5" borderId="12" xfId="4" applyFont="1" applyFill="1" applyBorder="1" applyAlignment="1">
      <alignment horizontal="center" vertical="center" wrapText="1" shrinkToFit="1"/>
    </xf>
    <xf numFmtId="0" fontId="9" fillId="0" borderId="0" xfId="4" applyFont="1" applyAlignment="1">
      <alignment horizontal="center" vertical="center"/>
    </xf>
    <xf numFmtId="0" fontId="9" fillId="0" borderId="0" xfId="4" applyFont="1" applyAlignment="1">
      <alignment horizontal="center" vertical="center" wrapText="1"/>
    </xf>
    <xf numFmtId="0" fontId="12" fillId="5" borderId="37" xfId="4" applyFont="1" applyFill="1" applyBorder="1" applyAlignment="1">
      <alignment horizontal="center" vertical="center"/>
    </xf>
    <xf numFmtId="0" fontId="12" fillId="5" borderId="8" xfId="4" applyFont="1" applyFill="1" applyBorder="1" applyAlignment="1">
      <alignment horizontal="center" vertical="center"/>
    </xf>
    <xf numFmtId="0" fontId="12" fillId="5" borderId="40" xfId="4" applyFont="1" applyFill="1" applyBorder="1" applyAlignment="1">
      <alignment horizontal="center" vertical="center" wrapText="1"/>
    </xf>
    <xf numFmtId="0" fontId="12" fillId="5" borderId="3" xfId="4" applyFont="1" applyFill="1" applyBorder="1" applyAlignment="1">
      <alignment horizontal="center" vertical="center" wrapText="1"/>
    </xf>
    <xf numFmtId="0" fontId="12" fillId="5" borderId="38" xfId="4" applyFont="1" applyFill="1" applyBorder="1" applyAlignment="1">
      <alignment horizontal="center" vertical="center" wrapText="1"/>
    </xf>
    <xf numFmtId="0" fontId="12" fillId="5" borderId="9" xfId="4" applyFont="1" applyFill="1" applyBorder="1" applyAlignment="1">
      <alignment horizontal="center" vertical="center" wrapText="1"/>
    </xf>
    <xf numFmtId="0" fontId="5" fillId="5" borderId="23" xfId="4" applyFont="1" applyFill="1" applyBorder="1" applyAlignment="1">
      <alignment horizontal="center"/>
    </xf>
    <xf numFmtId="0" fontId="5" fillId="5" borderId="22" xfId="4" applyFont="1" applyFill="1" applyBorder="1" applyAlignment="1">
      <alignment horizontal="center"/>
    </xf>
    <xf numFmtId="0" fontId="5" fillId="5" borderId="21" xfId="4" applyFont="1" applyFill="1" applyBorder="1" applyAlignment="1">
      <alignment horizontal="center" vertical="center" wrapText="1"/>
    </xf>
    <xf numFmtId="0" fontId="5" fillId="5" borderId="27" xfId="4" applyFont="1" applyFill="1" applyBorder="1" applyAlignment="1">
      <alignment horizontal="center" vertical="center" wrapText="1"/>
    </xf>
    <xf numFmtId="0" fontId="5" fillId="3" borderId="56" xfId="4" applyFont="1" applyFill="1" applyBorder="1" applyAlignment="1">
      <alignment horizontal="center" vertical="center"/>
    </xf>
    <xf numFmtId="0" fontId="5" fillId="3" borderId="52" xfId="4" applyFont="1" applyFill="1" applyBorder="1" applyAlignment="1">
      <alignment horizontal="center" vertical="center"/>
    </xf>
    <xf numFmtId="0" fontId="2" fillId="0" borderId="37" xfId="4" applyFont="1" applyBorder="1" applyAlignment="1">
      <alignment horizontal="center"/>
    </xf>
    <xf numFmtId="0" fontId="2" fillId="0" borderId="38" xfId="4" applyFont="1" applyBorder="1" applyAlignment="1">
      <alignment horizontal="center"/>
    </xf>
    <xf numFmtId="0" fontId="5" fillId="5" borderId="38" xfId="4" applyFont="1" applyFill="1" applyBorder="1" applyAlignment="1">
      <alignment horizontal="center" vertical="center" wrapText="1"/>
    </xf>
    <xf numFmtId="0" fontId="5" fillId="5" borderId="39" xfId="4" applyFont="1" applyFill="1" applyBorder="1" applyAlignment="1">
      <alignment horizontal="center" vertical="center" wrapText="1"/>
    </xf>
    <xf numFmtId="0" fontId="5" fillId="3" borderId="49" xfId="4" applyFont="1" applyFill="1" applyBorder="1" applyAlignment="1">
      <alignment horizontal="center"/>
    </xf>
    <xf numFmtId="0" fontId="5" fillId="3" borderId="35" xfId="4" applyFont="1" applyFill="1" applyBorder="1" applyAlignment="1">
      <alignment horizontal="center"/>
    </xf>
    <xf numFmtId="0" fontId="2" fillId="0" borderId="4" xfId="4" applyFont="1" applyBorder="1" applyAlignment="1">
      <alignment horizontal="center"/>
    </xf>
    <xf numFmtId="0" fontId="2" fillId="0" borderId="6" xfId="4" applyFont="1" applyBorder="1" applyAlignment="1">
      <alignment horizontal="center"/>
    </xf>
    <xf numFmtId="0" fontId="2" fillId="0" borderId="34" xfId="4" applyFont="1" applyBorder="1" applyAlignment="1">
      <alignment horizontal="center"/>
    </xf>
    <xf numFmtId="0" fontId="2" fillId="0" borderId="35" xfId="4" applyFont="1" applyBorder="1" applyAlignment="1">
      <alignment horizontal="center"/>
    </xf>
    <xf numFmtId="0" fontId="5" fillId="3" borderId="34" xfId="4" applyFont="1" applyFill="1" applyBorder="1" applyAlignment="1">
      <alignment horizontal="center" vertical="center"/>
    </xf>
    <xf numFmtId="0" fontId="5" fillId="3" borderId="35" xfId="4" applyFont="1" applyFill="1" applyBorder="1" applyAlignment="1">
      <alignment horizontal="center" vertical="center"/>
    </xf>
    <xf numFmtId="0" fontId="15" fillId="6" borderId="31" xfId="4" applyFont="1" applyFill="1" applyBorder="1" applyAlignment="1">
      <alignment horizontal="left" vertical="center"/>
    </xf>
    <xf numFmtId="0" fontId="15" fillId="6" borderId="44" xfId="4" applyFont="1" applyFill="1" applyBorder="1" applyAlignment="1">
      <alignment horizontal="left" vertical="center"/>
    </xf>
    <xf numFmtId="0" fontId="5" fillId="3" borderId="49" xfId="4" applyFont="1" applyFill="1" applyBorder="1" applyAlignment="1">
      <alignment horizontal="center" vertical="center"/>
    </xf>
    <xf numFmtId="0" fontId="5" fillId="3" borderId="4" xfId="4" applyFont="1" applyFill="1" applyBorder="1" applyAlignment="1">
      <alignment horizontal="center"/>
    </xf>
    <xf numFmtId="0" fontId="5" fillId="3" borderId="6" xfId="4" applyFont="1" applyFill="1" applyBorder="1" applyAlignment="1">
      <alignment horizontal="center"/>
    </xf>
    <xf numFmtId="0" fontId="2" fillId="0" borderId="49" xfId="4" applyFont="1" applyBorder="1" applyAlignment="1">
      <alignment horizontal="center"/>
    </xf>
    <xf numFmtId="0" fontId="5" fillId="3" borderId="34" xfId="4" applyFont="1" applyFill="1" applyBorder="1" applyAlignment="1">
      <alignment horizontal="center"/>
    </xf>
    <xf numFmtId="4" fontId="2" fillId="0" borderId="4" xfId="4" applyNumberFormat="1" applyFont="1" applyBorder="1" applyAlignment="1">
      <alignment horizontal="center"/>
    </xf>
    <xf numFmtId="0" fontId="5" fillId="3" borderId="17" xfId="4" applyFont="1" applyFill="1" applyBorder="1" applyAlignment="1">
      <alignment horizontal="center"/>
    </xf>
    <xf numFmtId="0" fontId="2" fillId="0" borderId="5" xfId="4" applyFont="1" applyBorder="1" applyAlignment="1">
      <alignment horizontal="center"/>
    </xf>
    <xf numFmtId="0" fontId="13" fillId="0" borderId="58" xfId="4" applyFont="1" applyBorder="1" applyAlignment="1">
      <alignment horizontal="center"/>
    </xf>
    <xf numFmtId="0" fontId="13" fillId="0" borderId="43" xfId="4" applyFont="1" applyBorder="1" applyAlignment="1">
      <alignment horizontal="center"/>
    </xf>
    <xf numFmtId="0" fontId="2" fillId="0" borderId="53" xfId="4" applyFont="1" applyBorder="1" applyAlignment="1">
      <alignment horizontal="center"/>
    </xf>
    <xf numFmtId="0" fontId="5" fillId="3" borderId="31" xfId="4" applyFont="1" applyFill="1" applyBorder="1" applyAlignment="1">
      <alignment horizontal="center"/>
    </xf>
    <xf numFmtId="0" fontId="5" fillId="3" borderId="51" xfId="4" applyFont="1" applyFill="1" applyBorder="1" applyAlignment="1">
      <alignment horizontal="center"/>
    </xf>
  </cellXfs>
  <cellStyles count="5">
    <cellStyle name="Normalny" xfId="0" builtinId="0"/>
    <cellStyle name="Normalny 2" xfId="1"/>
    <cellStyle name="Normalny 2 2" xfId="4"/>
    <cellStyle name="Normalny 3" xfId="2"/>
    <cellStyle name="Normalny_Arkusz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wojtowicz068/Desktop/odczynniki%202019/Odczynniki%20szacunek%2008.05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dczynniki - przetarg I"/>
      <sheetName val="Wycena częśći - przetarg I"/>
      <sheetName val="Odczynniki - przetarg II"/>
      <sheetName val="OPZ - przetarg II"/>
      <sheetName val="Wycena częśći - przetarg II"/>
      <sheetName val="Arkusz1"/>
      <sheetName val="Odczynniki - 6A"/>
    </sheetNames>
    <sheetDataSet>
      <sheetData sheetId="0"/>
      <sheetData sheetId="1"/>
      <sheetData sheetId="2"/>
      <sheetData sheetId="3">
        <row r="2">
          <cell r="A2" t="str">
            <v>Opis Przedmiotu Zamówienia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51"/>
  <sheetViews>
    <sheetView tabSelected="1" topLeftCell="A241" zoomScale="60" zoomScaleNormal="60" workbookViewId="0">
      <selection activeCell="E4" sqref="E4:E5"/>
    </sheetView>
  </sheetViews>
  <sheetFormatPr defaultRowHeight="15.75" x14ac:dyDescent="0.25"/>
  <cols>
    <col min="1" max="1" width="9.28515625" style="6" customWidth="1"/>
    <col min="2" max="2" width="76.28515625" style="6" customWidth="1"/>
    <col min="3" max="3" width="26.140625" style="6" customWidth="1"/>
    <col min="4" max="4" width="25.42578125" style="6" customWidth="1"/>
    <col min="5" max="5" width="29.85546875" style="6" customWidth="1"/>
    <col min="6" max="6" width="21" style="6" customWidth="1"/>
    <col min="7" max="7" width="11.7109375" style="6" customWidth="1"/>
    <col min="8" max="8" width="17" style="6" hidden="1" customWidth="1"/>
    <col min="9" max="9" width="15.85546875" style="6" hidden="1" customWidth="1"/>
    <col min="10" max="10" width="16.140625" style="6" hidden="1" customWidth="1"/>
    <col min="11" max="11" width="15.42578125" style="6" hidden="1" customWidth="1"/>
    <col min="12" max="12" width="19.28515625" style="6" hidden="1" customWidth="1"/>
    <col min="13" max="13" width="27" style="6" hidden="1" customWidth="1"/>
    <col min="14" max="14" width="14.42578125" style="6" hidden="1" customWidth="1"/>
    <col min="15" max="15" width="22.85546875" style="6" hidden="1" customWidth="1"/>
    <col min="16" max="16" width="24" style="6" hidden="1" customWidth="1"/>
    <col min="17" max="17" width="15" style="6" hidden="1" customWidth="1"/>
    <col min="18" max="18" width="16" style="6" hidden="1" customWidth="1"/>
    <col min="19" max="19" width="16.42578125" style="6" hidden="1" customWidth="1"/>
    <col min="20" max="20" width="15.7109375" style="6" hidden="1" customWidth="1"/>
    <col min="21" max="21" width="16.28515625" style="6" hidden="1" customWidth="1"/>
    <col min="22" max="22" width="15.7109375" style="6" hidden="1" customWidth="1"/>
    <col min="23" max="23" width="16.140625" style="6" hidden="1" customWidth="1"/>
    <col min="24" max="24" width="17.140625" style="6" hidden="1" customWidth="1"/>
    <col min="25" max="25" width="16" style="6" hidden="1" customWidth="1"/>
    <col min="26" max="26" width="15.140625" style="6" hidden="1" customWidth="1"/>
    <col min="27" max="27" width="33.140625" style="6" hidden="1" customWidth="1"/>
    <col min="28" max="16384" width="9.140625" style="6"/>
  </cols>
  <sheetData>
    <row r="1" spans="1:28" ht="26.25" customHeight="1" x14ac:dyDescent="0.25">
      <c r="A1" s="441" t="s">
        <v>545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5"/>
    </row>
    <row r="2" spans="1:28" ht="71.25" customHeight="1" x14ac:dyDescent="0.25">
      <c r="A2" s="442" t="str">
        <f>'[1]OPZ - przetarg II'!$A$2</f>
        <v>Opis Przedmiotu Zamówienia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7"/>
      <c r="R2" s="8"/>
      <c r="S2" s="9"/>
    </row>
    <row r="3" spans="1:28" ht="15.75" customHeight="1" thickBot="1" x14ac:dyDescent="0.3"/>
    <row r="4" spans="1:28" ht="15.75" customHeight="1" x14ac:dyDescent="0.25">
      <c r="A4" s="443" t="s">
        <v>0</v>
      </c>
      <c r="B4" s="445" t="s">
        <v>18</v>
      </c>
      <c r="C4" s="445" t="s">
        <v>2</v>
      </c>
      <c r="D4" s="445" t="s">
        <v>16</v>
      </c>
      <c r="E4" s="445" t="s">
        <v>38</v>
      </c>
      <c r="F4" s="445" t="s">
        <v>17</v>
      </c>
      <c r="G4" s="447" t="s">
        <v>1</v>
      </c>
      <c r="H4" s="10" t="s">
        <v>9</v>
      </c>
      <c r="I4" s="10" t="s">
        <v>10</v>
      </c>
      <c r="J4" s="449" t="s">
        <v>12</v>
      </c>
      <c r="K4" s="450"/>
      <c r="L4" s="433" t="s">
        <v>5</v>
      </c>
      <c r="M4" s="435" t="s">
        <v>6</v>
      </c>
      <c r="N4" s="433" t="s">
        <v>417</v>
      </c>
      <c r="O4" s="433" t="s">
        <v>4</v>
      </c>
      <c r="P4" s="437" t="s">
        <v>5</v>
      </c>
      <c r="Q4" s="11"/>
      <c r="R4" s="439" t="s">
        <v>13</v>
      </c>
      <c r="S4" s="457" t="s">
        <v>14</v>
      </c>
      <c r="T4" s="439" t="s">
        <v>13</v>
      </c>
      <c r="U4" s="451" t="s">
        <v>14</v>
      </c>
      <c r="V4" s="439" t="s">
        <v>13</v>
      </c>
      <c r="W4" s="451" t="s">
        <v>14</v>
      </c>
      <c r="X4" s="439" t="s">
        <v>13</v>
      </c>
      <c r="Y4" s="451" t="s">
        <v>14</v>
      </c>
      <c r="Z4" s="439" t="s">
        <v>13</v>
      </c>
      <c r="AA4" s="451" t="s">
        <v>14</v>
      </c>
    </row>
    <row r="5" spans="1:28" ht="102.75" customHeight="1" thickBot="1" x14ac:dyDescent="0.3">
      <c r="A5" s="444"/>
      <c r="B5" s="446"/>
      <c r="C5" s="446"/>
      <c r="D5" s="446"/>
      <c r="E5" s="446"/>
      <c r="F5" s="446"/>
      <c r="G5" s="448"/>
      <c r="H5" s="12" t="s">
        <v>3</v>
      </c>
      <c r="I5" s="12" t="s">
        <v>4</v>
      </c>
      <c r="J5" s="12" t="s">
        <v>8</v>
      </c>
      <c r="K5" s="12" t="s">
        <v>11</v>
      </c>
      <c r="L5" s="434"/>
      <c r="M5" s="436"/>
      <c r="N5" s="434"/>
      <c r="O5" s="434"/>
      <c r="P5" s="438"/>
      <c r="Q5" s="13" t="s">
        <v>536</v>
      </c>
      <c r="R5" s="440"/>
      <c r="S5" s="458"/>
      <c r="T5" s="440"/>
      <c r="U5" s="452"/>
      <c r="V5" s="440"/>
      <c r="W5" s="452"/>
      <c r="X5" s="440"/>
      <c r="Y5" s="452"/>
      <c r="Z5" s="440"/>
      <c r="AA5" s="452"/>
    </row>
    <row r="6" spans="1:28" ht="21" customHeight="1" thickBot="1" x14ac:dyDescent="0.3">
      <c r="A6" s="14"/>
      <c r="B6" s="15" t="s">
        <v>398</v>
      </c>
      <c r="C6" s="1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8"/>
      <c r="Q6" s="19"/>
      <c r="R6" s="453"/>
      <c r="S6" s="454"/>
      <c r="T6" s="455"/>
      <c r="U6" s="456"/>
      <c r="V6" s="455"/>
      <c r="W6" s="456"/>
      <c r="X6" s="455"/>
      <c r="Y6" s="456"/>
      <c r="Z6" s="455"/>
      <c r="AA6" s="456"/>
    </row>
    <row r="7" spans="1:28" ht="172.5" customHeight="1" x14ac:dyDescent="0.25">
      <c r="A7" s="20" t="s">
        <v>307</v>
      </c>
      <c r="B7" s="21" t="s">
        <v>39</v>
      </c>
      <c r="C7" s="21" t="s">
        <v>40</v>
      </c>
      <c r="D7" s="22" t="s">
        <v>44</v>
      </c>
      <c r="E7" s="23" t="s">
        <v>41</v>
      </c>
      <c r="F7" s="24" t="s">
        <v>42</v>
      </c>
      <c r="G7" s="25">
        <v>2</v>
      </c>
      <c r="H7" s="26">
        <v>65</v>
      </c>
      <c r="I7" s="26">
        <f t="shared" ref="I7:I9" si="0">SUM(G7*H7)</f>
        <v>130</v>
      </c>
      <c r="J7" s="27">
        <v>0.23</v>
      </c>
      <c r="K7" s="26">
        <f>I7*23%</f>
        <v>29.900000000000002</v>
      </c>
      <c r="L7" s="26">
        <f>K7+I7</f>
        <v>159.9</v>
      </c>
      <c r="M7" s="23" t="s">
        <v>419</v>
      </c>
      <c r="N7" s="26" t="s">
        <v>7</v>
      </c>
      <c r="O7" s="26">
        <f>SUM(I7)</f>
        <v>130</v>
      </c>
      <c r="P7" s="26">
        <f>SUM(L7)</f>
        <v>159.9</v>
      </c>
      <c r="Q7" s="28">
        <v>336</v>
      </c>
      <c r="R7" s="29"/>
      <c r="S7" s="30"/>
      <c r="T7" s="31"/>
      <c r="U7" s="31"/>
      <c r="V7" s="31"/>
      <c r="W7" s="31"/>
      <c r="X7" s="31"/>
      <c r="Y7" s="31"/>
      <c r="Z7" s="31"/>
      <c r="AA7" s="31"/>
      <c r="AB7" s="31"/>
    </row>
    <row r="8" spans="1:28" ht="181.5" customHeight="1" x14ac:dyDescent="0.25">
      <c r="A8" s="20" t="s">
        <v>308</v>
      </c>
      <c r="B8" s="32" t="s">
        <v>24</v>
      </c>
      <c r="C8" s="32" t="s">
        <v>40</v>
      </c>
      <c r="D8" s="33" t="s">
        <v>44</v>
      </c>
      <c r="E8" s="34" t="s">
        <v>41</v>
      </c>
      <c r="F8" s="35" t="s">
        <v>42</v>
      </c>
      <c r="G8" s="36">
        <v>2</v>
      </c>
      <c r="H8" s="37">
        <v>65</v>
      </c>
      <c r="I8" s="26">
        <f t="shared" si="0"/>
        <v>130</v>
      </c>
      <c r="J8" s="27">
        <v>0.23</v>
      </c>
      <c r="K8" s="26">
        <f t="shared" ref="K8:K9" si="1">I8*23%</f>
        <v>29.900000000000002</v>
      </c>
      <c r="L8" s="37">
        <f t="shared" ref="L8:L9" si="2">K8+I8</f>
        <v>159.9</v>
      </c>
      <c r="M8" s="23" t="s">
        <v>419</v>
      </c>
      <c r="N8" s="37" t="s">
        <v>7</v>
      </c>
      <c r="O8" s="26">
        <f t="shared" ref="O8:O9" si="3">SUM(I8)</f>
        <v>130</v>
      </c>
      <c r="P8" s="26">
        <f t="shared" ref="P8:P9" si="4">SUM(L8)</f>
        <v>159.9</v>
      </c>
      <c r="Q8" s="28">
        <v>336</v>
      </c>
      <c r="R8" s="38"/>
      <c r="S8" s="39"/>
      <c r="T8" s="40"/>
      <c r="U8" s="41"/>
      <c r="V8" s="40"/>
      <c r="W8" s="41"/>
      <c r="X8" s="40"/>
      <c r="Y8" s="41"/>
      <c r="Z8" s="40"/>
      <c r="AA8" s="41"/>
    </row>
    <row r="9" spans="1:28" ht="179.25" customHeight="1" thickBot="1" x14ac:dyDescent="0.3">
      <c r="A9" s="20" t="s">
        <v>309</v>
      </c>
      <c r="B9" s="42" t="s">
        <v>43</v>
      </c>
      <c r="C9" s="43" t="s">
        <v>40</v>
      </c>
      <c r="D9" s="44" t="s">
        <v>44</v>
      </c>
      <c r="E9" s="45" t="s">
        <v>41</v>
      </c>
      <c r="F9" s="46" t="s">
        <v>42</v>
      </c>
      <c r="G9" s="47">
        <v>1</v>
      </c>
      <c r="H9" s="48">
        <v>65</v>
      </c>
      <c r="I9" s="26">
        <f t="shared" si="0"/>
        <v>65</v>
      </c>
      <c r="J9" s="27">
        <v>0.23</v>
      </c>
      <c r="K9" s="26">
        <f t="shared" si="1"/>
        <v>14.950000000000001</v>
      </c>
      <c r="L9" s="48">
        <f t="shared" si="2"/>
        <v>79.95</v>
      </c>
      <c r="M9" s="23" t="s">
        <v>419</v>
      </c>
      <c r="N9" s="37" t="s">
        <v>7</v>
      </c>
      <c r="O9" s="26">
        <f t="shared" si="3"/>
        <v>65</v>
      </c>
      <c r="P9" s="26">
        <f t="shared" si="4"/>
        <v>79.95</v>
      </c>
      <c r="Q9" s="28">
        <v>336</v>
      </c>
      <c r="R9" s="49"/>
      <c r="S9" s="50"/>
      <c r="T9" s="51"/>
      <c r="U9" s="52"/>
      <c r="V9" s="51"/>
      <c r="W9" s="52"/>
      <c r="X9" s="51"/>
      <c r="Y9" s="52"/>
      <c r="Z9" s="51"/>
      <c r="AA9" s="52"/>
    </row>
    <row r="10" spans="1:28" ht="15.75" customHeight="1" thickBot="1" x14ac:dyDescent="0.3">
      <c r="A10" s="53"/>
      <c r="B10" s="54" t="s">
        <v>15</v>
      </c>
      <c r="C10" s="55"/>
      <c r="D10" s="56"/>
      <c r="E10" s="54"/>
      <c r="F10" s="57"/>
      <c r="G10" s="58"/>
      <c r="H10" s="59"/>
      <c r="I10" s="60"/>
      <c r="J10" s="61"/>
      <c r="K10" s="60"/>
      <c r="L10" s="59"/>
      <c r="M10" s="62"/>
      <c r="N10" s="63"/>
      <c r="O10" s="64">
        <f>SUM(O7:O9)</f>
        <v>325</v>
      </c>
      <c r="P10" s="64">
        <f>SUM(P7:P9)</f>
        <v>399.75</v>
      </c>
      <c r="Q10" s="64"/>
      <c r="R10" s="65">
        <f>SUM(R7:R9)</f>
        <v>0</v>
      </c>
      <c r="S10" s="66"/>
      <c r="T10" s="67"/>
      <c r="U10" s="67"/>
      <c r="V10" s="67"/>
      <c r="W10" s="67"/>
      <c r="X10" s="67"/>
      <c r="Y10" s="67"/>
      <c r="Z10" s="67"/>
      <c r="AA10" s="67"/>
    </row>
    <row r="11" spans="1:28" ht="16.5" customHeight="1" thickBot="1" x14ac:dyDescent="0.4">
      <c r="A11" s="68"/>
      <c r="B11" s="69" t="s">
        <v>399</v>
      </c>
      <c r="C11" s="70"/>
      <c r="D11" s="71"/>
      <c r="E11" s="71"/>
      <c r="F11" s="72"/>
      <c r="G11" s="71"/>
      <c r="H11" s="73"/>
      <c r="I11" s="60"/>
      <c r="J11" s="74"/>
      <c r="K11" s="60"/>
      <c r="L11" s="73"/>
      <c r="M11" s="71"/>
      <c r="N11" s="75"/>
      <c r="O11" s="60"/>
      <c r="P11" s="60"/>
      <c r="Q11" s="60"/>
      <c r="R11" s="459"/>
      <c r="S11" s="460"/>
      <c r="T11" s="461"/>
      <c r="U11" s="462"/>
      <c r="V11" s="461"/>
      <c r="W11" s="462"/>
      <c r="X11" s="461"/>
      <c r="Y11" s="462"/>
      <c r="Z11" s="461"/>
      <c r="AA11" s="462"/>
    </row>
    <row r="12" spans="1:28" ht="158.25" customHeight="1" x14ac:dyDescent="0.25">
      <c r="A12" s="76" t="s">
        <v>310</v>
      </c>
      <c r="B12" s="77" t="s">
        <v>45</v>
      </c>
      <c r="C12" s="77" t="s">
        <v>46</v>
      </c>
      <c r="D12" s="78" t="s">
        <v>44</v>
      </c>
      <c r="E12" s="78" t="s">
        <v>41</v>
      </c>
      <c r="F12" s="79" t="s">
        <v>42</v>
      </c>
      <c r="G12" s="76">
        <v>60</v>
      </c>
      <c r="H12" s="80">
        <v>12.5</v>
      </c>
      <c r="I12" s="80">
        <f t="shared" ref="I12:I77" si="5">SUM(G12*H12)</f>
        <v>750</v>
      </c>
      <c r="J12" s="81">
        <v>0.08</v>
      </c>
      <c r="K12" s="80">
        <f>I12*8%</f>
        <v>60</v>
      </c>
      <c r="L12" s="80">
        <f t="shared" ref="L12:L31" si="6">K12+I12</f>
        <v>810</v>
      </c>
      <c r="M12" s="78" t="s">
        <v>88</v>
      </c>
      <c r="N12" s="80">
        <f>SUM(H12*2.3%)+H12</f>
        <v>12.7875</v>
      </c>
      <c r="O12" s="80">
        <f>SUM(I12*2.3%)+I12</f>
        <v>767.25</v>
      </c>
      <c r="P12" s="80">
        <f>SUM(L12*2.3%)+L12</f>
        <v>828.63</v>
      </c>
      <c r="Q12" s="82">
        <v>336</v>
      </c>
      <c r="R12" s="83"/>
      <c r="S12" s="84"/>
      <c r="T12" s="40"/>
      <c r="U12" s="41"/>
      <c r="V12" s="40"/>
      <c r="W12" s="41"/>
      <c r="X12" s="40"/>
      <c r="Y12" s="41"/>
      <c r="Z12" s="40"/>
      <c r="AA12" s="41"/>
    </row>
    <row r="13" spans="1:28" ht="156" customHeight="1" x14ac:dyDescent="0.25">
      <c r="A13" s="76" t="s">
        <v>312</v>
      </c>
      <c r="B13" s="85" t="s">
        <v>47</v>
      </c>
      <c r="C13" s="77" t="s">
        <v>48</v>
      </c>
      <c r="D13" s="78" t="s">
        <v>44</v>
      </c>
      <c r="E13" s="78" t="s">
        <v>41</v>
      </c>
      <c r="F13" s="79" t="s">
        <v>49</v>
      </c>
      <c r="G13" s="76">
        <v>150</v>
      </c>
      <c r="H13" s="80">
        <v>1.35</v>
      </c>
      <c r="I13" s="80">
        <f t="shared" si="5"/>
        <v>202.5</v>
      </c>
      <c r="J13" s="81">
        <v>0.08</v>
      </c>
      <c r="K13" s="80">
        <f t="shared" ref="K13:K31" si="7">I13*8%</f>
        <v>16.2</v>
      </c>
      <c r="L13" s="80">
        <f t="shared" si="6"/>
        <v>218.7</v>
      </c>
      <c r="M13" s="78" t="s">
        <v>88</v>
      </c>
      <c r="N13" s="80">
        <f t="shared" ref="N13:N21" si="8">SUM(H13*2.3%)+H13</f>
        <v>1.3810500000000001</v>
      </c>
      <c r="O13" s="80">
        <f t="shared" ref="O13:O21" si="9">SUM(I13*2.3%)+I13</f>
        <v>207.1575</v>
      </c>
      <c r="P13" s="80">
        <f t="shared" ref="P13:P21" si="10">SUM(L13*2.3%)+L13</f>
        <v>223.73009999999999</v>
      </c>
      <c r="Q13" s="82">
        <v>336</v>
      </c>
      <c r="R13" s="86"/>
      <c r="S13" s="87"/>
      <c r="T13" s="88"/>
      <c r="U13" s="89"/>
      <c r="V13" s="88"/>
      <c r="W13" s="89"/>
      <c r="X13" s="88"/>
      <c r="Y13" s="89"/>
      <c r="Z13" s="88"/>
      <c r="AA13" s="89"/>
    </row>
    <row r="14" spans="1:28" ht="157.5" customHeight="1" x14ac:dyDescent="0.25">
      <c r="A14" s="76" t="s">
        <v>313</v>
      </c>
      <c r="B14" s="77" t="s">
        <v>50</v>
      </c>
      <c r="C14" s="77" t="s">
        <v>51</v>
      </c>
      <c r="D14" s="78" t="s">
        <v>44</v>
      </c>
      <c r="E14" s="78" t="s">
        <v>41</v>
      </c>
      <c r="F14" s="76" t="s">
        <v>49</v>
      </c>
      <c r="G14" s="76">
        <v>30</v>
      </c>
      <c r="H14" s="80">
        <v>1.6</v>
      </c>
      <c r="I14" s="80">
        <f t="shared" si="5"/>
        <v>48</v>
      </c>
      <c r="J14" s="81">
        <v>0.08</v>
      </c>
      <c r="K14" s="80">
        <f t="shared" si="7"/>
        <v>3.84</v>
      </c>
      <c r="L14" s="80">
        <f t="shared" si="6"/>
        <v>51.84</v>
      </c>
      <c r="M14" s="78" t="s">
        <v>88</v>
      </c>
      <c r="N14" s="80">
        <f t="shared" si="8"/>
        <v>1.6368</v>
      </c>
      <c r="O14" s="80">
        <f t="shared" si="9"/>
        <v>49.103999999999999</v>
      </c>
      <c r="P14" s="80">
        <f t="shared" si="10"/>
        <v>53.032320000000006</v>
      </c>
      <c r="Q14" s="82">
        <v>336</v>
      </c>
      <c r="R14" s="86"/>
      <c r="S14" s="87"/>
      <c r="T14" s="88"/>
      <c r="U14" s="89"/>
      <c r="V14" s="88"/>
      <c r="W14" s="89"/>
      <c r="X14" s="88"/>
      <c r="Y14" s="89"/>
      <c r="Z14" s="88"/>
      <c r="AA14" s="89"/>
    </row>
    <row r="15" spans="1:28" ht="169.5" customHeight="1" x14ac:dyDescent="0.25">
      <c r="A15" s="76" t="s">
        <v>314</v>
      </c>
      <c r="B15" s="77" t="s">
        <v>52</v>
      </c>
      <c r="C15" s="77" t="s">
        <v>53</v>
      </c>
      <c r="D15" s="78" t="s">
        <v>44</v>
      </c>
      <c r="E15" s="78" t="s">
        <v>41</v>
      </c>
      <c r="F15" s="79" t="s">
        <v>42</v>
      </c>
      <c r="G15" s="76">
        <v>10</v>
      </c>
      <c r="H15" s="80">
        <v>9</v>
      </c>
      <c r="I15" s="80">
        <f t="shared" si="5"/>
        <v>90</v>
      </c>
      <c r="J15" s="81">
        <v>0.08</v>
      </c>
      <c r="K15" s="80">
        <f t="shared" si="7"/>
        <v>7.2</v>
      </c>
      <c r="L15" s="80">
        <f t="shared" si="6"/>
        <v>97.2</v>
      </c>
      <c r="M15" s="78" t="s">
        <v>88</v>
      </c>
      <c r="N15" s="80">
        <f t="shared" si="8"/>
        <v>9.2070000000000007</v>
      </c>
      <c r="O15" s="80">
        <f t="shared" si="9"/>
        <v>92.07</v>
      </c>
      <c r="P15" s="80">
        <f t="shared" si="10"/>
        <v>99.435600000000008</v>
      </c>
      <c r="Q15" s="82">
        <v>336</v>
      </c>
      <c r="R15" s="86"/>
      <c r="S15" s="87"/>
      <c r="T15" s="88"/>
      <c r="U15" s="89"/>
      <c r="V15" s="88"/>
      <c r="W15" s="89"/>
      <c r="X15" s="88"/>
      <c r="Y15" s="89"/>
      <c r="Z15" s="88"/>
      <c r="AA15" s="89"/>
    </row>
    <row r="16" spans="1:28" ht="177" customHeight="1" x14ac:dyDescent="0.25">
      <c r="A16" s="76" t="s">
        <v>315</v>
      </c>
      <c r="B16" s="77" t="s">
        <v>54</v>
      </c>
      <c r="C16" s="77" t="s">
        <v>46</v>
      </c>
      <c r="D16" s="78" t="s">
        <v>44</v>
      </c>
      <c r="E16" s="78" t="s">
        <v>41</v>
      </c>
      <c r="F16" s="76" t="s">
        <v>49</v>
      </c>
      <c r="G16" s="76">
        <v>40</v>
      </c>
      <c r="H16" s="80">
        <v>1.3</v>
      </c>
      <c r="I16" s="80">
        <f t="shared" si="5"/>
        <v>52</v>
      </c>
      <c r="J16" s="81">
        <v>0.08</v>
      </c>
      <c r="K16" s="80">
        <f t="shared" si="7"/>
        <v>4.16</v>
      </c>
      <c r="L16" s="80">
        <f t="shared" si="6"/>
        <v>56.16</v>
      </c>
      <c r="M16" s="78" t="s">
        <v>88</v>
      </c>
      <c r="N16" s="80">
        <f t="shared" si="8"/>
        <v>1.3299000000000001</v>
      </c>
      <c r="O16" s="80">
        <f t="shared" si="9"/>
        <v>53.195999999999998</v>
      </c>
      <c r="P16" s="80">
        <f t="shared" si="10"/>
        <v>57.451679999999996</v>
      </c>
      <c r="Q16" s="82">
        <v>336</v>
      </c>
      <c r="R16" s="86"/>
      <c r="S16" s="87"/>
      <c r="T16" s="88"/>
      <c r="U16" s="89"/>
      <c r="V16" s="88"/>
      <c r="W16" s="89"/>
      <c r="X16" s="88"/>
      <c r="Y16" s="89"/>
      <c r="Z16" s="88"/>
      <c r="AA16" s="89"/>
    </row>
    <row r="17" spans="1:27" ht="168.75" customHeight="1" x14ac:dyDescent="0.25">
      <c r="A17" s="76" t="s">
        <v>316</v>
      </c>
      <c r="B17" s="77" t="s">
        <v>55</v>
      </c>
      <c r="C17" s="77" t="s">
        <v>56</v>
      </c>
      <c r="D17" s="78" t="s">
        <v>44</v>
      </c>
      <c r="E17" s="78" t="s">
        <v>41</v>
      </c>
      <c r="F17" s="76" t="s">
        <v>49</v>
      </c>
      <c r="G17" s="76">
        <v>50</v>
      </c>
      <c r="H17" s="80">
        <v>4.2</v>
      </c>
      <c r="I17" s="80">
        <f t="shared" si="5"/>
        <v>210</v>
      </c>
      <c r="J17" s="81">
        <v>0.08</v>
      </c>
      <c r="K17" s="80">
        <f t="shared" si="7"/>
        <v>16.8</v>
      </c>
      <c r="L17" s="80">
        <f t="shared" si="6"/>
        <v>226.8</v>
      </c>
      <c r="M17" s="78" t="s">
        <v>88</v>
      </c>
      <c r="N17" s="80">
        <f t="shared" si="8"/>
        <v>4.2965999999999998</v>
      </c>
      <c r="O17" s="80">
        <f t="shared" si="9"/>
        <v>214.83</v>
      </c>
      <c r="P17" s="80">
        <f t="shared" si="10"/>
        <v>232.0164</v>
      </c>
      <c r="Q17" s="82">
        <v>336</v>
      </c>
      <c r="R17" s="90" t="s">
        <v>98</v>
      </c>
      <c r="S17" s="87"/>
      <c r="T17" s="88"/>
      <c r="U17" s="89"/>
      <c r="V17" s="88"/>
      <c r="W17" s="89"/>
      <c r="X17" s="88"/>
      <c r="Y17" s="89"/>
      <c r="Z17" s="88"/>
      <c r="AA17" s="89"/>
    </row>
    <row r="18" spans="1:27" ht="156.75" customHeight="1" x14ac:dyDescent="0.25">
      <c r="A18" s="76" t="s">
        <v>317</v>
      </c>
      <c r="B18" s="77" t="s">
        <v>57</v>
      </c>
      <c r="C18" s="77" t="s">
        <v>56</v>
      </c>
      <c r="D18" s="78" t="s">
        <v>44</v>
      </c>
      <c r="E18" s="78" t="s">
        <v>41</v>
      </c>
      <c r="F18" s="76" t="s">
        <v>49</v>
      </c>
      <c r="G18" s="76">
        <v>10</v>
      </c>
      <c r="H18" s="80">
        <v>3.4</v>
      </c>
      <c r="I18" s="80">
        <f t="shared" si="5"/>
        <v>34</v>
      </c>
      <c r="J18" s="81">
        <v>0.08</v>
      </c>
      <c r="K18" s="80">
        <f t="shared" si="7"/>
        <v>2.72</v>
      </c>
      <c r="L18" s="80">
        <f t="shared" si="6"/>
        <v>36.72</v>
      </c>
      <c r="M18" s="78" t="s">
        <v>88</v>
      </c>
      <c r="N18" s="80">
        <f t="shared" si="8"/>
        <v>3.4781999999999997</v>
      </c>
      <c r="O18" s="80">
        <f t="shared" si="9"/>
        <v>34.781999999999996</v>
      </c>
      <c r="P18" s="80">
        <f t="shared" si="10"/>
        <v>37.56456</v>
      </c>
      <c r="Q18" s="82">
        <v>336</v>
      </c>
      <c r="R18" s="91"/>
      <c r="S18" s="87"/>
      <c r="T18" s="88"/>
      <c r="U18" s="89"/>
      <c r="V18" s="88"/>
      <c r="W18" s="89"/>
      <c r="X18" s="88"/>
      <c r="Y18" s="89"/>
      <c r="Z18" s="88"/>
      <c r="AA18" s="89"/>
    </row>
    <row r="19" spans="1:27" ht="188.25" customHeight="1" x14ac:dyDescent="0.25">
      <c r="A19" s="76" t="s">
        <v>318</v>
      </c>
      <c r="B19" s="77" t="s">
        <v>58</v>
      </c>
      <c r="C19" s="77" t="s">
        <v>56</v>
      </c>
      <c r="D19" s="78" t="s">
        <v>44</v>
      </c>
      <c r="E19" s="78" t="s">
        <v>41</v>
      </c>
      <c r="F19" s="76" t="s">
        <v>49</v>
      </c>
      <c r="G19" s="76">
        <v>10</v>
      </c>
      <c r="H19" s="80">
        <v>3.4</v>
      </c>
      <c r="I19" s="80">
        <f t="shared" si="5"/>
        <v>34</v>
      </c>
      <c r="J19" s="81">
        <v>0.08</v>
      </c>
      <c r="K19" s="80">
        <f t="shared" si="7"/>
        <v>2.72</v>
      </c>
      <c r="L19" s="80">
        <f t="shared" si="6"/>
        <v>36.72</v>
      </c>
      <c r="M19" s="78" t="s">
        <v>88</v>
      </c>
      <c r="N19" s="80">
        <f t="shared" si="8"/>
        <v>3.4781999999999997</v>
      </c>
      <c r="O19" s="80">
        <f t="shared" si="9"/>
        <v>34.781999999999996</v>
      </c>
      <c r="P19" s="80">
        <f t="shared" si="10"/>
        <v>37.56456</v>
      </c>
      <c r="Q19" s="82">
        <v>336</v>
      </c>
      <c r="R19" s="86"/>
      <c r="S19" s="87"/>
      <c r="T19" s="88"/>
      <c r="U19" s="89"/>
      <c r="V19" s="88"/>
      <c r="W19" s="89"/>
      <c r="X19" s="88"/>
      <c r="Y19" s="89"/>
      <c r="Z19" s="88"/>
      <c r="AA19" s="89"/>
    </row>
    <row r="20" spans="1:27" ht="173.25" customHeight="1" x14ac:dyDescent="0.25">
      <c r="A20" s="76" t="s">
        <v>319</v>
      </c>
      <c r="B20" s="77" t="s">
        <v>59</v>
      </c>
      <c r="C20" s="77" t="s">
        <v>46</v>
      </c>
      <c r="D20" s="78" t="s">
        <v>44</v>
      </c>
      <c r="E20" s="78" t="s">
        <v>41</v>
      </c>
      <c r="F20" s="92" t="s">
        <v>42</v>
      </c>
      <c r="G20" s="92">
        <v>5</v>
      </c>
      <c r="H20" s="80">
        <v>9</v>
      </c>
      <c r="I20" s="80">
        <f t="shared" si="5"/>
        <v>45</v>
      </c>
      <c r="J20" s="81">
        <v>0.08</v>
      </c>
      <c r="K20" s="80">
        <f t="shared" si="7"/>
        <v>3.6</v>
      </c>
      <c r="L20" s="80">
        <f t="shared" si="6"/>
        <v>48.6</v>
      </c>
      <c r="M20" s="78" t="s">
        <v>88</v>
      </c>
      <c r="N20" s="80">
        <f t="shared" si="8"/>
        <v>9.2070000000000007</v>
      </c>
      <c r="O20" s="80">
        <f t="shared" si="9"/>
        <v>46.034999999999997</v>
      </c>
      <c r="P20" s="80">
        <f t="shared" si="10"/>
        <v>49.717800000000004</v>
      </c>
      <c r="Q20" s="82">
        <v>336</v>
      </c>
      <c r="R20" s="86"/>
      <c r="S20" s="87"/>
      <c r="T20" s="88"/>
      <c r="U20" s="89"/>
      <c r="V20" s="88"/>
      <c r="W20" s="89"/>
      <c r="X20" s="88"/>
      <c r="Y20" s="89"/>
      <c r="Z20" s="88"/>
      <c r="AA20" s="89"/>
    </row>
    <row r="21" spans="1:27" ht="159" customHeight="1" x14ac:dyDescent="0.25">
      <c r="A21" s="76" t="s">
        <v>320</v>
      </c>
      <c r="B21" s="77" t="s">
        <v>60</v>
      </c>
      <c r="C21" s="77" t="s">
        <v>48</v>
      </c>
      <c r="D21" s="78" t="s">
        <v>44</v>
      </c>
      <c r="E21" s="78" t="s">
        <v>41</v>
      </c>
      <c r="F21" s="76" t="s">
        <v>49</v>
      </c>
      <c r="G21" s="76">
        <v>150</v>
      </c>
      <c r="H21" s="80">
        <v>2.25</v>
      </c>
      <c r="I21" s="80">
        <f t="shared" si="5"/>
        <v>337.5</v>
      </c>
      <c r="J21" s="81">
        <v>0.08</v>
      </c>
      <c r="K21" s="80">
        <f t="shared" si="7"/>
        <v>27</v>
      </c>
      <c r="L21" s="80">
        <f t="shared" si="6"/>
        <v>364.5</v>
      </c>
      <c r="M21" s="78" t="s">
        <v>88</v>
      </c>
      <c r="N21" s="80">
        <f t="shared" si="8"/>
        <v>2.3017500000000002</v>
      </c>
      <c r="O21" s="80">
        <f t="shared" si="9"/>
        <v>345.26249999999999</v>
      </c>
      <c r="P21" s="80">
        <f t="shared" si="10"/>
        <v>372.88350000000003</v>
      </c>
      <c r="Q21" s="82">
        <v>336</v>
      </c>
      <c r="R21" s="93"/>
      <c r="S21" s="94"/>
      <c r="T21" s="51"/>
      <c r="U21" s="52"/>
      <c r="V21" s="51"/>
      <c r="W21" s="52"/>
      <c r="X21" s="51"/>
      <c r="Y21" s="52"/>
      <c r="Z21" s="51"/>
      <c r="AA21" s="52"/>
    </row>
    <row r="22" spans="1:27" ht="143.25" customHeight="1" x14ac:dyDescent="0.25">
      <c r="A22" s="24" t="s">
        <v>321</v>
      </c>
      <c r="B22" s="21" t="s">
        <v>61</v>
      </c>
      <c r="C22" s="21" t="s">
        <v>62</v>
      </c>
      <c r="D22" s="23" t="s">
        <v>44</v>
      </c>
      <c r="E22" s="23" t="s">
        <v>41</v>
      </c>
      <c r="F22" s="24" t="s">
        <v>42</v>
      </c>
      <c r="G22" s="24">
        <v>20</v>
      </c>
      <c r="H22" s="26">
        <v>9.5</v>
      </c>
      <c r="I22" s="26">
        <f t="shared" si="5"/>
        <v>190</v>
      </c>
      <c r="J22" s="27">
        <v>0.08</v>
      </c>
      <c r="K22" s="26">
        <f t="shared" si="7"/>
        <v>15.200000000000001</v>
      </c>
      <c r="L22" s="26">
        <f t="shared" si="6"/>
        <v>205.2</v>
      </c>
      <c r="M22" s="95" t="s">
        <v>418</v>
      </c>
      <c r="N22" s="26" t="s">
        <v>7</v>
      </c>
      <c r="O22" s="26">
        <f>SUM(I22)</f>
        <v>190</v>
      </c>
      <c r="P22" s="26">
        <f>SUM(L22)</f>
        <v>205.2</v>
      </c>
      <c r="Q22" s="28">
        <v>336</v>
      </c>
      <c r="R22" s="96"/>
      <c r="S22" s="97"/>
      <c r="T22" s="98"/>
      <c r="U22" s="99"/>
      <c r="V22" s="98"/>
      <c r="W22" s="99"/>
      <c r="X22" s="98"/>
      <c r="Y22" s="99"/>
      <c r="Z22" s="98"/>
      <c r="AA22" s="99"/>
    </row>
    <row r="23" spans="1:27" ht="188.25" customHeight="1" x14ac:dyDescent="0.25">
      <c r="A23" s="24" t="s">
        <v>322</v>
      </c>
      <c r="B23" s="21" t="s">
        <v>63</v>
      </c>
      <c r="C23" s="21" t="s">
        <v>62</v>
      </c>
      <c r="D23" s="23" t="s">
        <v>44</v>
      </c>
      <c r="E23" s="23" t="s">
        <v>41</v>
      </c>
      <c r="F23" s="24" t="s">
        <v>42</v>
      </c>
      <c r="G23" s="24">
        <v>20</v>
      </c>
      <c r="H23" s="26">
        <v>11.5</v>
      </c>
      <c r="I23" s="26">
        <f t="shared" si="5"/>
        <v>230</v>
      </c>
      <c r="J23" s="27">
        <v>0.08</v>
      </c>
      <c r="K23" s="26">
        <f t="shared" si="7"/>
        <v>18.400000000000002</v>
      </c>
      <c r="L23" s="26">
        <f t="shared" si="6"/>
        <v>248.4</v>
      </c>
      <c r="M23" s="95" t="s">
        <v>420</v>
      </c>
      <c r="N23" s="26" t="s">
        <v>7</v>
      </c>
      <c r="O23" s="26">
        <f t="shared" ref="O23:O31" si="11">SUM(I23)</f>
        <v>230</v>
      </c>
      <c r="P23" s="26">
        <f t="shared" ref="P23:P31" si="12">SUM(L23)</f>
        <v>248.4</v>
      </c>
      <c r="Q23" s="28">
        <v>336</v>
      </c>
      <c r="R23" s="96"/>
      <c r="S23" s="97"/>
      <c r="T23" s="98"/>
      <c r="U23" s="99"/>
      <c r="V23" s="98"/>
      <c r="W23" s="99"/>
      <c r="X23" s="98"/>
      <c r="Y23" s="99"/>
      <c r="Z23" s="98"/>
      <c r="AA23" s="99"/>
    </row>
    <row r="24" spans="1:27" ht="183.75" customHeight="1" x14ac:dyDescent="0.25">
      <c r="A24" s="24" t="s">
        <v>323</v>
      </c>
      <c r="B24" s="21" t="s">
        <v>64</v>
      </c>
      <c r="C24" s="21" t="s">
        <v>62</v>
      </c>
      <c r="D24" s="23" t="s">
        <v>44</v>
      </c>
      <c r="E24" s="23" t="s">
        <v>41</v>
      </c>
      <c r="F24" s="24" t="s">
        <v>42</v>
      </c>
      <c r="G24" s="24">
        <v>2</v>
      </c>
      <c r="H24" s="26">
        <v>11.47</v>
      </c>
      <c r="I24" s="26">
        <f t="shared" si="5"/>
        <v>22.94</v>
      </c>
      <c r="J24" s="27">
        <v>0.08</v>
      </c>
      <c r="K24" s="26">
        <f t="shared" si="7"/>
        <v>1.8352000000000002</v>
      </c>
      <c r="L24" s="26">
        <f t="shared" si="6"/>
        <v>24.775200000000002</v>
      </c>
      <c r="M24" s="95" t="s">
        <v>420</v>
      </c>
      <c r="N24" s="26" t="s">
        <v>7</v>
      </c>
      <c r="O24" s="26">
        <f t="shared" si="11"/>
        <v>22.94</v>
      </c>
      <c r="P24" s="26">
        <f t="shared" si="12"/>
        <v>24.775200000000002</v>
      </c>
      <c r="Q24" s="28">
        <v>336</v>
      </c>
      <c r="R24" s="96"/>
      <c r="S24" s="97"/>
      <c r="T24" s="98"/>
      <c r="U24" s="99"/>
      <c r="V24" s="98"/>
      <c r="W24" s="99"/>
      <c r="X24" s="98"/>
      <c r="Y24" s="99"/>
      <c r="Z24" s="98"/>
      <c r="AA24" s="99"/>
    </row>
    <row r="25" spans="1:27" ht="167.25" customHeight="1" x14ac:dyDescent="0.25">
      <c r="A25" s="24" t="s">
        <v>324</v>
      </c>
      <c r="B25" s="21" t="s">
        <v>65</v>
      </c>
      <c r="C25" s="21" t="s">
        <v>62</v>
      </c>
      <c r="D25" s="23" t="s">
        <v>44</v>
      </c>
      <c r="E25" s="23" t="s">
        <v>41</v>
      </c>
      <c r="F25" s="24" t="s">
        <v>42</v>
      </c>
      <c r="G25" s="24">
        <v>2</v>
      </c>
      <c r="H25" s="26">
        <v>13.77</v>
      </c>
      <c r="I25" s="26">
        <f t="shared" si="5"/>
        <v>27.54</v>
      </c>
      <c r="J25" s="27">
        <v>0.08</v>
      </c>
      <c r="K25" s="26">
        <f t="shared" si="7"/>
        <v>2.2031999999999998</v>
      </c>
      <c r="L25" s="26">
        <f t="shared" si="6"/>
        <v>29.743199999999998</v>
      </c>
      <c r="M25" s="95" t="s">
        <v>420</v>
      </c>
      <c r="N25" s="26" t="s">
        <v>7</v>
      </c>
      <c r="O25" s="26">
        <f t="shared" si="11"/>
        <v>27.54</v>
      </c>
      <c r="P25" s="26">
        <f t="shared" si="12"/>
        <v>29.743199999999998</v>
      </c>
      <c r="Q25" s="28">
        <v>336</v>
      </c>
      <c r="R25" s="96"/>
      <c r="S25" s="97"/>
      <c r="T25" s="98"/>
      <c r="U25" s="99"/>
      <c r="V25" s="98"/>
      <c r="W25" s="99"/>
      <c r="X25" s="98"/>
      <c r="Y25" s="99"/>
      <c r="Z25" s="98"/>
      <c r="AA25" s="99"/>
    </row>
    <row r="26" spans="1:27" ht="169.5" customHeight="1" x14ac:dyDescent="0.25">
      <c r="A26" s="24" t="s">
        <v>325</v>
      </c>
      <c r="B26" s="21" t="s">
        <v>66</v>
      </c>
      <c r="C26" s="21" t="s">
        <v>62</v>
      </c>
      <c r="D26" s="23" t="s">
        <v>44</v>
      </c>
      <c r="E26" s="23" t="s">
        <v>41</v>
      </c>
      <c r="F26" s="24" t="s">
        <v>42</v>
      </c>
      <c r="G26" s="24">
        <v>2</v>
      </c>
      <c r="H26" s="26">
        <v>39</v>
      </c>
      <c r="I26" s="26">
        <f t="shared" si="5"/>
        <v>78</v>
      </c>
      <c r="J26" s="27">
        <v>0.08</v>
      </c>
      <c r="K26" s="26">
        <f t="shared" si="7"/>
        <v>6.24</v>
      </c>
      <c r="L26" s="26">
        <f t="shared" si="6"/>
        <v>84.24</v>
      </c>
      <c r="M26" s="100" t="s">
        <v>509</v>
      </c>
      <c r="N26" s="26" t="s">
        <v>7</v>
      </c>
      <c r="O26" s="26">
        <f t="shared" si="11"/>
        <v>78</v>
      </c>
      <c r="P26" s="26">
        <f t="shared" si="12"/>
        <v>84.24</v>
      </c>
      <c r="Q26" s="28">
        <v>336</v>
      </c>
      <c r="R26" s="96"/>
      <c r="S26" s="97"/>
      <c r="T26" s="98"/>
      <c r="U26" s="99"/>
      <c r="V26" s="98"/>
      <c r="W26" s="99"/>
      <c r="X26" s="98"/>
      <c r="Y26" s="99"/>
      <c r="Z26" s="98"/>
      <c r="AA26" s="99"/>
    </row>
    <row r="27" spans="1:27" ht="168.75" customHeight="1" x14ac:dyDescent="0.25">
      <c r="A27" s="24" t="s">
        <v>326</v>
      </c>
      <c r="B27" s="43" t="s">
        <v>67</v>
      </c>
      <c r="C27" s="43" t="s">
        <v>62</v>
      </c>
      <c r="D27" s="34" t="s">
        <v>44</v>
      </c>
      <c r="E27" s="34" t="s">
        <v>41</v>
      </c>
      <c r="F27" s="101" t="s">
        <v>49</v>
      </c>
      <c r="G27" s="102">
        <v>20</v>
      </c>
      <c r="H27" s="103">
        <v>1.91</v>
      </c>
      <c r="I27" s="37">
        <f t="shared" si="5"/>
        <v>38.199999999999996</v>
      </c>
      <c r="J27" s="27">
        <v>0.08</v>
      </c>
      <c r="K27" s="103">
        <f t="shared" si="7"/>
        <v>3.0559999999999996</v>
      </c>
      <c r="L27" s="103">
        <f t="shared" si="6"/>
        <v>41.255999999999993</v>
      </c>
      <c r="M27" s="95" t="s">
        <v>420</v>
      </c>
      <c r="N27" s="103" t="s">
        <v>7</v>
      </c>
      <c r="O27" s="26">
        <f t="shared" si="11"/>
        <v>38.199999999999996</v>
      </c>
      <c r="P27" s="26">
        <f t="shared" si="12"/>
        <v>41.255999999999993</v>
      </c>
      <c r="Q27" s="28">
        <v>336</v>
      </c>
      <c r="R27" s="96"/>
      <c r="S27" s="97"/>
      <c r="T27" s="98"/>
      <c r="U27" s="99"/>
      <c r="V27" s="98"/>
      <c r="W27" s="99"/>
      <c r="X27" s="98"/>
      <c r="Y27" s="99"/>
      <c r="Z27" s="98"/>
      <c r="AA27" s="99"/>
    </row>
    <row r="28" spans="1:27" ht="174" customHeight="1" x14ac:dyDescent="0.25">
      <c r="A28" s="24" t="s">
        <v>327</v>
      </c>
      <c r="B28" s="42" t="s">
        <v>68</v>
      </c>
      <c r="C28" s="42" t="s">
        <v>62</v>
      </c>
      <c r="D28" s="34" t="s">
        <v>44</v>
      </c>
      <c r="E28" s="23" t="s">
        <v>41</v>
      </c>
      <c r="F28" s="104" t="s">
        <v>49</v>
      </c>
      <c r="G28" s="46">
        <v>20</v>
      </c>
      <c r="H28" s="48">
        <v>1.83</v>
      </c>
      <c r="I28" s="26">
        <f t="shared" si="5"/>
        <v>36.6</v>
      </c>
      <c r="J28" s="27">
        <v>0.08</v>
      </c>
      <c r="K28" s="48">
        <f t="shared" si="7"/>
        <v>2.9280000000000004</v>
      </c>
      <c r="L28" s="48">
        <f t="shared" si="6"/>
        <v>39.527999999999999</v>
      </c>
      <c r="M28" s="95" t="s">
        <v>420</v>
      </c>
      <c r="N28" s="48" t="s">
        <v>7</v>
      </c>
      <c r="O28" s="26">
        <f t="shared" si="11"/>
        <v>36.6</v>
      </c>
      <c r="P28" s="26">
        <f t="shared" si="12"/>
        <v>39.527999999999999</v>
      </c>
      <c r="Q28" s="28">
        <v>336</v>
      </c>
      <c r="R28" s="96"/>
      <c r="S28" s="97"/>
      <c r="T28" s="98"/>
      <c r="U28" s="99"/>
      <c r="V28" s="98"/>
      <c r="W28" s="99"/>
      <c r="X28" s="98"/>
      <c r="Y28" s="99"/>
      <c r="Z28" s="98"/>
      <c r="AA28" s="99"/>
    </row>
    <row r="29" spans="1:27" ht="150" customHeight="1" x14ac:dyDescent="0.25">
      <c r="A29" s="24" t="s">
        <v>328</v>
      </c>
      <c r="B29" s="42" t="s">
        <v>69</v>
      </c>
      <c r="C29" s="42" t="s">
        <v>62</v>
      </c>
      <c r="D29" s="34" t="s">
        <v>44</v>
      </c>
      <c r="E29" s="23" t="s">
        <v>41</v>
      </c>
      <c r="F29" s="104" t="s">
        <v>42</v>
      </c>
      <c r="G29" s="46">
        <v>2</v>
      </c>
      <c r="H29" s="48">
        <v>27</v>
      </c>
      <c r="I29" s="26">
        <f t="shared" si="5"/>
        <v>54</v>
      </c>
      <c r="J29" s="27">
        <v>0.08</v>
      </c>
      <c r="K29" s="48">
        <f t="shared" si="7"/>
        <v>4.32</v>
      </c>
      <c r="L29" s="48">
        <f t="shared" si="6"/>
        <v>58.32</v>
      </c>
      <c r="M29" s="100" t="s">
        <v>509</v>
      </c>
      <c r="N29" s="48" t="s">
        <v>7</v>
      </c>
      <c r="O29" s="26">
        <f t="shared" si="11"/>
        <v>54</v>
      </c>
      <c r="P29" s="26">
        <f t="shared" si="12"/>
        <v>58.32</v>
      </c>
      <c r="Q29" s="28">
        <v>336</v>
      </c>
      <c r="R29" s="96"/>
      <c r="S29" s="97"/>
      <c r="T29" s="98"/>
      <c r="U29" s="99"/>
      <c r="V29" s="98"/>
      <c r="W29" s="99"/>
      <c r="X29" s="98"/>
      <c r="Y29" s="99"/>
      <c r="Z29" s="98"/>
      <c r="AA29" s="99"/>
    </row>
    <row r="30" spans="1:27" ht="178.5" customHeight="1" x14ac:dyDescent="0.25">
      <c r="A30" s="24" t="s">
        <v>329</v>
      </c>
      <c r="B30" s="42" t="s">
        <v>70</v>
      </c>
      <c r="C30" s="42" t="s">
        <v>62</v>
      </c>
      <c r="D30" s="34" t="s">
        <v>44</v>
      </c>
      <c r="E30" s="23" t="s">
        <v>41</v>
      </c>
      <c r="F30" s="104" t="s">
        <v>42</v>
      </c>
      <c r="G30" s="46">
        <v>2</v>
      </c>
      <c r="H30" s="48">
        <v>15</v>
      </c>
      <c r="I30" s="26">
        <f t="shared" si="5"/>
        <v>30</v>
      </c>
      <c r="J30" s="27">
        <v>0.08</v>
      </c>
      <c r="K30" s="48">
        <f t="shared" si="7"/>
        <v>2.4</v>
      </c>
      <c r="L30" s="48">
        <f t="shared" si="6"/>
        <v>32.4</v>
      </c>
      <c r="M30" s="95" t="s">
        <v>509</v>
      </c>
      <c r="N30" s="48" t="s">
        <v>7</v>
      </c>
      <c r="O30" s="26">
        <f t="shared" si="11"/>
        <v>30</v>
      </c>
      <c r="P30" s="26">
        <f t="shared" si="12"/>
        <v>32.4</v>
      </c>
      <c r="Q30" s="28">
        <v>336</v>
      </c>
      <c r="R30" s="96"/>
      <c r="S30" s="97"/>
      <c r="T30" s="98"/>
      <c r="U30" s="99"/>
      <c r="V30" s="98"/>
      <c r="W30" s="99"/>
      <c r="X30" s="98"/>
      <c r="Y30" s="99"/>
      <c r="Z30" s="98"/>
      <c r="AA30" s="99"/>
    </row>
    <row r="31" spans="1:27" ht="168.75" customHeight="1" thickBot="1" x14ac:dyDescent="0.3">
      <c r="A31" s="24" t="s">
        <v>330</v>
      </c>
      <c r="B31" s="42" t="s">
        <v>71</v>
      </c>
      <c r="C31" s="42" t="s">
        <v>62</v>
      </c>
      <c r="D31" s="34" t="s">
        <v>44</v>
      </c>
      <c r="E31" s="23" t="s">
        <v>41</v>
      </c>
      <c r="F31" s="104" t="s">
        <v>42</v>
      </c>
      <c r="G31" s="46">
        <v>4</v>
      </c>
      <c r="H31" s="48">
        <v>43.83</v>
      </c>
      <c r="I31" s="26">
        <f t="shared" si="5"/>
        <v>175.32</v>
      </c>
      <c r="J31" s="27">
        <v>0.08</v>
      </c>
      <c r="K31" s="48">
        <f t="shared" si="7"/>
        <v>14.025599999999999</v>
      </c>
      <c r="L31" s="48">
        <f t="shared" si="6"/>
        <v>189.34559999999999</v>
      </c>
      <c r="M31" s="95" t="s">
        <v>420</v>
      </c>
      <c r="N31" s="48" t="s">
        <v>7</v>
      </c>
      <c r="O31" s="26">
        <f t="shared" si="11"/>
        <v>175.32</v>
      </c>
      <c r="P31" s="26">
        <f t="shared" si="12"/>
        <v>189.34559999999999</v>
      </c>
      <c r="Q31" s="28">
        <v>336</v>
      </c>
      <c r="R31" s="96"/>
      <c r="S31" s="97"/>
      <c r="T31" s="98"/>
      <c r="U31" s="99"/>
      <c r="V31" s="98"/>
      <c r="W31" s="99"/>
      <c r="X31" s="98"/>
      <c r="Y31" s="99"/>
      <c r="Z31" s="98"/>
      <c r="AA31" s="99"/>
    </row>
    <row r="32" spans="1:27" ht="16.5" customHeight="1" thickBot="1" x14ac:dyDescent="0.3">
      <c r="A32" s="53"/>
      <c r="B32" s="54" t="s">
        <v>15</v>
      </c>
      <c r="C32" s="55"/>
      <c r="D32" s="105"/>
      <c r="E32" s="106"/>
      <c r="F32" s="57"/>
      <c r="G32" s="58"/>
      <c r="H32" s="59"/>
      <c r="I32" s="107"/>
      <c r="J32" s="108"/>
      <c r="K32" s="59"/>
      <c r="L32" s="59"/>
      <c r="M32" s="62"/>
      <c r="N32" s="107"/>
      <c r="O32" s="109">
        <f>SUM(O12:O31)</f>
        <v>2727.069</v>
      </c>
      <c r="P32" s="110">
        <f>SUM(P12:P31)</f>
        <v>2945.2345199999995</v>
      </c>
      <c r="Q32" s="109"/>
      <c r="R32" s="65">
        <f>SUM(R12:R21)</f>
        <v>0</v>
      </c>
      <c r="S32" s="111"/>
      <c r="T32" s="67"/>
      <c r="U32" s="67"/>
      <c r="V32" s="67"/>
      <c r="W32" s="67"/>
      <c r="X32" s="67"/>
      <c r="Y32" s="67"/>
      <c r="Z32" s="67"/>
      <c r="AA32" s="67"/>
    </row>
    <row r="33" spans="1:27" ht="40.5" customHeight="1" thickBot="1" x14ac:dyDescent="0.4">
      <c r="A33" s="112"/>
      <c r="B33" s="113" t="s">
        <v>400</v>
      </c>
      <c r="C33" s="114"/>
      <c r="D33" s="115"/>
      <c r="E33" s="116"/>
      <c r="F33" s="117"/>
      <c r="G33" s="117"/>
      <c r="H33" s="118"/>
      <c r="I33" s="107"/>
      <c r="J33" s="119"/>
      <c r="K33" s="118"/>
      <c r="L33" s="118"/>
      <c r="M33" s="116"/>
      <c r="N33" s="120"/>
      <c r="O33" s="121"/>
      <c r="P33" s="122"/>
      <c r="Q33" s="123"/>
      <c r="R33" s="459"/>
      <c r="S33" s="460"/>
      <c r="T33" s="461"/>
      <c r="U33" s="462"/>
      <c r="V33" s="461"/>
      <c r="W33" s="462"/>
      <c r="X33" s="461"/>
      <c r="Y33" s="462"/>
      <c r="Z33" s="461"/>
      <c r="AA33" s="462"/>
    </row>
    <row r="34" spans="1:27" ht="164.25" customHeight="1" x14ac:dyDescent="0.25">
      <c r="A34" s="124" t="s">
        <v>331</v>
      </c>
      <c r="B34" s="125" t="s">
        <v>72</v>
      </c>
      <c r="C34" s="77" t="s">
        <v>62</v>
      </c>
      <c r="D34" s="126" t="s">
        <v>44</v>
      </c>
      <c r="E34" s="126" t="s">
        <v>41</v>
      </c>
      <c r="F34" s="127" t="s">
        <v>42</v>
      </c>
      <c r="G34" s="128">
        <v>20</v>
      </c>
      <c r="H34" s="80">
        <v>9</v>
      </c>
      <c r="I34" s="80">
        <f t="shared" si="5"/>
        <v>180</v>
      </c>
      <c r="J34" s="81">
        <v>0.08</v>
      </c>
      <c r="K34" s="80">
        <f t="shared" ref="K34:K39" si="13">I34*8%</f>
        <v>14.4</v>
      </c>
      <c r="L34" s="80">
        <f t="shared" ref="L34:L39" si="14">K34+I34</f>
        <v>194.4</v>
      </c>
      <c r="M34" s="126" t="s">
        <v>87</v>
      </c>
      <c r="N34" s="80">
        <f>SUM(H34*2.3%)+H34</f>
        <v>9.2070000000000007</v>
      </c>
      <c r="O34" s="129">
        <f>SUM(I34*2.3%)+I34</f>
        <v>184.14</v>
      </c>
      <c r="P34" s="130">
        <f>SUM(L34*2.3%)+L34</f>
        <v>198.87120000000002</v>
      </c>
      <c r="Q34" s="131">
        <v>336</v>
      </c>
      <c r="R34" s="83"/>
      <c r="S34" s="84"/>
      <c r="T34" s="40"/>
      <c r="U34" s="41"/>
      <c r="V34" s="40"/>
      <c r="W34" s="41"/>
      <c r="X34" s="40"/>
      <c r="Y34" s="41"/>
      <c r="Z34" s="40"/>
      <c r="AA34" s="41"/>
    </row>
    <row r="35" spans="1:27" ht="161.25" customHeight="1" x14ac:dyDescent="0.25">
      <c r="A35" s="124" t="s">
        <v>332</v>
      </c>
      <c r="B35" s="77" t="s">
        <v>77</v>
      </c>
      <c r="C35" s="77" t="s">
        <v>62</v>
      </c>
      <c r="D35" s="126" t="s">
        <v>44</v>
      </c>
      <c r="E35" s="126" t="s">
        <v>41</v>
      </c>
      <c r="F35" s="92" t="s">
        <v>42</v>
      </c>
      <c r="G35" s="76">
        <v>50</v>
      </c>
      <c r="H35" s="80">
        <v>3</v>
      </c>
      <c r="I35" s="80">
        <f t="shared" si="5"/>
        <v>150</v>
      </c>
      <c r="J35" s="81">
        <v>0.08</v>
      </c>
      <c r="K35" s="80">
        <f t="shared" si="13"/>
        <v>12</v>
      </c>
      <c r="L35" s="80">
        <f t="shared" si="14"/>
        <v>162</v>
      </c>
      <c r="M35" s="126" t="s">
        <v>87</v>
      </c>
      <c r="N35" s="80">
        <f t="shared" ref="N35:N39" si="15">SUM(H35*2.3%)+H35</f>
        <v>3.069</v>
      </c>
      <c r="O35" s="129">
        <f t="shared" ref="O35:O39" si="16">SUM(I35*2.3%)+I35</f>
        <v>153.44999999999999</v>
      </c>
      <c r="P35" s="130">
        <f t="shared" ref="P35:P39" si="17">SUM(L35*2.3%)+L35</f>
        <v>165.726</v>
      </c>
      <c r="Q35" s="131">
        <v>336</v>
      </c>
      <c r="R35" s="86"/>
      <c r="S35" s="87"/>
      <c r="T35" s="88"/>
      <c r="U35" s="89"/>
      <c r="V35" s="88"/>
      <c r="W35" s="89"/>
      <c r="X35" s="88"/>
      <c r="Y35" s="89"/>
      <c r="Z35" s="88"/>
      <c r="AA35" s="89"/>
    </row>
    <row r="36" spans="1:27" ht="182.25" customHeight="1" x14ac:dyDescent="0.25">
      <c r="A36" s="124" t="s">
        <v>333</v>
      </c>
      <c r="B36" s="77" t="s">
        <v>73</v>
      </c>
      <c r="C36" s="77" t="s">
        <v>62</v>
      </c>
      <c r="D36" s="126" t="s">
        <v>44</v>
      </c>
      <c r="E36" s="126" t="s">
        <v>41</v>
      </c>
      <c r="F36" s="92" t="s">
        <v>42</v>
      </c>
      <c r="G36" s="76">
        <v>10</v>
      </c>
      <c r="H36" s="80">
        <v>1.4</v>
      </c>
      <c r="I36" s="80">
        <f t="shared" si="5"/>
        <v>14</v>
      </c>
      <c r="J36" s="81">
        <v>0.08</v>
      </c>
      <c r="K36" s="80">
        <f t="shared" si="13"/>
        <v>1.1200000000000001</v>
      </c>
      <c r="L36" s="80">
        <f t="shared" si="14"/>
        <v>15.120000000000001</v>
      </c>
      <c r="M36" s="126" t="s">
        <v>87</v>
      </c>
      <c r="N36" s="80">
        <f t="shared" si="15"/>
        <v>1.4321999999999999</v>
      </c>
      <c r="O36" s="129">
        <f t="shared" si="16"/>
        <v>14.321999999999999</v>
      </c>
      <c r="P36" s="130">
        <f t="shared" si="17"/>
        <v>15.46776</v>
      </c>
      <c r="Q36" s="131">
        <v>336</v>
      </c>
      <c r="R36" s="86"/>
      <c r="S36" s="87"/>
      <c r="T36" s="88"/>
      <c r="U36" s="89"/>
      <c r="V36" s="88"/>
      <c r="W36" s="89"/>
      <c r="X36" s="88"/>
      <c r="Y36" s="89"/>
      <c r="Z36" s="88"/>
      <c r="AA36" s="89"/>
    </row>
    <row r="37" spans="1:27" ht="153" customHeight="1" x14ac:dyDescent="0.25">
      <c r="A37" s="124" t="s">
        <v>334</v>
      </c>
      <c r="B37" s="77" t="s">
        <v>74</v>
      </c>
      <c r="C37" s="77" t="s">
        <v>62</v>
      </c>
      <c r="D37" s="126" t="s">
        <v>44</v>
      </c>
      <c r="E37" s="126" t="s">
        <v>41</v>
      </c>
      <c r="F37" s="92" t="s">
        <v>42</v>
      </c>
      <c r="G37" s="76">
        <v>10</v>
      </c>
      <c r="H37" s="80">
        <v>1.5</v>
      </c>
      <c r="I37" s="80">
        <f t="shared" si="5"/>
        <v>15</v>
      </c>
      <c r="J37" s="81">
        <v>0.08</v>
      </c>
      <c r="K37" s="80">
        <f t="shared" si="13"/>
        <v>1.2</v>
      </c>
      <c r="L37" s="80">
        <f t="shared" si="14"/>
        <v>16.2</v>
      </c>
      <c r="M37" s="126" t="s">
        <v>87</v>
      </c>
      <c r="N37" s="80">
        <f t="shared" si="15"/>
        <v>1.5345</v>
      </c>
      <c r="O37" s="129">
        <f t="shared" si="16"/>
        <v>15.345000000000001</v>
      </c>
      <c r="P37" s="130">
        <f t="shared" si="17"/>
        <v>16.572599999999998</v>
      </c>
      <c r="Q37" s="131">
        <v>336</v>
      </c>
      <c r="R37" s="86"/>
      <c r="S37" s="87"/>
      <c r="T37" s="88"/>
      <c r="U37" s="89"/>
      <c r="V37" s="88"/>
      <c r="W37" s="89"/>
      <c r="X37" s="88"/>
      <c r="Y37" s="89"/>
      <c r="Z37" s="88"/>
      <c r="AA37" s="89"/>
    </row>
    <row r="38" spans="1:27" ht="150" customHeight="1" x14ac:dyDescent="0.25">
      <c r="A38" s="124" t="s">
        <v>335</v>
      </c>
      <c r="B38" s="77" t="s">
        <v>75</v>
      </c>
      <c r="C38" s="77" t="s">
        <v>62</v>
      </c>
      <c r="D38" s="126" t="s">
        <v>44</v>
      </c>
      <c r="E38" s="126" t="s">
        <v>41</v>
      </c>
      <c r="F38" s="92" t="s">
        <v>42</v>
      </c>
      <c r="G38" s="76">
        <v>5</v>
      </c>
      <c r="H38" s="80">
        <v>2</v>
      </c>
      <c r="I38" s="80">
        <f t="shared" si="5"/>
        <v>10</v>
      </c>
      <c r="J38" s="81">
        <v>0.08</v>
      </c>
      <c r="K38" s="80">
        <f t="shared" si="13"/>
        <v>0.8</v>
      </c>
      <c r="L38" s="80">
        <f t="shared" si="14"/>
        <v>10.8</v>
      </c>
      <c r="M38" s="126" t="s">
        <v>87</v>
      </c>
      <c r="N38" s="80">
        <f t="shared" si="15"/>
        <v>2.0459999999999998</v>
      </c>
      <c r="O38" s="129">
        <f t="shared" si="16"/>
        <v>10.23</v>
      </c>
      <c r="P38" s="130">
        <f t="shared" si="17"/>
        <v>11.048400000000001</v>
      </c>
      <c r="Q38" s="131">
        <v>336</v>
      </c>
      <c r="R38" s="86"/>
      <c r="S38" s="87"/>
      <c r="T38" s="88"/>
      <c r="U38" s="89"/>
      <c r="V38" s="88"/>
      <c r="W38" s="89"/>
      <c r="X38" s="88"/>
      <c r="Y38" s="89"/>
      <c r="Z38" s="88"/>
      <c r="AA38" s="89"/>
    </row>
    <row r="39" spans="1:27" ht="141.75" customHeight="1" thickBot="1" x14ac:dyDescent="0.3">
      <c r="A39" s="124" t="s">
        <v>336</v>
      </c>
      <c r="B39" s="132" t="s">
        <v>76</v>
      </c>
      <c r="C39" s="132" t="s">
        <v>62</v>
      </c>
      <c r="D39" s="133" t="s">
        <v>44</v>
      </c>
      <c r="E39" s="133" t="s">
        <v>41</v>
      </c>
      <c r="F39" s="134" t="s">
        <v>42</v>
      </c>
      <c r="G39" s="135">
        <v>5</v>
      </c>
      <c r="H39" s="136">
        <v>2</v>
      </c>
      <c r="I39" s="136">
        <f t="shared" si="5"/>
        <v>10</v>
      </c>
      <c r="J39" s="137">
        <v>0.08</v>
      </c>
      <c r="K39" s="136">
        <f t="shared" si="13"/>
        <v>0.8</v>
      </c>
      <c r="L39" s="136">
        <f t="shared" si="14"/>
        <v>10.8</v>
      </c>
      <c r="M39" s="133" t="s">
        <v>87</v>
      </c>
      <c r="N39" s="136">
        <f t="shared" si="15"/>
        <v>2.0459999999999998</v>
      </c>
      <c r="O39" s="138">
        <f t="shared" si="16"/>
        <v>10.23</v>
      </c>
      <c r="P39" s="139">
        <f t="shared" si="17"/>
        <v>11.048400000000001</v>
      </c>
      <c r="Q39" s="131">
        <v>336</v>
      </c>
      <c r="R39" s="140"/>
      <c r="S39" s="94"/>
      <c r="T39" s="51"/>
      <c r="U39" s="52"/>
      <c r="V39" s="51"/>
      <c r="W39" s="52"/>
      <c r="X39" s="51"/>
      <c r="Y39" s="52"/>
      <c r="Z39" s="51"/>
      <c r="AA39" s="52"/>
    </row>
    <row r="40" spans="1:27" ht="20.25" customHeight="1" thickBot="1" x14ac:dyDescent="0.3">
      <c r="A40" s="141"/>
      <c r="B40" s="54" t="s">
        <v>15</v>
      </c>
      <c r="C40" s="142"/>
      <c r="D40" s="143"/>
      <c r="E40" s="143"/>
      <c r="F40" s="144"/>
      <c r="G40" s="145"/>
      <c r="H40" s="60"/>
      <c r="I40" s="60"/>
      <c r="J40" s="146"/>
      <c r="K40" s="60"/>
      <c r="L40" s="60"/>
      <c r="M40" s="143"/>
      <c r="N40" s="60"/>
      <c r="O40" s="64">
        <f>SUM(O34:O39)</f>
        <v>387.71700000000004</v>
      </c>
      <c r="P40" s="64">
        <f>SUM(P34:P39)</f>
        <v>418.73436000000009</v>
      </c>
      <c r="Q40" s="60"/>
      <c r="R40" s="96"/>
      <c r="S40" s="147"/>
      <c r="T40" s="98"/>
      <c r="U40" s="99"/>
      <c r="V40" s="98"/>
      <c r="W40" s="99"/>
      <c r="X40" s="98"/>
      <c r="Y40" s="99"/>
      <c r="Z40" s="98"/>
      <c r="AA40" s="99"/>
    </row>
    <row r="41" spans="1:27" ht="18.75" customHeight="1" thickBot="1" x14ac:dyDescent="0.4">
      <c r="A41" s="112"/>
      <c r="B41" s="148" t="s">
        <v>421</v>
      </c>
      <c r="C41" s="114"/>
      <c r="D41" s="149"/>
      <c r="E41" s="116"/>
      <c r="F41" s="150"/>
      <c r="G41" s="150"/>
      <c r="H41" s="118"/>
      <c r="I41" s="107"/>
      <c r="J41" s="119"/>
      <c r="K41" s="118"/>
      <c r="L41" s="118"/>
      <c r="M41" s="116"/>
      <c r="N41" s="116"/>
      <c r="O41" s="118"/>
      <c r="P41" s="151"/>
      <c r="Q41" s="60"/>
      <c r="R41" s="463"/>
      <c r="S41" s="464"/>
      <c r="T41" s="461"/>
      <c r="U41" s="462"/>
      <c r="V41" s="461"/>
      <c r="W41" s="462"/>
      <c r="X41" s="461"/>
      <c r="Y41" s="462"/>
      <c r="Z41" s="461"/>
      <c r="AA41" s="462"/>
    </row>
    <row r="42" spans="1:27" ht="172.5" customHeight="1" x14ac:dyDescent="0.25">
      <c r="A42" s="124" t="s">
        <v>337</v>
      </c>
      <c r="B42" s="125" t="s">
        <v>78</v>
      </c>
      <c r="C42" s="125" t="s">
        <v>46</v>
      </c>
      <c r="D42" s="126" t="s">
        <v>44</v>
      </c>
      <c r="E42" s="126" t="s">
        <v>41</v>
      </c>
      <c r="F42" s="152" t="s">
        <v>42</v>
      </c>
      <c r="G42" s="128">
        <v>1</v>
      </c>
      <c r="H42" s="136">
        <v>421</v>
      </c>
      <c r="I42" s="80">
        <f t="shared" si="5"/>
        <v>421</v>
      </c>
      <c r="J42" s="137">
        <v>0.08</v>
      </c>
      <c r="K42" s="80">
        <f t="shared" ref="K42:K51" si="18">I42*8%</f>
        <v>33.68</v>
      </c>
      <c r="L42" s="80">
        <f t="shared" ref="L42:L51" si="19">K42+I42</f>
        <v>454.68</v>
      </c>
      <c r="M42" s="126" t="s">
        <v>89</v>
      </c>
      <c r="N42" s="80">
        <f>SUM(H42*2.3%)+H42</f>
        <v>430.68299999999999</v>
      </c>
      <c r="O42" s="129">
        <f>SUM(I42*2.3%)+I42</f>
        <v>430.68299999999999</v>
      </c>
      <c r="P42" s="130">
        <f>SUM(L42*2.3%)+L42</f>
        <v>465.13764000000003</v>
      </c>
      <c r="Q42" s="131">
        <v>336</v>
      </c>
      <c r="R42" s="40"/>
      <c r="S42" s="41"/>
      <c r="T42" s="40"/>
      <c r="U42" s="41"/>
      <c r="V42" s="40"/>
      <c r="W42" s="41"/>
      <c r="X42" s="40"/>
      <c r="Y42" s="41"/>
      <c r="Z42" s="40"/>
      <c r="AA42" s="41"/>
    </row>
    <row r="43" spans="1:27" ht="215.25" customHeight="1" x14ac:dyDescent="0.25">
      <c r="A43" s="124" t="s">
        <v>434</v>
      </c>
      <c r="B43" s="77" t="s">
        <v>79</v>
      </c>
      <c r="C43" s="125" t="s">
        <v>46</v>
      </c>
      <c r="D43" s="126" t="s">
        <v>44</v>
      </c>
      <c r="E43" s="126" t="s">
        <v>41</v>
      </c>
      <c r="F43" s="92" t="s">
        <v>49</v>
      </c>
      <c r="G43" s="76">
        <v>25</v>
      </c>
      <c r="H43" s="153">
        <v>15.84</v>
      </c>
      <c r="I43" s="80">
        <f t="shared" si="5"/>
        <v>396</v>
      </c>
      <c r="J43" s="137">
        <v>0.08</v>
      </c>
      <c r="K43" s="80">
        <f t="shared" si="18"/>
        <v>31.68</v>
      </c>
      <c r="L43" s="80">
        <f t="shared" si="19"/>
        <v>427.68</v>
      </c>
      <c r="M43" s="126" t="s">
        <v>89</v>
      </c>
      <c r="N43" s="80">
        <f t="shared" ref="N43:N51" si="20">SUM(H43*2.3%)+H43</f>
        <v>16.204319999999999</v>
      </c>
      <c r="O43" s="129">
        <f t="shared" ref="O43:O51" si="21">SUM(I43*2.3%)+I43</f>
        <v>405.108</v>
      </c>
      <c r="P43" s="130">
        <f t="shared" ref="P43:P51" si="22">SUM(L43*2.3%)+L43</f>
        <v>437.51664</v>
      </c>
      <c r="Q43" s="131">
        <v>336</v>
      </c>
      <c r="R43" s="88"/>
      <c r="S43" s="89"/>
      <c r="T43" s="88"/>
      <c r="U43" s="89"/>
      <c r="V43" s="88"/>
      <c r="W43" s="89"/>
      <c r="X43" s="88"/>
      <c r="Y43" s="89"/>
      <c r="Z43" s="88"/>
      <c r="AA43" s="89"/>
    </row>
    <row r="44" spans="1:27" ht="174" customHeight="1" x14ac:dyDescent="0.25">
      <c r="A44" s="124" t="s">
        <v>435</v>
      </c>
      <c r="B44" s="77" t="s">
        <v>80</v>
      </c>
      <c r="C44" s="125" t="s">
        <v>46</v>
      </c>
      <c r="D44" s="126" t="s">
        <v>44</v>
      </c>
      <c r="E44" s="126" t="s">
        <v>41</v>
      </c>
      <c r="F44" s="79" t="s">
        <v>49</v>
      </c>
      <c r="G44" s="76">
        <v>25</v>
      </c>
      <c r="H44" s="153">
        <v>32.28</v>
      </c>
      <c r="I44" s="80">
        <f t="shared" si="5"/>
        <v>807</v>
      </c>
      <c r="J44" s="137">
        <v>0.08</v>
      </c>
      <c r="K44" s="80">
        <f t="shared" si="18"/>
        <v>64.56</v>
      </c>
      <c r="L44" s="80">
        <f t="shared" si="19"/>
        <v>871.56</v>
      </c>
      <c r="M44" s="126" t="s">
        <v>89</v>
      </c>
      <c r="N44" s="80">
        <f t="shared" si="20"/>
        <v>33.022440000000003</v>
      </c>
      <c r="O44" s="129">
        <f t="shared" si="21"/>
        <v>825.56100000000004</v>
      </c>
      <c r="P44" s="130">
        <f t="shared" si="22"/>
        <v>891.60587999999996</v>
      </c>
      <c r="Q44" s="131">
        <v>336</v>
      </c>
      <c r="R44" s="88"/>
      <c r="S44" s="89"/>
      <c r="T44" s="88"/>
      <c r="U44" s="89"/>
      <c r="V44" s="88"/>
      <c r="W44" s="89"/>
      <c r="X44" s="88"/>
      <c r="Y44" s="89"/>
      <c r="Z44" s="88"/>
      <c r="AA44" s="89"/>
    </row>
    <row r="45" spans="1:27" ht="142.5" customHeight="1" x14ac:dyDescent="0.25">
      <c r="A45" s="124" t="s">
        <v>436</v>
      </c>
      <c r="B45" s="77" t="s">
        <v>81</v>
      </c>
      <c r="C45" s="125" t="s">
        <v>46</v>
      </c>
      <c r="D45" s="126" t="s">
        <v>44</v>
      </c>
      <c r="E45" s="126" t="s">
        <v>41</v>
      </c>
      <c r="F45" s="79" t="s">
        <v>42</v>
      </c>
      <c r="G45" s="76">
        <v>1</v>
      </c>
      <c r="H45" s="153">
        <v>82</v>
      </c>
      <c r="I45" s="80">
        <f t="shared" si="5"/>
        <v>82</v>
      </c>
      <c r="J45" s="137">
        <v>0.08</v>
      </c>
      <c r="K45" s="80">
        <f t="shared" si="18"/>
        <v>6.5600000000000005</v>
      </c>
      <c r="L45" s="80">
        <f t="shared" si="19"/>
        <v>88.56</v>
      </c>
      <c r="M45" s="126" t="s">
        <v>89</v>
      </c>
      <c r="N45" s="80">
        <f t="shared" si="20"/>
        <v>83.885999999999996</v>
      </c>
      <c r="O45" s="129">
        <f t="shared" si="21"/>
        <v>83.885999999999996</v>
      </c>
      <c r="P45" s="130">
        <f t="shared" si="22"/>
        <v>90.596879999999999</v>
      </c>
      <c r="Q45" s="131">
        <v>336</v>
      </c>
      <c r="R45" s="88"/>
      <c r="S45" s="89"/>
      <c r="T45" s="88"/>
      <c r="U45" s="89"/>
      <c r="V45" s="88"/>
      <c r="W45" s="89"/>
      <c r="X45" s="88"/>
      <c r="Y45" s="89"/>
      <c r="Z45" s="88"/>
      <c r="AA45" s="89"/>
    </row>
    <row r="46" spans="1:27" ht="162.75" customHeight="1" x14ac:dyDescent="0.25">
      <c r="A46" s="124" t="s">
        <v>437</v>
      </c>
      <c r="B46" s="77" t="s">
        <v>82</v>
      </c>
      <c r="C46" s="125" t="s">
        <v>46</v>
      </c>
      <c r="D46" s="126" t="s">
        <v>44</v>
      </c>
      <c r="E46" s="126" t="s">
        <v>41</v>
      </c>
      <c r="F46" s="79" t="s">
        <v>42</v>
      </c>
      <c r="G46" s="76">
        <v>1</v>
      </c>
      <c r="H46" s="153">
        <v>82</v>
      </c>
      <c r="I46" s="80">
        <f t="shared" si="5"/>
        <v>82</v>
      </c>
      <c r="J46" s="137">
        <v>0.08</v>
      </c>
      <c r="K46" s="80">
        <f t="shared" si="18"/>
        <v>6.5600000000000005</v>
      </c>
      <c r="L46" s="80">
        <f t="shared" si="19"/>
        <v>88.56</v>
      </c>
      <c r="M46" s="126" t="s">
        <v>89</v>
      </c>
      <c r="N46" s="80">
        <f t="shared" si="20"/>
        <v>83.885999999999996</v>
      </c>
      <c r="O46" s="129">
        <f t="shared" si="21"/>
        <v>83.885999999999996</v>
      </c>
      <c r="P46" s="130">
        <f t="shared" si="22"/>
        <v>90.596879999999999</v>
      </c>
      <c r="Q46" s="131">
        <v>336</v>
      </c>
      <c r="R46" s="88"/>
      <c r="S46" s="89"/>
      <c r="T46" s="88"/>
      <c r="U46" s="89"/>
      <c r="V46" s="88"/>
      <c r="W46" s="89"/>
      <c r="X46" s="88"/>
      <c r="Y46" s="89"/>
      <c r="Z46" s="88"/>
      <c r="AA46" s="89"/>
    </row>
    <row r="47" spans="1:27" ht="168" customHeight="1" x14ac:dyDescent="0.25">
      <c r="A47" s="124" t="s">
        <v>438</v>
      </c>
      <c r="B47" s="77" t="s">
        <v>83</v>
      </c>
      <c r="C47" s="125" t="s">
        <v>46</v>
      </c>
      <c r="D47" s="126" t="s">
        <v>44</v>
      </c>
      <c r="E47" s="126" t="s">
        <v>41</v>
      </c>
      <c r="F47" s="79" t="s">
        <v>42</v>
      </c>
      <c r="G47" s="76">
        <v>1</v>
      </c>
      <c r="H47" s="153">
        <v>110</v>
      </c>
      <c r="I47" s="80">
        <f t="shared" si="5"/>
        <v>110</v>
      </c>
      <c r="J47" s="137">
        <v>0.08</v>
      </c>
      <c r="K47" s="80">
        <f t="shared" si="18"/>
        <v>8.8000000000000007</v>
      </c>
      <c r="L47" s="80">
        <f t="shared" si="19"/>
        <v>118.8</v>
      </c>
      <c r="M47" s="126" t="s">
        <v>89</v>
      </c>
      <c r="N47" s="80">
        <f t="shared" si="20"/>
        <v>112.53</v>
      </c>
      <c r="O47" s="129">
        <f t="shared" si="21"/>
        <v>112.53</v>
      </c>
      <c r="P47" s="130">
        <f t="shared" si="22"/>
        <v>121.5324</v>
      </c>
      <c r="Q47" s="131">
        <v>336</v>
      </c>
      <c r="R47" s="88"/>
      <c r="S47" s="89"/>
      <c r="T47" s="88"/>
      <c r="U47" s="89"/>
      <c r="V47" s="88"/>
      <c r="W47" s="89"/>
      <c r="X47" s="88"/>
      <c r="Y47" s="89"/>
      <c r="Z47" s="88"/>
      <c r="AA47" s="89"/>
    </row>
    <row r="48" spans="1:27" ht="169.5" customHeight="1" x14ac:dyDescent="0.25">
      <c r="A48" s="124" t="s">
        <v>439</v>
      </c>
      <c r="B48" s="77" t="s">
        <v>84</v>
      </c>
      <c r="C48" s="125" t="s">
        <v>46</v>
      </c>
      <c r="D48" s="126" t="s">
        <v>44</v>
      </c>
      <c r="E48" s="126" t="s">
        <v>41</v>
      </c>
      <c r="F48" s="79" t="s">
        <v>42</v>
      </c>
      <c r="G48" s="76">
        <v>1</v>
      </c>
      <c r="H48" s="153">
        <v>104</v>
      </c>
      <c r="I48" s="80">
        <f t="shared" si="5"/>
        <v>104</v>
      </c>
      <c r="J48" s="137">
        <v>0.08</v>
      </c>
      <c r="K48" s="80">
        <f t="shared" si="18"/>
        <v>8.32</v>
      </c>
      <c r="L48" s="80">
        <f t="shared" si="19"/>
        <v>112.32</v>
      </c>
      <c r="M48" s="126" t="s">
        <v>89</v>
      </c>
      <c r="N48" s="80">
        <f t="shared" si="20"/>
        <v>106.392</v>
      </c>
      <c r="O48" s="129">
        <f t="shared" si="21"/>
        <v>106.392</v>
      </c>
      <c r="P48" s="130">
        <f t="shared" si="22"/>
        <v>114.90335999999999</v>
      </c>
      <c r="Q48" s="131">
        <v>336</v>
      </c>
      <c r="R48" s="88"/>
      <c r="S48" s="89"/>
      <c r="T48" s="88"/>
      <c r="U48" s="89"/>
      <c r="V48" s="88"/>
      <c r="W48" s="89"/>
      <c r="X48" s="88"/>
      <c r="Y48" s="89"/>
      <c r="Z48" s="88"/>
      <c r="AA48" s="89"/>
    </row>
    <row r="49" spans="1:27" ht="162.75" customHeight="1" x14ac:dyDescent="0.25">
      <c r="A49" s="124" t="s">
        <v>440</v>
      </c>
      <c r="B49" s="77" t="s">
        <v>85</v>
      </c>
      <c r="C49" s="125" t="s">
        <v>46</v>
      </c>
      <c r="D49" s="126" t="s">
        <v>44</v>
      </c>
      <c r="E49" s="126" t="s">
        <v>41</v>
      </c>
      <c r="F49" s="79" t="s">
        <v>42</v>
      </c>
      <c r="G49" s="76">
        <v>1</v>
      </c>
      <c r="H49" s="153">
        <v>67</v>
      </c>
      <c r="I49" s="80">
        <f t="shared" si="5"/>
        <v>67</v>
      </c>
      <c r="J49" s="137">
        <v>0.08</v>
      </c>
      <c r="K49" s="80">
        <f t="shared" si="18"/>
        <v>5.36</v>
      </c>
      <c r="L49" s="80">
        <f t="shared" si="19"/>
        <v>72.36</v>
      </c>
      <c r="M49" s="126" t="s">
        <v>89</v>
      </c>
      <c r="N49" s="80">
        <f t="shared" si="20"/>
        <v>68.540999999999997</v>
      </c>
      <c r="O49" s="129">
        <f t="shared" si="21"/>
        <v>68.540999999999997</v>
      </c>
      <c r="P49" s="130">
        <f t="shared" si="22"/>
        <v>74.024280000000005</v>
      </c>
      <c r="Q49" s="131">
        <v>336</v>
      </c>
      <c r="R49" s="88"/>
      <c r="S49" s="89"/>
      <c r="T49" s="88"/>
      <c r="U49" s="89"/>
      <c r="V49" s="88"/>
      <c r="W49" s="89"/>
      <c r="X49" s="88"/>
      <c r="Y49" s="89"/>
      <c r="Z49" s="88"/>
      <c r="AA49" s="89"/>
    </row>
    <row r="50" spans="1:27" ht="145.5" customHeight="1" x14ac:dyDescent="0.25">
      <c r="A50" s="124" t="s">
        <v>441</v>
      </c>
      <c r="B50" s="77" t="s">
        <v>86</v>
      </c>
      <c r="C50" s="125" t="s">
        <v>46</v>
      </c>
      <c r="D50" s="126" t="s">
        <v>44</v>
      </c>
      <c r="E50" s="126" t="s">
        <v>41</v>
      </c>
      <c r="F50" s="79" t="s">
        <v>42</v>
      </c>
      <c r="G50" s="76">
        <v>1</v>
      </c>
      <c r="H50" s="153">
        <v>82</v>
      </c>
      <c r="I50" s="80">
        <f t="shared" si="5"/>
        <v>82</v>
      </c>
      <c r="J50" s="137">
        <v>0.08</v>
      </c>
      <c r="K50" s="80">
        <f t="shared" si="18"/>
        <v>6.5600000000000005</v>
      </c>
      <c r="L50" s="80">
        <f t="shared" si="19"/>
        <v>88.56</v>
      </c>
      <c r="M50" s="126" t="s">
        <v>89</v>
      </c>
      <c r="N50" s="80">
        <f t="shared" si="20"/>
        <v>83.885999999999996</v>
      </c>
      <c r="O50" s="129">
        <f t="shared" si="21"/>
        <v>83.885999999999996</v>
      </c>
      <c r="P50" s="130">
        <f t="shared" si="22"/>
        <v>90.596879999999999</v>
      </c>
      <c r="Q50" s="131">
        <v>336</v>
      </c>
      <c r="R50" s="88"/>
      <c r="S50" s="89"/>
      <c r="T50" s="88"/>
      <c r="U50" s="89"/>
      <c r="V50" s="88"/>
      <c r="W50" s="89"/>
      <c r="X50" s="88"/>
      <c r="Y50" s="89"/>
      <c r="Z50" s="88"/>
      <c r="AA50" s="89"/>
    </row>
    <row r="51" spans="1:27" ht="171" customHeight="1" thickBot="1" x14ac:dyDescent="0.3">
      <c r="A51" s="124" t="s">
        <v>442</v>
      </c>
      <c r="B51" s="132" t="s">
        <v>19</v>
      </c>
      <c r="C51" s="154" t="s">
        <v>46</v>
      </c>
      <c r="D51" s="133" t="s">
        <v>44</v>
      </c>
      <c r="E51" s="133" t="s">
        <v>41</v>
      </c>
      <c r="F51" s="155" t="s">
        <v>42</v>
      </c>
      <c r="G51" s="135">
        <v>1</v>
      </c>
      <c r="H51" s="156">
        <v>890</v>
      </c>
      <c r="I51" s="136">
        <f t="shared" si="5"/>
        <v>890</v>
      </c>
      <c r="J51" s="137">
        <v>0.08</v>
      </c>
      <c r="K51" s="136">
        <f t="shared" si="18"/>
        <v>71.2</v>
      </c>
      <c r="L51" s="136">
        <f t="shared" si="19"/>
        <v>961.2</v>
      </c>
      <c r="M51" s="126" t="s">
        <v>89</v>
      </c>
      <c r="N51" s="80">
        <f t="shared" si="20"/>
        <v>910.47</v>
      </c>
      <c r="O51" s="129">
        <f t="shared" si="21"/>
        <v>910.47</v>
      </c>
      <c r="P51" s="130">
        <f t="shared" si="22"/>
        <v>983.30760000000009</v>
      </c>
      <c r="Q51" s="131">
        <v>336</v>
      </c>
      <c r="R51" s="51"/>
      <c r="S51" s="52"/>
      <c r="T51" s="51"/>
      <c r="U51" s="52"/>
      <c r="V51" s="51"/>
      <c r="W51" s="52"/>
      <c r="X51" s="51"/>
      <c r="Y51" s="52"/>
      <c r="Z51" s="51"/>
      <c r="AA51" s="52"/>
    </row>
    <row r="52" spans="1:27" ht="23.25" customHeight="1" thickBot="1" x14ac:dyDescent="0.3">
      <c r="A52" s="53"/>
      <c r="B52" s="54" t="s">
        <v>15</v>
      </c>
      <c r="C52" s="55"/>
      <c r="D52" s="157"/>
      <c r="E52" s="54"/>
      <c r="F52" s="158"/>
      <c r="G52" s="159"/>
      <c r="H52" s="160"/>
      <c r="I52" s="107"/>
      <c r="J52" s="161"/>
      <c r="K52" s="162"/>
      <c r="L52" s="162"/>
      <c r="M52" s="163"/>
      <c r="N52" s="162"/>
      <c r="O52" s="164">
        <f>SUM(O42:O51)</f>
        <v>3110.9430000000002</v>
      </c>
      <c r="P52" s="164">
        <f>SUM(P42:P51)</f>
        <v>3359.81844</v>
      </c>
      <c r="Q52" s="164"/>
      <c r="R52" s="165" t="e">
        <f>#REF!</f>
        <v>#REF!</v>
      </c>
      <c r="S52" s="166"/>
      <c r="T52" s="165" t="e">
        <f>SUM(#REF!)</f>
        <v>#REF!</v>
      </c>
      <c r="U52" s="167"/>
      <c r="V52" s="165" t="e">
        <f>SUM(#REF!)</f>
        <v>#REF!</v>
      </c>
      <c r="W52" s="98"/>
      <c r="X52" s="67"/>
      <c r="Y52" s="67"/>
      <c r="Z52" s="67"/>
      <c r="AA52" s="67"/>
    </row>
    <row r="53" spans="1:27" ht="18.75" customHeight="1" thickBot="1" x14ac:dyDescent="0.4">
      <c r="A53" s="112"/>
      <c r="B53" s="168" t="s">
        <v>422</v>
      </c>
      <c r="C53" s="169"/>
      <c r="D53" s="116"/>
      <c r="E53" s="116"/>
      <c r="F53" s="170"/>
      <c r="G53" s="116"/>
      <c r="H53" s="118"/>
      <c r="I53" s="107"/>
      <c r="J53" s="119"/>
      <c r="K53" s="118"/>
      <c r="L53" s="118"/>
      <c r="M53" s="116"/>
      <c r="N53" s="116"/>
      <c r="O53" s="118"/>
      <c r="P53" s="151"/>
      <c r="Q53" s="171"/>
      <c r="R53" s="465"/>
      <c r="S53" s="466"/>
      <c r="T53" s="465"/>
      <c r="U53" s="466"/>
      <c r="V53" s="463"/>
      <c r="W53" s="464"/>
      <c r="X53" s="463"/>
      <c r="Y53" s="464"/>
      <c r="Z53" s="463"/>
      <c r="AA53" s="464"/>
    </row>
    <row r="54" spans="1:27" ht="165.75" customHeight="1" x14ac:dyDescent="0.25">
      <c r="A54" s="124" t="s">
        <v>338</v>
      </c>
      <c r="B54" s="172" t="s">
        <v>90</v>
      </c>
      <c r="C54" s="77" t="s">
        <v>46</v>
      </c>
      <c r="D54" s="78" t="s">
        <v>44</v>
      </c>
      <c r="E54" s="126" t="s">
        <v>41</v>
      </c>
      <c r="F54" s="152" t="s">
        <v>42</v>
      </c>
      <c r="G54" s="152">
        <v>3</v>
      </c>
      <c r="H54" s="153">
        <v>2942.4</v>
      </c>
      <c r="I54" s="80">
        <f t="shared" si="5"/>
        <v>8827.2000000000007</v>
      </c>
      <c r="J54" s="81">
        <v>0.08</v>
      </c>
      <c r="K54" s="80">
        <f>I54*8%</f>
        <v>706.17600000000004</v>
      </c>
      <c r="L54" s="80">
        <f t="shared" ref="L54:L127" si="23">K54+I54</f>
        <v>9533.3760000000002</v>
      </c>
      <c r="M54" s="126" t="s">
        <v>97</v>
      </c>
      <c r="N54" s="80">
        <f>SUM(H54*2.3%)+H54</f>
        <v>3010.0752000000002</v>
      </c>
      <c r="O54" s="129">
        <f>SUM(I54*2.3%)+I54</f>
        <v>9030.2256000000016</v>
      </c>
      <c r="P54" s="130">
        <f>SUM(L54*2.3%)+L54</f>
        <v>9752.6436480000011</v>
      </c>
      <c r="Q54" s="131">
        <v>336</v>
      </c>
      <c r="R54" s="83"/>
      <c r="S54" s="84"/>
      <c r="T54" s="173"/>
      <c r="U54" s="39"/>
      <c r="V54" s="40"/>
      <c r="W54" s="41"/>
      <c r="X54" s="40"/>
      <c r="Y54" s="41"/>
      <c r="Z54" s="40"/>
      <c r="AA54" s="41"/>
    </row>
    <row r="55" spans="1:27" ht="151.5" customHeight="1" x14ac:dyDescent="0.25">
      <c r="A55" s="124" t="s">
        <v>339</v>
      </c>
      <c r="B55" s="85" t="s">
        <v>91</v>
      </c>
      <c r="C55" s="77" t="s">
        <v>46</v>
      </c>
      <c r="D55" s="78" t="s">
        <v>44</v>
      </c>
      <c r="E55" s="126" t="s">
        <v>41</v>
      </c>
      <c r="F55" s="79" t="s">
        <v>42</v>
      </c>
      <c r="G55" s="79">
        <v>3</v>
      </c>
      <c r="H55" s="153">
        <v>450</v>
      </c>
      <c r="I55" s="80">
        <f t="shared" si="5"/>
        <v>1350</v>
      </c>
      <c r="J55" s="81">
        <v>0.08</v>
      </c>
      <c r="K55" s="80">
        <f>I55*8%</f>
        <v>108</v>
      </c>
      <c r="L55" s="80">
        <f t="shared" si="23"/>
        <v>1458</v>
      </c>
      <c r="M55" s="126" t="s">
        <v>97</v>
      </c>
      <c r="N55" s="80">
        <f t="shared" ref="N55:N60" si="24">SUM(H55*2.3%)+H55</f>
        <v>460.35</v>
      </c>
      <c r="O55" s="129">
        <f t="shared" ref="O55:O60" si="25">SUM(I55*2.3%)+I55</f>
        <v>1381.05</v>
      </c>
      <c r="P55" s="130">
        <f t="shared" ref="P55:P67" si="26">SUM(L55*2.3%)+L55</f>
        <v>1491.5340000000001</v>
      </c>
      <c r="Q55" s="131">
        <v>336</v>
      </c>
      <c r="R55" s="86"/>
      <c r="S55" s="174"/>
      <c r="T55" s="175"/>
      <c r="U55" s="39"/>
      <c r="V55" s="88"/>
      <c r="W55" s="89"/>
      <c r="X55" s="88"/>
      <c r="Y55" s="89"/>
      <c r="Z55" s="88"/>
      <c r="AA55" s="89"/>
    </row>
    <row r="56" spans="1:27" ht="153" customHeight="1" x14ac:dyDescent="0.25">
      <c r="A56" s="124" t="s">
        <v>340</v>
      </c>
      <c r="B56" s="85" t="s">
        <v>92</v>
      </c>
      <c r="C56" s="77" t="s">
        <v>93</v>
      </c>
      <c r="D56" s="78" t="s">
        <v>44</v>
      </c>
      <c r="E56" s="126" t="s">
        <v>41</v>
      </c>
      <c r="F56" s="79" t="s">
        <v>49</v>
      </c>
      <c r="G56" s="79">
        <v>2</v>
      </c>
      <c r="H56" s="153">
        <v>55</v>
      </c>
      <c r="I56" s="80">
        <f t="shared" si="5"/>
        <v>110</v>
      </c>
      <c r="J56" s="137">
        <v>0.23</v>
      </c>
      <c r="K56" s="80">
        <f>I56*23%</f>
        <v>25.3</v>
      </c>
      <c r="L56" s="80">
        <f t="shared" si="23"/>
        <v>135.30000000000001</v>
      </c>
      <c r="M56" s="126" t="s">
        <v>97</v>
      </c>
      <c r="N56" s="80">
        <f t="shared" si="24"/>
        <v>56.265000000000001</v>
      </c>
      <c r="O56" s="129">
        <f t="shared" si="25"/>
        <v>112.53</v>
      </c>
      <c r="P56" s="130">
        <f t="shared" si="26"/>
        <v>138.4119</v>
      </c>
      <c r="Q56" s="131">
        <v>336</v>
      </c>
      <c r="R56" s="86"/>
      <c r="S56" s="174"/>
      <c r="T56" s="175"/>
      <c r="U56" s="39"/>
      <c r="V56" s="88"/>
      <c r="W56" s="89"/>
      <c r="X56" s="88"/>
      <c r="Y56" s="89"/>
      <c r="Z56" s="88"/>
      <c r="AA56" s="89"/>
    </row>
    <row r="57" spans="1:27" ht="171.75" customHeight="1" x14ac:dyDescent="0.25">
      <c r="A57" s="124" t="s">
        <v>341</v>
      </c>
      <c r="B57" s="85" t="s">
        <v>94</v>
      </c>
      <c r="C57" s="77" t="s">
        <v>46</v>
      </c>
      <c r="D57" s="78" t="s">
        <v>44</v>
      </c>
      <c r="E57" s="126" t="s">
        <v>41</v>
      </c>
      <c r="F57" s="79" t="s">
        <v>42</v>
      </c>
      <c r="G57" s="79">
        <v>1</v>
      </c>
      <c r="H57" s="153">
        <v>815</v>
      </c>
      <c r="I57" s="80">
        <f t="shared" si="5"/>
        <v>815</v>
      </c>
      <c r="J57" s="81">
        <v>0.08</v>
      </c>
      <c r="K57" s="80">
        <f>I57*8%</f>
        <v>65.2</v>
      </c>
      <c r="L57" s="80">
        <f t="shared" si="23"/>
        <v>880.2</v>
      </c>
      <c r="M57" s="126" t="s">
        <v>97</v>
      </c>
      <c r="N57" s="80">
        <f t="shared" si="24"/>
        <v>833.745</v>
      </c>
      <c r="O57" s="129">
        <f t="shared" si="25"/>
        <v>833.745</v>
      </c>
      <c r="P57" s="130">
        <f t="shared" si="26"/>
        <v>900.44460000000004</v>
      </c>
      <c r="Q57" s="131">
        <v>336</v>
      </c>
      <c r="R57" s="86"/>
      <c r="S57" s="174"/>
      <c r="T57" s="175"/>
      <c r="U57" s="39"/>
      <c r="V57" s="88"/>
      <c r="W57" s="89"/>
      <c r="X57" s="88"/>
      <c r="Y57" s="89"/>
      <c r="Z57" s="88"/>
      <c r="AA57" s="89"/>
    </row>
    <row r="58" spans="1:27" ht="159" customHeight="1" x14ac:dyDescent="0.25">
      <c r="A58" s="20" t="s">
        <v>342</v>
      </c>
      <c r="B58" s="176" t="s">
        <v>95</v>
      </c>
      <c r="C58" s="21" t="s">
        <v>46</v>
      </c>
      <c r="D58" s="23" t="s">
        <v>44</v>
      </c>
      <c r="E58" s="34" t="s">
        <v>41</v>
      </c>
      <c r="F58" s="177" t="s">
        <v>42</v>
      </c>
      <c r="G58" s="177">
        <v>2</v>
      </c>
      <c r="H58" s="178">
        <v>472</v>
      </c>
      <c r="I58" s="26">
        <f t="shared" si="5"/>
        <v>944</v>
      </c>
      <c r="J58" s="27">
        <v>0.08</v>
      </c>
      <c r="K58" s="26">
        <f>I58*8%</f>
        <v>75.52</v>
      </c>
      <c r="L58" s="26">
        <f t="shared" si="23"/>
        <v>1019.52</v>
      </c>
      <c r="M58" s="23" t="s">
        <v>510</v>
      </c>
      <c r="N58" s="26" t="s">
        <v>7</v>
      </c>
      <c r="O58" s="37">
        <f>SUM(I58)</f>
        <v>944</v>
      </c>
      <c r="P58" s="179">
        <f>SUM(L58)</f>
        <v>1019.52</v>
      </c>
      <c r="Q58" s="131">
        <v>336</v>
      </c>
      <c r="R58" s="86"/>
      <c r="S58" s="174"/>
      <c r="T58" s="175"/>
      <c r="U58" s="39"/>
      <c r="V58" s="88"/>
      <c r="W58" s="89"/>
      <c r="X58" s="88"/>
      <c r="Y58" s="89"/>
      <c r="Z58" s="88"/>
      <c r="AA58" s="89"/>
    </row>
    <row r="59" spans="1:27" ht="150" customHeight="1" x14ac:dyDescent="0.25">
      <c r="A59" s="124" t="s">
        <v>343</v>
      </c>
      <c r="B59" s="85" t="s">
        <v>96</v>
      </c>
      <c r="C59" s="77" t="s">
        <v>46</v>
      </c>
      <c r="D59" s="78" t="s">
        <v>44</v>
      </c>
      <c r="E59" s="78" t="s">
        <v>41</v>
      </c>
      <c r="F59" s="79" t="s">
        <v>49</v>
      </c>
      <c r="G59" s="79">
        <v>100</v>
      </c>
      <c r="H59" s="153">
        <v>61.35</v>
      </c>
      <c r="I59" s="80">
        <f t="shared" si="5"/>
        <v>6135</v>
      </c>
      <c r="J59" s="81">
        <v>0.08</v>
      </c>
      <c r="K59" s="80">
        <f>I59*8%</f>
        <v>490.8</v>
      </c>
      <c r="L59" s="80">
        <f t="shared" si="23"/>
        <v>6625.8</v>
      </c>
      <c r="M59" s="126" t="s">
        <v>97</v>
      </c>
      <c r="N59" s="80">
        <f t="shared" si="24"/>
        <v>62.761050000000004</v>
      </c>
      <c r="O59" s="129">
        <f t="shared" si="25"/>
        <v>6276.1049999999996</v>
      </c>
      <c r="P59" s="130">
        <f t="shared" si="26"/>
        <v>6778.1934000000001</v>
      </c>
      <c r="Q59" s="131">
        <v>336</v>
      </c>
      <c r="R59" s="86"/>
      <c r="S59" s="29"/>
      <c r="T59" s="180"/>
      <c r="U59" s="30"/>
      <c r="V59" s="98"/>
      <c r="W59" s="52"/>
      <c r="X59" s="51"/>
      <c r="Y59" s="52"/>
      <c r="Z59" s="51"/>
      <c r="AA59" s="52"/>
    </row>
    <row r="60" spans="1:27" ht="162" customHeight="1" thickBot="1" x14ac:dyDescent="0.3">
      <c r="A60" s="124" t="s">
        <v>344</v>
      </c>
      <c r="B60" s="85" t="s">
        <v>20</v>
      </c>
      <c r="C60" s="77" t="s">
        <v>46</v>
      </c>
      <c r="D60" s="78" t="s">
        <v>44</v>
      </c>
      <c r="E60" s="78" t="s">
        <v>41</v>
      </c>
      <c r="F60" s="79" t="s">
        <v>42</v>
      </c>
      <c r="G60" s="79">
        <v>1</v>
      </c>
      <c r="H60" s="153">
        <v>685</v>
      </c>
      <c r="I60" s="80">
        <f t="shared" si="5"/>
        <v>685</v>
      </c>
      <c r="J60" s="81">
        <v>0.23</v>
      </c>
      <c r="K60" s="80">
        <f>I60*23%</f>
        <v>157.55000000000001</v>
      </c>
      <c r="L60" s="80">
        <f t="shared" si="23"/>
        <v>842.55</v>
      </c>
      <c r="M60" s="126" t="s">
        <v>97</v>
      </c>
      <c r="N60" s="80">
        <f t="shared" si="24"/>
        <v>700.755</v>
      </c>
      <c r="O60" s="129">
        <f t="shared" si="25"/>
        <v>700.755</v>
      </c>
      <c r="P60" s="130">
        <f t="shared" si="26"/>
        <v>861.92864999999995</v>
      </c>
      <c r="Q60" s="131">
        <v>336</v>
      </c>
      <c r="R60" s="86"/>
      <c r="S60" s="29"/>
      <c r="T60" s="180"/>
      <c r="U60" s="30"/>
      <c r="V60" s="167"/>
      <c r="W60" s="99"/>
      <c r="X60" s="167"/>
      <c r="Y60" s="99"/>
      <c r="Z60" s="167"/>
      <c r="AA60" s="99"/>
    </row>
    <row r="61" spans="1:27" ht="19.5" customHeight="1" thickBot="1" x14ac:dyDescent="0.3">
      <c r="A61" s="53"/>
      <c r="B61" s="54" t="s">
        <v>15</v>
      </c>
      <c r="C61" s="181"/>
      <c r="D61" s="182"/>
      <c r="E61" s="183"/>
      <c r="F61" s="184"/>
      <c r="G61" s="185"/>
      <c r="H61" s="186"/>
      <c r="I61" s="63"/>
      <c r="J61" s="187"/>
      <c r="K61" s="75"/>
      <c r="L61" s="75"/>
      <c r="M61" s="188"/>
      <c r="N61" s="75"/>
      <c r="O61" s="189">
        <f>SUM(O54:O60)</f>
        <v>19278.410600000003</v>
      </c>
      <c r="P61" s="189">
        <f>SUM(P54:P60)</f>
        <v>20942.676198000001</v>
      </c>
      <c r="Q61" s="64"/>
      <c r="R61" s="190">
        <f>SUM(R54:R59)</f>
        <v>0</v>
      </c>
      <c r="S61" s="191"/>
      <c r="T61" s="192">
        <f>SUM(T54:T59)</f>
        <v>0</v>
      </c>
      <c r="U61" s="193"/>
      <c r="V61" s="194"/>
      <c r="W61" s="195"/>
      <c r="X61" s="194"/>
      <c r="Y61" s="195"/>
      <c r="Z61" s="194"/>
      <c r="AA61" s="195"/>
    </row>
    <row r="62" spans="1:27" ht="18.75" customHeight="1" thickBot="1" x14ac:dyDescent="0.4">
      <c r="A62" s="112"/>
      <c r="B62" s="168" t="s">
        <v>423</v>
      </c>
      <c r="C62" s="169"/>
      <c r="D62" s="116"/>
      <c r="E62" s="116"/>
      <c r="F62" s="196"/>
      <c r="G62" s="116"/>
      <c r="H62" s="118"/>
      <c r="I62" s="107"/>
      <c r="J62" s="119"/>
      <c r="K62" s="118"/>
      <c r="L62" s="118"/>
      <c r="M62" s="116"/>
      <c r="N62" s="116"/>
      <c r="O62" s="197"/>
      <c r="P62" s="198"/>
      <c r="Q62" s="60"/>
      <c r="R62" s="469"/>
      <c r="S62" s="466"/>
      <c r="T62" s="470"/>
      <c r="U62" s="471"/>
      <c r="V62" s="470"/>
      <c r="W62" s="471"/>
      <c r="X62" s="461"/>
      <c r="Y62" s="462"/>
      <c r="Z62" s="461"/>
      <c r="AA62" s="462"/>
    </row>
    <row r="63" spans="1:27" ht="149.25" customHeight="1" x14ac:dyDescent="0.25">
      <c r="A63" s="124" t="s">
        <v>345</v>
      </c>
      <c r="B63" s="199" t="s">
        <v>99</v>
      </c>
      <c r="C63" s="132" t="s">
        <v>46</v>
      </c>
      <c r="D63" s="78" t="s">
        <v>44</v>
      </c>
      <c r="E63" s="78" t="s">
        <v>41</v>
      </c>
      <c r="F63" s="152" t="s">
        <v>42</v>
      </c>
      <c r="G63" s="128">
        <v>1</v>
      </c>
      <c r="H63" s="153">
        <v>255</v>
      </c>
      <c r="I63" s="80">
        <f t="shared" si="5"/>
        <v>255</v>
      </c>
      <c r="J63" s="137">
        <v>0.08</v>
      </c>
      <c r="K63" s="80">
        <f>I63*8%</f>
        <v>20.400000000000002</v>
      </c>
      <c r="L63" s="80">
        <f t="shared" si="23"/>
        <v>275.39999999999998</v>
      </c>
      <c r="M63" s="78" t="s">
        <v>305</v>
      </c>
      <c r="N63" s="80">
        <f>SUM(H63*2.3%)+H63</f>
        <v>260.86500000000001</v>
      </c>
      <c r="O63" s="129">
        <f>SUM(I63*2.3%)+I63</f>
        <v>260.86500000000001</v>
      </c>
      <c r="P63" s="130">
        <f t="shared" si="26"/>
        <v>281.73419999999999</v>
      </c>
      <c r="Q63" s="131">
        <v>336</v>
      </c>
      <c r="R63" s="83"/>
      <c r="S63" s="84"/>
      <c r="T63" s="200"/>
      <c r="U63" s="84"/>
      <c r="V63" s="200"/>
      <c r="W63" s="39"/>
      <c r="X63" s="40"/>
      <c r="Y63" s="41"/>
      <c r="Z63" s="40"/>
      <c r="AA63" s="41"/>
    </row>
    <row r="64" spans="1:27" ht="146.25" customHeight="1" x14ac:dyDescent="0.25">
      <c r="A64" s="124" t="s">
        <v>346</v>
      </c>
      <c r="B64" s="201" t="s">
        <v>100</v>
      </c>
      <c r="C64" s="132" t="s">
        <v>46</v>
      </c>
      <c r="D64" s="78" t="s">
        <v>44</v>
      </c>
      <c r="E64" s="78" t="s">
        <v>101</v>
      </c>
      <c r="F64" s="79" t="s">
        <v>42</v>
      </c>
      <c r="G64" s="76">
        <v>1</v>
      </c>
      <c r="H64" s="153">
        <v>220</v>
      </c>
      <c r="I64" s="80">
        <f t="shared" si="5"/>
        <v>220</v>
      </c>
      <c r="J64" s="137">
        <v>0.08</v>
      </c>
      <c r="K64" s="80">
        <f>I64*8%</f>
        <v>17.600000000000001</v>
      </c>
      <c r="L64" s="80">
        <f t="shared" si="23"/>
        <v>237.6</v>
      </c>
      <c r="M64" s="78" t="s">
        <v>305</v>
      </c>
      <c r="N64" s="80">
        <f t="shared" ref="N64:N67" si="27">SUM(H64*2.3%)+H64</f>
        <v>225.06</v>
      </c>
      <c r="O64" s="129">
        <f t="shared" ref="O64:O67" si="28">SUM(I64*2.3%)+I64</f>
        <v>225.06</v>
      </c>
      <c r="P64" s="130">
        <f t="shared" si="26"/>
        <v>243.06479999999999</v>
      </c>
      <c r="Q64" s="131">
        <v>336</v>
      </c>
      <c r="R64" s="86"/>
      <c r="S64" s="174"/>
      <c r="T64" s="175"/>
      <c r="U64" s="174"/>
      <c r="V64" s="175"/>
      <c r="W64" s="39"/>
      <c r="X64" s="88"/>
      <c r="Y64" s="89"/>
      <c r="Z64" s="88"/>
      <c r="AA64" s="89"/>
    </row>
    <row r="65" spans="1:27" ht="162" customHeight="1" x14ac:dyDescent="0.25">
      <c r="A65" s="124" t="s">
        <v>347</v>
      </c>
      <c r="B65" s="201" t="s">
        <v>21</v>
      </c>
      <c r="C65" s="132" t="s">
        <v>46</v>
      </c>
      <c r="D65" s="78" t="s">
        <v>44</v>
      </c>
      <c r="E65" s="78" t="s">
        <v>102</v>
      </c>
      <c r="F65" s="79" t="s">
        <v>42</v>
      </c>
      <c r="G65" s="76">
        <v>1</v>
      </c>
      <c r="H65" s="153">
        <v>195</v>
      </c>
      <c r="I65" s="80">
        <f t="shared" si="5"/>
        <v>195</v>
      </c>
      <c r="J65" s="137">
        <v>0.08</v>
      </c>
      <c r="K65" s="80">
        <f>I65*8%</f>
        <v>15.6</v>
      </c>
      <c r="L65" s="80">
        <f t="shared" si="23"/>
        <v>210.6</v>
      </c>
      <c r="M65" s="78" t="s">
        <v>305</v>
      </c>
      <c r="N65" s="80">
        <f t="shared" si="27"/>
        <v>199.48500000000001</v>
      </c>
      <c r="O65" s="129">
        <f t="shared" si="28"/>
        <v>199.48500000000001</v>
      </c>
      <c r="P65" s="130">
        <f t="shared" si="26"/>
        <v>215.44379999999998</v>
      </c>
      <c r="Q65" s="131">
        <v>336</v>
      </c>
      <c r="R65" s="86"/>
      <c r="S65" s="174"/>
      <c r="T65" s="175"/>
      <c r="U65" s="174"/>
      <c r="V65" s="175"/>
      <c r="W65" s="39"/>
      <c r="X65" s="88"/>
      <c r="Y65" s="89"/>
      <c r="Z65" s="88"/>
      <c r="AA65" s="89"/>
    </row>
    <row r="66" spans="1:27" ht="167.25" customHeight="1" x14ac:dyDescent="0.25">
      <c r="A66" s="124" t="s">
        <v>348</v>
      </c>
      <c r="B66" s="77" t="s">
        <v>22</v>
      </c>
      <c r="C66" s="132" t="s">
        <v>46</v>
      </c>
      <c r="D66" s="78" t="s">
        <v>44</v>
      </c>
      <c r="E66" s="78" t="s">
        <v>103</v>
      </c>
      <c r="F66" s="79" t="s">
        <v>42</v>
      </c>
      <c r="G66" s="79">
        <v>1</v>
      </c>
      <c r="H66" s="153">
        <v>207</v>
      </c>
      <c r="I66" s="80">
        <f t="shared" si="5"/>
        <v>207</v>
      </c>
      <c r="J66" s="137">
        <v>0.08</v>
      </c>
      <c r="K66" s="80">
        <f>I66*8%</f>
        <v>16.559999999999999</v>
      </c>
      <c r="L66" s="80">
        <f t="shared" si="23"/>
        <v>223.56</v>
      </c>
      <c r="M66" s="78" t="s">
        <v>305</v>
      </c>
      <c r="N66" s="80">
        <f t="shared" si="27"/>
        <v>211.761</v>
      </c>
      <c r="O66" s="129">
        <f t="shared" si="28"/>
        <v>211.761</v>
      </c>
      <c r="P66" s="130">
        <f t="shared" si="26"/>
        <v>228.70187999999999</v>
      </c>
      <c r="Q66" s="131">
        <v>336</v>
      </c>
      <c r="R66" s="86"/>
      <c r="S66" s="87"/>
      <c r="T66" s="175"/>
      <c r="U66" s="87"/>
      <c r="V66" s="175"/>
      <c r="W66" s="39"/>
      <c r="X66" s="88"/>
      <c r="Y66" s="89"/>
      <c r="Z66" s="88"/>
      <c r="AA66" s="89"/>
    </row>
    <row r="67" spans="1:27" ht="158.25" customHeight="1" thickBot="1" x14ac:dyDescent="0.3">
      <c r="A67" s="124" t="s">
        <v>349</v>
      </c>
      <c r="B67" s="132" t="s">
        <v>23</v>
      </c>
      <c r="C67" s="132" t="s">
        <v>46</v>
      </c>
      <c r="D67" s="78" t="s">
        <v>44</v>
      </c>
      <c r="E67" s="78" t="s">
        <v>104</v>
      </c>
      <c r="F67" s="155" t="s">
        <v>42</v>
      </c>
      <c r="G67" s="155">
        <v>1</v>
      </c>
      <c r="H67" s="156">
        <v>230</v>
      </c>
      <c r="I67" s="80">
        <f t="shared" si="5"/>
        <v>230</v>
      </c>
      <c r="J67" s="137">
        <v>0.08</v>
      </c>
      <c r="K67" s="80">
        <f>I67*8%</f>
        <v>18.400000000000002</v>
      </c>
      <c r="L67" s="136">
        <f t="shared" si="23"/>
        <v>248.4</v>
      </c>
      <c r="M67" s="78" t="s">
        <v>305</v>
      </c>
      <c r="N67" s="80">
        <f t="shared" si="27"/>
        <v>235.29</v>
      </c>
      <c r="O67" s="129">
        <f t="shared" si="28"/>
        <v>235.29</v>
      </c>
      <c r="P67" s="130">
        <f t="shared" si="26"/>
        <v>254.11320000000001</v>
      </c>
      <c r="Q67" s="131">
        <v>336</v>
      </c>
      <c r="R67" s="93"/>
      <c r="S67" s="94"/>
      <c r="T67" s="202"/>
      <c r="U67" s="94"/>
      <c r="V67" s="202"/>
      <c r="W67" s="39"/>
      <c r="X67" s="51"/>
      <c r="Y67" s="52"/>
      <c r="Z67" s="51"/>
      <c r="AA67" s="52"/>
    </row>
    <row r="68" spans="1:27" ht="21.75" customHeight="1" thickBot="1" x14ac:dyDescent="0.3">
      <c r="A68" s="53"/>
      <c r="B68" s="54" t="s">
        <v>15</v>
      </c>
      <c r="C68" s="55"/>
      <c r="D68" s="157"/>
      <c r="E68" s="54"/>
      <c r="F68" s="203"/>
      <c r="G68" s="204"/>
      <c r="H68" s="205"/>
      <c r="I68" s="107"/>
      <c r="J68" s="108"/>
      <c r="K68" s="59"/>
      <c r="L68" s="59"/>
      <c r="M68" s="62"/>
      <c r="N68" s="59"/>
      <c r="O68" s="206">
        <f>SUM(O63:O67)</f>
        <v>1132.461</v>
      </c>
      <c r="P68" s="206">
        <f>SUM(P63:P67)</f>
        <v>1223.0578799999998</v>
      </c>
      <c r="Q68" s="64"/>
      <c r="R68" s="65">
        <f>SUM(R63:R67)</f>
        <v>0</v>
      </c>
      <c r="S68" s="166"/>
      <c r="T68" s="207">
        <f>SUM(T63:T67)</f>
        <v>0</v>
      </c>
      <c r="U68" s="167"/>
      <c r="V68" s="207">
        <f>SUM(V63:V67)</f>
        <v>0</v>
      </c>
      <c r="W68" s="98"/>
      <c r="X68" s="67"/>
      <c r="Y68" s="67"/>
      <c r="Z68" s="67"/>
      <c r="AA68" s="67"/>
    </row>
    <row r="69" spans="1:27" ht="18.75" customHeight="1" thickBot="1" x14ac:dyDescent="0.4">
      <c r="A69" s="112"/>
      <c r="B69" s="208" t="s">
        <v>424</v>
      </c>
      <c r="C69" s="209"/>
      <c r="D69" s="210"/>
      <c r="E69" s="116"/>
      <c r="F69" s="196"/>
      <c r="G69" s="210"/>
      <c r="H69" s="118"/>
      <c r="I69" s="107"/>
      <c r="J69" s="119"/>
      <c r="K69" s="118"/>
      <c r="L69" s="118"/>
      <c r="M69" s="116"/>
      <c r="N69" s="116"/>
      <c r="O69" s="118"/>
      <c r="P69" s="211"/>
      <c r="Q69" s="60"/>
      <c r="R69" s="472"/>
      <c r="S69" s="464"/>
      <c r="T69" s="461"/>
      <c r="U69" s="462"/>
      <c r="V69" s="461"/>
      <c r="W69" s="462"/>
      <c r="X69" s="461"/>
      <c r="Y69" s="462"/>
      <c r="Z69" s="461"/>
      <c r="AA69" s="462"/>
    </row>
    <row r="70" spans="1:27" ht="132.75" customHeight="1" x14ac:dyDescent="0.25">
      <c r="A70" s="20" t="s">
        <v>350</v>
      </c>
      <c r="B70" s="212" t="s">
        <v>130</v>
      </c>
      <c r="C70" s="21" t="s">
        <v>62</v>
      </c>
      <c r="D70" s="23" t="s">
        <v>105</v>
      </c>
      <c r="E70" s="34" t="s">
        <v>106</v>
      </c>
      <c r="F70" s="35" t="s">
        <v>42</v>
      </c>
      <c r="G70" s="35">
        <v>3</v>
      </c>
      <c r="H70" s="26">
        <v>105</v>
      </c>
      <c r="I70" s="26">
        <f t="shared" si="5"/>
        <v>315</v>
      </c>
      <c r="J70" s="213">
        <v>0.23</v>
      </c>
      <c r="K70" s="26">
        <f t="shared" ref="K70:K92" si="29">I70*23%</f>
        <v>72.45</v>
      </c>
      <c r="L70" s="26">
        <f t="shared" si="23"/>
        <v>387.45</v>
      </c>
      <c r="M70" s="23" t="s">
        <v>419</v>
      </c>
      <c r="N70" s="26" t="s">
        <v>7</v>
      </c>
      <c r="O70" s="37">
        <f>SUM(I70)</f>
        <v>315</v>
      </c>
      <c r="P70" s="26">
        <f>SUM(L70)</f>
        <v>387.45</v>
      </c>
      <c r="Q70" s="214">
        <v>336</v>
      </c>
      <c r="R70" s="215"/>
      <c r="S70" s="41"/>
      <c r="T70" s="40"/>
      <c r="U70" s="41"/>
      <c r="V70" s="40"/>
      <c r="W70" s="41"/>
      <c r="X70" s="40"/>
      <c r="Y70" s="41"/>
      <c r="Z70" s="40"/>
      <c r="AA70" s="41"/>
    </row>
    <row r="71" spans="1:27" ht="135.75" customHeight="1" x14ac:dyDescent="0.25">
      <c r="A71" s="20" t="s">
        <v>351</v>
      </c>
      <c r="B71" s="212" t="s">
        <v>107</v>
      </c>
      <c r="C71" s="21" t="s">
        <v>108</v>
      </c>
      <c r="D71" s="23" t="s">
        <v>105</v>
      </c>
      <c r="E71" s="34" t="s">
        <v>106</v>
      </c>
      <c r="F71" s="35" t="s">
        <v>42</v>
      </c>
      <c r="G71" s="35">
        <v>2</v>
      </c>
      <c r="H71" s="26">
        <v>84</v>
      </c>
      <c r="I71" s="26">
        <f t="shared" si="5"/>
        <v>168</v>
      </c>
      <c r="J71" s="213">
        <v>0.23</v>
      </c>
      <c r="K71" s="26">
        <f t="shared" si="29"/>
        <v>38.64</v>
      </c>
      <c r="L71" s="26">
        <f t="shared" si="23"/>
        <v>206.64</v>
      </c>
      <c r="M71" s="23" t="s">
        <v>419</v>
      </c>
      <c r="N71" s="26" t="s">
        <v>7</v>
      </c>
      <c r="O71" s="37">
        <f t="shared" ref="O71:O92" si="30">SUM(I71)</f>
        <v>168</v>
      </c>
      <c r="P71" s="26">
        <f t="shared" ref="P71:P92" si="31">SUM(L71)</f>
        <v>206.64</v>
      </c>
      <c r="Q71" s="214">
        <v>336</v>
      </c>
      <c r="R71" s="216"/>
      <c r="S71" s="89"/>
      <c r="T71" s="88"/>
      <c r="U71" s="89"/>
      <c r="V71" s="88"/>
      <c r="W71" s="89"/>
      <c r="X71" s="88"/>
      <c r="Y71" s="89"/>
      <c r="Z71" s="88"/>
      <c r="AA71" s="89"/>
    </row>
    <row r="72" spans="1:27" ht="121.5" customHeight="1" x14ac:dyDescent="0.25">
      <c r="A72" s="20" t="s">
        <v>352</v>
      </c>
      <c r="B72" s="176" t="s">
        <v>109</v>
      </c>
      <c r="C72" s="21" t="s">
        <v>62</v>
      </c>
      <c r="D72" s="23" t="s">
        <v>105</v>
      </c>
      <c r="E72" s="34" t="s">
        <v>106</v>
      </c>
      <c r="F72" s="24" t="s">
        <v>42</v>
      </c>
      <c r="G72" s="24">
        <v>1</v>
      </c>
      <c r="H72" s="26">
        <v>84</v>
      </c>
      <c r="I72" s="26">
        <f t="shared" si="5"/>
        <v>84</v>
      </c>
      <c r="J72" s="213">
        <v>0.23</v>
      </c>
      <c r="K72" s="26">
        <f t="shared" si="29"/>
        <v>19.32</v>
      </c>
      <c r="L72" s="26">
        <f t="shared" si="23"/>
        <v>103.32</v>
      </c>
      <c r="M72" s="23" t="s">
        <v>419</v>
      </c>
      <c r="N72" s="26" t="s">
        <v>7</v>
      </c>
      <c r="O72" s="37">
        <f t="shared" si="30"/>
        <v>84</v>
      </c>
      <c r="P72" s="26">
        <f t="shared" si="31"/>
        <v>103.32</v>
      </c>
      <c r="Q72" s="214">
        <v>336</v>
      </c>
      <c r="R72" s="216"/>
      <c r="S72" s="89"/>
      <c r="T72" s="88"/>
      <c r="U72" s="89"/>
      <c r="V72" s="88"/>
      <c r="W72" s="89"/>
      <c r="X72" s="88"/>
      <c r="Y72" s="89"/>
      <c r="Z72" s="88"/>
      <c r="AA72" s="89"/>
    </row>
    <row r="73" spans="1:27" ht="132.75" customHeight="1" x14ac:dyDescent="0.25">
      <c r="A73" s="20" t="s">
        <v>353</v>
      </c>
      <c r="B73" s="176" t="s">
        <v>110</v>
      </c>
      <c r="C73" s="21" t="s">
        <v>108</v>
      </c>
      <c r="D73" s="23" t="s">
        <v>105</v>
      </c>
      <c r="E73" s="34" t="s">
        <v>106</v>
      </c>
      <c r="F73" s="24" t="s">
        <v>42</v>
      </c>
      <c r="G73" s="24">
        <v>2</v>
      </c>
      <c r="H73" s="26">
        <v>105</v>
      </c>
      <c r="I73" s="26">
        <f t="shared" si="5"/>
        <v>210</v>
      </c>
      <c r="J73" s="213">
        <v>0.23</v>
      </c>
      <c r="K73" s="26">
        <f t="shared" si="29"/>
        <v>48.300000000000004</v>
      </c>
      <c r="L73" s="26">
        <f t="shared" si="23"/>
        <v>258.3</v>
      </c>
      <c r="M73" s="23" t="s">
        <v>419</v>
      </c>
      <c r="N73" s="26" t="s">
        <v>7</v>
      </c>
      <c r="O73" s="37">
        <f t="shared" si="30"/>
        <v>210</v>
      </c>
      <c r="P73" s="26">
        <f t="shared" si="31"/>
        <v>258.3</v>
      </c>
      <c r="Q73" s="214">
        <v>336</v>
      </c>
      <c r="R73" s="216"/>
      <c r="S73" s="89"/>
      <c r="T73" s="88"/>
      <c r="U73" s="89"/>
      <c r="V73" s="88"/>
      <c r="W73" s="89"/>
      <c r="X73" s="88"/>
      <c r="Y73" s="89"/>
      <c r="Z73" s="88"/>
      <c r="AA73" s="89"/>
    </row>
    <row r="74" spans="1:27" ht="117.75" customHeight="1" x14ac:dyDescent="0.25">
      <c r="A74" s="20" t="s">
        <v>354</v>
      </c>
      <c r="B74" s="176" t="s">
        <v>131</v>
      </c>
      <c r="C74" s="21" t="s">
        <v>62</v>
      </c>
      <c r="D74" s="23" t="s">
        <v>105</v>
      </c>
      <c r="E74" s="34" t="s">
        <v>106</v>
      </c>
      <c r="F74" s="24" t="s">
        <v>42</v>
      </c>
      <c r="G74" s="24">
        <v>1</v>
      </c>
      <c r="H74" s="26">
        <v>84</v>
      </c>
      <c r="I74" s="26">
        <f t="shared" si="5"/>
        <v>84</v>
      </c>
      <c r="J74" s="213">
        <v>0.23</v>
      </c>
      <c r="K74" s="26">
        <f t="shared" si="29"/>
        <v>19.32</v>
      </c>
      <c r="L74" s="26">
        <f t="shared" si="23"/>
        <v>103.32</v>
      </c>
      <c r="M74" s="23" t="s">
        <v>419</v>
      </c>
      <c r="N74" s="26" t="s">
        <v>7</v>
      </c>
      <c r="O74" s="37">
        <f t="shared" si="30"/>
        <v>84</v>
      </c>
      <c r="P74" s="26">
        <f t="shared" si="31"/>
        <v>103.32</v>
      </c>
      <c r="Q74" s="214">
        <v>336</v>
      </c>
      <c r="R74" s="216"/>
      <c r="S74" s="89"/>
      <c r="T74" s="88"/>
      <c r="U74" s="89"/>
      <c r="V74" s="88"/>
      <c r="W74" s="89"/>
      <c r="X74" s="88"/>
      <c r="Y74" s="89"/>
      <c r="Z74" s="88"/>
      <c r="AA74" s="89"/>
    </row>
    <row r="75" spans="1:27" ht="118.5" customHeight="1" x14ac:dyDescent="0.25">
      <c r="A75" s="20" t="s">
        <v>443</v>
      </c>
      <c r="B75" s="176" t="s">
        <v>111</v>
      </c>
      <c r="C75" s="21" t="s">
        <v>108</v>
      </c>
      <c r="D75" s="23" t="s">
        <v>105</v>
      </c>
      <c r="E75" s="34" t="s">
        <v>106</v>
      </c>
      <c r="F75" s="24" t="s">
        <v>42</v>
      </c>
      <c r="G75" s="24">
        <v>2</v>
      </c>
      <c r="H75" s="26">
        <v>105</v>
      </c>
      <c r="I75" s="26">
        <f t="shared" si="5"/>
        <v>210</v>
      </c>
      <c r="J75" s="213">
        <v>0.23</v>
      </c>
      <c r="K75" s="26">
        <f t="shared" si="29"/>
        <v>48.300000000000004</v>
      </c>
      <c r="L75" s="26">
        <f t="shared" si="23"/>
        <v>258.3</v>
      </c>
      <c r="M75" s="23" t="s">
        <v>419</v>
      </c>
      <c r="N75" s="26" t="s">
        <v>7</v>
      </c>
      <c r="O75" s="37">
        <f t="shared" si="30"/>
        <v>210</v>
      </c>
      <c r="P75" s="26">
        <f t="shared" si="31"/>
        <v>258.3</v>
      </c>
      <c r="Q75" s="214">
        <v>336</v>
      </c>
      <c r="R75" s="216"/>
      <c r="S75" s="89"/>
      <c r="T75" s="88"/>
      <c r="U75" s="89"/>
      <c r="V75" s="88"/>
      <c r="W75" s="89"/>
      <c r="X75" s="88"/>
      <c r="Y75" s="89"/>
      <c r="Z75" s="88"/>
      <c r="AA75" s="89"/>
    </row>
    <row r="76" spans="1:27" ht="109.5" customHeight="1" x14ac:dyDescent="0.25">
      <c r="A76" s="20" t="s">
        <v>444</v>
      </c>
      <c r="B76" s="176" t="s">
        <v>112</v>
      </c>
      <c r="C76" s="21" t="s">
        <v>538</v>
      </c>
      <c r="D76" s="23" t="s">
        <v>105</v>
      </c>
      <c r="E76" s="34" t="s">
        <v>106</v>
      </c>
      <c r="F76" s="24" t="s">
        <v>42</v>
      </c>
      <c r="G76" s="24">
        <v>2</v>
      </c>
      <c r="H76" s="26">
        <v>302.39999999999998</v>
      </c>
      <c r="I76" s="26">
        <f t="shared" si="5"/>
        <v>604.79999999999995</v>
      </c>
      <c r="J76" s="213">
        <v>0.23</v>
      </c>
      <c r="K76" s="26">
        <f t="shared" si="29"/>
        <v>139.10399999999998</v>
      </c>
      <c r="L76" s="26">
        <f t="shared" si="23"/>
        <v>743.904</v>
      </c>
      <c r="M76" s="23" t="s">
        <v>419</v>
      </c>
      <c r="N76" s="26" t="s">
        <v>7</v>
      </c>
      <c r="O76" s="37">
        <f t="shared" si="30"/>
        <v>604.79999999999995</v>
      </c>
      <c r="P76" s="26">
        <f t="shared" si="31"/>
        <v>743.904</v>
      </c>
      <c r="Q76" s="214">
        <v>336</v>
      </c>
      <c r="R76" s="216"/>
      <c r="S76" s="89"/>
      <c r="T76" s="88"/>
      <c r="U76" s="89"/>
      <c r="V76" s="88"/>
      <c r="W76" s="89"/>
      <c r="X76" s="88"/>
      <c r="Y76" s="89"/>
      <c r="Z76" s="88"/>
      <c r="AA76" s="89"/>
    </row>
    <row r="77" spans="1:27" ht="119.25" customHeight="1" x14ac:dyDescent="0.25">
      <c r="A77" s="20" t="s">
        <v>445</v>
      </c>
      <c r="B77" s="176" t="s">
        <v>113</v>
      </c>
      <c r="C77" s="21" t="s">
        <v>538</v>
      </c>
      <c r="D77" s="23" t="s">
        <v>105</v>
      </c>
      <c r="E77" s="34" t="s">
        <v>106</v>
      </c>
      <c r="F77" s="24" t="s">
        <v>42</v>
      </c>
      <c r="G77" s="24">
        <v>2</v>
      </c>
      <c r="H77" s="26">
        <v>302.39999999999998</v>
      </c>
      <c r="I77" s="26">
        <f t="shared" si="5"/>
        <v>604.79999999999995</v>
      </c>
      <c r="J77" s="213">
        <v>0.23</v>
      </c>
      <c r="K77" s="26">
        <f t="shared" si="29"/>
        <v>139.10399999999998</v>
      </c>
      <c r="L77" s="26">
        <f t="shared" si="23"/>
        <v>743.904</v>
      </c>
      <c r="M77" s="23" t="s">
        <v>419</v>
      </c>
      <c r="N77" s="26" t="s">
        <v>7</v>
      </c>
      <c r="O77" s="37">
        <f t="shared" si="30"/>
        <v>604.79999999999995</v>
      </c>
      <c r="P77" s="26">
        <f t="shared" si="31"/>
        <v>743.904</v>
      </c>
      <c r="Q77" s="214">
        <v>336</v>
      </c>
      <c r="R77" s="216"/>
      <c r="S77" s="89"/>
      <c r="T77" s="88"/>
      <c r="U77" s="89"/>
      <c r="V77" s="88"/>
      <c r="W77" s="89"/>
      <c r="X77" s="88"/>
      <c r="Y77" s="89"/>
      <c r="Z77" s="88"/>
      <c r="AA77" s="89"/>
    </row>
    <row r="78" spans="1:27" ht="122.25" customHeight="1" x14ac:dyDescent="0.25">
      <c r="A78" s="20" t="s">
        <v>446</v>
      </c>
      <c r="B78" s="176" t="s">
        <v>114</v>
      </c>
      <c r="C78" s="21" t="s">
        <v>538</v>
      </c>
      <c r="D78" s="23" t="s">
        <v>105</v>
      </c>
      <c r="E78" s="34" t="s">
        <v>106</v>
      </c>
      <c r="F78" s="24" t="s">
        <v>42</v>
      </c>
      <c r="G78" s="24">
        <v>2</v>
      </c>
      <c r="H78" s="26">
        <v>302.39999999999998</v>
      </c>
      <c r="I78" s="26">
        <f t="shared" ref="I78:I147" si="32">SUM(G78*H78)</f>
        <v>604.79999999999995</v>
      </c>
      <c r="J78" s="213">
        <v>0.23</v>
      </c>
      <c r="K78" s="26">
        <f t="shared" si="29"/>
        <v>139.10399999999998</v>
      </c>
      <c r="L78" s="26">
        <f t="shared" si="23"/>
        <v>743.904</v>
      </c>
      <c r="M78" s="23" t="s">
        <v>419</v>
      </c>
      <c r="N78" s="26" t="s">
        <v>7</v>
      </c>
      <c r="O78" s="37">
        <f t="shared" si="30"/>
        <v>604.79999999999995</v>
      </c>
      <c r="P78" s="26">
        <f t="shared" si="31"/>
        <v>743.904</v>
      </c>
      <c r="Q78" s="214">
        <v>336</v>
      </c>
      <c r="R78" s="216"/>
      <c r="S78" s="89"/>
      <c r="T78" s="88"/>
      <c r="U78" s="89"/>
      <c r="V78" s="88"/>
      <c r="W78" s="89"/>
      <c r="X78" s="88"/>
      <c r="Y78" s="89"/>
      <c r="Z78" s="88"/>
      <c r="AA78" s="89"/>
    </row>
    <row r="79" spans="1:27" ht="117.75" customHeight="1" x14ac:dyDescent="0.25">
      <c r="A79" s="20" t="s">
        <v>447</v>
      </c>
      <c r="B79" s="176" t="s">
        <v>115</v>
      </c>
      <c r="C79" s="21" t="s">
        <v>538</v>
      </c>
      <c r="D79" s="23" t="s">
        <v>105</v>
      </c>
      <c r="E79" s="34" t="s">
        <v>106</v>
      </c>
      <c r="F79" s="24" t="s">
        <v>42</v>
      </c>
      <c r="G79" s="24">
        <v>2</v>
      </c>
      <c r="H79" s="26">
        <v>58.8</v>
      </c>
      <c r="I79" s="26">
        <f t="shared" si="32"/>
        <v>117.6</v>
      </c>
      <c r="J79" s="213">
        <v>0.23</v>
      </c>
      <c r="K79" s="26">
        <f t="shared" si="29"/>
        <v>27.047999999999998</v>
      </c>
      <c r="L79" s="26">
        <f t="shared" si="23"/>
        <v>144.648</v>
      </c>
      <c r="M79" s="23" t="s">
        <v>419</v>
      </c>
      <c r="N79" s="26" t="s">
        <v>7</v>
      </c>
      <c r="O79" s="37">
        <f t="shared" si="30"/>
        <v>117.6</v>
      </c>
      <c r="P79" s="26">
        <f t="shared" si="31"/>
        <v>144.648</v>
      </c>
      <c r="Q79" s="214">
        <v>336</v>
      </c>
      <c r="R79" s="216"/>
      <c r="S79" s="89"/>
      <c r="T79" s="88"/>
      <c r="U79" s="89"/>
      <c r="V79" s="88"/>
      <c r="W79" s="89"/>
      <c r="X79" s="88"/>
      <c r="Y79" s="89"/>
      <c r="Z79" s="88"/>
      <c r="AA79" s="89"/>
    </row>
    <row r="80" spans="1:27" ht="109.5" customHeight="1" x14ac:dyDescent="0.25">
      <c r="A80" s="20" t="s">
        <v>448</v>
      </c>
      <c r="B80" s="176" t="s">
        <v>116</v>
      </c>
      <c r="C80" s="21" t="s">
        <v>538</v>
      </c>
      <c r="D80" s="23" t="s">
        <v>105</v>
      </c>
      <c r="E80" s="34" t="s">
        <v>106</v>
      </c>
      <c r="F80" s="24" t="s">
        <v>42</v>
      </c>
      <c r="G80" s="24">
        <v>2</v>
      </c>
      <c r="H80" s="26">
        <v>58.8</v>
      </c>
      <c r="I80" s="26">
        <f t="shared" si="32"/>
        <v>117.6</v>
      </c>
      <c r="J80" s="213">
        <v>0.23</v>
      </c>
      <c r="K80" s="26">
        <f t="shared" si="29"/>
        <v>27.047999999999998</v>
      </c>
      <c r="L80" s="26">
        <f t="shared" si="23"/>
        <v>144.648</v>
      </c>
      <c r="M80" s="23" t="s">
        <v>419</v>
      </c>
      <c r="N80" s="26" t="s">
        <v>7</v>
      </c>
      <c r="O80" s="37">
        <f t="shared" si="30"/>
        <v>117.6</v>
      </c>
      <c r="P80" s="26">
        <f t="shared" si="31"/>
        <v>144.648</v>
      </c>
      <c r="Q80" s="214">
        <v>336</v>
      </c>
      <c r="R80" s="216"/>
      <c r="S80" s="89"/>
      <c r="T80" s="88"/>
      <c r="U80" s="89"/>
      <c r="V80" s="88"/>
      <c r="W80" s="89"/>
      <c r="X80" s="88"/>
      <c r="Y80" s="89"/>
      <c r="Z80" s="88"/>
      <c r="AA80" s="89"/>
    </row>
    <row r="81" spans="1:27" ht="121.5" customHeight="1" x14ac:dyDescent="0.25">
      <c r="A81" s="20" t="s">
        <v>449</v>
      </c>
      <c r="B81" s="176" t="s">
        <v>117</v>
      </c>
      <c r="C81" s="21" t="s">
        <v>539</v>
      </c>
      <c r="D81" s="23" t="s">
        <v>105</v>
      </c>
      <c r="E81" s="34" t="s">
        <v>106</v>
      </c>
      <c r="F81" s="24" t="s">
        <v>42</v>
      </c>
      <c r="G81" s="24">
        <v>3</v>
      </c>
      <c r="H81" s="26">
        <v>302.39999999999998</v>
      </c>
      <c r="I81" s="26">
        <f t="shared" si="32"/>
        <v>907.19999999999993</v>
      </c>
      <c r="J81" s="213">
        <v>0.23</v>
      </c>
      <c r="K81" s="26">
        <f t="shared" si="29"/>
        <v>208.65600000000001</v>
      </c>
      <c r="L81" s="26">
        <f t="shared" si="23"/>
        <v>1115.856</v>
      </c>
      <c r="M81" s="23" t="s">
        <v>419</v>
      </c>
      <c r="N81" s="26" t="s">
        <v>7</v>
      </c>
      <c r="O81" s="37">
        <f t="shared" si="30"/>
        <v>907.19999999999993</v>
      </c>
      <c r="P81" s="26">
        <f t="shared" si="31"/>
        <v>1115.856</v>
      </c>
      <c r="Q81" s="214">
        <v>336</v>
      </c>
      <c r="R81" s="216"/>
      <c r="S81" s="89"/>
      <c r="T81" s="88"/>
      <c r="U81" s="89"/>
      <c r="V81" s="88"/>
      <c r="W81" s="89"/>
      <c r="X81" s="88"/>
      <c r="Y81" s="89"/>
      <c r="Z81" s="88"/>
      <c r="AA81" s="89"/>
    </row>
    <row r="82" spans="1:27" ht="114" customHeight="1" x14ac:dyDescent="0.25">
      <c r="A82" s="20" t="s">
        <v>450</v>
      </c>
      <c r="B82" s="176" t="s">
        <v>118</v>
      </c>
      <c r="C82" s="21" t="s">
        <v>538</v>
      </c>
      <c r="D82" s="23" t="s">
        <v>105</v>
      </c>
      <c r="E82" s="34" t="s">
        <v>106</v>
      </c>
      <c r="F82" s="24" t="s">
        <v>42</v>
      </c>
      <c r="G82" s="24">
        <v>2</v>
      </c>
      <c r="H82" s="26">
        <v>302.39999999999998</v>
      </c>
      <c r="I82" s="26">
        <f t="shared" si="32"/>
        <v>604.79999999999995</v>
      </c>
      <c r="J82" s="213">
        <v>0.23</v>
      </c>
      <c r="K82" s="26">
        <f t="shared" si="29"/>
        <v>139.10399999999998</v>
      </c>
      <c r="L82" s="26">
        <f t="shared" si="23"/>
        <v>743.904</v>
      </c>
      <c r="M82" s="23" t="s">
        <v>419</v>
      </c>
      <c r="N82" s="26" t="s">
        <v>7</v>
      </c>
      <c r="O82" s="37">
        <f t="shared" si="30"/>
        <v>604.79999999999995</v>
      </c>
      <c r="P82" s="26">
        <f t="shared" si="31"/>
        <v>743.904</v>
      </c>
      <c r="Q82" s="214">
        <v>336</v>
      </c>
      <c r="R82" s="216"/>
      <c r="S82" s="89"/>
      <c r="T82" s="88"/>
      <c r="U82" s="89"/>
      <c r="V82" s="88"/>
      <c r="W82" s="89"/>
      <c r="X82" s="88"/>
      <c r="Y82" s="89"/>
      <c r="Z82" s="88"/>
      <c r="AA82" s="89"/>
    </row>
    <row r="83" spans="1:27" ht="123" customHeight="1" x14ac:dyDescent="0.25">
      <c r="A83" s="20" t="s">
        <v>451</v>
      </c>
      <c r="B83" s="176" t="s">
        <v>119</v>
      </c>
      <c r="C83" s="21" t="s">
        <v>538</v>
      </c>
      <c r="D83" s="23" t="s">
        <v>105</v>
      </c>
      <c r="E83" s="34" t="s">
        <v>106</v>
      </c>
      <c r="F83" s="24" t="s">
        <v>42</v>
      </c>
      <c r="G83" s="24">
        <v>2</v>
      </c>
      <c r="H83" s="26">
        <v>302.39999999999998</v>
      </c>
      <c r="I83" s="26">
        <f t="shared" si="32"/>
        <v>604.79999999999995</v>
      </c>
      <c r="J83" s="213">
        <v>0.23</v>
      </c>
      <c r="K83" s="26">
        <f t="shared" si="29"/>
        <v>139.10399999999998</v>
      </c>
      <c r="L83" s="26">
        <f t="shared" si="23"/>
        <v>743.904</v>
      </c>
      <c r="M83" s="23" t="s">
        <v>419</v>
      </c>
      <c r="N83" s="26" t="s">
        <v>7</v>
      </c>
      <c r="O83" s="37">
        <f t="shared" si="30"/>
        <v>604.79999999999995</v>
      </c>
      <c r="P83" s="26">
        <f t="shared" si="31"/>
        <v>743.904</v>
      </c>
      <c r="Q83" s="214">
        <v>336</v>
      </c>
      <c r="R83" s="216"/>
      <c r="S83" s="89"/>
      <c r="T83" s="88"/>
      <c r="U83" s="89"/>
      <c r="V83" s="88"/>
      <c r="W83" s="89"/>
      <c r="X83" s="88"/>
      <c r="Y83" s="89"/>
      <c r="Z83" s="88"/>
      <c r="AA83" s="89"/>
    </row>
    <row r="84" spans="1:27" ht="117" customHeight="1" x14ac:dyDescent="0.25">
      <c r="A84" s="20" t="s">
        <v>452</v>
      </c>
      <c r="B84" s="176" t="s">
        <v>120</v>
      </c>
      <c r="C84" s="21" t="s">
        <v>537</v>
      </c>
      <c r="D84" s="23" t="s">
        <v>105</v>
      </c>
      <c r="E84" s="34" t="s">
        <v>106</v>
      </c>
      <c r="F84" s="24" t="s">
        <v>42</v>
      </c>
      <c r="G84" s="24">
        <v>1</v>
      </c>
      <c r="H84" s="26">
        <v>302.39999999999998</v>
      </c>
      <c r="I84" s="26">
        <f t="shared" si="32"/>
        <v>302.39999999999998</v>
      </c>
      <c r="J84" s="213">
        <v>0.23</v>
      </c>
      <c r="K84" s="26">
        <f t="shared" si="29"/>
        <v>69.551999999999992</v>
      </c>
      <c r="L84" s="26">
        <f t="shared" si="23"/>
        <v>371.952</v>
      </c>
      <c r="M84" s="23" t="s">
        <v>419</v>
      </c>
      <c r="N84" s="26" t="s">
        <v>7</v>
      </c>
      <c r="O84" s="37">
        <f t="shared" si="30"/>
        <v>302.39999999999998</v>
      </c>
      <c r="P84" s="26">
        <f t="shared" si="31"/>
        <v>371.952</v>
      </c>
      <c r="Q84" s="214">
        <v>336</v>
      </c>
      <c r="R84" s="216"/>
      <c r="S84" s="89"/>
      <c r="T84" s="88"/>
      <c r="U84" s="89"/>
      <c r="V84" s="88"/>
      <c r="W84" s="89"/>
      <c r="X84" s="88"/>
      <c r="Y84" s="89"/>
      <c r="Z84" s="88"/>
      <c r="AA84" s="89"/>
    </row>
    <row r="85" spans="1:27" ht="111.75" customHeight="1" x14ac:dyDescent="0.25">
      <c r="A85" s="20" t="s">
        <v>453</v>
      </c>
      <c r="B85" s="176" t="s">
        <v>121</v>
      </c>
      <c r="C85" s="21" t="s">
        <v>537</v>
      </c>
      <c r="D85" s="23" t="s">
        <v>105</v>
      </c>
      <c r="E85" s="34" t="s">
        <v>106</v>
      </c>
      <c r="F85" s="24" t="s">
        <v>42</v>
      </c>
      <c r="G85" s="24">
        <v>1</v>
      </c>
      <c r="H85" s="26">
        <v>982.4</v>
      </c>
      <c r="I85" s="26">
        <f t="shared" si="32"/>
        <v>982.4</v>
      </c>
      <c r="J85" s="213">
        <v>0.23</v>
      </c>
      <c r="K85" s="26">
        <f t="shared" si="29"/>
        <v>225.952</v>
      </c>
      <c r="L85" s="26">
        <f t="shared" si="23"/>
        <v>1208.3519999999999</v>
      </c>
      <c r="M85" s="23" t="s">
        <v>419</v>
      </c>
      <c r="N85" s="26" t="s">
        <v>7</v>
      </c>
      <c r="O85" s="37">
        <f t="shared" si="30"/>
        <v>982.4</v>
      </c>
      <c r="P85" s="26">
        <f>SUM(L85)</f>
        <v>1208.3519999999999</v>
      </c>
      <c r="Q85" s="214">
        <v>336</v>
      </c>
      <c r="R85" s="216"/>
      <c r="S85" s="89"/>
      <c r="T85" s="88"/>
      <c r="U85" s="89"/>
      <c r="V85" s="88"/>
      <c r="W85" s="89"/>
      <c r="X85" s="88"/>
      <c r="Y85" s="89"/>
      <c r="Z85" s="88"/>
      <c r="AA85" s="89"/>
    </row>
    <row r="86" spans="1:27" ht="120.75" customHeight="1" x14ac:dyDescent="0.25">
      <c r="A86" s="20" t="s">
        <v>454</v>
      </c>
      <c r="B86" s="176" t="s">
        <v>122</v>
      </c>
      <c r="C86" s="21" t="s">
        <v>108</v>
      </c>
      <c r="D86" s="23" t="s">
        <v>105</v>
      </c>
      <c r="E86" s="34" t="s">
        <v>106</v>
      </c>
      <c r="F86" s="24" t="s">
        <v>42</v>
      </c>
      <c r="G86" s="24">
        <v>1</v>
      </c>
      <c r="H86" s="26">
        <v>491.2</v>
      </c>
      <c r="I86" s="26">
        <f t="shared" si="32"/>
        <v>491.2</v>
      </c>
      <c r="J86" s="213">
        <v>0.23</v>
      </c>
      <c r="K86" s="26">
        <f t="shared" si="29"/>
        <v>112.976</v>
      </c>
      <c r="L86" s="26">
        <f t="shared" si="23"/>
        <v>604.17599999999993</v>
      </c>
      <c r="M86" s="23" t="s">
        <v>419</v>
      </c>
      <c r="N86" s="26" t="s">
        <v>7</v>
      </c>
      <c r="O86" s="37">
        <f t="shared" si="30"/>
        <v>491.2</v>
      </c>
      <c r="P86" s="26">
        <f t="shared" si="31"/>
        <v>604.17599999999993</v>
      </c>
      <c r="Q86" s="214">
        <v>336</v>
      </c>
      <c r="R86" s="216"/>
      <c r="S86" s="89"/>
      <c r="T86" s="88"/>
      <c r="U86" s="89"/>
      <c r="V86" s="88"/>
      <c r="W86" s="89"/>
      <c r="X86" s="88"/>
      <c r="Y86" s="89"/>
      <c r="Z86" s="88"/>
      <c r="AA86" s="89"/>
    </row>
    <row r="87" spans="1:27" ht="144.75" customHeight="1" x14ac:dyDescent="0.25">
      <c r="A87" s="20" t="s">
        <v>455</v>
      </c>
      <c r="B87" s="176" t="s">
        <v>123</v>
      </c>
      <c r="C87" s="21" t="s">
        <v>538</v>
      </c>
      <c r="D87" s="23" t="s">
        <v>105</v>
      </c>
      <c r="E87" s="34" t="s">
        <v>106</v>
      </c>
      <c r="F87" s="24" t="s">
        <v>42</v>
      </c>
      <c r="G87" s="24">
        <v>2</v>
      </c>
      <c r="H87" s="26">
        <v>982.4</v>
      </c>
      <c r="I87" s="26">
        <f t="shared" si="32"/>
        <v>1964.8</v>
      </c>
      <c r="J87" s="213">
        <v>0.23</v>
      </c>
      <c r="K87" s="26">
        <f t="shared" si="29"/>
        <v>451.904</v>
      </c>
      <c r="L87" s="26">
        <f t="shared" si="23"/>
        <v>2416.7039999999997</v>
      </c>
      <c r="M87" s="23" t="s">
        <v>419</v>
      </c>
      <c r="N87" s="26" t="s">
        <v>7</v>
      </c>
      <c r="O87" s="37">
        <f t="shared" si="30"/>
        <v>1964.8</v>
      </c>
      <c r="P87" s="26">
        <f t="shared" si="31"/>
        <v>2416.7039999999997</v>
      </c>
      <c r="Q87" s="214">
        <v>336</v>
      </c>
      <c r="R87" s="216"/>
      <c r="S87" s="89"/>
      <c r="T87" s="88"/>
      <c r="U87" s="89"/>
      <c r="V87" s="88"/>
      <c r="W87" s="89"/>
      <c r="X87" s="88"/>
      <c r="Y87" s="89"/>
      <c r="Z87" s="88"/>
      <c r="AA87" s="89"/>
    </row>
    <row r="88" spans="1:27" ht="109.5" customHeight="1" x14ac:dyDescent="0.25">
      <c r="A88" s="20" t="s">
        <v>456</v>
      </c>
      <c r="B88" s="212" t="s">
        <v>124</v>
      </c>
      <c r="C88" s="21" t="s">
        <v>537</v>
      </c>
      <c r="D88" s="23" t="s">
        <v>105</v>
      </c>
      <c r="E88" s="34" t="s">
        <v>106</v>
      </c>
      <c r="F88" s="24" t="s">
        <v>125</v>
      </c>
      <c r="G88" s="24">
        <v>1</v>
      </c>
      <c r="H88" s="26">
        <v>2139</v>
      </c>
      <c r="I88" s="26">
        <f t="shared" si="32"/>
        <v>2139</v>
      </c>
      <c r="J88" s="213">
        <v>0.23</v>
      </c>
      <c r="K88" s="26">
        <f t="shared" si="29"/>
        <v>491.97</v>
      </c>
      <c r="L88" s="26">
        <f t="shared" si="23"/>
        <v>2630.9700000000003</v>
      </c>
      <c r="M88" s="23" t="s">
        <v>419</v>
      </c>
      <c r="N88" s="26" t="s">
        <v>7</v>
      </c>
      <c r="O88" s="37">
        <f t="shared" si="30"/>
        <v>2139</v>
      </c>
      <c r="P88" s="26">
        <f t="shared" si="31"/>
        <v>2630.9700000000003</v>
      </c>
      <c r="Q88" s="214">
        <v>336</v>
      </c>
      <c r="R88" s="98"/>
      <c r="S88" s="52"/>
      <c r="T88" s="51"/>
      <c r="U88" s="52"/>
      <c r="V88" s="51"/>
      <c r="W88" s="52"/>
      <c r="X88" s="51"/>
      <c r="Y88" s="52"/>
      <c r="Z88" s="51"/>
      <c r="AA88" s="52"/>
    </row>
    <row r="89" spans="1:27" ht="109.5" customHeight="1" x14ac:dyDescent="0.25">
      <c r="A89" s="20" t="s">
        <v>457</v>
      </c>
      <c r="B89" s="212" t="s">
        <v>126</v>
      </c>
      <c r="C89" s="21" t="s">
        <v>539</v>
      </c>
      <c r="D89" s="23" t="s">
        <v>105</v>
      </c>
      <c r="E89" s="34" t="s">
        <v>106</v>
      </c>
      <c r="F89" s="24" t="s">
        <v>42</v>
      </c>
      <c r="G89" s="24">
        <v>3</v>
      </c>
      <c r="H89" s="26">
        <v>442.72</v>
      </c>
      <c r="I89" s="26">
        <f t="shared" si="32"/>
        <v>1328.16</v>
      </c>
      <c r="J89" s="213">
        <v>0.23</v>
      </c>
      <c r="K89" s="26">
        <f t="shared" si="29"/>
        <v>305.47680000000003</v>
      </c>
      <c r="L89" s="26">
        <f t="shared" si="23"/>
        <v>1633.6368000000002</v>
      </c>
      <c r="M89" s="23" t="s">
        <v>419</v>
      </c>
      <c r="N89" s="26" t="s">
        <v>7</v>
      </c>
      <c r="O89" s="37">
        <f t="shared" si="30"/>
        <v>1328.16</v>
      </c>
      <c r="P89" s="26">
        <f t="shared" si="31"/>
        <v>1633.6368000000002</v>
      </c>
      <c r="Q89" s="214">
        <v>336</v>
      </c>
      <c r="R89" s="98"/>
      <c r="S89" s="52"/>
      <c r="T89" s="51"/>
      <c r="U89" s="52"/>
      <c r="V89" s="51"/>
      <c r="W89" s="52"/>
      <c r="X89" s="51"/>
      <c r="Y89" s="52"/>
      <c r="Z89" s="51"/>
      <c r="AA89" s="52"/>
    </row>
    <row r="90" spans="1:27" ht="109.5" customHeight="1" x14ac:dyDescent="0.25">
      <c r="A90" s="20" t="s">
        <v>458</v>
      </c>
      <c r="B90" s="212" t="s">
        <v>127</v>
      </c>
      <c r="C90" s="21" t="s">
        <v>537</v>
      </c>
      <c r="D90" s="23" t="s">
        <v>105</v>
      </c>
      <c r="E90" s="34" t="s">
        <v>106</v>
      </c>
      <c r="F90" s="24" t="s">
        <v>42</v>
      </c>
      <c r="G90" s="24">
        <v>1</v>
      </c>
      <c r="H90" s="26">
        <v>1407.12</v>
      </c>
      <c r="I90" s="26">
        <f t="shared" si="32"/>
        <v>1407.12</v>
      </c>
      <c r="J90" s="213">
        <v>0.23</v>
      </c>
      <c r="K90" s="26">
        <f t="shared" si="29"/>
        <v>323.63759999999996</v>
      </c>
      <c r="L90" s="26">
        <f t="shared" si="23"/>
        <v>1730.7575999999999</v>
      </c>
      <c r="M90" s="23" t="s">
        <v>419</v>
      </c>
      <c r="N90" s="26" t="s">
        <v>7</v>
      </c>
      <c r="O90" s="37">
        <f t="shared" si="30"/>
        <v>1407.12</v>
      </c>
      <c r="P90" s="26">
        <f t="shared" si="31"/>
        <v>1730.7575999999999</v>
      </c>
      <c r="Q90" s="214">
        <v>336</v>
      </c>
      <c r="R90" s="98"/>
      <c r="S90" s="52"/>
      <c r="T90" s="51"/>
      <c r="U90" s="52"/>
      <c r="V90" s="51"/>
      <c r="W90" s="52"/>
      <c r="X90" s="51"/>
      <c r="Y90" s="52"/>
      <c r="Z90" s="51"/>
      <c r="AA90" s="52"/>
    </row>
    <row r="91" spans="1:27" ht="109.5" customHeight="1" x14ac:dyDescent="0.25">
      <c r="A91" s="20" t="s">
        <v>459</v>
      </c>
      <c r="B91" s="212" t="s">
        <v>128</v>
      </c>
      <c r="C91" s="21" t="s">
        <v>537</v>
      </c>
      <c r="D91" s="23" t="s">
        <v>105</v>
      </c>
      <c r="E91" s="34" t="s">
        <v>106</v>
      </c>
      <c r="F91" s="24" t="s">
        <v>42</v>
      </c>
      <c r="G91" s="24">
        <v>1</v>
      </c>
      <c r="H91" s="26">
        <v>644.54</v>
      </c>
      <c r="I91" s="26">
        <f t="shared" si="32"/>
        <v>644.54</v>
      </c>
      <c r="J91" s="213">
        <v>0.23</v>
      </c>
      <c r="K91" s="26">
        <f t="shared" si="29"/>
        <v>148.24420000000001</v>
      </c>
      <c r="L91" s="26">
        <f t="shared" si="23"/>
        <v>792.78419999999994</v>
      </c>
      <c r="M91" s="23" t="s">
        <v>419</v>
      </c>
      <c r="N91" s="26" t="s">
        <v>7</v>
      </c>
      <c r="O91" s="37">
        <f t="shared" si="30"/>
        <v>644.54</v>
      </c>
      <c r="P91" s="26">
        <f t="shared" si="31"/>
        <v>792.78419999999994</v>
      </c>
      <c r="Q91" s="214">
        <v>336</v>
      </c>
      <c r="R91" s="98"/>
      <c r="S91" s="52"/>
      <c r="T91" s="51"/>
      <c r="U91" s="52"/>
      <c r="V91" s="51"/>
      <c r="W91" s="52"/>
      <c r="X91" s="51"/>
      <c r="Y91" s="52"/>
      <c r="Z91" s="51"/>
      <c r="AA91" s="52"/>
    </row>
    <row r="92" spans="1:27" ht="109.5" customHeight="1" thickBot="1" x14ac:dyDescent="0.3">
      <c r="A92" s="217" t="s">
        <v>460</v>
      </c>
      <c r="B92" s="218" t="s">
        <v>129</v>
      </c>
      <c r="C92" s="21" t="s">
        <v>537</v>
      </c>
      <c r="D92" s="219" t="s">
        <v>105</v>
      </c>
      <c r="E92" s="45" t="s">
        <v>106</v>
      </c>
      <c r="F92" s="46" t="s">
        <v>42</v>
      </c>
      <c r="G92" s="46">
        <v>1</v>
      </c>
      <c r="H92" s="48">
        <v>644.54</v>
      </c>
      <c r="I92" s="48">
        <f t="shared" si="32"/>
        <v>644.54</v>
      </c>
      <c r="J92" s="213">
        <v>0.23</v>
      </c>
      <c r="K92" s="48">
        <f t="shared" si="29"/>
        <v>148.24420000000001</v>
      </c>
      <c r="L92" s="48">
        <f t="shared" si="23"/>
        <v>792.78419999999994</v>
      </c>
      <c r="M92" s="219" t="s">
        <v>419</v>
      </c>
      <c r="N92" s="48" t="s">
        <v>7</v>
      </c>
      <c r="O92" s="103">
        <f t="shared" si="30"/>
        <v>644.54</v>
      </c>
      <c r="P92" s="48">
        <f t="shared" si="31"/>
        <v>792.78419999999994</v>
      </c>
      <c r="Q92" s="214">
        <v>336</v>
      </c>
      <c r="R92" s="98"/>
      <c r="S92" s="52"/>
      <c r="T92" s="51"/>
      <c r="U92" s="52"/>
      <c r="V92" s="51"/>
      <c r="W92" s="52"/>
      <c r="X92" s="51"/>
      <c r="Y92" s="52"/>
      <c r="Z92" s="51"/>
      <c r="AA92" s="52"/>
    </row>
    <row r="93" spans="1:27" s="225" customFormat="1" ht="24" customHeight="1" thickBot="1" x14ac:dyDescent="0.3">
      <c r="A93" s="145"/>
      <c r="B93" s="54" t="s">
        <v>15</v>
      </c>
      <c r="C93" s="220"/>
      <c r="D93" s="143"/>
      <c r="E93" s="143"/>
      <c r="F93" s="145"/>
      <c r="G93" s="145"/>
      <c r="H93" s="60"/>
      <c r="I93" s="60"/>
      <c r="J93" s="146"/>
      <c r="K93" s="60"/>
      <c r="L93" s="60"/>
      <c r="M93" s="143"/>
      <c r="N93" s="60"/>
      <c r="O93" s="64">
        <f>SUM(O70:O92)</f>
        <v>15141.560000000001</v>
      </c>
      <c r="P93" s="64">
        <f>SUM(P70:P92)</f>
        <v>18624.118799999997</v>
      </c>
      <c r="Q93" s="64"/>
      <c r="R93" s="221"/>
      <c r="S93" s="222"/>
      <c r="T93" s="223"/>
      <c r="U93" s="224"/>
      <c r="V93" s="223"/>
      <c r="W93" s="224"/>
      <c r="X93" s="223"/>
      <c r="Y93" s="224"/>
      <c r="Z93" s="223"/>
      <c r="AA93" s="224"/>
    </row>
    <row r="94" spans="1:27" ht="21.75" thickBot="1" x14ac:dyDescent="0.4">
      <c r="A94" s="226"/>
      <c r="B94" s="467" t="s">
        <v>425</v>
      </c>
      <c r="C94" s="468"/>
      <c r="D94" s="227"/>
      <c r="E94" s="228"/>
      <c r="F94" s="227"/>
      <c r="G94" s="227"/>
      <c r="H94" s="123"/>
      <c r="I94" s="107"/>
      <c r="J94" s="229"/>
      <c r="K94" s="123"/>
      <c r="L94" s="123"/>
      <c r="M94" s="228"/>
      <c r="N94" s="107"/>
      <c r="O94" s="107"/>
      <c r="P94" s="123"/>
      <c r="Q94" s="123"/>
      <c r="R94" s="459"/>
      <c r="S94" s="460"/>
      <c r="T94" s="461"/>
      <c r="U94" s="462"/>
      <c r="V94" s="461"/>
      <c r="W94" s="462"/>
      <c r="X94" s="461"/>
      <c r="Y94" s="462"/>
      <c r="Z94" s="461"/>
      <c r="AA94" s="462"/>
    </row>
    <row r="95" spans="1:27" ht="189.75" customHeight="1" x14ac:dyDescent="0.25">
      <c r="A95" s="20" t="s">
        <v>311</v>
      </c>
      <c r="B95" s="172" t="s">
        <v>132</v>
      </c>
      <c r="C95" s="125" t="s">
        <v>537</v>
      </c>
      <c r="D95" s="126" t="s">
        <v>105</v>
      </c>
      <c r="E95" s="126" t="s">
        <v>106</v>
      </c>
      <c r="F95" s="127" t="s">
        <v>42</v>
      </c>
      <c r="G95" s="128">
        <v>1</v>
      </c>
      <c r="H95" s="129">
        <v>369</v>
      </c>
      <c r="I95" s="129">
        <f t="shared" si="32"/>
        <v>369</v>
      </c>
      <c r="J95" s="230">
        <v>0.23</v>
      </c>
      <c r="K95" s="129">
        <f t="shared" ref="K95:K109" si="33">I95*23%</f>
        <v>84.87</v>
      </c>
      <c r="L95" s="129">
        <f t="shared" si="23"/>
        <v>453.87</v>
      </c>
      <c r="M95" s="126" t="s">
        <v>301</v>
      </c>
      <c r="N95" s="129">
        <f>SUM(H95*2.3%)+H95</f>
        <v>377.48700000000002</v>
      </c>
      <c r="O95" s="129">
        <f>SUM(I95*2.3%)+I95</f>
        <v>377.48700000000002</v>
      </c>
      <c r="P95" s="129">
        <f>SUM(L95*2.3%)+L95</f>
        <v>464.30901</v>
      </c>
      <c r="Q95" s="82">
        <v>336</v>
      </c>
      <c r="R95" s="200"/>
      <c r="S95" s="84"/>
      <c r="T95" s="40"/>
      <c r="U95" s="41"/>
      <c r="V95" s="40"/>
      <c r="W95" s="41"/>
      <c r="X95" s="40"/>
      <c r="Y95" s="41"/>
      <c r="Z95" s="40"/>
      <c r="AA95" s="41"/>
    </row>
    <row r="96" spans="1:27" ht="195" customHeight="1" x14ac:dyDescent="0.25">
      <c r="A96" s="20" t="s">
        <v>355</v>
      </c>
      <c r="B96" s="85" t="s">
        <v>133</v>
      </c>
      <c r="C96" s="125" t="s">
        <v>537</v>
      </c>
      <c r="D96" s="78" t="s">
        <v>105</v>
      </c>
      <c r="E96" s="126" t="s">
        <v>106</v>
      </c>
      <c r="F96" s="92" t="s">
        <v>42</v>
      </c>
      <c r="G96" s="76">
        <v>1</v>
      </c>
      <c r="H96" s="80">
        <v>142</v>
      </c>
      <c r="I96" s="80">
        <f t="shared" si="32"/>
        <v>142</v>
      </c>
      <c r="J96" s="137">
        <v>0.23</v>
      </c>
      <c r="K96" s="80">
        <f t="shared" si="33"/>
        <v>32.660000000000004</v>
      </c>
      <c r="L96" s="80">
        <f t="shared" si="23"/>
        <v>174.66</v>
      </c>
      <c r="M96" s="78" t="s">
        <v>301</v>
      </c>
      <c r="N96" s="80">
        <f t="shared" ref="N96:N103" si="34">SUM(H96*2.3%)+H96</f>
        <v>145.26599999999999</v>
      </c>
      <c r="O96" s="129">
        <f t="shared" ref="O96:O103" si="35">SUM(I96*2.3%)+I96</f>
        <v>145.26599999999999</v>
      </c>
      <c r="P96" s="80">
        <f t="shared" ref="P96:P103" si="36">SUM(L96*2.3%)+L96</f>
        <v>178.67717999999999</v>
      </c>
      <c r="Q96" s="82">
        <v>336</v>
      </c>
      <c r="R96" s="175"/>
      <c r="S96" s="174"/>
      <c r="T96" s="88"/>
      <c r="U96" s="89"/>
      <c r="V96" s="88"/>
      <c r="W96" s="89"/>
      <c r="X96" s="88"/>
      <c r="Y96" s="89"/>
      <c r="Z96" s="88"/>
      <c r="AA96" s="89"/>
    </row>
    <row r="97" spans="1:27" ht="185.25" customHeight="1" x14ac:dyDescent="0.25">
      <c r="A97" s="20" t="s">
        <v>356</v>
      </c>
      <c r="B97" s="85" t="s">
        <v>134</v>
      </c>
      <c r="C97" s="125" t="s">
        <v>537</v>
      </c>
      <c r="D97" s="78" t="s">
        <v>105</v>
      </c>
      <c r="E97" s="126" t="s">
        <v>106</v>
      </c>
      <c r="F97" s="92" t="s">
        <v>42</v>
      </c>
      <c r="G97" s="76">
        <v>2</v>
      </c>
      <c r="H97" s="80">
        <v>76</v>
      </c>
      <c r="I97" s="80">
        <f t="shared" si="32"/>
        <v>152</v>
      </c>
      <c r="J97" s="137">
        <v>0.23</v>
      </c>
      <c r="K97" s="80">
        <f t="shared" si="33"/>
        <v>34.96</v>
      </c>
      <c r="L97" s="80">
        <f t="shared" si="23"/>
        <v>186.96</v>
      </c>
      <c r="M97" s="78" t="s">
        <v>301</v>
      </c>
      <c r="N97" s="80">
        <f t="shared" si="34"/>
        <v>77.748000000000005</v>
      </c>
      <c r="O97" s="129">
        <f t="shared" si="35"/>
        <v>155.49600000000001</v>
      </c>
      <c r="P97" s="80">
        <f t="shared" si="36"/>
        <v>191.26008000000002</v>
      </c>
      <c r="Q97" s="82">
        <v>336</v>
      </c>
      <c r="R97" s="175"/>
      <c r="S97" s="174"/>
      <c r="T97" s="88"/>
      <c r="U97" s="89"/>
      <c r="V97" s="88"/>
      <c r="W97" s="89"/>
      <c r="X97" s="88"/>
      <c r="Y97" s="89"/>
      <c r="Z97" s="88"/>
      <c r="AA97" s="89"/>
    </row>
    <row r="98" spans="1:27" ht="185.25" customHeight="1" x14ac:dyDescent="0.25">
      <c r="A98" s="20" t="s">
        <v>357</v>
      </c>
      <c r="B98" s="85" t="s">
        <v>135</v>
      </c>
      <c r="C98" s="125" t="s">
        <v>537</v>
      </c>
      <c r="D98" s="78" t="s">
        <v>105</v>
      </c>
      <c r="E98" s="126" t="s">
        <v>106</v>
      </c>
      <c r="F98" s="92" t="s">
        <v>42</v>
      </c>
      <c r="G98" s="92">
        <v>2</v>
      </c>
      <c r="H98" s="80">
        <v>148</v>
      </c>
      <c r="I98" s="80">
        <f t="shared" si="32"/>
        <v>296</v>
      </c>
      <c r="J98" s="137">
        <v>0.23</v>
      </c>
      <c r="K98" s="80">
        <f t="shared" si="33"/>
        <v>68.08</v>
      </c>
      <c r="L98" s="80">
        <f t="shared" si="23"/>
        <v>364.08</v>
      </c>
      <c r="M98" s="78" t="s">
        <v>301</v>
      </c>
      <c r="N98" s="80">
        <f t="shared" si="34"/>
        <v>151.404</v>
      </c>
      <c r="O98" s="129">
        <f t="shared" si="35"/>
        <v>302.80799999999999</v>
      </c>
      <c r="P98" s="80">
        <f t="shared" si="36"/>
        <v>372.45383999999996</v>
      </c>
      <c r="Q98" s="82">
        <v>336</v>
      </c>
      <c r="R98" s="175"/>
      <c r="S98" s="87"/>
      <c r="T98" s="88"/>
      <c r="U98" s="89"/>
      <c r="V98" s="88"/>
      <c r="W98" s="89"/>
      <c r="X98" s="88"/>
      <c r="Y98" s="89"/>
      <c r="Z98" s="88"/>
      <c r="AA98" s="89"/>
    </row>
    <row r="99" spans="1:27" ht="183.75" customHeight="1" x14ac:dyDescent="0.25">
      <c r="A99" s="20" t="s">
        <v>358</v>
      </c>
      <c r="B99" s="85" t="s">
        <v>136</v>
      </c>
      <c r="C99" s="125" t="s">
        <v>537</v>
      </c>
      <c r="D99" s="78" t="s">
        <v>105</v>
      </c>
      <c r="E99" s="126" t="s">
        <v>106</v>
      </c>
      <c r="F99" s="92" t="s">
        <v>42</v>
      </c>
      <c r="G99" s="92">
        <v>2</v>
      </c>
      <c r="H99" s="80">
        <v>144</v>
      </c>
      <c r="I99" s="80">
        <f t="shared" si="32"/>
        <v>288</v>
      </c>
      <c r="J99" s="137">
        <v>0.23</v>
      </c>
      <c r="K99" s="80">
        <f t="shared" si="33"/>
        <v>66.240000000000009</v>
      </c>
      <c r="L99" s="80">
        <f t="shared" si="23"/>
        <v>354.24</v>
      </c>
      <c r="M99" s="78" t="s">
        <v>301</v>
      </c>
      <c r="N99" s="80">
        <f t="shared" si="34"/>
        <v>147.31200000000001</v>
      </c>
      <c r="O99" s="129">
        <f t="shared" si="35"/>
        <v>294.62400000000002</v>
      </c>
      <c r="P99" s="80">
        <f t="shared" si="36"/>
        <v>362.38751999999999</v>
      </c>
      <c r="Q99" s="82">
        <v>336</v>
      </c>
      <c r="R99" s="175"/>
      <c r="S99" s="87"/>
      <c r="T99" s="88"/>
      <c r="U99" s="89"/>
      <c r="V99" s="88"/>
      <c r="W99" s="89"/>
      <c r="X99" s="88"/>
      <c r="Y99" s="89"/>
      <c r="Z99" s="88"/>
      <c r="AA99" s="89"/>
    </row>
    <row r="100" spans="1:27" ht="196.5" customHeight="1" x14ac:dyDescent="0.25">
      <c r="A100" s="20" t="s">
        <v>359</v>
      </c>
      <c r="B100" s="85" t="s">
        <v>137</v>
      </c>
      <c r="C100" s="125" t="s">
        <v>537</v>
      </c>
      <c r="D100" s="78" t="s">
        <v>105</v>
      </c>
      <c r="E100" s="126" t="s">
        <v>106</v>
      </c>
      <c r="F100" s="92" t="s">
        <v>42</v>
      </c>
      <c r="G100" s="92">
        <v>3</v>
      </c>
      <c r="H100" s="80">
        <v>398</v>
      </c>
      <c r="I100" s="80">
        <f t="shared" si="32"/>
        <v>1194</v>
      </c>
      <c r="J100" s="137">
        <v>0.23</v>
      </c>
      <c r="K100" s="80">
        <f t="shared" si="33"/>
        <v>274.62</v>
      </c>
      <c r="L100" s="80">
        <f t="shared" si="23"/>
        <v>1468.62</v>
      </c>
      <c r="M100" s="78" t="s">
        <v>301</v>
      </c>
      <c r="N100" s="80">
        <f t="shared" si="34"/>
        <v>407.154</v>
      </c>
      <c r="O100" s="129">
        <f t="shared" si="35"/>
        <v>1221.462</v>
      </c>
      <c r="P100" s="80">
        <f t="shared" si="36"/>
        <v>1502.3982599999999</v>
      </c>
      <c r="Q100" s="82">
        <v>336</v>
      </c>
      <c r="R100" s="175"/>
      <c r="S100" s="87"/>
      <c r="T100" s="88"/>
      <c r="U100" s="89"/>
      <c r="V100" s="88"/>
      <c r="W100" s="89"/>
      <c r="X100" s="88"/>
      <c r="Y100" s="89"/>
      <c r="Z100" s="88"/>
      <c r="AA100" s="89"/>
    </row>
    <row r="101" spans="1:27" ht="155.25" customHeight="1" x14ac:dyDescent="0.25">
      <c r="A101" s="20" t="s">
        <v>360</v>
      </c>
      <c r="B101" s="85" t="s">
        <v>138</v>
      </c>
      <c r="C101" s="125" t="s">
        <v>537</v>
      </c>
      <c r="D101" s="78" t="s">
        <v>105</v>
      </c>
      <c r="E101" s="126" t="s">
        <v>106</v>
      </c>
      <c r="F101" s="79" t="s">
        <v>42</v>
      </c>
      <c r="G101" s="92">
        <v>2</v>
      </c>
      <c r="H101" s="80">
        <v>186</v>
      </c>
      <c r="I101" s="80">
        <f t="shared" si="32"/>
        <v>372</v>
      </c>
      <c r="J101" s="137">
        <v>0.23</v>
      </c>
      <c r="K101" s="80">
        <f t="shared" si="33"/>
        <v>85.56</v>
      </c>
      <c r="L101" s="80">
        <f t="shared" si="23"/>
        <v>457.56</v>
      </c>
      <c r="M101" s="78" t="s">
        <v>301</v>
      </c>
      <c r="N101" s="80">
        <f t="shared" si="34"/>
        <v>190.27799999999999</v>
      </c>
      <c r="O101" s="129">
        <f t="shared" si="35"/>
        <v>380.55599999999998</v>
      </c>
      <c r="P101" s="80">
        <f t="shared" si="36"/>
        <v>468.08388000000002</v>
      </c>
      <c r="Q101" s="82">
        <v>336</v>
      </c>
      <c r="R101" s="175"/>
      <c r="S101" s="87"/>
      <c r="T101" s="88"/>
      <c r="U101" s="89"/>
      <c r="V101" s="88"/>
      <c r="W101" s="89"/>
      <c r="X101" s="88"/>
      <c r="Y101" s="89"/>
      <c r="Z101" s="88"/>
      <c r="AA101" s="89"/>
    </row>
    <row r="102" spans="1:27" ht="90.75" customHeight="1" x14ac:dyDescent="0.25">
      <c r="A102" s="20" t="s">
        <v>361</v>
      </c>
      <c r="B102" s="85" t="s">
        <v>25</v>
      </c>
      <c r="C102" s="125" t="s">
        <v>537</v>
      </c>
      <c r="D102" s="78" t="s">
        <v>105</v>
      </c>
      <c r="E102" s="126" t="s">
        <v>106</v>
      </c>
      <c r="F102" s="92" t="s">
        <v>42</v>
      </c>
      <c r="G102" s="92">
        <v>1</v>
      </c>
      <c r="H102" s="80">
        <v>92</v>
      </c>
      <c r="I102" s="80">
        <f t="shared" si="32"/>
        <v>92</v>
      </c>
      <c r="J102" s="137">
        <v>0.23</v>
      </c>
      <c r="K102" s="80">
        <f t="shared" si="33"/>
        <v>21.16</v>
      </c>
      <c r="L102" s="80">
        <f t="shared" si="23"/>
        <v>113.16</v>
      </c>
      <c r="M102" s="78" t="s">
        <v>301</v>
      </c>
      <c r="N102" s="80">
        <f t="shared" si="34"/>
        <v>94.116</v>
      </c>
      <c r="O102" s="129">
        <f t="shared" si="35"/>
        <v>94.116</v>
      </c>
      <c r="P102" s="80">
        <f t="shared" si="36"/>
        <v>115.76268</v>
      </c>
      <c r="Q102" s="82">
        <v>336</v>
      </c>
      <c r="R102" s="175"/>
      <c r="S102" s="87"/>
      <c r="T102" s="88"/>
      <c r="U102" s="89"/>
      <c r="V102" s="88"/>
      <c r="W102" s="89"/>
      <c r="X102" s="88"/>
      <c r="Y102" s="89"/>
      <c r="Z102" s="88"/>
      <c r="AA102" s="89"/>
    </row>
    <row r="103" spans="1:27" ht="90" customHeight="1" x14ac:dyDescent="0.25">
      <c r="A103" s="20" t="s">
        <v>362</v>
      </c>
      <c r="B103" s="85" t="s">
        <v>139</v>
      </c>
      <c r="C103" s="125" t="s">
        <v>537</v>
      </c>
      <c r="D103" s="78" t="s">
        <v>105</v>
      </c>
      <c r="E103" s="126" t="s">
        <v>106</v>
      </c>
      <c r="F103" s="92" t="s">
        <v>42</v>
      </c>
      <c r="G103" s="92">
        <v>1</v>
      </c>
      <c r="H103" s="80">
        <v>53</v>
      </c>
      <c r="I103" s="80">
        <f t="shared" si="32"/>
        <v>53</v>
      </c>
      <c r="J103" s="137">
        <v>0.23</v>
      </c>
      <c r="K103" s="80">
        <f t="shared" si="33"/>
        <v>12.190000000000001</v>
      </c>
      <c r="L103" s="80">
        <f t="shared" si="23"/>
        <v>65.19</v>
      </c>
      <c r="M103" s="78" t="s">
        <v>301</v>
      </c>
      <c r="N103" s="80">
        <f t="shared" si="34"/>
        <v>54.219000000000001</v>
      </c>
      <c r="O103" s="129">
        <f t="shared" si="35"/>
        <v>54.219000000000001</v>
      </c>
      <c r="P103" s="80">
        <f t="shared" si="36"/>
        <v>66.689369999999997</v>
      </c>
      <c r="Q103" s="82">
        <v>336</v>
      </c>
      <c r="R103" s="175"/>
      <c r="S103" s="87"/>
      <c r="T103" s="88"/>
      <c r="U103" s="89"/>
      <c r="V103" s="88"/>
      <c r="W103" s="89"/>
      <c r="X103" s="88"/>
      <c r="Y103" s="89"/>
      <c r="Z103" s="88"/>
      <c r="AA103" s="89"/>
    </row>
    <row r="104" spans="1:27" ht="157.5" customHeight="1" x14ac:dyDescent="0.25">
      <c r="A104" s="20" t="s">
        <v>363</v>
      </c>
      <c r="B104" s="231" t="s">
        <v>140</v>
      </c>
      <c r="C104" s="42" t="s">
        <v>537</v>
      </c>
      <c r="D104" s="219" t="s">
        <v>105</v>
      </c>
      <c r="E104" s="23" t="s">
        <v>106</v>
      </c>
      <c r="F104" s="232" t="s">
        <v>42</v>
      </c>
      <c r="G104" s="232">
        <v>1</v>
      </c>
      <c r="H104" s="26">
        <v>200</v>
      </c>
      <c r="I104" s="26">
        <f t="shared" si="32"/>
        <v>200</v>
      </c>
      <c r="J104" s="213">
        <v>0.23</v>
      </c>
      <c r="K104" s="26">
        <f t="shared" si="33"/>
        <v>46</v>
      </c>
      <c r="L104" s="26">
        <f t="shared" si="23"/>
        <v>246</v>
      </c>
      <c r="M104" s="23" t="s">
        <v>419</v>
      </c>
      <c r="N104" s="48" t="s">
        <v>7</v>
      </c>
      <c r="O104" s="37">
        <f>SUM(I104)</f>
        <v>200</v>
      </c>
      <c r="P104" s="26">
        <f>SUM(L104)</f>
        <v>246</v>
      </c>
      <c r="Q104" s="82">
        <v>336</v>
      </c>
      <c r="R104" s="233"/>
      <c r="S104" s="94"/>
      <c r="T104" s="51"/>
      <c r="U104" s="52"/>
      <c r="V104" s="51"/>
      <c r="W104" s="52"/>
      <c r="X104" s="51"/>
      <c r="Y104" s="52"/>
      <c r="Z104" s="51"/>
      <c r="AA104" s="52"/>
    </row>
    <row r="105" spans="1:27" ht="97.5" customHeight="1" x14ac:dyDescent="0.25">
      <c r="A105" s="20" t="s">
        <v>364</v>
      </c>
      <c r="B105" s="231" t="s">
        <v>141</v>
      </c>
      <c r="C105" s="42" t="s">
        <v>537</v>
      </c>
      <c r="D105" s="219" t="s">
        <v>105</v>
      </c>
      <c r="E105" s="45" t="s">
        <v>106</v>
      </c>
      <c r="F105" s="232" t="s">
        <v>42</v>
      </c>
      <c r="G105" s="232">
        <v>1</v>
      </c>
      <c r="H105" s="26">
        <v>110</v>
      </c>
      <c r="I105" s="26">
        <f t="shared" si="32"/>
        <v>110</v>
      </c>
      <c r="J105" s="213">
        <v>0.23</v>
      </c>
      <c r="K105" s="26">
        <f t="shared" si="33"/>
        <v>25.3</v>
      </c>
      <c r="L105" s="26">
        <f t="shared" si="23"/>
        <v>135.30000000000001</v>
      </c>
      <c r="M105" s="23" t="s">
        <v>419</v>
      </c>
      <c r="N105" s="48" t="s">
        <v>7</v>
      </c>
      <c r="O105" s="37">
        <f t="shared" ref="O105:O108" si="37">SUM(I105)</f>
        <v>110</v>
      </c>
      <c r="P105" s="26">
        <f t="shared" ref="P105:P108" si="38">SUM(L105)</f>
        <v>135.30000000000001</v>
      </c>
      <c r="Q105" s="82">
        <v>336</v>
      </c>
      <c r="R105" s="233"/>
      <c r="S105" s="94"/>
      <c r="T105" s="51"/>
      <c r="U105" s="52"/>
      <c r="V105" s="51"/>
      <c r="W105" s="52"/>
      <c r="X105" s="51"/>
      <c r="Y105" s="52"/>
      <c r="Z105" s="51"/>
      <c r="AA105" s="52"/>
    </row>
    <row r="106" spans="1:27" ht="90.75" customHeight="1" x14ac:dyDescent="0.25">
      <c r="A106" s="20" t="s">
        <v>365</v>
      </c>
      <c r="B106" s="231" t="s">
        <v>142</v>
      </c>
      <c r="C106" s="42" t="s">
        <v>537</v>
      </c>
      <c r="D106" s="219" t="s">
        <v>105</v>
      </c>
      <c r="E106" s="23" t="s">
        <v>106</v>
      </c>
      <c r="F106" s="232" t="s">
        <v>42</v>
      </c>
      <c r="G106" s="232">
        <v>1</v>
      </c>
      <c r="H106" s="26">
        <v>23.06</v>
      </c>
      <c r="I106" s="26">
        <f t="shared" si="32"/>
        <v>23.06</v>
      </c>
      <c r="J106" s="213">
        <v>0.23</v>
      </c>
      <c r="K106" s="26">
        <f t="shared" si="33"/>
        <v>5.3037999999999998</v>
      </c>
      <c r="L106" s="26">
        <f t="shared" si="23"/>
        <v>28.363799999999998</v>
      </c>
      <c r="M106" s="23" t="s">
        <v>419</v>
      </c>
      <c r="N106" s="48" t="s">
        <v>7</v>
      </c>
      <c r="O106" s="37">
        <f t="shared" si="37"/>
        <v>23.06</v>
      </c>
      <c r="P106" s="26">
        <f t="shared" si="38"/>
        <v>28.363799999999998</v>
      </c>
      <c r="Q106" s="82">
        <v>336</v>
      </c>
      <c r="R106" s="233"/>
      <c r="S106" s="94"/>
      <c r="T106" s="51"/>
      <c r="U106" s="52"/>
      <c r="V106" s="51"/>
      <c r="W106" s="52"/>
      <c r="X106" s="51"/>
      <c r="Y106" s="52"/>
      <c r="Z106" s="51"/>
      <c r="AA106" s="52"/>
    </row>
    <row r="107" spans="1:27" ht="93.75" customHeight="1" x14ac:dyDescent="0.25">
      <c r="A107" s="20" t="s">
        <v>366</v>
      </c>
      <c r="B107" s="231" t="s">
        <v>143</v>
      </c>
      <c r="C107" s="42" t="s">
        <v>537</v>
      </c>
      <c r="D107" s="219" t="s">
        <v>105</v>
      </c>
      <c r="E107" s="23" t="s">
        <v>106</v>
      </c>
      <c r="F107" s="232" t="s">
        <v>42</v>
      </c>
      <c r="G107" s="232">
        <v>1</v>
      </c>
      <c r="H107" s="26">
        <v>280</v>
      </c>
      <c r="I107" s="26">
        <f t="shared" si="32"/>
        <v>280</v>
      </c>
      <c r="J107" s="213">
        <v>0.23</v>
      </c>
      <c r="K107" s="26">
        <f t="shared" si="33"/>
        <v>64.400000000000006</v>
      </c>
      <c r="L107" s="26">
        <f t="shared" si="23"/>
        <v>344.4</v>
      </c>
      <c r="M107" s="23" t="s">
        <v>419</v>
      </c>
      <c r="N107" s="48" t="s">
        <v>7</v>
      </c>
      <c r="O107" s="37">
        <f t="shared" si="37"/>
        <v>280</v>
      </c>
      <c r="P107" s="26">
        <f t="shared" si="38"/>
        <v>344.4</v>
      </c>
      <c r="Q107" s="82">
        <v>336</v>
      </c>
      <c r="R107" s="233"/>
      <c r="S107" s="94"/>
      <c r="T107" s="51"/>
      <c r="U107" s="52"/>
      <c r="V107" s="51"/>
      <c r="W107" s="52"/>
      <c r="X107" s="51"/>
      <c r="Y107" s="52"/>
      <c r="Z107" s="51"/>
      <c r="AA107" s="52"/>
    </row>
    <row r="108" spans="1:27" ht="95.25" customHeight="1" x14ac:dyDescent="0.25">
      <c r="A108" s="20" t="s">
        <v>367</v>
      </c>
      <c r="B108" s="231" t="s">
        <v>144</v>
      </c>
      <c r="C108" s="42" t="s">
        <v>537</v>
      </c>
      <c r="D108" s="219" t="s">
        <v>105</v>
      </c>
      <c r="E108" s="45" t="s">
        <v>106</v>
      </c>
      <c r="F108" s="232" t="s">
        <v>42</v>
      </c>
      <c r="G108" s="232">
        <v>1</v>
      </c>
      <c r="H108" s="26">
        <v>68.459999999999994</v>
      </c>
      <c r="I108" s="26">
        <f t="shared" si="32"/>
        <v>68.459999999999994</v>
      </c>
      <c r="J108" s="213">
        <v>0.23</v>
      </c>
      <c r="K108" s="26">
        <f t="shared" si="33"/>
        <v>15.745799999999999</v>
      </c>
      <c r="L108" s="26">
        <f t="shared" si="23"/>
        <v>84.205799999999996</v>
      </c>
      <c r="M108" s="23" t="s">
        <v>419</v>
      </c>
      <c r="N108" s="48" t="s">
        <v>7</v>
      </c>
      <c r="O108" s="37">
        <f t="shared" si="37"/>
        <v>68.459999999999994</v>
      </c>
      <c r="P108" s="26">
        <f t="shared" si="38"/>
        <v>84.205799999999996</v>
      </c>
      <c r="Q108" s="82">
        <v>336</v>
      </c>
      <c r="R108" s="233"/>
      <c r="S108" s="94"/>
      <c r="T108" s="51"/>
      <c r="U108" s="52"/>
      <c r="V108" s="51"/>
      <c r="W108" s="52"/>
      <c r="X108" s="51"/>
      <c r="Y108" s="52"/>
      <c r="Z108" s="51"/>
      <c r="AA108" s="52"/>
    </row>
    <row r="109" spans="1:27" ht="111" customHeight="1" thickBot="1" x14ac:dyDescent="0.3">
      <c r="A109" s="124" t="s">
        <v>368</v>
      </c>
      <c r="B109" s="234" t="s">
        <v>145</v>
      </c>
      <c r="C109" s="132" t="s">
        <v>537</v>
      </c>
      <c r="D109" s="235" t="s">
        <v>105</v>
      </c>
      <c r="E109" s="78" t="s">
        <v>106</v>
      </c>
      <c r="F109" s="134" t="s">
        <v>42</v>
      </c>
      <c r="G109" s="134">
        <v>1</v>
      </c>
      <c r="H109" s="136">
        <v>61</v>
      </c>
      <c r="I109" s="80">
        <f t="shared" si="32"/>
        <v>61</v>
      </c>
      <c r="J109" s="137">
        <v>0.23</v>
      </c>
      <c r="K109" s="136">
        <f t="shared" si="33"/>
        <v>14.030000000000001</v>
      </c>
      <c r="L109" s="136">
        <f t="shared" si="23"/>
        <v>75.03</v>
      </c>
      <c r="M109" s="78" t="s">
        <v>301</v>
      </c>
      <c r="N109" s="80">
        <f>SUM(H109*2.3%)+H109</f>
        <v>62.402999999999999</v>
      </c>
      <c r="O109" s="129">
        <f>SUM(I109*2.3%)+I109</f>
        <v>62.402999999999999</v>
      </c>
      <c r="P109" s="80">
        <f>SUM(L109*2.3%)+L109</f>
        <v>76.755690000000001</v>
      </c>
      <c r="Q109" s="82">
        <v>336</v>
      </c>
      <c r="R109" s="233"/>
      <c r="S109" s="94"/>
      <c r="T109" s="51"/>
      <c r="U109" s="52"/>
      <c r="V109" s="51"/>
      <c r="W109" s="52"/>
      <c r="X109" s="51"/>
      <c r="Y109" s="52"/>
      <c r="Z109" s="51"/>
      <c r="AA109" s="52"/>
    </row>
    <row r="110" spans="1:27" ht="21.75" customHeight="1" thickBot="1" x14ac:dyDescent="0.3">
      <c r="A110" s="53"/>
      <c r="B110" s="54" t="s">
        <v>15</v>
      </c>
      <c r="C110" s="55"/>
      <c r="D110" s="157"/>
      <c r="E110" s="183"/>
      <c r="F110" s="236"/>
      <c r="G110" s="237"/>
      <c r="H110" s="238"/>
      <c r="I110" s="60"/>
      <c r="J110" s="61"/>
      <c r="K110" s="238"/>
      <c r="L110" s="238"/>
      <c r="M110" s="239"/>
      <c r="N110" s="60"/>
      <c r="O110" s="64">
        <f>SUM(O95:O109)</f>
        <v>3769.9569999999999</v>
      </c>
      <c r="P110" s="64">
        <f>SUM(P95:P109)</f>
        <v>4637.0471099999995</v>
      </c>
      <c r="Q110" s="64"/>
      <c r="R110" s="65">
        <f>SUM(R95:R109)</f>
        <v>0</v>
      </c>
      <c r="S110" s="111"/>
      <c r="T110" s="67"/>
      <c r="U110" s="67"/>
      <c r="V110" s="67"/>
      <c r="W110" s="67"/>
      <c r="X110" s="67"/>
      <c r="Y110" s="67"/>
      <c r="Z110" s="67"/>
      <c r="AA110" s="67"/>
    </row>
    <row r="111" spans="1:27" ht="21.75" thickBot="1" x14ac:dyDescent="0.4">
      <c r="A111" s="112"/>
      <c r="B111" s="240" t="s">
        <v>426</v>
      </c>
      <c r="C111" s="241"/>
      <c r="D111" s="242"/>
      <c r="E111" s="71"/>
      <c r="F111" s="243"/>
      <c r="G111" s="242"/>
      <c r="H111" s="244"/>
      <c r="I111" s="60"/>
      <c r="J111" s="74"/>
      <c r="K111" s="244"/>
      <c r="L111" s="244"/>
      <c r="M111" s="245"/>
      <c r="N111" s="60"/>
      <c r="O111" s="197"/>
      <c r="P111" s="60"/>
      <c r="Q111" s="60"/>
      <c r="R111" s="469"/>
      <c r="S111" s="466"/>
      <c r="T111" s="461"/>
      <c r="U111" s="462"/>
      <c r="V111" s="461"/>
      <c r="W111" s="462"/>
      <c r="X111" s="461"/>
      <c r="Y111" s="462"/>
      <c r="Z111" s="461"/>
      <c r="AA111" s="462"/>
    </row>
    <row r="112" spans="1:27" ht="176.25" customHeight="1" x14ac:dyDescent="0.25">
      <c r="A112" s="124" t="s">
        <v>369</v>
      </c>
      <c r="B112" s="77" t="s">
        <v>26</v>
      </c>
      <c r="C112" s="77" t="s">
        <v>146</v>
      </c>
      <c r="D112" s="92" t="s">
        <v>150</v>
      </c>
      <c r="E112" s="78" t="s">
        <v>147</v>
      </c>
      <c r="F112" s="79" t="s">
        <v>42</v>
      </c>
      <c r="G112" s="79">
        <v>17</v>
      </c>
      <c r="H112" s="246">
        <v>120</v>
      </c>
      <c r="I112" s="80">
        <f t="shared" si="32"/>
        <v>2040</v>
      </c>
      <c r="J112" s="81">
        <v>0.23</v>
      </c>
      <c r="K112" s="80">
        <f t="shared" ref="K112:K113" si="39">I112*23%</f>
        <v>469.20000000000005</v>
      </c>
      <c r="L112" s="80">
        <f t="shared" si="23"/>
        <v>2509.1999999999998</v>
      </c>
      <c r="M112" s="78" t="s">
        <v>285</v>
      </c>
      <c r="N112" s="80">
        <f>SUM(H112*2.3%)+H112</f>
        <v>122.76</v>
      </c>
      <c r="O112" s="129">
        <f>SUM(I112*2.3%)+I112</f>
        <v>2086.92</v>
      </c>
      <c r="P112" s="80">
        <f>SUM(L112*2.3%)+L112</f>
        <v>2566.9115999999999</v>
      </c>
      <c r="Q112" s="82">
        <v>336</v>
      </c>
      <c r="R112" s="91"/>
      <c r="S112" s="39"/>
      <c r="T112" s="40"/>
      <c r="U112" s="41"/>
      <c r="V112" s="40"/>
      <c r="W112" s="41"/>
      <c r="X112" s="40"/>
      <c r="Y112" s="41"/>
      <c r="Z112" s="40"/>
      <c r="AA112" s="41"/>
    </row>
    <row r="113" spans="1:27" ht="180" customHeight="1" thickBot="1" x14ac:dyDescent="0.3">
      <c r="A113" s="124" t="s">
        <v>370</v>
      </c>
      <c r="B113" s="77" t="s">
        <v>148</v>
      </c>
      <c r="C113" s="77" t="s">
        <v>146</v>
      </c>
      <c r="D113" s="92" t="s">
        <v>150</v>
      </c>
      <c r="E113" s="78" t="s">
        <v>147</v>
      </c>
      <c r="F113" s="79" t="s">
        <v>149</v>
      </c>
      <c r="G113" s="79">
        <v>2</v>
      </c>
      <c r="H113" s="246">
        <v>780</v>
      </c>
      <c r="I113" s="80">
        <f t="shared" si="32"/>
        <v>1560</v>
      </c>
      <c r="J113" s="81">
        <v>0.23</v>
      </c>
      <c r="K113" s="80">
        <f t="shared" si="39"/>
        <v>358.8</v>
      </c>
      <c r="L113" s="80">
        <f t="shared" si="23"/>
        <v>1918.8</v>
      </c>
      <c r="M113" s="78" t="s">
        <v>285</v>
      </c>
      <c r="N113" s="80">
        <f>SUM(H113*2.3%)+H113</f>
        <v>797.94</v>
      </c>
      <c r="O113" s="129">
        <f>SUM(I113*2.3%)+I113</f>
        <v>1595.88</v>
      </c>
      <c r="P113" s="80">
        <f>SUM(L113*2.3%)+L113</f>
        <v>1962.9323999999999</v>
      </c>
      <c r="Q113" s="82">
        <v>336</v>
      </c>
      <c r="R113" s="140"/>
      <c r="S113" s="50"/>
      <c r="T113" s="51"/>
      <c r="U113" s="52"/>
      <c r="V113" s="51"/>
      <c r="W113" s="52"/>
      <c r="X113" s="51"/>
      <c r="Y113" s="52"/>
      <c r="Z113" s="51"/>
      <c r="AA113" s="52"/>
    </row>
    <row r="114" spans="1:27" ht="21" customHeight="1" thickBot="1" x14ac:dyDescent="0.3">
      <c r="A114" s="53"/>
      <c r="B114" s="54" t="s">
        <v>15</v>
      </c>
      <c r="C114" s="181"/>
      <c r="D114" s="247"/>
      <c r="E114" s="183"/>
      <c r="F114" s="248"/>
      <c r="G114" s="247"/>
      <c r="H114" s="75"/>
      <c r="I114" s="63"/>
      <c r="J114" s="187"/>
      <c r="K114" s="75"/>
      <c r="L114" s="75"/>
      <c r="M114" s="188"/>
      <c r="N114" s="75"/>
      <c r="O114" s="249">
        <f>SUM(O112:O113)</f>
        <v>3682.8</v>
      </c>
      <c r="P114" s="249">
        <f>SUM(P112:P113)</f>
        <v>4529.8440000000001</v>
      </c>
      <c r="Q114" s="249"/>
      <c r="R114" s="165">
        <f>SUM(R112:R113)</f>
        <v>0</v>
      </c>
      <c r="S114" s="66"/>
      <c r="T114" s="67"/>
      <c r="U114" s="67"/>
      <c r="V114" s="67"/>
      <c r="W114" s="67"/>
      <c r="X114" s="67"/>
      <c r="Y114" s="67"/>
      <c r="Z114" s="67"/>
      <c r="AA114" s="67"/>
    </row>
    <row r="115" spans="1:27" ht="18.75" customHeight="1" thickBot="1" x14ac:dyDescent="0.4">
      <c r="A115" s="112"/>
      <c r="B115" s="148" t="s">
        <v>427</v>
      </c>
      <c r="C115" s="209"/>
      <c r="D115" s="210"/>
      <c r="E115" s="116"/>
      <c r="F115" s="250"/>
      <c r="G115" s="210"/>
      <c r="H115" s="118"/>
      <c r="I115" s="107"/>
      <c r="J115" s="119"/>
      <c r="K115" s="118"/>
      <c r="L115" s="118"/>
      <c r="M115" s="116"/>
      <c r="N115" s="116"/>
      <c r="O115" s="118"/>
      <c r="P115" s="151"/>
      <c r="Q115" s="171"/>
      <c r="R115" s="473"/>
      <c r="S115" s="460"/>
      <c r="T115" s="465"/>
      <c r="U115" s="466"/>
      <c r="V115" s="465"/>
      <c r="W115" s="466"/>
      <c r="X115" s="461"/>
      <c r="Y115" s="462"/>
      <c r="Z115" s="461"/>
      <c r="AA115" s="462"/>
    </row>
    <row r="116" spans="1:27" ht="85.5" customHeight="1" x14ac:dyDescent="0.25">
      <c r="A116" s="124" t="s">
        <v>371</v>
      </c>
      <c r="B116" s="125" t="s">
        <v>151</v>
      </c>
      <c r="C116" s="125" t="s">
        <v>108</v>
      </c>
      <c r="D116" s="127" t="s">
        <v>152</v>
      </c>
      <c r="E116" s="126" t="s">
        <v>153</v>
      </c>
      <c r="F116" s="152" t="s">
        <v>42</v>
      </c>
      <c r="G116" s="152">
        <v>1</v>
      </c>
      <c r="H116" s="136">
        <v>113</v>
      </c>
      <c r="I116" s="80">
        <f t="shared" si="32"/>
        <v>113</v>
      </c>
      <c r="J116" s="137">
        <v>0.08</v>
      </c>
      <c r="K116" s="80">
        <f>I116*8%</f>
        <v>9.0400000000000009</v>
      </c>
      <c r="L116" s="80">
        <f t="shared" si="23"/>
        <v>122.04</v>
      </c>
      <c r="M116" s="126" t="s">
        <v>286</v>
      </c>
      <c r="N116" s="80">
        <f>SUM(H116*2.3%)+H116</f>
        <v>115.599</v>
      </c>
      <c r="O116" s="129">
        <f>SUM(I116*2.3%)+I116</f>
        <v>115.599</v>
      </c>
      <c r="P116" s="130">
        <f>SUM(L116*2.3%)+L116</f>
        <v>124.84692000000001</v>
      </c>
      <c r="Q116" s="131">
        <v>336</v>
      </c>
      <c r="R116" s="83"/>
      <c r="S116" s="84"/>
      <c r="T116" s="173"/>
      <c r="U116" s="39"/>
      <c r="V116" s="200"/>
      <c r="W116" s="84"/>
      <c r="X116" s="40"/>
      <c r="Y116" s="41"/>
      <c r="Z116" s="40"/>
      <c r="AA116" s="41"/>
    </row>
    <row r="117" spans="1:27" ht="85.5" customHeight="1" x14ac:dyDescent="0.25">
      <c r="A117" s="124" t="s">
        <v>372</v>
      </c>
      <c r="B117" s="77" t="s">
        <v>154</v>
      </c>
      <c r="C117" s="77" t="s">
        <v>108</v>
      </c>
      <c r="D117" s="127" t="s">
        <v>152</v>
      </c>
      <c r="E117" s="126" t="s">
        <v>153</v>
      </c>
      <c r="F117" s="79" t="s">
        <v>42</v>
      </c>
      <c r="G117" s="79">
        <v>1</v>
      </c>
      <c r="H117" s="136">
        <v>113</v>
      </c>
      <c r="I117" s="80">
        <f t="shared" si="32"/>
        <v>113</v>
      </c>
      <c r="J117" s="137">
        <v>0.08</v>
      </c>
      <c r="K117" s="80">
        <f t="shared" ref="K117:K140" si="40">I117*8%</f>
        <v>9.0400000000000009</v>
      </c>
      <c r="L117" s="80">
        <f t="shared" si="23"/>
        <v>122.04</v>
      </c>
      <c r="M117" s="126" t="s">
        <v>286</v>
      </c>
      <c r="N117" s="80">
        <f t="shared" ref="N117:N140" si="41">SUM(H117*2.3%)+H117</f>
        <v>115.599</v>
      </c>
      <c r="O117" s="129">
        <f t="shared" ref="O117:O140" si="42">SUM(I117*2.3%)+I117</f>
        <v>115.599</v>
      </c>
      <c r="P117" s="130">
        <f t="shared" ref="P117:P140" si="43">SUM(L117*2.3%)+L117</f>
        <v>124.84692000000001</v>
      </c>
      <c r="Q117" s="131">
        <v>336</v>
      </c>
      <c r="R117" s="86"/>
      <c r="S117" s="87"/>
      <c r="T117" s="175"/>
      <c r="U117" s="39"/>
      <c r="V117" s="175"/>
      <c r="W117" s="174"/>
      <c r="X117" s="88"/>
      <c r="Y117" s="89"/>
      <c r="Z117" s="88"/>
      <c r="AA117" s="89"/>
    </row>
    <row r="118" spans="1:27" ht="85.5" customHeight="1" x14ac:dyDescent="0.25">
      <c r="A118" s="124" t="s">
        <v>373</v>
      </c>
      <c r="B118" s="77" t="s">
        <v>155</v>
      </c>
      <c r="C118" s="77" t="s">
        <v>108</v>
      </c>
      <c r="D118" s="127" t="s">
        <v>152</v>
      </c>
      <c r="E118" s="126" t="s">
        <v>153</v>
      </c>
      <c r="F118" s="79" t="s">
        <v>42</v>
      </c>
      <c r="G118" s="79">
        <v>1</v>
      </c>
      <c r="H118" s="136">
        <v>113</v>
      </c>
      <c r="I118" s="80">
        <f t="shared" si="32"/>
        <v>113</v>
      </c>
      <c r="J118" s="137">
        <v>0.08</v>
      </c>
      <c r="K118" s="80">
        <f t="shared" si="40"/>
        <v>9.0400000000000009</v>
      </c>
      <c r="L118" s="80">
        <f t="shared" si="23"/>
        <v>122.04</v>
      </c>
      <c r="M118" s="126" t="s">
        <v>286</v>
      </c>
      <c r="N118" s="80">
        <f t="shared" si="41"/>
        <v>115.599</v>
      </c>
      <c r="O118" s="129">
        <f t="shared" si="42"/>
        <v>115.599</v>
      </c>
      <c r="P118" s="130">
        <f t="shared" si="43"/>
        <v>124.84692000000001</v>
      </c>
      <c r="Q118" s="131">
        <v>336</v>
      </c>
      <c r="R118" s="86"/>
      <c r="S118" s="87"/>
      <c r="T118" s="175"/>
      <c r="U118" s="39"/>
      <c r="V118" s="175"/>
      <c r="W118" s="174"/>
      <c r="X118" s="88"/>
      <c r="Y118" s="89"/>
      <c r="Z118" s="88"/>
      <c r="AA118" s="89"/>
    </row>
    <row r="119" spans="1:27" ht="85.5" customHeight="1" x14ac:dyDescent="0.25">
      <c r="A119" s="124" t="s">
        <v>374</v>
      </c>
      <c r="B119" s="77" t="s">
        <v>156</v>
      </c>
      <c r="C119" s="77" t="s">
        <v>108</v>
      </c>
      <c r="D119" s="127" t="s">
        <v>152</v>
      </c>
      <c r="E119" s="126" t="s">
        <v>153</v>
      </c>
      <c r="F119" s="79" t="s">
        <v>42</v>
      </c>
      <c r="G119" s="79">
        <v>1</v>
      </c>
      <c r="H119" s="136">
        <v>113</v>
      </c>
      <c r="I119" s="80">
        <f t="shared" si="32"/>
        <v>113</v>
      </c>
      <c r="J119" s="137">
        <v>0.08</v>
      </c>
      <c r="K119" s="80">
        <f t="shared" si="40"/>
        <v>9.0400000000000009</v>
      </c>
      <c r="L119" s="80">
        <f t="shared" si="23"/>
        <v>122.04</v>
      </c>
      <c r="M119" s="126" t="s">
        <v>286</v>
      </c>
      <c r="N119" s="80">
        <f t="shared" si="41"/>
        <v>115.599</v>
      </c>
      <c r="O119" s="129">
        <f t="shared" si="42"/>
        <v>115.599</v>
      </c>
      <c r="P119" s="130">
        <f t="shared" si="43"/>
        <v>124.84692000000001</v>
      </c>
      <c r="Q119" s="131">
        <v>336</v>
      </c>
      <c r="R119" s="86"/>
      <c r="S119" s="87"/>
      <c r="T119" s="175"/>
      <c r="U119" s="39"/>
      <c r="V119" s="175"/>
      <c r="W119" s="87"/>
      <c r="X119" s="88"/>
      <c r="Y119" s="89"/>
      <c r="Z119" s="88"/>
      <c r="AA119" s="89"/>
    </row>
    <row r="120" spans="1:27" ht="85.5" customHeight="1" x14ac:dyDescent="0.25">
      <c r="A120" s="124" t="s">
        <v>461</v>
      </c>
      <c r="B120" s="77" t="s">
        <v>157</v>
      </c>
      <c r="C120" s="77" t="s">
        <v>108</v>
      </c>
      <c r="D120" s="127" t="s">
        <v>152</v>
      </c>
      <c r="E120" s="126" t="s">
        <v>153</v>
      </c>
      <c r="F120" s="79" t="s">
        <v>42</v>
      </c>
      <c r="G120" s="79">
        <v>1</v>
      </c>
      <c r="H120" s="136">
        <v>113</v>
      </c>
      <c r="I120" s="80">
        <f t="shared" si="32"/>
        <v>113</v>
      </c>
      <c r="J120" s="137">
        <v>0.08</v>
      </c>
      <c r="K120" s="80">
        <f t="shared" si="40"/>
        <v>9.0400000000000009</v>
      </c>
      <c r="L120" s="80">
        <f t="shared" si="23"/>
        <v>122.04</v>
      </c>
      <c r="M120" s="126" t="s">
        <v>286</v>
      </c>
      <c r="N120" s="80">
        <f t="shared" si="41"/>
        <v>115.599</v>
      </c>
      <c r="O120" s="129">
        <f t="shared" si="42"/>
        <v>115.599</v>
      </c>
      <c r="P120" s="130">
        <f t="shared" si="43"/>
        <v>124.84692000000001</v>
      </c>
      <c r="Q120" s="131">
        <v>336</v>
      </c>
      <c r="R120" s="86"/>
      <c r="S120" s="87"/>
      <c r="T120" s="175"/>
      <c r="U120" s="39"/>
      <c r="V120" s="175"/>
      <c r="W120" s="87"/>
      <c r="X120" s="88"/>
      <c r="Y120" s="89"/>
      <c r="Z120" s="88"/>
      <c r="AA120" s="89"/>
    </row>
    <row r="121" spans="1:27" ht="85.5" customHeight="1" x14ac:dyDescent="0.25">
      <c r="A121" s="124" t="s">
        <v>462</v>
      </c>
      <c r="B121" s="77" t="s">
        <v>158</v>
      </c>
      <c r="C121" s="77" t="s">
        <v>108</v>
      </c>
      <c r="D121" s="127" t="s">
        <v>152</v>
      </c>
      <c r="E121" s="126" t="s">
        <v>153</v>
      </c>
      <c r="F121" s="79" t="s">
        <v>42</v>
      </c>
      <c r="G121" s="79">
        <v>1</v>
      </c>
      <c r="H121" s="136">
        <v>113</v>
      </c>
      <c r="I121" s="80">
        <f t="shared" si="32"/>
        <v>113</v>
      </c>
      <c r="J121" s="137">
        <v>0.08</v>
      </c>
      <c r="K121" s="80">
        <f t="shared" si="40"/>
        <v>9.0400000000000009</v>
      </c>
      <c r="L121" s="80">
        <f t="shared" si="23"/>
        <v>122.04</v>
      </c>
      <c r="M121" s="126" t="s">
        <v>286</v>
      </c>
      <c r="N121" s="80">
        <f t="shared" si="41"/>
        <v>115.599</v>
      </c>
      <c r="O121" s="129">
        <f t="shared" si="42"/>
        <v>115.599</v>
      </c>
      <c r="P121" s="130">
        <f t="shared" si="43"/>
        <v>124.84692000000001</v>
      </c>
      <c r="Q121" s="131">
        <v>336</v>
      </c>
      <c r="R121" s="86"/>
      <c r="S121" s="87"/>
      <c r="T121" s="175"/>
      <c r="U121" s="39"/>
      <c r="V121" s="175"/>
      <c r="W121" s="87"/>
      <c r="X121" s="88"/>
      <c r="Y121" s="89"/>
      <c r="Z121" s="88"/>
      <c r="AA121" s="89"/>
    </row>
    <row r="122" spans="1:27" ht="85.5" customHeight="1" x14ac:dyDescent="0.25">
      <c r="A122" s="124" t="s">
        <v>463</v>
      </c>
      <c r="B122" s="77" t="s">
        <v>159</v>
      </c>
      <c r="C122" s="77" t="s">
        <v>108</v>
      </c>
      <c r="D122" s="127" t="s">
        <v>152</v>
      </c>
      <c r="E122" s="126" t="s">
        <v>153</v>
      </c>
      <c r="F122" s="79" t="s">
        <v>42</v>
      </c>
      <c r="G122" s="79">
        <v>1</v>
      </c>
      <c r="H122" s="136">
        <v>113</v>
      </c>
      <c r="I122" s="80">
        <f t="shared" si="32"/>
        <v>113</v>
      </c>
      <c r="J122" s="137">
        <v>0.08</v>
      </c>
      <c r="K122" s="80">
        <f t="shared" si="40"/>
        <v>9.0400000000000009</v>
      </c>
      <c r="L122" s="80">
        <f t="shared" si="23"/>
        <v>122.04</v>
      </c>
      <c r="M122" s="126" t="s">
        <v>286</v>
      </c>
      <c r="N122" s="80">
        <f t="shared" si="41"/>
        <v>115.599</v>
      </c>
      <c r="O122" s="129">
        <f t="shared" si="42"/>
        <v>115.599</v>
      </c>
      <c r="P122" s="130">
        <f t="shared" si="43"/>
        <v>124.84692000000001</v>
      </c>
      <c r="Q122" s="131">
        <v>336</v>
      </c>
      <c r="R122" s="91"/>
      <c r="S122" s="87"/>
      <c r="T122" s="175"/>
      <c r="U122" s="39"/>
      <c r="V122" s="173"/>
      <c r="W122" s="87"/>
      <c r="X122" s="88"/>
      <c r="Y122" s="89"/>
      <c r="Z122" s="88"/>
      <c r="AA122" s="89"/>
    </row>
    <row r="123" spans="1:27" ht="85.5" customHeight="1" x14ac:dyDescent="0.25">
      <c r="A123" s="124" t="s">
        <v>464</v>
      </c>
      <c r="B123" s="77" t="s">
        <v>160</v>
      </c>
      <c r="C123" s="77" t="s">
        <v>108</v>
      </c>
      <c r="D123" s="127" t="s">
        <v>152</v>
      </c>
      <c r="E123" s="126" t="s">
        <v>153</v>
      </c>
      <c r="F123" s="79" t="s">
        <v>42</v>
      </c>
      <c r="G123" s="79">
        <v>1</v>
      </c>
      <c r="H123" s="136">
        <v>113</v>
      </c>
      <c r="I123" s="80">
        <f t="shared" si="32"/>
        <v>113</v>
      </c>
      <c r="J123" s="137">
        <v>0.08</v>
      </c>
      <c r="K123" s="80">
        <f t="shared" si="40"/>
        <v>9.0400000000000009</v>
      </c>
      <c r="L123" s="80">
        <f t="shared" si="23"/>
        <v>122.04</v>
      </c>
      <c r="M123" s="126" t="s">
        <v>286</v>
      </c>
      <c r="N123" s="80">
        <f t="shared" si="41"/>
        <v>115.599</v>
      </c>
      <c r="O123" s="129">
        <f t="shared" si="42"/>
        <v>115.599</v>
      </c>
      <c r="P123" s="130">
        <f t="shared" si="43"/>
        <v>124.84692000000001</v>
      </c>
      <c r="Q123" s="131">
        <v>336</v>
      </c>
      <c r="R123" s="86"/>
      <c r="S123" s="87"/>
      <c r="T123" s="175"/>
      <c r="U123" s="39"/>
      <c r="V123" s="175"/>
      <c r="W123" s="87"/>
      <c r="X123" s="88"/>
      <c r="Y123" s="89"/>
      <c r="Z123" s="88"/>
      <c r="AA123" s="89"/>
    </row>
    <row r="124" spans="1:27" ht="85.5" customHeight="1" x14ac:dyDescent="0.25">
      <c r="A124" s="124" t="s">
        <v>465</v>
      </c>
      <c r="B124" s="77" t="s">
        <v>161</v>
      </c>
      <c r="C124" s="77" t="s">
        <v>108</v>
      </c>
      <c r="D124" s="127" t="s">
        <v>152</v>
      </c>
      <c r="E124" s="126" t="s">
        <v>153</v>
      </c>
      <c r="F124" s="79" t="s">
        <v>42</v>
      </c>
      <c r="G124" s="79">
        <v>1</v>
      </c>
      <c r="H124" s="136">
        <v>113</v>
      </c>
      <c r="I124" s="80">
        <f t="shared" si="32"/>
        <v>113</v>
      </c>
      <c r="J124" s="137">
        <v>0.08</v>
      </c>
      <c r="K124" s="80">
        <f t="shared" si="40"/>
        <v>9.0400000000000009</v>
      </c>
      <c r="L124" s="80">
        <f t="shared" si="23"/>
        <v>122.04</v>
      </c>
      <c r="M124" s="126" t="s">
        <v>286</v>
      </c>
      <c r="N124" s="80">
        <f t="shared" si="41"/>
        <v>115.599</v>
      </c>
      <c r="O124" s="129">
        <f t="shared" si="42"/>
        <v>115.599</v>
      </c>
      <c r="P124" s="130">
        <f t="shared" si="43"/>
        <v>124.84692000000001</v>
      </c>
      <c r="Q124" s="131">
        <v>336</v>
      </c>
      <c r="R124" s="86"/>
      <c r="S124" s="87"/>
      <c r="T124" s="175"/>
      <c r="U124" s="39"/>
      <c r="V124" s="175"/>
      <c r="W124" s="87"/>
      <c r="X124" s="88"/>
      <c r="Y124" s="89"/>
      <c r="Z124" s="88"/>
      <c r="AA124" s="89"/>
    </row>
    <row r="125" spans="1:27" ht="85.5" customHeight="1" x14ac:dyDescent="0.25">
      <c r="A125" s="124" t="s">
        <v>466</v>
      </c>
      <c r="B125" s="77" t="s">
        <v>162</v>
      </c>
      <c r="C125" s="77" t="s">
        <v>108</v>
      </c>
      <c r="D125" s="127" t="s">
        <v>152</v>
      </c>
      <c r="E125" s="126" t="s">
        <v>153</v>
      </c>
      <c r="F125" s="79" t="s">
        <v>42</v>
      </c>
      <c r="G125" s="79">
        <v>1</v>
      </c>
      <c r="H125" s="136">
        <v>450</v>
      </c>
      <c r="I125" s="80">
        <f t="shared" si="32"/>
        <v>450</v>
      </c>
      <c r="J125" s="137">
        <v>0.08</v>
      </c>
      <c r="K125" s="80">
        <f t="shared" si="40"/>
        <v>36</v>
      </c>
      <c r="L125" s="80">
        <f t="shared" si="23"/>
        <v>486</v>
      </c>
      <c r="M125" s="126" t="s">
        <v>286</v>
      </c>
      <c r="N125" s="80">
        <f t="shared" si="41"/>
        <v>460.35</v>
      </c>
      <c r="O125" s="129">
        <f t="shared" si="42"/>
        <v>460.35</v>
      </c>
      <c r="P125" s="130">
        <f t="shared" si="43"/>
        <v>497.178</v>
      </c>
      <c r="Q125" s="131">
        <v>336</v>
      </c>
      <c r="R125" s="86"/>
      <c r="S125" s="87"/>
      <c r="T125" s="175"/>
      <c r="U125" s="39"/>
      <c r="V125" s="175"/>
      <c r="W125" s="87"/>
      <c r="X125" s="88"/>
      <c r="Y125" s="89"/>
      <c r="Z125" s="88"/>
      <c r="AA125" s="89"/>
    </row>
    <row r="126" spans="1:27" ht="85.5" customHeight="1" x14ac:dyDescent="0.25">
      <c r="A126" s="124" t="s">
        <v>467</v>
      </c>
      <c r="B126" s="77" t="s">
        <v>163</v>
      </c>
      <c r="C126" s="77" t="s">
        <v>108</v>
      </c>
      <c r="D126" s="127" t="s">
        <v>152</v>
      </c>
      <c r="E126" s="126" t="s">
        <v>153</v>
      </c>
      <c r="F126" s="79" t="s">
        <v>42</v>
      </c>
      <c r="G126" s="79">
        <v>1</v>
      </c>
      <c r="H126" s="136">
        <v>450</v>
      </c>
      <c r="I126" s="80">
        <f t="shared" si="32"/>
        <v>450</v>
      </c>
      <c r="J126" s="137">
        <v>0.08</v>
      </c>
      <c r="K126" s="80">
        <f t="shared" si="40"/>
        <v>36</v>
      </c>
      <c r="L126" s="80">
        <f t="shared" si="23"/>
        <v>486</v>
      </c>
      <c r="M126" s="126" t="s">
        <v>286</v>
      </c>
      <c r="N126" s="80">
        <f t="shared" si="41"/>
        <v>460.35</v>
      </c>
      <c r="O126" s="129">
        <f t="shared" si="42"/>
        <v>460.35</v>
      </c>
      <c r="P126" s="130">
        <f t="shared" si="43"/>
        <v>497.178</v>
      </c>
      <c r="Q126" s="131">
        <v>336</v>
      </c>
      <c r="R126" s="86"/>
      <c r="S126" s="87"/>
      <c r="T126" s="175"/>
      <c r="U126" s="39"/>
      <c r="V126" s="175"/>
      <c r="W126" s="87"/>
      <c r="X126" s="88"/>
      <c r="Y126" s="89"/>
      <c r="Z126" s="88"/>
      <c r="AA126" s="89"/>
    </row>
    <row r="127" spans="1:27" ht="85.5" customHeight="1" x14ac:dyDescent="0.25">
      <c r="A127" s="124" t="s">
        <v>468</v>
      </c>
      <c r="B127" s="77" t="s">
        <v>164</v>
      </c>
      <c r="C127" s="77" t="s">
        <v>108</v>
      </c>
      <c r="D127" s="127" t="s">
        <v>152</v>
      </c>
      <c r="E127" s="126" t="s">
        <v>153</v>
      </c>
      <c r="F127" s="79" t="s">
        <v>42</v>
      </c>
      <c r="G127" s="79">
        <v>1</v>
      </c>
      <c r="H127" s="136">
        <v>450</v>
      </c>
      <c r="I127" s="80">
        <f t="shared" si="32"/>
        <v>450</v>
      </c>
      <c r="J127" s="137">
        <v>0.08</v>
      </c>
      <c r="K127" s="80">
        <f t="shared" si="40"/>
        <v>36</v>
      </c>
      <c r="L127" s="80">
        <f t="shared" si="23"/>
        <v>486</v>
      </c>
      <c r="M127" s="126" t="s">
        <v>286</v>
      </c>
      <c r="N127" s="80">
        <f t="shared" si="41"/>
        <v>460.35</v>
      </c>
      <c r="O127" s="129">
        <f t="shared" si="42"/>
        <v>460.35</v>
      </c>
      <c r="P127" s="130">
        <f t="shared" si="43"/>
        <v>497.178</v>
      </c>
      <c r="Q127" s="131">
        <v>336</v>
      </c>
      <c r="R127" s="86"/>
      <c r="S127" s="87"/>
      <c r="T127" s="175"/>
      <c r="U127" s="39"/>
      <c r="V127" s="175"/>
      <c r="W127" s="87"/>
      <c r="X127" s="88"/>
      <c r="Y127" s="89"/>
      <c r="Z127" s="88"/>
      <c r="AA127" s="89"/>
    </row>
    <row r="128" spans="1:27" ht="85.5" customHeight="1" x14ac:dyDescent="0.25">
      <c r="A128" s="124" t="s">
        <v>469</v>
      </c>
      <c r="B128" s="77" t="s">
        <v>165</v>
      </c>
      <c r="C128" s="77" t="s">
        <v>108</v>
      </c>
      <c r="D128" s="127" t="s">
        <v>152</v>
      </c>
      <c r="E128" s="126" t="s">
        <v>153</v>
      </c>
      <c r="F128" s="79" t="s">
        <v>42</v>
      </c>
      <c r="G128" s="79">
        <v>1</v>
      </c>
      <c r="H128" s="136">
        <v>450</v>
      </c>
      <c r="I128" s="80">
        <f t="shared" si="32"/>
        <v>450</v>
      </c>
      <c r="J128" s="137">
        <v>0.08</v>
      </c>
      <c r="K128" s="80">
        <f t="shared" si="40"/>
        <v>36</v>
      </c>
      <c r="L128" s="80">
        <f t="shared" ref="L128:L195" si="44">K128+I128</f>
        <v>486</v>
      </c>
      <c r="M128" s="126" t="s">
        <v>286</v>
      </c>
      <c r="N128" s="80">
        <f t="shared" si="41"/>
        <v>460.35</v>
      </c>
      <c r="O128" s="129">
        <f t="shared" si="42"/>
        <v>460.35</v>
      </c>
      <c r="P128" s="130">
        <f t="shared" si="43"/>
        <v>497.178</v>
      </c>
      <c r="Q128" s="131">
        <v>336</v>
      </c>
      <c r="R128" s="86"/>
      <c r="S128" s="87"/>
      <c r="T128" s="175"/>
      <c r="U128" s="39"/>
      <c r="V128" s="175"/>
      <c r="W128" s="87"/>
      <c r="X128" s="88"/>
      <c r="Y128" s="89"/>
      <c r="Z128" s="88"/>
      <c r="AA128" s="89"/>
    </row>
    <row r="129" spans="1:27" ht="85.5" customHeight="1" x14ac:dyDescent="0.25">
      <c r="A129" s="124" t="s">
        <v>470</v>
      </c>
      <c r="B129" s="77" t="s">
        <v>166</v>
      </c>
      <c r="C129" s="77" t="s">
        <v>108</v>
      </c>
      <c r="D129" s="127" t="s">
        <v>152</v>
      </c>
      <c r="E129" s="126" t="s">
        <v>153</v>
      </c>
      <c r="F129" s="79" t="s">
        <v>42</v>
      </c>
      <c r="G129" s="79">
        <v>1</v>
      </c>
      <c r="H129" s="136">
        <v>450</v>
      </c>
      <c r="I129" s="80">
        <f t="shared" si="32"/>
        <v>450</v>
      </c>
      <c r="J129" s="137">
        <v>0.08</v>
      </c>
      <c r="K129" s="80">
        <f t="shared" si="40"/>
        <v>36</v>
      </c>
      <c r="L129" s="80">
        <f t="shared" si="44"/>
        <v>486</v>
      </c>
      <c r="M129" s="126" t="s">
        <v>286</v>
      </c>
      <c r="N129" s="80">
        <f t="shared" si="41"/>
        <v>460.35</v>
      </c>
      <c r="O129" s="129">
        <f t="shared" si="42"/>
        <v>460.35</v>
      </c>
      <c r="P129" s="130">
        <f t="shared" si="43"/>
        <v>497.178</v>
      </c>
      <c r="Q129" s="131">
        <v>336</v>
      </c>
      <c r="R129" s="86"/>
      <c r="S129" s="87"/>
      <c r="T129" s="175"/>
      <c r="U129" s="39"/>
      <c r="V129" s="175"/>
      <c r="W129" s="87"/>
      <c r="X129" s="88"/>
      <c r="Y129" s="89"/>
      <c r="Z129" s="88"/>
      <c r="AA129" s="89"/>
    </row>
    <row r="130" spans="1:27" ht="85.5" customHeight="1" x14ac:dyDescent="0.25">
      <c r="A130" s="124" t="s">
        <v>471</v>
      </c>
      <c r="B130" s="77" t="s">
        <v>167</v>
      </c>
      <c r="C130" s="77" t="s">
        <v>108</v>
      </c>
      <c r="D130" s="127" t="s">
        <v>152</v>
      </c>
      <c r="E130" s="126" t="s">
        <v>153</v>
      </c>
      <c r="F130" s="79" t="s">
        <v>42</v>
      </c>
      <c r="G130" s="79">
        <v>1</v>
      </c>
      <c r="H130" s="136">
        <v>450</v>
      </c>
      <c r="I130" s="80">
        <f t="shared" si="32"/>
        <v>450</v>
      </c>
      <c r="J130" s="137">
        <v>0.08</v>
      </c>
      <c r="K130" s="80">
        <f t="shared" si="40"/>
        <v>36</v>
      </c>
      <c r="L130" s="80">
        <f t="shared" si="44"/>
        <v>486</v>
      </c>
      <c r="M130" s="126" t="s">
        <v>286</v>
      </c>
      <c r="N130" s="80">
        <f t="shared" si="41"/>
        <v>460.35</v>
      </c>
      <c r="O130" s="129">
        <f t="shared" si="42"/>
        <v>460.35</v>
      </c>
      <c r="P130" s="130">
        <f t="shared" si="43"/>
        <v>497.178</v>
      </c>
      <c r="Q130" s="131">
        <v>336</v>
      </c>
      <c r="R130" s="86"/>
      <c r="S130" s="87"/>
      <c r="T130" s="175"/>
      <c r="U130" s="39"/>
      <c r="V130" s="175"/>
      <c r="W130" s="87"/>
      <c r="X130" s="88"/>
      <c r="Y130" s="89"/>
      <c r="Z130" s="88"/>
      <c r="AA130" s="89"/>
    </row>
    <row r="131" spans="1:27" ht="85.5" customHeight="1" x14ac:dyDescent="0.25">
      <c r="A131" s="124" t="s">
        <v>472</v>
      </c>
      <c r="B131" s="77" t="s">
        <v>168</v>
      </c>
      <c r="C131" s="77" t="s">
        <v>108</v>
      </c>
      <c r="D131" s="127" t="s">
        <v>152</v>
      </c>
      <c r="E131" s="126" t="s">
        <v>153</v>
      </c>
      <c r="F131" s="79" t="s">
        <v>42</v>
      </c>
      <c r="G131" s="79">
        <v>1</v>
      </c>
      <c r="H131" s="136">
        <v>450</v>
      </c>
      <c r="I131" s="80">
        <f t="shared" si="32"/>
        <v>450</v>
      </c>
      <c r="J131" s="137">
        <v>0.08</v>
      </c>
      <c r="K131" s="80">
        <f t="shared" si="40"/>
        <v>36</v>
      </c>
      <c r="L131" s="80">
        <f t="shared" si="44"/>
        <v>486</v>
      </c>
      <c r="M131" s="126" t="s">
        <v>286</v>
      </c>
      <c r="N131" s="80">
        <f t="shared" si="41"/>
        <v>460.35</v>
      </c>
      <c r="O131" s="129">
        <f t="shared" si="42"/>
        <v>460.35</v>
      </c>
      <c r="P131" s="130">
        <f t="shared" si="43"/>
        <v>497.178</v>
      </c>
      <c r="Q131" s="131">
        <v>336</v>
      </c>
      <c r="R131" s="86"/>
      <c r="S131" s="87"/>
      <c r="T131" s="175"/>
      <c r="U131" s="39"/>
      <c r="V131" s="175"/>
      <c r="W131" s="87"/>
      <c r="X131" s="88"/>
      <c r="Y131" s="89"/>
      <c r="Z131" s="88"/>
      <c r="AA131" s="89"/>
    </row>
    <row r="132" spans="1:27" ht="85.5" customHeight="1" x14ac:dyDescent="0.25">
      <c r="A132" s="124" t="s">
        <v>473</v>
      </c>
      <c r="B132" s="77" t="s">
        <v>169</v>
      </c>
      <c r="C132" s="77" t="s">
        <v>108</v>
      </c>
      <c r="D132" s="127" t="s">
        <v>152</v>
      </c>
      <c r="E132" s="126" t="s">
        <v>153</v>
      </c>
      <c r="F132" s="79" t="s">
        <v>42</v>
      </c>
      <c r="G132" s="79">
        <v>1</v>
      </c>
      <c r="H132" s="136">
        <v>450</v>
      </c>
      <c r="I132" s="80">
        <f t="shared" si="32"/>
        <v>450</v>
      </c>
      <c r="J132" s="137">
        <v>0.08</v>
      </c>
      <c r="K132" s="80">
        <f t="shared" si="40"/>
        <v>36</v>
      </c>
      <c r="L132" s="80">
        <f t="shared" si="44"/>
        <v>486</v>
      </c>
      <c r="M132" s="126" t="s">
        <v>286</v>
      </c>
      <c r="N132" s="80">
        <f t="shared" si="41"/>
        <v>460.35</v>
      </c>
      <c r="O132" s="129">
        <f t="shared" si="42"/>
        <v>460.35</v>
      </c>
      <c r="P132" s="130">
        <f t="shared" si="43"/>
        <v>497.178</v>
      </c>
      <c r="Q132" s="131">
        <v>336</v>
      </c>
      <c r="R132" s="86"/>
      <c r="S132" s="87"/>
      <c r="T132" s="175"/>
      <c r="U132" s="39"/>
      <c r="V132" s="175"/>
      <c r="W132" s="87"/>
      <c r="X132" s="88"/>
      <c r="Y132" s="89"/>
      <c r="Z132" s="88"/>
      <c r="AA132" s="89"/>
    </row>
    <row r="133" spans="1:27" ht="85.5" customHeight="1" x14ac:dyDescent="0.25">
      <c r="A133" s="124" t="s">
        <v>474</v>
      </c>
      <c r="B133" s="77" t="s">
        <v>170</v>
      </c>
      <c r="C133" s="77" t="s">
        <v>108</v>
      </c>
      <c r="D133" s="127" t="s">
        <v>152</v>
      </c>
      <c r="E133" s="126" t="s">
        <v>153</v>
      </c>
      <c r="F133" s="79" t="s">
        <v>42</v>
      </c>
      <c r="G133" s="79">
        <v>1</v>
      </c>
      <c r="H133" s="136">
        <v>260</v>
      </c>
      <c r="I133" s="80">
        <f t="shared" si="32"/>
        <v>260</v>
      </c>
      <c r="J133" s="137">
        <v>0.08</v>
      </c>
      <c r="K133" s="80">
        <f t="shared" si="40"/>
        <v>20.8</v>
      </c>
      <c r="L133" s="80">
        <f t="shared" si="44"/>
        <v>280.8</v>
      </c>
      <c r="M133" s="126" t="s">
        <v>286</v>
      </c>
      <c r="N133" s="80">
        <f t="shared" si="41"/>
        <v>265.98</v>
      </c>
      <c r="O133" s="129">
        <f t="shared" si="42"/>
        <v>265.98</v>
      </c>
      <c r="P133" s="130">
        <f t="shared" si="43"/>
        <v>287.25839999999999</v>
      </c>
      <c r="Q133" s="131">
        <v>336</v>
      </c>
      <c r="R133" s="86"/>
      <c r="S133" s="87"/>
      <c r="T133" s="175"/>
      <c r="U133" s="39"/>
      <c r="V133" s="175"/>
      <c r="W133" s="87"/>
      <c r="X133" s="88"/>
      <c r="Y133" s="89"/>
      <c r="Z133" s="88"/>
      <c r="AA133" s="89"/>
    </row>
    <row r="134" spans="1:27" ht="85.5" customHeight="1" x14ac:dyDescent="0.25">
      <c r="A134" s="124" t="s">
        <v>475</v>
      </c>
      <c r="B134" s="77" t="s">
        <v>171</v>
      </c>
      <c r="C134" s="77" t="s">
        <v>108</v>
      </c>
      <c r="D134" s="127" t="s">
        <v>152</v>
      </c>
      <c r="E134" s="126" t="s">
        <v>153</v>
      </c>
      <c r="F134" s="79" t="s">
        <v>42</v>
      </c>
      <c r="G134" s="79">
        <v>1</v>
      </c>
      <c r="H134" s="136">
        <v>113</v>
      </c>
      <c r="I134" s="80">
        <f t="shared" si="32"/>
        <v>113</v>
      </c>
      <c r="J134" s="137">
        <v>0.08</v>
      </c>
      <c r="K134" s="80">
        <f t="shared" si="40"/>
        <v>9.0400000000000009</v>
      </c>
      <c r="L134" s="80">
        <f t="shared" si="44"/>
        <v>122.04</v>
      </c>
      <c r="M134" s="126" t="s">
        <v>286</v>
      </c>
      <c r="N134" s="80">
        <f t="shared" si="41"/>
        <v>115.599</v>
      </c>
      <c r="O134" s="129">
        <f t="shared" si="42"/>
        <v>115.599</v>
      </c>
      <c r="P134" s="130">
        <f t="shared" si="43"/>
        <v>124.84692000000001</v>
      </c>
      <c r="Q134" s="131">
        <v>336</v>
      </c>
      <c r="R134" s="86"/>
      <c r="S134" s="87"/>
      <c r="T134" s="175"/>
      <c r="U134" s="39"/>
      <c r="V134" s="175"/>
      <c r="W134" s="87"/>
      <c r="X134" s="88"/>
      <c r="Y134" s="89"/>
      <c r="Z134" s="88"/>
      <c r="AA134" s="89"/>
    </row>
    <row r="135" spans="1:27" ht="85.5" customHeight="1" x14ac:dyDescent="0.25">
      <c r="A135" s="124" t="s">
        <v>476</v>
      </c>
      <c r="B135" s="77" t="s">
        <v>172</v>
      </c>
      <c r="C135" s="77" t="s">
        <v>108</v>
      </c>
      <c r="D135" s="127" t="s">
        <v>152</v>
      </c>
      <c r="E135" s="126" t="s">
        <v>153</v>
      </c>
      <c r="F135" s="79" t="s">
        <v>42</v>
      </c>
      <c r="G135" s="79">
        <v>1</v>
      </c>
      <c r="H135" s="136">
        <v>113</v>
      </c>
      <c r="I135" s="80">
        <f t="shared" si="32"/>
        <v>113</v>
      </c>
      <c r="J135" s="137">
        <v>0.08</v>
      </c>
      <c r="K135" s="80">
        <f t="shared" si="40"/>
        <v>9.0400000000000009</v>
      </c>
      <c r="L135" s="80">
        <f t="shared" si="44"/>
        <v>122.04</v>
      </c>
      <c r="M135" s="126" t="s">
        <v>286</v>
      </c>
      <c r="N135" s="80">
        <f t="shared" si="41"/>
        <v>115.599</v>
      </c>
      <c r="O135" s="129">
        <f t="shared" si="42"/>
        <v>115.599</v>
      </c>
      <c r="P135" s="130">
        <f t="shared" si="43"/>
        <v>124.84692000000001</v>
      </c>
      <c r="Q135" s="131">
        <v>336</v>
      </c>
      <c r="R135" s="86"/>
      <c r="S135" s="87"/>
      <c r="T135" s="175"/>
      <c r="U135" s="39"/>
      <c r="V135" s="175"/>
      <c r="W135" s="87"/>
      <c r="X135" s="88"/>
      <c r="Y135" s="89"/>
      <c r="Z135" s="88"/>
      <c r="AA135" s="89"/>
    </row>
    <row r="136" spans="1:27" ht="85.5" customHeight="1" x14ac:dyDescent="0.25">
      <c r="A136" s="124" t="s">
        <v>477</v>
      </c>
      <c r="B136" s="77" t="s">
        <v>173</v>
      </c>
      <c r="C136" s="77" t="s">
        <v>108</v>
      </c>
      <c r="D136" s="127" t="s">
        <v>152</v>
      </c>
      <c r="E136" s="126" t="s">
        <v>153</v>
      </c>
      <c r="F136" s="79" t="s">
        <v>42</v>
      </c>
      <c r="G136" s="79">
        <v>1</v>
      </c>
      <c r="H136" s="136">
        <v>113</v>
      </c>
      <c r="I136" s="80">
        <f t="shared" si="32"/>
        <v>113</v>
      </c>
      <c r="J136" s="137">
        <v>0.08</v>
      </c>
      <c r="K136" s="80">
        <f t="shared" si="40"/>
        <v>9.0400000000000009</v>
      </c>
      <c r="L136" s="80">
        <f t="shared" si="44"/>
        <v>122.04</v>
      </c>
      <c r="M136" s="126" t="s">
        <v>286</v>
      </c>
      <c r="N136" s="80">
        <f t="shared" si="41"/>
        <v>115.599</v>
      </c>
      <c r="O136" s="129">
        <f t="shared" si="42"/>
        <v>115.599</v>
      </c>
      <c r="P136" s="130">
        <f t="shared" si="43"/>
        <v>124.84692000000001</v>
      </c>
      <c r="Q136" s="131">
        <v>336</v>
      </c>
      <c r="R136" s="86"/>
      <c r="S136" s="87"/>
      <c r="T136" s="175"/>
      <c r="U136" s="39"/>
      <c r="V136" s="175"/>
      <c r="W136" s="87"/>
      <c r="X136" s="88"/>
      <c r="Y136" s="89"/>
      <c r="Z136" s="88"/>
      <c r="AA136" s="89"/>
    </row>
    <row r="137" spans="1:27" ht="85.5" customHeight="1" x14ac:dyDescent="0.25">
      <c r="A137" s="124" t="s">
        <v>478</v>
      </c>
      <c r="B137" s="77" t="s">
        <v>174</v>
      </c>
      <c r="C137" s="77" t="s">
        <v>108</v>
      </c>
      <c r="D137" s="127" t="s">
        <v>152</v>
      </c>
      <c r="E137" s="126" t="s">
        <v>153</v>
      </c>
      <c r="F137" s="79" t="s">
        <v>42</v>
      </c>
      <c r="G137" s="79">
        <v>1</v>
      </c>
      <c r="H137" s="136">
        <v>160</v>
      </c>
      <c r="I137" s="80">
        <f t="shared" si="32"/>
        <v>160</v>
      </c>
      <c r="J137" s="137">
        <v>0.08</v>
      </c>
      <c r="K137" s="80">
        <f t="shared" si="40"/>
        <v>12.8</v>
      </c>
      <c r="L137" s="80">
        <f t="shared" si="44"/>
        <v>172.8</v>
      </c>
      <c r="M137" s="126" t="s">
        <v>286</v>
      </c>
      <c r="N137" s="80">
        <f t="shared" si="41"/>
        <v>163.68</v>
      </c>
      <c r="O137" s="129">
        <f t="shared" si="42"/>
        <v>163.68</v>
      </c>
      <c r="P137" s="130">
        <f t="shared" si="43"/>
        <v>176.77440000000001</v>
      </c>
      <c r="Q137" s="131">
        <v>336</v>
      </c>
      <c r="R137" s="86"/>
      <c r="S137" s="87"/>
      <c r="T137" s="175"/>
      <c r="U137" s="39"/>
      <c r="V137" s="175"/>
      <c r="W137" s="87"/>
      <c r="X137" s="88"/>
      <c r="Y137" s="89"/>
      <c r="Z137" s="88"/>
      <c r="AA137" s="89"/>
    </row>
    <row r="138" spans="1:27" ht="85.5" customHeight="1" x14ac:dyDescent="0.25">
      <c r="A138" s="124" t="s">
        <v>479</v>
      </c>
      <c r="B138" s="77" t="s">
        <v>175</v>
      </c>
      <c r="C138" s="77" t="s">
        <v>108</v>
      </c>
      <c r="D138" s="127" t="s">
        <v>152</v>
      </c>
      <c r="E138" s="126" t="s">
        <v>153</v>
      </c>
      <c r="F138" s="79" t="s">
        <v>42</v>
      </c>
      <c r="G138" s="92">
        <v>1</v>
      </c>
      <c r="H138" s="136">
        <v>113</v>
      </c>
      <c r="I138" s="80">
        <f t="shared" si="32"/>
        <v>113</v>
      </c>
      <c r="J138" s="137">
        <v>0.08</v>
      </c>
      <c r="K138" s="80">
        <f t="shared" si="40"/>
        <v>9.0400000000000009</v>
      </c>
      <c r="L138" s="80">
        <f t="shared" si="44"/>
        <v>122.04</v>
      </c>
      <c r="M138" s="126" t="s">
        <v>286</v>
      </c>
      <c r="N138" s="80">
        <f t="shared" si="41"/>
        <v>115.599</v>
      </c>
      <c r="O138" s="129">
        <f t="shared" si="42"/>
        <v>115.599</v>
      </c>
      <c r="P138" s="130">
        <f t="shared" si="43"/>
        <v>124.84692000000001</v>
      </c>
      <c r="Q138" s="131">
        <v>336</v>
      </c>
      <c r="R138" s="86"/>
      <c r="S138" s="87"/>
      <c r="T138" s="175"/>
      <c r="U138" s="39"/>
      <c r="V138" s="175"/>
      <c r="W138" s="87"/>
      <c r="X138" s="88"/>
      <c r="Y138" s="89"/>
      <c r="Z138" s="88"/>
      <c r="AA138" s="89"/>
    </row>
    <row r="139" spans="1:27" ht="85.5" customHeight="1" x14ac:dyDescent="0.25">
      <c r="A139" s="124" t="s">
        <v>480</v>
      </c>
      <c r="B139" s="77" t="s">
        <v>176</v>
      </c>
      <c r="C139" s="77" t="s">
        <v>108</v>
      </c>
      <c r="D139" s="127" t="s">
        <v>152</v>
      </c>
      <c r="E139" s="126" t="s">
        <v>153</v>
      </c>
      <c r="F139" s="92" t="s">
        <v>42</v>
      </c>
      <c r="G139" s="92">
        <v>1</v>
      </c>
      <c r="H139" s="136">
        <v>120</v>
      </c>
      <c r="I139" s="80">
        <f t="shared" si="32"/>
        <v>120</v>
      </c>
      <c r="J139" s="137">
        <v>0.08</v>
      </c>
      <c r="K139" s="80">
        <f t="shared" si="40"/>
        <v>9.6</v>
      </c>
      <c r="L139" s="80">
        <f t="shared" si="44"/>
        <v>129.6</v>
      </c>
      <c r="M139" s="126" t="s">
        <v>286</v>
      </c>
      <c r="N139" s="80">
        <f t="shared" si="41"/>
        <v>122.76</v>
      </c>
      <c r="O139" s="129">
        <f t="shared" si="42"/>
        <v>122.76</v>
      </c>
      <c r="P139" s="130">
        <f t="shared" si="43"/>
        <v>132.58079999999998</v>
      </c>
      <c r="Q139" s="131">
        <v>336</v>
      </c>
      <c r="R139" s="86"/>
      <c r="S139" s="87"/>
      <c r="T139" s="175"/>
      <c r="U139" s="39"/>
      <c r="V139" s="175"/>
      <c r="W139" s="87"/>
      <c r="X139" s="88"/>
      <c r="Y139" s="89"/>
      <c r="Z139" s="88"/>
      <c r="AA139" s="89"/>
    </row>
    <row r="140" spans="1:27" ht="85.5" customHeight="1" thickBot="1" x14ac:dyDescent="0.3">
      <c r="A140" s="124" t="s">
        <v>481</v>
      </c>
      <c r="B140" s="132" t="s">
        <v>177</v>
      </c>
      <c r="C140" s="132" t="s">
        <v>108</v>
      </c>
      <c r="D140" s="251" t="s">
        <v>152</v>
      </c>
      <c r="E140" s="133" t="s">
        <v>153</v>
      </c>
      <c r="F140" s="134" t="s">
        <v>42</v>
      </c>
      <c r="G140" s="134">
        <v>1</v>
      </c>
      <c r="H140" s="136">
        <v>113</v>
      </c>
      <c r="I140" s="80">
        <f t="shared" si="32"/>
        <v>113</v>
      </c>
      <c r="J140" s="137">
        <v>0.08</v>
      </c>
      <c r="K140" s="136">
        <f t="shared" si="40"/>
        <v>9.0400000000000009</v>
      </c>
      <c r="L140" s="136">
        <f t="shared" si="44"/>
        <v>122.04</v>
      </c>
      <c r="M140" s="126" t="s">
        <v>286</v>
      </c>
      <c r="N140" s="80">
        <f t="shared" si="41"/>
        <v>115.599</v>
      </c>
      <c r="O140" s="129">
        <f t="shared" si="42"/>
        <v>115.599</v>
      </c>
      <c r="P140" s="130">
        <f t="shared" si="43"/>
        <v>124.84692000000001</v>
      </c>
      <c r="Q140" s="131">
        <v>336</v>
      </c>
      <c r="R140" s="140"/>
      <c r="S140" s="94"/>
      <c r="T140" s="233"/>
      <c r="U140" s="39"/>
      <c r="V140" s="233"/>
      <c r="W140" s="87"/>
      <c r="X140" s="51"/>
      <c r="Y140" s="52"/>
      <c r="Z140" s="51"/>
      <c r="AA140" s="52"/>
    </row>
    <row r="141" spans="1:27" ht="24" customHeight="1" thickBot="1" x14ac:dyDescent="0.3">
      <c r="A141" s="135"/>
      <c r="B141" s="54" t="s">
        <v>15</v>
      </c>
      <c r="C141" s="55"/>
      <c r="D141" s="237"/>
      <c r="E141" s="252"/>
      <c r="F141" s="203"/>
      <c r="G141" s="204"/>
      <c r="H141" s="59"/>
      <c r="I141" s="107"/>
      <c r="J141" s="108"/>
      <c r="K141" s="59"/>
      <c r="L141" s="59"/>
      <c r="M141" s="253"/>
      <c r="N141" s="59"/>
      <c r="O141" s="254">
        <f>SUM(O116:O140)</f>
        <v>5853.6060000000016</v>
      </c>
      <c r="P141" s="255">
        <f>SUM(P116:P140)</f>
        <v>6321.894479999999</v>
      </c>
      <c r="Q141" s="109"/>
      <c r="R141" s="65">
        <f>SUM(R116:R140)</f>
        <v>0</v>
      </c>
      <c r="S141" s="256"/>
      <c r="T141" s="257">
        <f>SUM(T116:T140)</f>
        <v>0</v>
      </c>
      <c r="U141" s="167"/>
      <c r="V141" s="165">
        <f>SUM(V116:V140)</f>
        <v>0</v>
      </c>
      <c r="W141" s="98"/>
      <c r="X141" s="67"/>
      <c r="Y141" s="67"/>
      <c r="Z141" s="67"/>
      <c r="AA141" s="67"/>
    </row>
    <row r="142" spans="1:27" ht="18.75" customHeight="1" thickBot="1" x14ac:dyDescent="0.4">
      <c r="A142" s="258"/>
      <c r="B142" s="208" t="s">
        <v>428</v>
      </c>
      <c r="C142" s="114"/>
      <c r="D142" s="115"/>
      <c r="E142" s="116"/>
      <c r="F142" s="117"/>
      <c r="G142" s="117"/>
      <c r="H142" s="118"/>
      <c r="I142" s="107"/>
      <c r="J142" s="119"/>
      <c r="K142" s="118"/>
      <c r="L142" s="118"/>
      <c r="M142" s="116"/>
      <c r="N142" s="116"/>
      <c r="O142" s="118"/>
      <c r="P142" s="151"/>
      <c r="Q142" s="123"/>
      <c r="R142" s="469"/>
      <c r="S142" s="466"/>
      <c r="T142" s="461"/>
      <c r="U142" s="462"/>
      <c r="V142" s="474"/>
      <c r="W142" s="462"/>
      <c r="X142" s="461"/>
      <c r="Y142" s="462"/>
      <c r="Z142" s="461"/>
      <c r="AA142" s="462"/>
    </row>
    <row r="143" spans="1:27" ht="96.75" customHeight="1" x14ac:dyDescent="0.25">
      <c r="A143" s="124" t="s">
        <v>375</v>
      </c>
      <c r="B143" s="125" t="s">
        <v>27</v>
      </c>
      <c r="C143" s="125" t="s">
        <v>178</v>
      </c>
      <c r="D143" s="127" t="s">
        <v>152</v>
      </c>
      <c r="E143" s="126" t="s">
        <v>153</v>
      </c>
      <c r="F143" s="152" t="s">
        <v>42</v>
      </c>
      <c r="G143" s="152">
        <v>1</v>
      </c>
      <c r="H143" s="136">
        <v>380</v>
      </c>
      <c r="I143" s="80">
        <f t="shared" si="32"/>
        <v>380</v>
      </c>
      <c r="J143" s="137">
        <v>0.23</v>
      </c>
      <c r="K143" s="80">
        <f>I143*23%</f>
        <v>87.4</v>
      </c>
      <c r="L143" s="80">
        <f t="shared" si="44"/>
        <v>467.4</v>
      </c>
      <c r="M143" s="126" t="s">
        <v>287</v>
      </c>
      <c r="N143" s="80">
        <f>SUM(H143*2.3%)+H143</f>
        <v>388.74</v>
      </c>
      <c r="O143" s="129">
        <f>SUM(I143*2.3%)+I143</f>
        <v>388.74</v>
      </c>
      <c r="P143" s="130">
        <f>SUM(L143*2.3%)+L143</f>
        <v>478.15019999999998</v>
      </c>
      <c r="Q143" s="131">
        <v>336</v>
      </c>
      <c r="R143" s="91"/>
      <c r="S143" s="39"/>
      <c r="T143" s="40"/>
      <c r="U143" s="41"/>
      <c r="V143" s="40"/>
      <c r="W143" s="41"/>
      <c r="X143" s="40"/>
      <c r="Y143" s="41"/>
      <c r="Z143" s="40"/>
      <c r="AA143" s="41"/>
    </row>
    <row r="144" spans="1:27" ht="107.25" customHeight="1" thickBot="1" x14ac:dyDescent="0.3">
      <c r="A144" s="124" t="s">
        <v>376</v>
      </c>
      <c r="B144" s="132" t="s">
        <v>28</v>
      </c>
      <c r="C144" s="154" t="s">
        <v>178</v>
      </c>
      <c r="D144" s="251" t="s">
        <v>152</v>
      </c>
      <c r="E144" s="133" t="s">
        <v>153</v>
      </c>
      <c r="F144" s="134" t="s">
        <v>42</v>
      </c>
      <c r="G144" s="155">
        <v>2</v>
      </c>
      <c r="H144" s="136">
        <v>380</v>
      </c>
      <c r="I144" s="80">
        <f t="shared" si="32"/>
        <v>760</v>
      </c>
      <c r="J144" s="137">
        <v>0.23</v>
      </c>
      <c r="K144" s="136">
        <f>I144*23%</f>
        <v>174.8</v>
      </c>
      <c r="L144" s="136">
        <f t="shared" si="44"/>
        <v>934.8</v>
      </c>
      <c r="M144" s="126" t="s">
        <v>287</v>
      </c>
      <c r="N144" s="80">
        <f>SUM(H144*2.3%)+H144</f>
        <v>388.74</v>
      </c>
      <c r="O144" s="129">
        <f>SUM(I144*2.3%)+I144</f>
        <v>777.48</v>
      </c>
      <c r="P144" s="130">
        <f>SUM(L144*2.3%)+L144</f>
        <v>956.30039999999997</v>
      </c>
      <c r="Q144" s="131">
        <v>336</v>
      </c>
      <c r="R144" s="140"/>
      <c r="S144" s="50"/>
      <c r="T144" s="51"/>
      <c r="U144" s="52"/>
      <c r="V144" s="51"/>
      <c r="W144" s="52"/>
      <c r="X144" s="51"/>
      <c r="Y144" s="52"/>
      <c r="Z144" s="51"/>
      <c r="AA144" s="52"/>
    </row>
    <row r="145" spans="1:27" ht="21.75" customHeight="1" thickBot="1" x14ac:dyDescent="0.3">
      <c r="A145" s="53"/>
      <c r="B145" s="54" t="s">
        <v>15</v>
      </c>
      <c r="C145" s="55"/>
      <c r="D145" s="237"/>
      <c r="E145" s="252"/>
      <c r="F145" s="203"/>
      <c r="G145" s="204"/>
      <c r="H145" s="59"/>
      <c r="I145" s="107"/>
      <c r="J145" s="108"/>
      <c r="K145" s="59"/>
      <c r="L145" s="59"/>
      <c r="M145" s="253"/>
      <c r="N145" s="59"/>
      <c r="O145" s="254">
        <f>SUM(O143:O144)</f>
        <v>1166.22</v>
      </c>
      <c r="P145" s="254">
        <f>SUM(P143:P144)</f>
        <v>1434.4505999999999</v>
      </c>
      <c r="Q145" s="259"/>
      <c r="R145" s="165">
        <f>SUM(R143:R144)</f>
        <v>0</v>
      </c>
      <c r="S145" s="66"/>
      <c r="T145" s="67"/>
      <c r="U145" s="67"/>
      <c r="V145" s="67"/>
      <c r="W145" s="67"/>
      <c r="X145" s="67"/>
      <c r="Y145" s="67"/>
      <c r="Z145" s="67"/>
      <c r="AA145" s="67"/>
    </row>
    <row r="146" spans="1:27" ht="18.75" customHeight="1" thickBot="1" x14ac:dyDescent="0.4">
      <c r="A146" s="112"/>
      <c r="B146" s="168" t="s">
        <v>429</v>
      </c>
      <c r="C146" s="114"/>
      <c r="D146" s="115"/>
      <c r="E146" s="116"/>
      <c r="F146" s="117"/>
      <c r="G146" s="117"/>
      <c r="H146" s="118"/>
      <c r="I146" s="107"/>
      <c r="J146" s="119"/>
      <c r="K146" s="118"/>
      <c r="L146" s="118"/>
      <c r="M146" s="116"/>
      <c r="N146" s="116"/>
      <c r="O146" s="118"/>
      <c r="P146" s="118"/>
      <c r="Q146" s="260"/>
      <c r="R146" s="475"/>
      <c r="S146" s="460"/>
      <c r="T146" s="465"/>
      <c r="U146" s="466"/>
      <c r="V146" s="476"/>
      <c r="W146" s="476"/>
      <c r="X146" s="476"/>
      <c r="Y146" s="476"/>
      <c r="Z146" s="476"/>
      <c r="AA146" s="462"/>
    </row>
    <row r="147" spans="1:27" ht="137.25" customHeight="1" thickBot="1" x14ac:dyDescent="0.3">
      <c r="A147" s="261" t="s">
        <v>377</v>
      </c>
      <c r="B147" s="262" t="s">
        <v>29</v>
      </c>
      <c r="C147" s="154" t="s">
        <v>179</v>
      </c>
      <c r="D147" s="251" t="s">
        <v>152</v>
      </c>
      <c r="E147" s="133" t="s">
        <v>153</v>
      </c>
      <c r="F147" s="263" t="s">
        <v>49</v>
      </c>
      <c r="G147" s="263">
        <v>200</v>
      </c>
      <c r="H147" s="138">
        <v>2.42</v>
      </c>
      <c r="I147" s="80">
        <f t="shared" si="32"/>
        <v>484</v>
      </c>
      <c r="J147" s="230">
        <v>0.08</v>
      </c>
      <c r="K147" s="138">
        <f>I147*8%</f>
        <v>38.72</v>
      </c>
      <c r="L147" s="138">
        <f t="shared" si="44"/>
        <v>522.72</v>
      </c>
      <c r="M147" s="133" t="s">
        <v>291</v>
      </c>
      <c r="N147" s="138">
        <f>SUM(H147*2.3%)+H147</f>
        <v>2.47566</v>
      </c>
      <c r="O147" s="138">
        <f>SUM(I147*2.3%)+I147</f>
        <v>495.13200000000001</v>
      </c>
      <c r="P147" s="264">
        <f>SUM(L147*2.3%)+L147</f>
        <v>534.74256000000003</v>
      </c>
      <c r="Q147" s="131">
        <v>336</v>
      </c>
      <c r="R147" s="93"/>
      <c r="S147" s="94"/>
      <c r="T147" s="202"/>
      <c r="U147" s="39"/>
      <c r="V147" s="265"/>
      <c r="W147" s="266"/>
      <c r="X147" s="265"/>
      <c r="Y147" s="266"/>
      <c r="Z147" s="265"/>
      <c r="AA147" s="266"/>
    </row>
    <row r="148" spans="1:27" ht="24.75" customHeight="1" thickBot="1" x14ac:dyDescent="0.3">
      <c r="A148" s="53"/>
      <c r="B148" s="54" t="s">
        <v>15</v>
      </c>
      <c r="C148" s="55"/>
      <c r="D148" s="267"/>
      <c r="E148" s="252"/>
      <c r="F148" s="203"/>
      <c r="G148" s="204"/>
      <c r="H148" s="59"/>
      <c r="I148" s="107"/>
      <c r="J148" s="108"/>
      <c r="K148" s="59"/>
      <c r="L148" s="59"/>
      <c r="M148" s="253"/>
      <c r="N148" s="59"/>
      <c r="O148" s="254">
        <f>SUM(O147)</f>
        <v>495.13200000000001</v>
      </c>
      <c r="P148" s="254">
        <f>SUM(P147)</f>
        <v>534.74256000000003</v>
      </c>
      <c r="Q148" s="259"/>
      <c r="R148" s="165">
        <f>R147</f>
        <v>0</v>
      </c>
      <c r="S148" s="166"/>
      <c r="T148" s="257">
        <f>SUM(T147)</f>
        <v>0</v>
      </c>
      <c r="U148" s="98"/>
      <c r="V148" s="67"/>
      <c r="W148" s="67"/>
      <c r="X148" s="67"/>
      <c r="Y148" s="67"/>
      <c r="Z148" s="67"/>
      <c r="AA148" s="67"/>
    </row>
    <row r="149" spans="1:27" ht="18.75" customHeight="1" thickBot="1" x14ac:dyDescent="0.4">
      <c r="A149" s="112"/>
      <c r="B149" s="208" t="s">
        <v>430</v>
      </c>
      <c r="C149" s="114"/>
      <c r="D149" s="149"/>
      <c r="E149" s="116"/>
      <c r="F149" s="268"/>
      <c r="G149" s="268"/>
      <c r="H149" s="118"/>
      <c r="I149" s="107"/>
      <c r="J149" s="119"/>
      <c r="K149" s="118"/>
      <c r="L149" s="118"/>
      <c r="M149" s="116"/>
      <c r="N149" s="116"/>
      <c r="O149" s="118"/>
      <c r="P149" s="151"/>
      <c r="Q149" s="171"/>
      <c r="R149" s="473"/>
      <c r="S149" s="460"/>
      <c r="T149" s="461"/>
      <c r="U149" s="462"/>
      <c r="V149" s="461"/>
      <c r="W149" s="462"/>
      <c r="X149" s="461"/>
      <c r="Y149" s="462"/>
      <c r="Z149" s="461"/>
      <c r="AA149" s="462"/>
    </row>
    <row r="150" spans="1:27" ht="126.75" customHeight="1" x14ac:dyDescent="0.25">
      <c r="A150" s="124" t="s">
        <v>378</v>
      </c>
      <c r="B150" s="125" t="s">
        <v>288</v>
      </c>
      <c r="C150" s="125" t="s">
        <v>180</v>
      </c>
      <c r="D150" s="127" t="s">
        <v>152</v>
      </c>
      <c r="E150" s="126" t="s">
        <v>153</v>
      </c>
      <c r="F150" s="127" t="s">
        <v>181</v>
      </c>
      <c r="G150" s="127">
        <v>100</v>
      </c>
      <c r="H150" s="136">
        <v>9</v>
      </c>
      <c r="I150" s="80">
        <f t="shared" ref="I150:I217" si="45">SUM(G150*H150)</f>
        <v>900</v>
      </c>
      <c r="J150" s="137">
        <v>0.08</v>
      </c>
      <c r="K150" s="80">
        <f>I150*8%</f>
        <v>72</v>
      </c>
      <c r="L150" s="80">
        <f t="shared" si="44"/>
        <v>972</v>
      </c>
      <c r="M150" s="269" t="s">
        <v>290</v>
      </c>
      <c r="N150" s="80">
        <f>SUM(H150*2.3%)+H150</f>
        <v>9.2070000000000007</v>
      </c>
      <c r="O150" s="129">
        <f>SUM(I150*2.3%)+I150</f>
        <v>920.7</v>
      </c>
      <c r="P150" s="130">
        <f>SUM(L150*2.3%)+L150</f>
        <v>994.35599999999999</v>
      </c>
      <c r="Q150" s="131">
        <v>336</v>
      </c>
      <c r="R150" s="83"/>
      <c r="S150" s="84"/>
      <c r="T150" s="40"/>
      <c r="U150" s="41"/>
      <c r="V150" s="40"/>
      <c r="W150" s="41"/>
      <c r="X150" s="40"/>
      <c r="Y150" s="41"/>
      <c r="Z150" s="40"/>
      <c r="AA150" s="41"/>
    </row>
    <row r="151" spans="1:27" ht="115.5" customHeight="1" x14ac:dyDescent="0.25">
      <c r="A151" s="124" t="s">
        <v>482</v>
      </c>
      <c r="B151" s="77" t="s">
        <v>289</v>
      </c>
      <c r="C151" s="125" t="s">
        <v>182</v>
      </c>
      <c r="D151" s="127" t="s">
        <v>152</v>
      </c>
      <c r="E151" s="126" t="s">
        <v>153</v>
      </c>
      <c r="F151" s="92" t="s">
        <v>181</v>
      </c>
      <c r="G151" s="92">
        <v>150</v>
      </c>
      <c r="H151" s="136">
        <v>7</v>
      </c>
      <c r="I151" s="80">
        <f t="shared" si="45"/>
        <v>1050</v>
      </c>
      <c r="J151" s="137">
        <v>0.08</v>
      </c>
      <c r="K151" s="80">
        <f t="shared" ref="K151:K177" si="46">I151*8%</f>
        <v>84</v>
      </c>
      <c r="L151" s="80">
        <f t="shared" si="44"/>
        <v>1134</v>
      </c>
      <c r="M151" s="269" t="s">
        <v>290</v>
      </c>
      <c r="N151" s="80">
        <f t="shared" ref="N151:N177" si="47">SUM(H151*2.3%)+H151</f>
        <v>7.1609999999999996</v>
      </c>
      <c r="O151" s="129">
        <f t="shared" ref="O151:O177" si="48">SUM(I151*2.3%)+I151</f>
        <v>1074.1500000000001</v>
      </c>
      <c r="P151" s="130">
        <f t="shared" ref="P151:P177" si="49">SUM(L151*2.3%)+L151</f>
        <v>1160.0820000000001</v>
      </c>
      <c r="Q151" s="131">
        <v>336</v>
      </c>
      <c r="R151" s="86"/>
      <c r="S151" s="87"/>
      <c r="T151" s="88"/>
      <c r="U151" s="89"/>
      <c r="V151" s="88"/>
      <c r="W151" s="89"/>
      <c r="X151" s="88"/>
      <c r="Y151" s="89"/>
      <c r="Z151" s="88"/>
      <c r="AA151" s="89"/>
    </row>
    <row r="152" spans="1:27" ht="113.25" customHeight="1" x14ac:dyDescent="0.25">
      <c r="A152" s="124" t="s">
        <v>483</v>
      </c>
      <c r="B152" s="77" t="s">
        <v>202</v>
      </c>
      <c r="C152" s="125" t="s">
        <v>183</v>
      </c>
      <c r="D152" s="127" t="s">
        <v>152</v>
      </c>
      <c r="E152" s="126" t="s">
        <v>153</v>
      </c>
      <c r="F152" s="92" t="s">
        <v>181</v>
      </c>
      <c r="G152" s="92">
        <v>10</v>
      </c>
      <c r="H152" s="136">
        <v>10</v>
      </c>
      <c r="I152" s="80">
        <f t="shared" si="45"/>
        <v>100</v>
      </c>
      <c r="J152" s="137">
        <v>0.08</v>
      </c>
      <c r="K152" s="80">
        <f t="shared" si="46"/>
        <v>8</v>
      </c>
      <c r="L152" s="80">
        <f t="shared" si="44"/>
        <v>108</v>
      </c>
      <c r="M152" s="269" t="s">
        <v>290</v>
      </c>
      <c r="N152" s="80">
        <f t="shared" si="47"/>
        <v>10.23</v>
      </c>
      <c r="O152" s="129">
        <f t="shared" si="48"/>
        <v>102.3</v>
      </c>
      <c r="P152" s="130">
        <f t="shared" si="49"/>
        <v>110.48399999999999</v>
      </c>
      <c r="Q152" s="131">
        <v>336</v>
      </c>
      <c r="R152" s="86"/>
      <c r="S152" s="87"/>
      <c r="T152" s="88"/>
      <c r="U152" s="89"/>
      <c r="V152" s="88"/>
      <c r="W152" s="89"/>
      <c r="X152" s="88"/>
      <c r="Y152" s="89"/>
      <c r="Z152" s="88"/>
      <c r="AA152" s="89"/>
    </row>
    <row r="153" spans="1:27" ht="111" customHeight="1" x14ac:dyDescent="0.25">
      <c r="A153" s="124" t="s">
        <v>484</v>
      </c>
      <c r="B153" s="85" t="s">
        <v>30</v>
      </c>
      <c r="C153" s="77" t="s">
        <v>184</v>
      </c>
      <c r="D153" s="127" t="s">
        <v>152</v>
      </c>
      <c r="E153" s="126" t="s">
        <v>153</v>
      </c>
      <c r="F153" s="92" t="s">
        <v>181</v>
      </c>
      <c r="G153" s="92">
        <v>10</v>
      </c>
      <c r="H153" s="136">
        <v>16</v>
      </c>
      <c r="I153" s="80">
        <f t="shared" si="45"/>
        <v>160</v>
      </c>
      <c r="J153" s="137">
        <v>0.08</v>
      </c>
      <c r="K153" s="80">
        <f t="shared" si="46"/>
        <v>12.8</v>
      </c>
      <c r="L153" s="80">
        <f t="shared" si="44"/>
        <v>172.8</v>
      </c>
      <c r="M153" s="269" t="s">
        <v>290</v>
      </c>
      <c r="N153" s="80">
        <f t="shared" si="47"/>
        <v>16.367999999999999</v>
      </c>
      <c r="O153" s="129">
        <f t="shared" si="48"/>
        <v>163.68</v>
      </c>
      <c r="P153" s="130">
        <f t="shared" si="49"/>
        <v>176.77440000000001</v>
      </c>
      <c r="Q153" s="131">
        <v>336</v>
      </c>
      <c r="R153" s="86"/>
      <c r="S153" s="87"/>
      <c r="T153" s="88"/>
      <c r="U153" s="89"/>
      <c r="V153" s="88"/>
      <c r="W153" s="89"/>
      <c r="X153" s="88"/>
      <c r="Y153" s="89"/>
      <c r="Z153" s="88"/>
      <c r="AA153" s="89"/>
    </row>
    <row r="154" spans="1:27" ht="138" customHeight="1" x14ac:dyDescent="0.25">
      <c r="A154" s="124" t="s">
        <v>485</v>
      </c>
      <c r="B154" s="77" t="s">
        <v>203</v>
      </c>
      <c r="C154" s="125" t="s">
        <v>185</v>
      </c>
      <c r="D154" s="127" t="s">
        <v>152</v>
      </c>
      <c r="E154" s="126" t="s">
        <v>153</v>
      </c>
      <c r="F154" s="92" t="s">
        <v>181</v>
      </c>
      <c r="G154" s="92">
        <v>20</v>
      </c>
      <c r="H154" s="136">
        <v>14</v>
      </c>
      <c r="I154" s="80">
        <f t="shared" si="45"/>
        <v>280</v>
      </c>
      <c r="J154" s="137">
        <v>0.08</v>
      </c>
      <c r="K154" s="80">
        <f t="shared" si="46"/>
        <v>22.400000000000002</v>
      </c>
      <c r="L154" s="80">
        <f t="shared" si="44"/>
        <v>302.39999999999998</v>
      </c>
      <c r="M154" s="269" t="s">
        <v>290</v>
      </c>
      <c r="N154" s="80">
        <f t="shared" si="47"/>
        <v>14.321999999999999</v>
      </c>
      <c r="O154" s="129">
        <f t="shared" si="48"/>
        <v>286.44</v>
      </c>
      <c r="P154" s="130">
        <f t="shared" si="49"/>
        <v>309.35519999999997</v>
      </c>
      <c r="Q154" s="131">
        <v>336</v>
      </c>
      <c r="R154" s="86"/>
      <c r="S154" s="87"/>
      <c r="T154" s="88"/>
      <c r="U154" s="89"/>
      <c r="V154" s="88"/>
      <c r="W154" s="89"/>
      <c r="X154" s="88"/>
      <c r="Y154" s="89"/>
      <c r="Z154" s="88"/>
      <c r="AA154" s="89"/>
    </row>
    <row r="155" spans="1:27" ht="138.75" customHeight="1" x14ac:dyDescent="0.25">
      <c r="A155" s="124" t="s">
        <v>486</v>
      </c>
      <c r="B155" s="77" t="s">
        <v>204</v>
      </c>
      <c r="C155" s="125" t="s">
        <v>186</v>
      </c>
      <c r="D155" s="127" t="s">
        <v>152</v>
      </c>
      <c r="E155" s="126" t="s">
        <v>153</v>
      </c>
      <c r="F155" s="92" t="s">
        <v>181</v>
      </c>
      <c r="G155" s="92">
        <v>20</v>
      </c>
      <c r="H155" s="136">
        <v>18</v>
      </c>
      <c r="I155" s="80">
        <f t="shared" si="45"/>
        <v>360</v>
      </c>
      <c r="J155" s="137">
        <v>0.08</v>
      </c>
      <c r="K155" s="80">
        <f t="shared" si="46"/>
        <v>28.8</v>
      </c>
      <c r="L155" s="80">
        <f t="shared" si="44"/>
        <v>388.8</v>
      </c>
      <c r="M155" s="269" t="s">
        <v>290</v>
      </c>
      <c r="N155" s="80">
        <f t="shared" si="47"/>
        <v>18.414000000000001</v>
      </c>
      <c r="O155" s="129">
        <f t="shared" si="48"/>
        <v>368.28</v>
      </c>
      <c r="P155" s="130">
        <f t="shared" si="49"/>
        <v>397.74240000000003</v>
      </c>
      <c r="Q155" s="131">
        <v>336</v>
      </c>
      <c r="R155" s="86"/>
      <c r="S155" s="87"/>
      <c r="T155" s="88"/>
      <c r="U155" s="89"/>
      <c r="V155" s="88"/>
      <c r="W155" s="89"/>
      <c r="X155" s="88"/>
      <c r="Y155" s="89"/>
      <c r="Z155" s="88"/>
      <c r="AA155" s="89"/>
    </row>
    <row r="156" spans="1:27" ht="111" customHeight="1" x14ac:dyDescent="0.25">
      <c r="A156" s="124" t="s">
        <v>487</v>
      </c>
      <c r="B156" s="77" t="s">
        <v>205</v>
      </c>
      <c r="C156" s="125" t="s">
        <v>187</v>
      </c>
      <c r="D156" s="127" t="s">
        <v>152</v>
      </c>
      <c r="E156" s="126" t="s">
        <v>153</v>
      </c>
      <c r="F156" s="92" t="s">
        <v>181</v>
      </c>
      <c r="G156" s="92">
        <v>20</v>
      </c>
      <c r="H156" s="136">
        <v>8</v>
      </c>
      <c r="I156" s="80">
        <f t="shared" si="45"/>
        <v>160</v>
      </c>
      <c r="J156" s="137">
        <v>0.08</v>
      </c>
      <c r="K156" s="80">
        <f t="shared" si="46"/>
        <v>12.8</v>
      </c>
      <c r="L156" s="80">
        <f t="shared" si="44"/>
        <v>172.8</v>
      </c>
      <c r="M156" s="269" t="s">
        <v>290</v>
      </c>
      <c r="N156" s="80">
        <f t="shared" si="47"/>
        <v>8.1839999999999993</v>
      </c>
      <c r="O156" s="129">
        <f t="shared" si="48"/>
        <v>163.68</v>
      </c>
      <c r="P156" s="130">
        <f t="shared" si="49"/>
        <v>176.77440000000001</v>
      </c>
      <c r="Q156" s="131">
        <v>336</v>
      </c>
      <c r="R156" s="91"/>
      <c r="S156" s="87"/>
      <c r="T156" s="88"/>
      <c r="U156" s="89"/>
      <c r="V156" s="88"/>
      <c r="W156" s="89"/>
      <c r="X156" s="88"/>
      <c r="Y156" s="89"/>
      <c r="Z156" s="88"/>
      <c r="AA156" s="89"/>
    </row>
    <row r="157" spans="1:27" ht="111.75" customHeight="1" x14ac:dyDescent="0.25">
      <c r="A157" s="124" t="s">
        <v>488</v>
      </c>
      <c r="B157" s="77" t="s">
        <v>206</v>
      </c>
      <c r="C157" s="270" t="s">
        <v>188</v>
      </c>
      <c r="D157" s="271" t="s">
        <v>152</v>
      </c>
      <c r="E157" s="272" t="s">
        <v>153</v>
      </c>
      <c r="F157" s="273" t="s">
        <v>181</v>
      </c>
      <c r="G157" s="273">
        <v>20</v>
      </c>
      <c r="H157" s="153">
        <v>12</v>
      </c>
      <c r="I157" s="80">
        <f t="shared" si="45"/>
        <v>240</v>
      </c>
      <c r="J157" s="137">
        <v>0.08</v>
      </c>
      <c r="K157" s="80">
        <f t="shared" si="46"/>
        <v>19.2</v>
      </c>
      <c r="L157" s="80">
        <f t="shared" si="44"/>
        <v>259.2</v>
      </c>
      <c r="M157" s="269" t="s">
        <v>290</v>
      </c>
      <c r="N157" s="80">
        <f t="shared" si="47"/>
        <v>12.276</v>
      </c>
      <c r="O157" s="129">
        <f t="shared" si="48"/>
        <v>245.52</v>
      </c>
      <c r="P157" s="130">
        <f t="shared" si="49"/>
        <v>265.16159999999996</v>
      </c>
      <c r="Q157" s="131">
        <v>336</v>
      </c>
      <c r="R157" s="86"/>
      <c r="S157" s="87"/>
      <c r="T157" s="88"/>
      <c r="U157" s="89"/>
      <c r="V157" s="88"/>
      <c r="W157" s="89"/>
      <c r="X157" s="88"/>
      <c r="Y157" s="89"/>
      <c r="Z157" s="88"/>
      <c r="AA157" s="89"/>
    </row>
    <row r="158" spans="1:27" ht="111" customHeight="1" x14ac:dyDescent="0.25">
      <c r="A158" s="124" t="s">
        <v>489</v>
      </c>
      <c r="B158" s="77" t="s">
        <v>207</v>
      </c>
      <c r="C158" s="125" t="s">
        <v>189</v>
      </c>
      <c r="D158" s="127" t="s">
        <v>152</v>
      </c>
      <c r="E158" s="126" t="s">
        <v>153</v>
      </c>
      <c r="F158" s="92" t="s">
        <v>181</v>
      </c>
      <c r="G158" s="92">
        <v>40</v>
      </c>
      <c r="H158" s="153">
        <v>12</v>
      </c>
      <c r="I158" s="80">
        <f t="shared" si="45"/>
        <v>480</v>
      </c>
      <c r="J158" s="137">
        <v>0.08</v>
      </c>
      <c r="K158" s="80">
        <f t="shared" si="46"/>
        <v>38.4</v>
      </c>
      <c r="L158" s="80">
        <f t="shared" si="44"/>
        <v>518.4</v>
      </c>
      <c r="M158" s="269" t="s">
        <v>290</v>
      </c>
      <c r="N158" s="80">
        <f t="shared" si="47"/>
        <v>12.276</v>
      </c>
      <c r="O158" s="129">
        <f t="shared" si="48"/>
        <v>491.04</v>
      </c>
      <c r="P158" s="130">
        <f t="shared" si="49"/>
        <v>530.32319999999993</v>
      </c>
      <c r="Q158" s="131">
        <v>336</v>
      </c>
      <c r="R158" s="86"/>
      <c r="S158" s="87"/>
      <c r="T158" s="88"/>
      <c r="U158" s="89"/>
      <c r="V158" s="88"/>
      <c r="W158" s="89"/>
      <c r="X158" s="88"/>
      <c r="Y158" s="89"/>
      <c r="Z158" s="88"/>
      <c r="AA158" s="89"/>
    </row>
    <row r="159" spans="1:27" ht="115.5" customHeight="1" x14ac:dyDescent="0.25">
      <c r="A159" s="124" t="s">
        <v>490</v>
      </c>
      <c r="B159" s="77" t="s">
        <v>208</v>
      </c>
      <c r="C159" s="125" t="s">
        <v>190</v>
      </c>
      <c r="D159" s="127" t="s">
        <v>152</v>
      </c>
      <c r="E159" s="126" t="s">
        <v>153</v>
      </c>
      <c r="F159" s="92" t="s">
        <v>181</v>
      </c>
      <c r="G159" s="92">
        <v>40</v>
      </c>
      <c r="H159" s="153">
        <v>8</v>
      </c>
      <c r="I159" s="80">
        <f t="shared" si="45"/>
        <v>320</v>
      </c>
      <c r="J159" s="137">
        <v>0.08</v>
      </c>
      <c r="K159" s="80">
        <f t="shared" si="46"/>
        <v>25.6</v>
      </c>
      <c r="L159" s="80">
        <f t="shared" si="44"/>
        <v>345.6</v>
      </c>
      <c r="M159" s="269" t="s">
        <v>290</v>
      </c>
      <c r="N159" s="80">
        <f t="shared" si="47"/>
        <v>8.1839999999999993</v>
      </c>
      <c r="O159" s="129">
        <f t="shared" si="48"/>
        <v>327.36</v>
      </c>
      <c r="P159" s="130">
        <f t="shared" si="49"/>
        <v>353.54880000000003</v>
      </c>
      <c r="Q159" s="131">
        <v>336</v>
      </c>
      <c r="R159" s="86"/>
      <c r="S159" s="87"/>
      <c r="T159" s="88"/>
      <c r="U159" s="89"/>
      <c r="V159" s="88"/>
      <c r="W159" s="89"/>
      <c r="X159" s="88"/>
      <c r="Y159" s="89"/>
      <c r="Z159" s="88"/>
      <c r="AA159" s="89"/>
    </row>
    <row r="160" spans="1:27" ht="108" customHeight="1" x14ac:dyDescent="0.25">
      <c r="A160" s="124" t="s">
        <v>491</v>
      </c>
      <c r="B160" s="77" t="s">
        <v>209</v>
      </c>
      <c r="C160" s="125" t="s">
        <v>191</v>
      </c>
      <c r="D160" s="127" t="s">
        <v>152</v>
      </c>
      <c r="E160" s="126" t="s">
        <v>153</v>
      </c>
      <c r="F160" s="92" t="s">
        <v>49</v>
      </c>
      <c r="G160" s="92">
        <v>50</v>
      </c>
      <c r="H160" s="153">
        <v>14</v>
      </c>
      <c r="I160" s="80">
        <f t="shared" si="45"/>
        <v>700</v>
      </c>
      <c r="J160" s="137">
        <v>0.08</v>
      </c>
      <c r="K160" s="80">
        <f t="shared" si="46"/>
        <v>56</v>
      </c>
      <c r="L160" s="80">
        <f t="shared" si="44"/>
        <v>756</v>
      </c>
      <c r="M160" s="269" t="s">
        <v>290</v>
      </c>
      <c r="N160" s="80">
        <f t="shared" si="47"/>
        <v>14.321999999999999</v>
      </c>
      <c r="O160" s="129">
        <f t="shared" si="48"/>
        <v>716.1</v>
      </c>
      <c r="P160" s="130">
        <f t="shared" si="49"/>
        <v>773.38800000000003</v>
      </c>
      <c r="Q160" s="131">
        <v>336</v>
      </c>
      <c r="R160" s="86"/>
      <c r="S160" s="87"/>
      <c r="T160" s="88"/>
      <c r="U160" s="89"/>
      <c r="V160" s="88"/>
      <c r="W160" s="89"/>
      <c r="X160" s="88"/>
      <c r="Y160" s="89"/>
      <c r="Z160" s="88"/>
      <c r="AA160" s="89"/>
    </row>
    <row r="161" spans="1:27" ht="114" customHeight="1" x14ac:dyDescent="0.25">
      <c r="A161" s="124" t="s">
        <v>492</v>
      </c>
      <c r="B161" s="77" t="s">
        <v>210</v>
      </c>
      <c r="C161" s="125" t="s">
        <v>192</v>
      </c>
      <c r="D161" s="127" t="s">
        <v>152</v>
      </c>
      <c r="E161" s="126" t="s">
        <v>153</v>
      </c>
      <c r="F161" s="92" t="s">
        <v>49</v>
      </c>
      <c r="G161" s="92">
        <v>40</v>
      </c>
      <c r="H161" s="153">
        <v>9</v>
      </c>
      <c r="I161" s="80">
        <f t="shared" si="45"/>
        <v>360</v>
      </c>
      <c r="J161" s="137">
        <v>0.08</v>
      </c>
      <c r="K161" s="80">
        <f t="shared" si="46"/>
        <v>28.8</v>
      </c>
      <c r="L161" s="80">
        <f t="shared" si="44"/>
        <v>388.8</v>
      </c>
      <c r="M161" s="269" t="s">
        <v>290</v>
      </c>
      <c r="N161" s="80">
        <f t="shared" si="47"/>
        <v>9.2070000000000007</v>
      </c>
      <c r="O161" s="129">
        <f t="shared" si="48"/>
        <v>368.28</v>
      </c>
      <c r="P161" s="130">
        <f t="shared" si="49"/>
        <v>397.74240000000003</v>
      </c>
      <c r="Q161" s="131">
        <v>336</v>
      </c>
      <c r="R161" s="86"/>
      <c r="S161" s="87"/>
      <c r="T161" s="88"/>
      <c r="U161" s="89"/>
      <c r="V161" s="88"/>
      <c r="W161" s="89"/>
      <c r="X161" s="88"/>
      <c r="Y161" s="89"/>
      <c r="Z161" s="88"/>
      <c r="AA161" s="89"/>
    </row>
    <row r="162" spans="1:27" ht="108" customHeight="1" x14ac:dyDescent="0.25">
      <c r="A162" s="124" t="s">
        <v>493</v>
      </c>
      <c r="B162" s="77" t="s">
        <v>211</v>
      </c>
      <c r="C162" s="125" t="s">
        <v>193</v>
      </c>
      <c r="D162" s="127" t="s">
        <v>152</v>
      </c>
      <c r="E162" s="126" t="s">
        <v>153</v>
      </c>
      <c r="F162" s="92" t="s">
        <v>49</v>
      </c>
      <c r="G162" s="92">
        <v>30</v>
      </c>
      <c r="H162" s="153">
        <v>21</v>
      </c>
      <c r="I162" s="80">
        <f t="shared" si="45"/>
        <v>630</v>
      </c>
      <c r="J162" s="137">
        <v>0.08</v>
      </c>
      <c r="K162" s="80">
        <f t="shared" si="46"/>
        <v>50.4</v>
      </c>
      <c r="L162" s="80">
        <f t="shared" si="44"/>
        <v>680.4</v>
      </c>
      <c r="M162" s="269" t="s">
        <v>290</v>
      </c>
      <c r="N162" s="80">
        <f t="shared" si="47"/>
        <v>21.483000000000001</v>
      </c>
      <c r="O162" s="129">
        <f t="shared" si="48"/>
        <v>644.49</v>
      </c>
      <c r="P162" s="130">
        <f t="shared" si="49"/>
        <v>696.04919999999993</v>
      </c>
      <c r="Q162" s="131">
        <v>336</v>
      </c>
      <c r="R162" s="86"/>
      <c r="S162" s="87"/>
      <c r="T162" s="88"/>
      <c r="U162" s="89"/>
      <c r="V162" s="88"/>
      <c r="W162" s="89"/>
      <c r="X162" s="88"/>
      <c r="Y162" s="89"/>
      <c r="Z162" s="88"/>
      <c r="AA162" s="89"/>
    </row>
    <row r="163" spans="1:27" ht="108.75" customHeight="1" x14ac:dyDescent="0.25">
      <c r="A163" s="124" t="s">
        <v>494</v>
      </c>
      <c r="B163" s="77" t="s">
        <v>212</v>
      </c>
      <c r="C163" s="125" t="s">
        <v>194</v>
      </c>
      <c r="D163" s="127" t="s">
        <v>152</v>
      </c>
      <c r="E163" s="126" t="s">
        <v>153</v>
      </c>
      <c r="F163" s="92" t="s">
        <v>49</v>
      </c>
      <c r="G163" s="92">
        <v>30</v>
      </c>
      <c r="H163" s="153">
        <v>14</v>
      </c>
      <c r="I163" s="80">
        <f t="shared" si="45"/>
        <v>420</v>
      </c>
      <c r="J163" s="137">
        <v>0.08</v>
      </c>
      <c r="K163" s="80">
        <f t="shared" si="46"/>
        <v>33.6</v>
      </c>
      <c r="L163" s="80">
        <f t="shared" si="44"/>
        <v>453.6</v>
      </c>
      <c r="M163" s="269" t="s">
        <v>290</v>
      </c>
      <c r="N163" s="80">
        <f t="shared" si="47"/>
        <v>14.321999999999999</v>
      </c>
      <c r="O163" s="129">
        <f t="shared" si="48"/>
        <v>429.66</v>
      </c>
      <c r="P163" s="130">
        <f t="shared" si="49"/>
        <v>464.03280000000001</v>
      </c>
      <c r="Q163" s="131">
        <v>336</v>
      </c>
      <c r="R163" s="86"/>
      <c r="S163" s="87"/>
      <c r="T163" s="88"/>
      <c r="U163" s="89"/>
      <c r="V163" s="88"/>
      <c r="W163" s="89"/>
      <c r="X163" s="88"/>
      <c r="Y163" s="89"/>
      <c r="Z163" s="88"/>
      <c r="AA163" s="89"/>
    </row>
    <row r="164" spans="1:27" ht="125.25" customHeight="1" x14ac:dyDescent="0.25">
      <c r="A164" s="124" t="s">
        <v>495</v>
      </c>
      <c r="B164" s="77" t="s">
        <v>213</v>
      </c>
      <c r="C164" s="125" t="s">
        <v>195</v>
      </c>
      <c r="D164" s="127" t="s">
        <v>152</v>
      </c>
      <c r="E164" s="126" t="s">
        <v>153</v>
      </c>
      <c r="F164" s="92" t="s">
        <v>49</v>
      </c>
      <c r="G164" s="79">
        <v>400</v>
      </c>
      <c r="H164" s="153">
        <v>1.35</v>
      </c>
      <c r="I164" s="80">
        <f t="shared" si="45"/>
        <v>540</v>
      </c>
      <c r="J164" s="137">
        <v>0.08</v>
      </c>
      <c r="K164" s="80">
        <f t="shared" si="46"/>
        <v>43.2</v>
      </c>
      <c r="L164" s="80">
        <f t="shared" si="44"/>
        <v>583.20000000000005</v>
      </c>
      <c r="M164" s="269" t="s">
        <v>290</v>
      </c>
      <c r="N164" s="80">
        <f t="shared" si="47"/>
        <v>1.3810500000000001</v>
      </c>
      <c r="O164" s="129">
        <f t="shared" si="48"/>
        <v>552.41999999999996</v>
      </c>
      <c r="P164" s="130">
        <f t="shared" si="49"/>
        <v>596.61360000000002</v>
      </c>
      <c r="Q164" s="131">
        <v>336</v>
      </c>
      <c r="R164" s="86"/>
      <c r="S164" s="87"/>
      <c r="T164" s="88"/>
      <c r="U164" s="89"/>
      <c r="V164" s="88"/>
      <c r="W164" s="89"/>
      <c r="X164" s="88"/>
      <c r="Y164" s="89"/>
      <c r="Z164" s="88"/>
      <c r="AA164" s="89"/>
    </row>
    <row r="165" spans="1:27" ht="204" customHeight="1" x14ac:dyDescent="0.25">
      <c r="A165" s="124" t="s">
        <v>496</v>
      </c>
      <c r="B165" s="77" t="s">
        <v>214</v>
      </c>
      <c r="C165" s="125" t="s">
        <v>542</v>
      </c>
      <c r="D165" s="127" t="s">
        <v>152</v>
      </c>
      <c r="E165" s="126" t="s">
        <v>153</v>
      </c>
      <c r="F165" s="92" t="s">
        <v>49</v>
      </c>
      <c r="G165" s="79">
        <v>400</v>
      </c>
      <c r="H165" s="153">
        <v>0.95</v>
      </c>
      <c r="I165" s="80">
        <f t="shared" si="45"/>
        <v>380</v>
      </c>
      <c r="J165" s="137">
        <v>0.08</v>
      </c>
      <c r="K165" s="80">
        <f t="shared" si="46"/>
        <v>30.400000000000002</v>
      </c>
      <c r="L165" s="80">
        <f t="shared" si="44"/>
        <v>410.4</v>
      </c>
      <c r="M165" s="269" t="s">
        <v>290</v>
      </c>
      <c r="N165" s="80">
        <f t="shared" si="47"/>
        <v>0.97184999999999999</v>
      </c>
      <c r="O165" s="129">
        <f t="shared" si="48"/>
        <v>388.74</v>
      </c>
      <c r="P165" s="130">
        <f t="shared" si="49"/>
        <v>419.83920000000001</v>
      </c>
      <c r="Q165" s="131">
        <v>336</v>
      </c>
      <c r="R165" s="86"/>
      <c r="S165" s="87"/>
      <c r="T165" s="88"/>
      <c r="U165" s="89"/>
      <c r="V165" s="88"/>
      <c r="W165" s="89"/>
      <c r="X165" s="88"/>
      <c r="Y165" s="89"/>
      <c r="Z165" s="88"/>
      <c r="AA165" s="89"/>
    </row>
    <row r="166" spans="1:27" ht="202.5" customHeight="1" x14ac:dyDescent="0.25">
      <c r="A166" s="124" t="s">
        <v>497</v>
      </c>
      <c r="B166" s="77" t="s">
        <v>215</v>
      </c>
      <c r="C166" s="125" t="s">
        <v>540</v>
      </c>
      <c r="D166" s="127" t="s">
        <v>152</v>
      </c>
      <c r="E166" s="126" t="s">
        <v>153</v>
      </c>
      <c r="F166" s="92" t="s">
        <v>42</v>
      </c>
      <c r="G166" s="79">
        <v>400</v>
      </c>
      <c r="H166" s="153">
        <v>2.25</v>
      </c>
      <c r="I166" s="80">
        <f t="shared" si="45"/>
        <v>900</v>
      </c>
      <c r="J166" s="137">
        <v>0.08</v>
      </c>
      <c r="K166" s="80">
        <f t="shared" si="46"/>
        <v>72</v>
      </c>
      <c r="L166" s="80">
        <f t="shared" si="44"/>
        <v>972</v>
      </c>
      <c r="M166" s="269" t="s">
        <v>290</v>
      </c>
      <c r="N166" s="80">
        <f t="shared" si="47"/>
        <v>2.3017500000000002</v>
      </c>
      <c r="O166" s="129">
        <f t="shared" si="48"/>
        <v>920.7</v>
      </c>
      <c r="P166" s="130">
        <f t="shared" si="49"/>
        <v>994.35599999999999</v>
      </c>
      <c r="Q166" s="131">
        <v>336</v>
      </c>
      <c r="R166" s="86"/>
      <c r="S166" s="87"/>
      <c r="T166" s="88"/>
      <c r="U166" s="89"/>
      <c r="V166" s="88"/>
      <c r="W166" s="89"/>
      <c r="X166" s="88"/>
      <c r="Y166" s="89"/>
      <c r="Z166" s="88"/>
      <c r="AA166" s="89"/>
    </row>
    <row r="167" spans="1:27" ht="140.25" customHeight="1" x14ac:dyDescent="0.25">
      <c r="A167" s="124" t="s">
        <v>498</v>
      </c>
      <c r="B167" s="77" t="s">
        <v>216</v>
      </c>
      <c r="C167" s="125" t="s">
        <v>196</v>
      </c>
      <c r="D167" s="127" t="s">
        <v>152</v>
      </c>
      <c r="E167" s="126" t="s">
        <v>153</v>
      </c>
      <c r="F167" s="92" t="s">
        <v>42</v>
      </c>
      <c r="G167" s="79">
        <v>200</v>
      </c>
      <c r="H167" s="153">
        <v>1.3</v>
      </c>
      <c r="I167" s="80">
        <f t="shared" si="45"/>
        <v>260</v>
      </c>
      <c r="J167" s="137">
        <v>0.08</v>
      </c>
      <c r="K167" s="80">
        <f t="shared" si="46"/>
        <v>20.8</v>
      </c>
      <c r="L167" s="80">
        <f t="shared" si="44"/>
        <v>280.8</v>
      </c>
      <c r="M167" s="269" t="s">
        <v>290</v>
      </c>
      <c r="N167" s="80">
        <f t="shared" si="47"/>
        <v>1.3299000000000001</v>
      </c>
      <c r="O167" s="129">
        <f t="shared" si="48"/>
        <v>265.98</v>
      </c>
      <c r="P167" s="130">
        <f t="shared" si="49"/>
        <v>287.25839999999999</v>
      </c>
      <c r="Q167" s="131">
        <v>336</v>
      </c>
      <c r="R167" s="86"/>
      <c r="S167" s="87"/>
      <c r="T167" s="88"/>
      <c r="U167" s="89"/>
      <c r="V167" s="88"/>
      <c r="W167" s="89"/>
      <c r="X167" s="88"/>
      <c r="Y167" s="89"/>
      <c r="Z167" s="88"/>
      <c r="AA167" s="89"/>
    </row>
    <row r="168" spans="1:27" ht="99" customHeight="1" x14ac:dyDescent="0.25">
      <c r="A168" s="124" t="s">
        <v>499</v>
      </c>
      <c r="B168" s="77" t="s">
        <v>31</v>
      </c>
      <c r="C168" s="77" t="s">
        <v>197</v>
      </c>
      <c r="D168" s="127" t="s">
        <v>152</v>
      </c>
      <c r="E168" s="126" t="s">
        <v>153</v>
      </c>
      <c r="F168" s="92" t="s">
        <v>42</v>
      </c>
      <c r="G168" s="79">
        <v>10</v>
      </c>
      <c r="H168" s="153">
        <v>1.4</v>
      </c>
      <c r="I168" s="80">
        <f t="shared" si="45"/>
        <v>14</v>
      </c>
      <c r="J168" s="137">
        <v>0.08</v>
      </c>
      <c r="K168" s="80">
        <f t="shared" si="46"/>
        <v>1.1200000000000001</v>
      </c>
      <c r="L168" s="80">
        <f t="shared" si="44"/>
        <v>15.120000000000001</v>
      </c>
      <c r="M168" s="269" t="s">
        <v>290</v>
      </c>
      <c r="N168" s="80">
        <f t="shared" si="47"/>
        <v>1.4321999999999999</v>
      </c>
      <c r="O168" s="129">
        <f t="shared" si="48"/>
        <v>14.321999999999999</v>
      </c>
      <c r="P168" s="130">
        <f t="shared" si="49"/>
        <v>15.46776</v>
      </c>
      <c r="Q168" s="131">
        <v>336</v>
      </c>
      <c r="R168" s="86"/>
      <c r="S168" s="87"/>
      <c r="T168" s="88"/>
      <c r="U168" s="89"/>
      <c r="V168" s="88"/>
      <c r="W168" s="89"/>
      <c r="X168" s="88"/>
      <c r="Y168" s="89"/>
      <c r="Z168" s="88"/>
      <c r="AA168" s="89"/>
    </row>
    <row r="169" spans="1:27" ht="122.25" customHeight="1" x14ac:dyDescent="0.25">
      <c r="A169" s="124" t="s">
        <v>500</v>
      </c>
      <c r="B169" s="77" t="s">
        <v>217</v>
      </c>
      <c r="C169" s="125" t="s">
        <v>198</v>
      </c>
      <c r="D169" s="127" t="s">
        <v>152</v>
      </c>
      <c r="E169" s="126" t="s">
        <v>153</v>
      </c>
      <c r="F169" s="92" t="s">
        <v>49</v>
      </c>
      <c r="G169" s="79">
        <v>90</v>
      </c>
      <c r="H169" s="153">
        <v>1.05</v>
      </c>
      <c r="I169" s="80">
        <f t="shared" si="45"/>
        <v>94.5</v>
      </c>
      <c r="J169" s="137">
        <v>0.08</v>
      </c>
      <c r="K169" s="80">
        <f t="shared" si="46"/>
        <v>7.5600000000000005</v>
      </c>
      <c r="L169" s="80">
        <f t="shared" si="44"/>
        <v>102.06</v>
      </c>
      <c r="M169" s="269" t="s">
        <v>290</v>
      </c>
      <c r="N169" s="80">
        <f t="shared" si="47"/>
        <v>1.0741499999999999</v>
      </c>
      <c r="O169" s="129">
        <f t="shared" si="48"/>
        <v>96.673500000000004</v>
      </c>
      <c r="P169" s="130">
        <f t="shared" si="49"/>
        <v>104.40738</v>
      </c>
      <c r="Q169" s="131">
        <v>336</v>
      </c>
      <c r="R169" s="86"/>
      <c r="S169" s="87"/>
      <c r="T169" s="88"/>
      <c r="U169" s="89"/>
      <c r="V169" s="88"/>
      <c r="W169" s="89"/>
      <c r="X169" s="88"/>
      <c r="Y169" s="89"/>
      <c r="Z169" s="88"/>
      <c r="AA169" s="89"/>
    </row>
    <row r="170" spans="1:27" ht="135.75" customHeight="1" x14ac:dyDescent="0.25">
      <c r="A170" s="124" t="s">
        <v>501</v>
      </c>
      <c r="B170" s="77" t="s">
        <v>218</v>
      </c>
      <c r="C170" s="125" t="s">
        <v>199</v>
      </c>
      <c r="D170" s="127" t="s">
        <v>152</v>
      </c>
      <c r="E170" s="126" t="s">
        <v>153</v>
      </c>
      <c r="F170" s="92" t="s">
        <v>42</v>
      </c>
      <c r="G170" s="79">
        <v>10</v>
      </c>
      <c r="H170" s="153">
        <v>16</v>
      </c>
      <c r="I170" s="80">
        <f t="shared" si="45"/>
        <v>160</v>
      </c>
      <c r="J170" s="137">
        <v>0.08</v>
      </c>
      <c r="K170" s="80">
        <f t="shared" si="46"/>
        <v>12.8</v>
      </c>
      <c r="L170" s="80">
        <f t="shared" si="44"/>
        <v>172.8</v>
      </c>
      <c r="M170" s="269" t="s">
        <v>290</v>
      </c>
      <c r="N170" s="80">
        <f t="shared" si="47"/>
        <v>16.367999999999999</v>
      </c>
      <c r="O170" s="129">
        <f t="shared" si="48"/>
        <v>163.68</v>
      </c>
      <c r="P170" s="130">
        <f t="shared" si="49"/>
        <v>176.77440000000001</v>
      </c>
      <c r="Q170" s="131">
        <v>336</v>
      </c>
      <c r="R170" s="86"/>
      <c r="S170" s="87"/>
      <c r="T170" s="88"/>
      <c r="U170" s="89"/>
      <c r="V170" s="88"/>
      <c r="W170" s="89"/>
      <c r="X170" s="88"/>
      <c r="Y170" s="89"/>
      <c r="Z170" s="88"/>
      <c r="AA170" s="89"/>
    </row>
    <row r="171" spans="1:27" ht="111.75" customHeight="1" x14ac:dyDescent="0.25">
      <c r="A171" s="124" t="s">
        <v>502</v>
      </c>
      <c r="B171" s="77" t="s">
        <v>219</v>
      </c>
      <c r="C171" s="125" t="s">
        <v>200</v>
      </c>
      <c r="D171" s="127" t="s">
        <v>152</v>
      </c>
      <c r="E171" s="126" t="s">
        <v>153</v>
      </c>
      <c r="F171" s="92" t="s">
        <v>42</v>
      </c>
      <c r="G171" s="79">
        <v>2</v>
      </c>
      <c r="H171" s="153">
        <v>80</v>
      </c>
      <c r="I171" s="80">
        <f t="shared" si="45"/>
        <v>160</v>
      </c>
      <c r="J171" s="137">
        <v>0.08</v>
      </c>
      <c r="K171" s="80">
        <f t="shared" si="46"/>
        <v>12.8</v>
      </c>
      <c r="L171" s="80">
        <f t="shared" si="44"/>
        <v>172.8</v>
      </c>
      <c r="M171" s="269" t="s">
        <v>290</v>
      </c>
      <c r="N171" s="80">
        <f t="shared" si="47"/>
        <v>81.84</v>
      </c>
      <c r="O171" s="129">
        <f t="shared" si="48"/>
        <v>163.68</v>
      </c>
      <c r="P171" s="130">
        <f t="shared" si="49"/>
        <v>176.77440000000001</v>
      </c>
      <c r="Q171" s="131">
        <v>336</v>
      </c>
      <c r="R171" s="86"/>
      <c r="S171" s="87"/>
      <c r="T171" s="88"/>
      <c r="U171" s="89"/>
      <c r="V171" s="88"/>
      <c r="W171" s="89"/>
      <c r="X171" s="88"/>
      <c r="Y171" s="89"/>
      <c r="Z171" s="88"/>
      <c r="AA171" s="89"/>
    </row>
    <row r="172" spans="1:27" ht="111.75" customHeight="1" x14ac:dyDescent="0.25">
      <c r="A172" s="124" t="s">
        <v>503</v>
      </c>
      <c r="B172" s="77" t="s">
        <v>220</v>
      </c>
      <c r="C172" s="125" t="s">
        <v>201</v>
      </c>
      <c r="D172" s="127" t="s">
        <v>152</v>
      </c>
      <c r="E172" s="126" t="s">
        <v>153</v>
      </c>
      <c r="F172" s="92" t="s">
        <v>42</v>
      </c>
      <c r="G172" s="79">
        <v>8</v>
      </c>
      <c r="H172" s="153">
        <v>17.600000000000001</v>
      </c>
      <c r="I172" s="80">
        <f t="shared" si="45"/>
        <v>140.80000000000001</v>
      </c>
      <c r="J172" s="137">
        <v>0.08</v>
      </c>
      <c r="K172" s="80">
        <f t="shared" si="46"/>
        <v>11.264000000000001</v>
      </c>
      <c r="L172" s="80">
        <f t="shared" si="44"/>
        <v>152.06400000000002</v>
      </c>
      <c r="M172" s="269" t="s">
        <v>290</v>
      </c>
      <c r="N172" s="80">
        <f t="shared" si="47"/>
        <v>18.004800000000003</v>
      </c>
      <c r="O172" s="129">
        <f t="shared" si="48"/>
        <v>144.03840000000002</v>
      </c>
      <c r="P172" s="130">
        <f t="shared" si="49"/>
        <v>155.56147200000001</v>
      </c>
      <c r="Q172" s="131">
        <v>336</v>
      </c>
      <c r="R172" s="86"/>
      <c r="S172" s="87"/>
      <c r="T172" s="88"/>
      <c r="U172" s="89"/>
      <c r="V172" s="88"/>
      <c r="W172" s="89"/>
      <c r="X172" s="88"/>
      <c r="Y172" s="89"/>
      <c r="Z172" s="88"/>
      <c r="AA172" s="89"/>
    </row>
    <row r="173" spans="1:27" ht="127.5" customHeight="1" x14ac:dyDescent="0.25">
      <c r="A173" s="124" t="s">
        <v>504</v>
      </c>
      <c r="B173" s="77" t="s">
        <v>32</v>
      </c>
      <c r="C173" s="77" t="s">
        <v>197</v>
      </c>
      <c r="D173" s="127" t="s">
        <v>152</v>
      </c>
      <c r="E173" s="126" t="s">
        <v>153</v>
      </c>
      <c r="F173" s="79" t="s">
        <v>181</v>
      </c>
      <c r="G173" s="79">
        <v>6</v>
      </c>
      <c r="H173" s="153">
        <v>14</v>
      </c>
      <c r="I173" s="80">
        <f t="shared" si="45"/>
        <v>84</v>
      </c>
      <c r="J173" s="137">
        <v>0.08</v>
      </c>
      <c r="K173" s="80">
        <f t="shared" si="46"/>
        <v>6.72</v>
      </c>
      <c r="L173" s="80">
        <f t="shared" si="44"/>
        <v>90.72</v>
      </c>
      <c r="M173" s="269" t="s">
        <v>290</v>
      </c>
      <c r="N173" s="80">
        <f t="shared" si="47"/>
        <v>14.321999999999999</v>
      </c>
      <c r="O173" s="129">
        <f t="shared" si="48"/>
        <v>85.932000000000002</v>
      </c>
      <c r="P173" s="130">
        <f t="shared" si="49"/>
        <v>92.806560000000005</v>
      </c>
      <c r="Q173" s="131">
        <v>336</v>
      </c>
      <c r="R173" s="86"/>
      <c r="S173" s="87"/>
      <c r="T173" s="88"/>
      <c r="U173" s="89"/>
      <c r="V173" s="88"/>
      <c r="W173" s="89"/>
      <c r="X173" s="88"/>
      <c r="Y173" s="89"/>
      <c r="Z173" s="88"/>
      <c r="AA173" s="89"/>
    </row>
    <row r="174" spans="1:27" ht="132.75" customHeight="1" x14ac:dyDescent="0.25">
      <c r="A174" s="124" t="s">
        <v>505</v>
      </c>
      <c r="B174" s="77" t="s">
        <v>33</v>
      </c>
      <c r="C174" s="77" t="s">
        <v>197</v>
      </c>
      <c r="D174" s="127" t="s">
        <v>152</v>
      </c>
      <c r="E174" s="126" t="s">
        <v>153</v>
      </c>
      <c r="F174" s="78" t="s">
        <v>42</v>
      </c>
      <c r="G174" s="78">
        <v>2</v>
      </c>
      <c r="H174" s="153">
        <v>240</v>
      </c>
      <c r="I174" s="80">
        <f t="shared" si="45"/>
        <v>480</v>
      </c>
      <c r="J174" s="137">
        <v>0.08</v>
      </c>
      <c r="K174" s="80">
        <f t="shared" si="46"/>
        <v>38.4</v>
      </c>
      <c r="L174" s="80">
        <f t="shared" si="44"/>
        <v>518.4</v>
      </c>
      <c r="M174" s="269" t="s">
        <v>290</v>
      </c>
      <c r="N174" s="80">
        <f t="shared" si="47"/>
        <v>245.52</v>
      </c>
      <c r="O174" s="129">
        <f t="shared" si="48"/>
        <v>491.04</v>
      </c>
      <c r="P174" s="130">
        <f t="shared" si="49"/>
        <v>530.32319999999993</v>
      </c>
      <c r="Q174" s="131">
        <v>336</v>
      </c>
      <c r="R174" s="140"/>
      <c r="S174" s="87"/>
      <c r="T174" s="88"/>
      <c r="U174" s="89"/>
      <c r="V174" s="88"/>
      <c r="W174" s="89"/>
      <c r="X174" s="88"/>
      <c r="Y174" s="89"/>
      <c r="Z174" s="88"/>
      <c r="AA174" s="89"/>
    </row>
    <row r="175" spans="1:27" ht="99.75" customHeight="1" x14ac:dyDescent="0.25">
      <c r="A175" s="124" t="s">
        <v>506</v>
      </c>
      <c r="B175" s="77" t="s">
        <v>34</v>
      </c>
      <c r="C175" s="77" t="s">
        <v>197</v>
      </c>
      <c r="D175" s="127" t="s">
        <v>152</v>
      </c>
      <c r="E175" s="126" t="s">
        <v>153</v>
      </c>
      <c r="F175" s="78" t="s">
        <v>42</v>
      </c>
      <c r="G175" s="78">
        <v>2</v>
      </c>
      <c r="H175" s="153">
        <v>84</v>
      </c>
      <c r="I175" s="80">
        <f t="shared" si="45"/>
        <v>168</v>
      </c>
      <c r="J175" s="137">
        <v>0.08</v>
      </c>
      <c r="K175" s="80">
        <f t="shared" si="46"/>
        <v>13.44</v>
      </c>
      <c r="L175" s="80">
        <f t="shared" si="44"/>
        <v>181.44</v>
      </c>
      <c r="M175" s="269" t="s">
        <v>290</v>
      </c>
      <c r="N175" s="80">
        <f t="shared" si="47"/>
        <v>85.932000000000002</v>
      </c>
      <c r="O175" s="129">
        <f t="shared" si="48"/>
        <v>171.864</v>
      </c>
      <c r="P175" s="130">
        <f t="shared" si="49"/>
        <v>185.61312000000001</v>
      </c>
      <c r="Q175" s="131">
        <v>336</v>
      </c>
      <c r="R175" s="140"/>
      <c r="S175" s="87"/>
      <c r="T175" s="88"/>
      <c r="U175" s="89"/>
      <c r="V175" s="88"/>
      <c r="W175" s="89"/>
      <c r="X175" s="88"/>
      <c r="Y175" s="89"/>
      <c r="Z175" s="88"/>
      <c r="AA175" s="89"/>
    </row>
    <row r="176" spans="1:27" ht="99.75" customHeight="1" x14ac:dyDescent="0.25">
      <c r="A176" s="124" t="s">
        <v>507</v>
      </c>
      <c r="B176" s="132" t="s">
        <v>221</v>
      </c>
      <c r="C176" s="154" t="s">
        <v>197</v>
      </c>
      <c r="D176" s="251" t="s">
        <v>152</v>
      </c>
      <c r="E176" s="133" t="s">
        <v>153</v>
      </c>
      <c r="F176" s="235" t="s">
        <v>42</v>
      </c>
      <c r="G176" s="235">
        <v>2</v>
      </c>
      <c r="H176" s="156">
        <v>75</v>
      </c>
      <c r="I176" s="80">
        <f t="shared" si="45"/>
        <v>150</v>
      </c>
      <c r="J176" s="137">
        <v>0.08</v>
      </c>
      <c r="K176" s="136">
        <f t="shared" si="46"/>
        <v>12</v>
      </c>
      <c r="L176" s="136">
        <f t="shared" si="44"/>
        <v>162</v>
      </c>
      <c r="M176" s="269" t="s">
        <v>290</v>
      </c>
      <c r="N176" s="80">
        <f t="shared" si="47"/>
        <v>76.724999999999994</v>
      </c>
      <c r="O176" s="129">
        <f t="shared" si="48"/>
        <v>153.44999999999999</v>
      </c>
      <c r="P176" s="130">
        <f t="shared" si="49"/>
        <v>165.726</v>
      </c>
      <c r="Q176" s="131">
        <v>336</v>
      </c>
      <c r="R176" s="140"/>
      <c r="S176" s="94"/>
      <c r="T176" s="51"/>
      <c r="U176" s="52"/>
      <c r="V176" s="51"/>
      <c r="W176" s="52"/>
      <c r="X176" s="51"/>
      <c r="Y176" s="52"/>
      <c r="Z176" s="51"/>
      <c r="AA176" s="52"/>
    </row>
    <row r="177" spans="1:27" ht="202.5" customHeight="1" thickBot="1" x14ac:dyDescent="0.3">
      <c r="A177" s="124" t="s">
        <v>508</v>
      </c>
      <c r="B177" s="132" t="s">
        <v>222</v>
      </c>
      <c r="C177" s="77" t="s">
        <v>543</v>
      </c>
      <c r="D177" s="92" t="s">
        <v>152</v>
      </c>
      <c r="E177" s="78" t="s">
        <v>153</v>
      </c>
      <c r="F177" s="134" t="s">
        <v>49</v>
      </c>
      <c r="G177" s="134">
        <v>40</v>
      </c>
      <c r="H177" s="156">
        <v>4.2</v>
      </c>
      <c r="I177" s="80">
        <f t="shared" si="45"/>
        <v>168</v>
      </c>
      <c r="J177" s="137">
        <v>0.08</v>
      </c>
      <c r="K177" s="136">
        <f t="shared" si="46"/>
        <v>13.44</v>
      </c>
      <c r="L177" s="136">
        <f t="shared" si="44"/>
        <v>181.44</v>
      </c>
      <c r="M177" s="78" t="s">
        <v>88</v>
      </c>
      <c r="N177" s="80">
        <f t="shared" si="47"/>
        <v>4.2965999999999998</v>
      </c>
      <c r="O177" s="129">
        <f t="shared" si="48"/>
        <v>171.864</v>
      </c>
      <c r="P177" s="274">
        <f t="shared" si="49"/>
        <v>185.61312000000001</v>
      </c>
      <c r="Q177" s="131">
        <v>336</v>
      </c>
      <c r="R177" s="140" t="s">
        <v>292</v>
      </c>
      <c r="S177" s="94"/>
      <c r="T177" s="51"/>
      <c r="U177" s="52"/>
      <c r="V177" s="51"/>
      <c r="W177" s="52"/>
      <c r="X177" s="51"/>
      <c r="Y177" s="52"/>
      <c r="Z177" s="51"/>
      <c r="AA177" s="52"/>
    </row>
    <row r="178" spans="1:27" ht="23.25" customHeight="1" thickBot="1" x14ac:dyDescent="0.3">
      <c r="A178" s="53"/>
      <c r="B178" s="54" t="s">
        <v>15</v>
      </c>
      <c r="C178" s="181"/>
      <c r="D178" s="247"/>
      <c r="E178" s="183"/>
      <c r="F178" s="57"/>
      <c r="G178" s="58"/>
      <c r="H178" s="205"/>
      <c r="I178" s="107"/>
      <c r="J178" s="108"/>
      <c r="K178" s="59"/>
      <c r="L178" s="59"/>
      <c r="M178" s="62"/>
      <c r="N178" s="59"/>
      <c r="O178" s="249">
        <f>SUM(O150:O177)</f>
        <v>10086.063900000001</v>
      </c>
      <c r="P178" s="275">
        <f>SUM(P150:P177)</f>
        <v>10892.949012000003</v>
      </c>
      <c r="Q178" s="276"/>
      <c r="R178" s="65">
        <f>SUM(R150:R177)</f>
        <v>0</v>
      </c>
      <c r="S178" s="277"/>
      <c r="T178" s="67"/>
      <c r="U178" s="67"/>
      <c r="V178" s="67"/>
      <c r="W178" s="67"/>
      <c r="X178" s="67"/>
      <c r="Y178" s="67"/>
      <c r="Z178" s="67"/>
      <c r="AA178" s="67"/>
    </row>
    <row r="179" spans="1:27" ht="21.75" thickBot="1" x14ac:dyDescent="0.4">
      <c r="A179" s="112"/>
      <c r="B179" s="148" t="s">
        <v>431</v>
      </c>
      <c r="C179" s="278"/>
      <c r="D179" s="210"/>
      <c r="E179" s="116"/>
      <c r="F179" s="279"/>
      <c r="G179" s="210"/>
      <c r="H179" s="118"/>
      <c r="I179" s="107"/>
      <c r="J179" s="119"/>
      <c r="K179" s="118"/>
      <c r="L179" s="118"/>
      <c r="M179" s="116"/>
      <c r="N179" s="116"/>
      <c r="O179" s="118"/>
      <c r="P179" s="151"/>
      <c r="Q179" s="123"/>
      <c r="R179" s="472"/>
      <c r="S179" s="464"/>
      <c r="T179" s="461"/>
      <c r="U179" s="462"/>
      <c r="V179" s="461"/>
      <c r="W179" s="462"/>
      <c r="X179" s="461"/>
      <c r="Y179" s="462"/>
      <c r="Z179" s="461"/>
      <c r="AA179" s="462"/>
    </row>
    <row r="180" spans="1:27" ht="85.5" customHeight="1" x14ac:dyDescent="0.25">
      <c r="A180" s="124" t="s">
        <v>379</v>
      </c>
      <c r="B180" s="172" t="s">
        <v>35</v>
      </c>
      <c r="C180" s="125" t="s">
        <v>108</v>
      </c>
      <c r="D180" s="127" t="s">
        <v>152</v>
      </c>
      <c r="E180" s="126" t="s">
        <v>153</v>
      </c>
      <c r="F180" s="152" t="s">
        <v>42</v>
      </c>
      <c r="G180" s="152">
        <v>2</v>
      </c>
      <c r="H180" s="153">
        <v>421</v>
      </c>
      <c r="I180" s="80">
        <f t="shared" si="45"/>
        <v>842</v>
      </c>
      <c r="J180" s="137">
        <v>0.08</v>
      </c>
      <c r="K180" s="80">
        <f t="shared" ref="K180:K195" si="50">I180*8%</f>
        <v>67.36</v>
      </c>
      <c r="L180" s="80">
        <f t="shared" si="44"/>
        <v>909.36</v>
      </c>
      <c r="M180" s="269" t="s">
        <v>297</v>
      </c>
      <c r="N180" s="80">
        <f>SUM(H180*2.3%)+H180</f>
        <v>430.68299999999999</v>
      </c>
      <c r="O180" s="129">
        <f>SUM(I180*2.3%)+I180</f>
        <v>861.36599999999999</v>
      </c>
      <c r="P180" s="130">
        <f>SUM(L180*2.3%)+L180</f>
        <v>930.27528000000007</v>
      </c>
      <c r="Q180" s="131">
        <v>336</v>
      </c>
      <c r="R180" s="215"/>
      <c r="S180" s="41"/>
      <c r="T180" s="40"/>
      <c r="U180" s="41"/>
      <c r="V180" s="40"/>
      <c r="W180" s="41"/>
      <c r="X180" s="40"/>
      <c r="Y180" s="41"/>
      <c r="Z180" s="40"/>
      <c r="AA180" s="41"/>
    </row>
    <row r="181" spans="1:27" ht="85.5" customHeight="1" x14ac:dyDescent="0.25">
      <c r="A181" s="124" t="s">
        <v>380</v>
      </c>
      <c r="B181" s="85" t="s">
        <v>223</v>
      </c>
      <c r="C181" s="125" t="s">
        <v>108</v>
      </c>
      <c r="D181" s="127" t="s">
        <v>152</v>
      </c>
      <c r="E181" s="126" t="s">
        <v>153</v>
      </c>
      <c r="F181" s="79" t="s">
        <v>42</v>
      </c>
      <c r="G181" s="79">
        <v>1</v>
      </c>
      <c r="H181" s="153">
        <v>414</v>
      </c>
      <c r="I181" s="80">
        <f t="shared" si="45"/>
        <v>414</v>
      </c>
      <c r="J181" s="137">
        <v>0.08</v>
      </c>
      <c r="K181" s="80">
        <f t="shared" si="50"/>
        <v>33.119999999999997</v>
      </c>
      <c r="L181" s="80">
        <f t="shared" si="44"/>
        <v>447.12</v>
      </c>
      <c r="M181" s="269" t="s">
        <v>297</v>
      </c>
      <c r="N181" s="80">
        <f t="shared" ref="N181:N215" si="51">SUM(H181*2.3%)+H181</f>
        <v>423.52199999999999</v>
      </c>
      <c r="O181" s="129">
        <f t="shared" ref="O181:O215" si="52">SUM(I181*2.3%)+I181</f>
        <v>423.52199999999999</v>
      </c>
      <c r="P181" s="130">
        <f t="shared" ref="P181:P212" si="53">SUM(L181*2.3%)+L181</f>
        <v>457.40375999999998</v>
      </c>
      <c r="Q181" s="131">
        <v>336</v>
      </c>
      <c r="R181" s="216"/>
      <c r="S181" s="89"/>
      <c r="T181" s="88"/>
      <c r="U181" s="89"/>
      <c r="V181" s="88"/>
      <c r="W181" s="89"/>
      <c r="X181" s="88"/>
      <c r="Y181" s="89"/>
      <c r="Z181" s="88"/>
      <c r="AA181" s="89"/>
    </row>
    <row r="182" spans="1:27" ht="278.25" customHeight="1" x14ac:dyDescent="0.25">
      <c r="A182" s="124" t="s">
        <v>381</v>
      </c>
      <c r="B182" s="77" t="s">
        <v>224</v>
      </c>
      <c r="C182" s="125" t="s">
        <v>225</v>
      </c>
      <c r="D182" s="127" t="s">
        <v>152</v>
      </c>
      <c r="E182" s="126" t="s">
        <v>153</v>
      </c>
      <c r="F182" s="79" t="s">
        <v>42</v>
      </c>
      <c r="G182" s="79">
        <v>8</v>
      </c>
      <c r="H182" s="153">
        <v>396</v>
      </c>
      <c r="I182" s="80">
        <f t="shared" si="45"/>
        <v>3168</v>
      </c>
      <c r="J182" s="137">
        <v>0.08</v>
      </c>
      <c r="K182" s="80">
        <f t="shared" si="50"/>
        <v>253.44</v>
      </c>
      <c r="L182" s="80">
        <f t="shared" si="44"/>
        <v>3421.44</v>
      </c>
      <c r="M182" s="269" t="s">
        <v>297</v>
      </c>
      <c r="N182" s="80">
        <f t="shared" si="51"/>
        <v>405.108</v>
      </c>
      <c r="O182" s="129">
        <f t="shared" si="52"/>
        <v>3240.864</v>
      </c>
      <c r="P182" s="130">
        <f t="shared" si="53"/>
        <v>3500.13312</v>
      </c>
      <c r="Q182" s="131">
        <v>336</v>
      </c>
      <c r="R182" s="216"/>
      <c r="S182" s="89"/>
      <c r="T182" s="88"/>
      <c r="U182" s="89"/>
      <c r="V182" s="88"/>
      <c r="W182" s="89"/>
      <c r="X182" s="88"/>
      <c r="Y182" s="89"/>
      <c r="Z182" s="88"/>
      <c r="AA182" s="89"/>
    </row>
    <row r="183" spans="1:27" ht="218.25" customHeight="1" x14ac:dyDescent="0.25">
      <c r="A183" s="124" t="s">
        <v>382</v>
      </c>
      <c r="B183" s="77" t="s">
        <v>226</v>
      </c>
      <c r="C183" s="125" t="s">
        <v>227</v>
      </c>
      <c r="D183" s="127" t="s">
        <v>152</v>
      </c>
      <c r="E183" s="126" t="s">
        <v>153</v>
      </c>
      <c r="F183" s="79" t="s">
        <v>42</v>
      </c>
      <c r="G183" s="92">
        <v>4</v>
      </c>
      <c r="H183" s="153">
        <v>860</v>
      </c>
      <c r="I183" s="80">
        <f t="shared" si="45"/>
        <v>3440</v>
      </c>
      <c r="J183" s="137">
        <v>0.08</v>
      </c>
      <c r="K183" s="80">
        <f t="shared" si="50"/>
        <v>275.2</v>
      </c>
      <c r="L183" s="80">
        <f t="shared" si="44"/>
        <v>3715.2</v>
      </c>
      <c r="M183" s="269" t="s">
        <v>297</v>
      </c>
      <c r="N183" s="80">
        <f t="shared" si="51"/>
        <v>879.78</v>
      </c>
      <c r="O183" s="129">
        <f t="shared" si="52"/>
        <v>3519.12</v>
      </c>
      <c r="P183" s="130">
        <f t="shared" si="53"/>
        <v>3800.6495999999997</v>
      </c>
      <c r="Q183" s="131">
        <v>336</v>
      </c>
      <c r="R183" s="216"/>
      <c r="S183" s="89"/>
      <c r="T183" s="88"/>
      <c r="U183" s="89"/>
      <c r="V183" s="88"/>
      <c r="W183" s="89"/>
      <c r="X183" s="88"/>
      <c r="Y183" s="89"/>
      <c r="Z183" s="88"/>
      <c r="AA183" s="89"/>
    </row>
    <row r="184" spans="1:27" ht="120.75" customHeight="1" x14ac:dyDescent="0.25">
      <c r="A184" s="124" t="s">
        <v>383</v>
      </c>
      <c r="B184" s="77" t="s">
        <v>228</v>
      </c>
      <c r="C184" s="77" t="s">
        <v>200</v>
      </c>
      <c r="D184" s="127" t="s">
        <v>152</v>
      </c>
      <c r="E184" s="126" t="s">
        <v>153</v>
      </c>
      <c r="F184" s="79" t="s">
        <v>42</v>
      </c>
      <c r="G184" s="92">
        <v>2</v>
      </c>
      <c r="H184" s="153">
        <v>855</v>
      </c>
      <c r="I184" s="80">
        <f t="shared" si="45"/>
        <v>1710</v>
      </c>
      <c r="J184" s="137">
        <v>0.08</v>
      </c>
      <c r="K184" s="80">
        <f t="shared" si="50"/>
        <v>136.80000000000001</v>
      </c>
      <c r="L184" s="80">
        <f t="shared" si="44"/>
        <v>1846.8</v>
      </c>
      <c r="M184" s="269" t="s">
        <v>296</v>
      </c>
      <c r="N184" s="80">
        <f t="shared" si="51"/>
        <v>874.66499999999996</v>
      </c>
      <c r="O184" s="129">
        <f t="shared" si="52"/>
        <v>1749.33</v>
      </c>
      <c r="P184" s="130">
        <f t="shared" si="53"/>
        <v>1889.2764</v>
      </c>
      <c r="Q184" s="131">
        <v>336</v>
      </c>
      <c r="R184" s="216"/>
      <c r="S184" s="89"/>
      <c r="T184" s="88"/>
      <c r="U184" s="89"/>
      <c r="V184" s="88"/>
      <c r="W184" s="89"/>
      <c r="X184" s="88"/>
      <c r="Y184" s="89"/>
      <c r="Z184" s="88"/>
      <c r="AA184" s="89"/>
    </row>
    <row r="185" spans="1:27" ht="105" x14ac:dyDescent="0.25">
      <c r="A185" s="124" t="s">
        <v>384</v>
      </c>
      <c r="B185" s="77" t="s">
        <v>229</v>
      </c>
      <c r="C185" s="77" t="s">
        <v>200</v>
      </c>
      <c r="D185" s="127" t="s">
        <v>152</v>
      </c>
      <c r="E185" s="126" t="s">
        <v>153</v>
      </c>
      <c r="F185" s="79" t="s">
        <v>42</v>
      </c>
      <c r="G185" s="92">
        <v>2</v>
      </c>
      <c r="H185" s="153">
        <v>113</v>
      </c>
      <c r="I185" s="80">
        <f t="shared" si="45"/>
        <v>226</v>
      </c>
      <c r="J185" s="137">
        <v>0.08</v>
      </c>
      <c r="K185" s="80">
        <f t="shared" si="50"/>
        <v>18.080000000000002</v>
      </c>
      <c r="L185" s="80">
        <f t="shared" si="44"/>
        <v>244.08</v>
      </c>
      <c r="M185" s="269" t="s">
        <v>296</v>
      </c>
      <c r="N185" s="80">
        <f t="shared" si="51"/>
        <v>115.599</v>
      </c>
      <c r="O185" s="129">
        <f t="shared" si="52"/>
        <v>231.19800000000001</v>
      </c>
      <c r="P185" s="130">
        <f t="shared" si="53"/>
        <v>249.69384000000002</v>
      </c>
      <c r="Q185" s="131">
        <v>336</v>
      </c>
      <c r="R185" s="216"/>
      <c r="S185" s="89"/>
      <c r="T185" s="88"/>
      <c r="U185" s="89"/>
      <c r="V185" s="88"/>
      <c r="W185" s="89"/>
      <c r="X185" s="88"/>
      <c r="Y185" s="89"/>
      <c r="Z185" s="88"/>
      <c r="AA185" s="89"/>
    </row>
    <row r="186" spans="1:27" ht="131.25" customHeight="1" x14ac:dyDescent="0.25">
      <c r="A186" s="124" t="s">
        <v>385</v>
      </c>
      <c r="B186" s="77" t="s">
        <v>230</v>
      </c>
      <c r="C186" s="125" t="s">
        <v>200</v>
      </c>
      <c r="D186" s="127" t="s">
        <v>152</v>
      </c>
      <c r="E186" s="126" t="s">
        <v>153</v>
      </c>
      <c r="F186" s="79" t="s">
        <v>42</v>
      </c>
      <c r="G186" s="92">
        <v>2</v>
      </c>
      <c r="H186" s="153">
        <v>860</v>
      </c>
      <c r="I186" s="80">
        <f t="shared" si="45"/>
        <v>1720</v>
      </c>
      <c r="J186" s="137">
        <v>0.08</v>
      </c>
      <c r="K186" s="80">
        <f t="shared" si="50"/>
        <v>137.6</v>
      </c>
      <c r="L186" s="80">
        <f t="shared" si="44"/>
        <v>1857.6</v>
      </c>
      <c r="M186" s="269" t="s">
        <v>296</v>
      </c>
      <c r="N186" s="80">
        <f t="shared" si="51"/>
        <v>879.78</v>
      </c>
      <c r="O186" s="129">
        <f t="shared" si="52"/>
        <v>1759.56</v>
      </c>
      <c r="P186" s="130">
        <f t="shared" si="53"/>
        <v>1900.3247999999999</v>
      </c>
      <c r="Q186" s="131">
        <v>336</v>
      </c>
      <c r="R186" s="216"/>
      <c r="S186" s="89"/>
      <c r="T186" s="88"/>
      <c r="U186" s="89"/>
      <c r="V186" s="88"/>
      <c r="W186" s="89"/>
      <c r="X186" s="88"/>
      <c r="Y186" s="89"/>
      <c r="Z186" s="88"/>
      <c r="AA186" s="89"/>
    </row>
    <row r="187" spans="1:27" ht="168" customHeight="1" x14ac:dyDescent="0.25">
      <c r="A187" s="124" t="s">
        <v>386</v>
      </c>
      <c r="B187" s="77" t="s">
        <v>231</v>
      </c>
      <c r="C187" s="125" t="s">
        <v>232</v>
      </c>
      <c r="D187" s="127" t="s">
        <v>152</v>
      </c>
      <c r="E187" s="126" t="s">
        <v>153</v>
      </c>
      <c r="F187" s="79" t="s">
        <v>42</v>
      </c>
      <c r="G187" s="92">
        <v>6</v>
      </c>
      <c r="H187" s="153">
        <v>82</v>
      </c>
      <c r="I187" s="80">
        <f t="shared" si="45"/>
        <v>492</v>
      </c>
      <c r="J187" s="137">
        <v>0.08</v>
      </c>
      <c r="K187" s="80">
        <f t="shared" si="50"/>
        <v>39.36</v>
      </c>
      <c r="L187" s="80">
        <f t="shared" si="44"/>
        <v>531.36</v>
      </c>
      <c r="M187" s="269" t="s">
        <v>297</v>
      </c>
      <c r="N187" s="80">
        <f t="shared" si="51"/>
        <v>83.885999999999996</v>
      </c>
      <c r="O187" s="129">
        <f t="shared" si="52"/>
        <v>503.31599999999997</v>
      </c>
      <c r="P187" s="130">
        <f t="shared" si="53"/>
        <v>543.58127999999999</v>
      </c>
      <c r="Q187" s="131">
        <v>336</v>
      </c>
      <c r="R187" s="216"/>
      <c r="S187" s="89"/>
      <c r="T187" s="88"/>
      <c r="U187" s="89"/>
      <c r="V187" s="88"/>
      <c r="W187" s="89"/>
      <c r="X187" s="88"/>
      <c r="Y187" s="89"/>
      <c r="Z187" s="88"/>
      <c r="AA187" s="89"/>
    </row>
    <row r="188" spans="1:27" ht="152.25" customHeight="1" x14ac:dyDescent="0.25">
      <c r="A188" s="124" t="s">
        <v>387</v>
      </c>
      <c r="B188" s="77" t="s">
        <v>233</v>
      </c>
      <c r="C188" s="125" t="s">
        <v>232</v>
      </c>
      <c r="D188" s="127" t="s">
        <v>152</v>
      </c>
      <c r="E188" s="126" t="s">
        <v>153</v>
      </c>
      <c r="F188" s="79" t="s">
        <v>42</v>
      </c>
      <c r="G188" s="92">
        <v>6</v>
      </c>
      <c r="H188" s="153">
        <v>82</v>
      </c>
      <c r="I188" s="80">
        <f t="shared" si="45"/>
        <v>492</v>
      </c>
      <c r="J188" s="137">
        <v>0.08</v>
      </c>
      <c r="K188" s="80">
        <f t="shared" si="50"/>
        <v>39.36</v>
      </c>
      <c r="L188" s="80">
        <f t="shared" si="44"/>
        <v>531.36</v>
      </c>
      <c r="M188" s="269" t="s">
        <v>297</v>
      </c>
      <c r="N188" s="80">
        <f t="shared" si="51"/>
        <v>83.885999999999996</v>
      </c>
      <c r="O188" s="129">
        <f t="shared" si="52"/>
        <v>503.31599999999997</v>
      </c>
      <c r="P188" s="130">
        <f t="shared" si="53"/>
        <v>543.58127999999999</v>
      </c>
      <c r="Q188" s="131">
        <v>336</v>
      </c>
      <c r="R188" s="216"/>
      <c r="S188" s="89"/>
      <c r="T188" s="88"/>
      <c r="U188" s="89"/>
      <c r="V188" s="88"/>
      <c r="W188" s="89"/>
      <c r="X188" s="88"/>
      <c r="Y188" s="89"/>
      <c r="Z188" s="88"/>
      <c r="AA188" s="89"/>
    </row>
    <row r="189" spans="1:27" ht="206.25" customHeight="1" x14ac:dyDescent="0.25">
      <c r="A189" s="124" t="s">
        <v>388</v>
      </c>
      <c r="B189" s="77" t="s">
        <v>293</v>
      </c>
      <c r="C189" s="125" t="s">
        <v>232</v>
      </c>
      <c r="D189" s="127" t="s">
        <v>152</v>
      </c>
      <c r="E189" s="126" t="s">
        <v>153</v>
      </c>
      <c r="F189" s="79" t="s">
        <v>42</v>
      </c>
      <c r="G189" s="92">
        <v>6</v>
      </c>
      <c r="H189" s="153">
        <v>110</v>
      </c>
      <c r="I189" s="80">
        <f t="shared" si="45"/>
        <v>660</v>
      </c>
      <c r="J189" s="137">
        <v>0.08</v>
      </c>
      <c r="K189" s="80">
        <f t="shared" si="50"/>
        <v>52.800000000000004</v>
      </c>
      <c r="L189" s="80">
        <f t="shared" si="44"/>
        <v>712.8</v>
      </c>
      <c r="M189" s="269" t="s">
        <v>297</v>
      </c>
      <c r="N189" s="80">
        <f t="shared" si="51"/>
        <v>112.53</v>
      </c>
      <c r="O189" s="129">
        <f t="shared" si="52"/>
        <v>675.18</v>
      </c>
      <c r="P189" s="130">
        <f t="shared" si="53"/>
        <v>729.19439999999997</v>
      </c>
      <c r="Q189" s="131">
        <v>336</v>
      </c>
      <c r="R189" s="216"/>
      <c r="S189" s="89"/>
      <c r="T189" s="88"/>
      <c r="U189" s="89"/>
      <c r="V189" s="88"/>
      <c r="W189" s="89"/>
      <c r="X189" s="88"/>
      <c r="Y189" s="89"/>
      <c r="Z189" s="88"/>
      <c r="AA189" s="89"/>
    </row>
    <row r="190" spans="1:27" ht="191.25" customHeight="1" x14ac:dyDescent="0.25">
      <c r="A190" s="124" t="s">
        <v>389</v>
      </c>
      <c r="B190" s="77" t="s">
        <v>294</v>
      </c>
      <c r="C190" s="125" t="s">
        <v>232</v>
      </c>
      <c r="D190" s="127" t="s">
        <v>152</v>
      </c>
      <c r="E190" s="126" t="s">
        <v>153</v>
      </c>
      <c r="F190" s="79" t="s">
        <v>49</v>
      </c>
      <c r="G190" s="92">
        <v>6</v>
      </c>
      <c r="H190" s="153">
        <v>104</v>
      </c>
      <c r="I190" s="80">
        <f t="shared" si="45"/>
        <v>624</v>
      </c>
      <c r="J190" s="137">
        <v>0.08</v>
      </c>
      <c r="K190" s="80">
        <f t="shared" si="50"/>
        <v>49.92</v>
      </c>
      <c r="L190" s="80">
        <f t="shared" si="44"/>
        <v>673.92</v>
      </c>
      <c r="M190" s="269" t="s">
        <v>297</v>
      </c>
      <c r="N190" s="80">
        <f t="shared" si="51"/>
        <v>106.392</v>
      </c>
      <c r="O190" s="129">
        <f t="shared" si="52"/>
        <v>638.35199999999998</v>
      </c>
      <c r="P190" s="130">
        <f t="shared" si="53"/>
        <v>689.42016000000001</v>
      </c>
      <c r="Q190" s="131">
        <v>336</v>
      </c>
      <c r="R190" s="216"/>
      <c r="S190" s="89"/>
      <c r="T190" s="88"/>
      <c r="U190" s="89"/>
      <c r="V190" s="88"/>
      <c r="W190" s="89"/>
      <c r="X190" s="88"/>
      <c r="Y190" s="89"/>
      <c r="Z190" s="88"/>
      <c r="AA190" s="89"/>
    </row>
    <row r="191" spans="1:27" ht="136.5" customHeight="1" x14ac:dyDescent="0.25">
      <c r="A191" s="124" t="s">
        <v>390</v>
      </c>
      <c r="B191" s="77" t="s">
        <v>234</v>
      </c>
      <c r="C191" s="125" t="s">
        <v>232</v>
      </c>
      <c r="D191" s="127" t="s">
        <v>152</v>
      </c>
      <c r="E191" s="126" t="s">
        <v>153</v>
      </c>
      <c r="F191" s="79" t="s">
        <v>42</v>
      </c>
      <c r="G191" s="92">
        <v>6</v>
      </c>
      <c r="H191" s="153">
        <v>67</v>
      </c>
      <c r="I191" s="80">
        <f t="shared" si="45"/>
        <v>402</v>
      </c>
      <c r="J191" s="137">
        <v>0.08</v>
      </c>
      <c r="K191" s="80">
        <f t="shared" si="50"/>
        <v>32.160000000000004</v>
      </c>
      <c r="L191" s="80">
        <f t="shared" si="44"/>
        <v>434.16</v>
      </c>
      <c r="M191" s="269" t="s">
        <v>297</v>
      </c>
      <c r="N191" s="80">
        <f t="shared" si="51"/>
        <v>68.540999999999997</v>
      </c>
      <c r="O191" s="129">
        <f t="shared" si="52"/>
        <v>411.24599999999998</v>
      </c>
      <c r="P191" s="130">
        <f t="shared" si="53"/>
        <v>444.14568000000003</v>
      </c>
      <c r="Q191" s="131">
        <v>336</v>
      </c>
      <c r="R191" s="216"/>
      <c r="S191" s="89"/>
      <c r="T191" s="88"/>
      <c r="U191" s="89"/>
      <c r="V191" s="88"/>
      <c r="W191" s="89"/>
      <c r="X191" s="88"/>
      <c r="Y191" s="89"/>
      <c r="Z191" s="88"/>
      <c r="AA191" s="89"/>
    </row>
    <row r="192" spans="1:27" ht="132.75" customHeight="1" x14ac:dyDescent="0.25">
      <c r="A192" s="124" t="s">
        <v>391</v>
      </c>
      <c r="B192" s="77" t="s">
        <v>235</v>
      </c>
      <c r="C192" s="125" t="s">
        <v>232</v>
      </c>
      <c r="D192" s="127" t="s">
        <v>152</v>
      </c>
      <c r="E192" s="126" t="s">
        <v>153</v>
      </c>
      <c r="F192" s="79" t="s">
        <v>42</v>
      </c>
      <c r="G192" s="79">
        <v>6</v>
      </c>
      <c r="H192" s="153">
        <v>82</v>
      </c>
      <c r="I192" s="80">
        <f t="shared" si="45"/>
        <v>492</v>
      </c>
      <c r="J192" s="137">
        <v>0.08</v>
      </c>
      <c r="K192" s="80">
        <f t="shared" si="50"/>
        <v>39.36</v>
      </c>
      <c r="L192" s="80">
        <f t="shared" si="44"/>
        <v>531.36</v>
      </c>
      <c r="M192" s="269" t="s">
        <v>295</v>
      </c>
      <c r="N192" s="80">
        <f t="shared" si="51"/>
        <v>83.885999999999996</v>
      </c>
      <c r="O192" s="129">
        <f t="shared" si="52"/>
        <v>503.31599999999997</v>
      </c>
      <c r="P192" s="130">
        <f t="shared" si="53"/>
        <v>543.58127999999999</v>
      </c>
      <c r="Q192" s="131">
        <v>336</v>
      </c>
      <c r="R192" s="216"/>
      <c r="S192" s="89"/>
      <c r="T192" s="88"/>
      <c r="U192" s="89"/>
      <c r="V192" s="88"/>
      <c r="W192" s="89"/>
      <c r="X192" s="88"/>
      <c r="Y192" s="89"/>
      <c r="Z192" s="88"/>
      <c r="AA192" s="89"/>
    </row>
    <row r="193" spans="1:27" ht="129.75" customHeight="1" x14ac:dyDescent="0.25">
      <c r="A193" s="124" t="s">
        <v>392</v>
      </c>
      <c r="B193" s="77" t="s">
        <v>236</v>
      </c>
      <c r="C193" s="125" t="s">
        <v>232</v>
      </c>
      <c r="D193" s="127" t="s">
        <v>152</v>
      </c>
      <c r="E193" s="126" t="s">
        <v>153</v>
      </c>
      <c r="F193" s="92" t="s">
        <v>42</v>
      </c>
      <c r="G193" s="92">
        <v>2</v>
      </c>
      <c r="H193" s="153">
        <v>104</v>
      </c>
      <c r="I193" s="80">
        <f t="shared" si="45"/>
        <v>208</v>
      </c>
      <c r="J193" s="137">
        <v>0.08</v>
      </c>
      <c r="K193" s="80">
        <f t="shared" si="50"/>
        <v>16.64</v>
      </c>
      <c r="L193" s="80">
        <f t="shared" si="44"/>
        <v>224.64</v>
      </c>
      <c r="M193" s="269" t="s">
        <v>297</v>
      </c>
      <c r="N193" s="80">
        <f t="shared" si="51"/>
        <v>106.392</v>
      </c>
      <c r="O193" s="129">
        <f t="shared" si="52"/>
        <v>212.78399999999999</v>
      </c>
      <c r="P193" s="130">
        <f t="shared" si="53"/>
        <v>229.80671999999998</v>
      </c>
      <c r="Q193" s="131">
        <v>336</v>
      </c>
      <c r="R193" s="216"/>
      <c r="S193" s="89"/>
      <c r="T193" s="88"/>
      <c r="U193" s="89"/>
      <c r="V193" s="88"/>
      <c r="W193" s="89"/>
      <c r="X193" s="88"/>
      <c r="Y193" s="89"/>
      <c r="Z193" s="88"/>
      <c r="AA193" s="89"/>
    </row>
    <row r="194" spans="1:27" ht="107.25" customHeight="1" x14ac:dyDescent="0.25">
      <c r="A194" s="124" t="s">
        <v>393</v>
      </c>
      <c r="B194" s="77" t="s">
        <v>36</v>
      </c>
      <c r="C194" s="125" t="s">
        <v>197</v>
      </c>
      <c r="D194" s="127" t="s">
        <v>152</v>
      </c>
      <c r="E194" s="126" t="s">
        <v>153</v>
      </c>
      <c r="F194" s="79" t="s">
        <v>42</v>
      </c>
      <c r="G194" s="79">
        <v>2</v>
      </c>
      <c r="H194" s="153">
        <v>65</v>
      </c>
      <c r="I194" s="80">
        <f t="shared" si="45"/>
        <v>130</v>
      </c>
      <c r="J194" s="137">
        <v>0.08</v>
      </c>
      <c r="K194" s="80">
        <f t="shared" si="50"/>
        <v>10.4</v>
      </c>
      <c r="L194" s="80">
        <f t="shared" si="44"/>
        <v>140.4</v>
      </c>
      <c r="M194" s="269" t="s">
        <v>297</v>
      </c>
      <c r="N194" s="80">
        <f t="shared" si="51"/>
        <v>66.495000000000005</v>
      </c>
      <c r="O194" s="129">
        <f t="shared" si="52"/>
        <v>132.99</v>
      </c>
      <c r="P194" s="130">
        <f t="shared" si="53"/>
        <v>143.6292</v>
      </c>
      <c r="Q194" s="131">
        <v>336</v>
      </c>
      <c r="R194" s="216"/>
      <c r="S194" s="89"/>
      <c r="T194" s="88"/>
      <c r="U194" s="89"/>
      <c r="V194" s="88"/>
      <c r="W194" s="89"/>
      <c r="X194" s="88"/>
      <c r="Y194" s="89"/>
      <c r="Z194" s="88"/>
      <c r="AA194" s="89"/>
    </row>
    <row r="195" spans="1:27" ht="132.75" customHeight="1" thickBot="1" x14ac:dyDescent="0.3">
      <c r="A195" s="261" t="s">
        <v>394</v>
      </c>
      <c r="B195" s="132" t="s">
        <v>237</v>
      </c>
      <c r="C195" s="154" t="s">
        <v>200</v>
      </c>
      <c r="D195" s="251" t="s">
        <v>152</v>
      </c>
      <c r="E195" s="133" t="s">
        <v>153</v>
      </c>
      <c r="F195" s="155" t="s">
        <v>42</v>
      </c>
      <c r="G195" s="155">
        <v>2</v>
      </c>
      <c r="H195" s="156">
        <v>890</v>
      </c>
      <c r="I195" s="136">
        <f t="shared" si="45"/>
        <v>1780</v>
      </c>
      <c r="J195" s="137">
        <v>0.08</v>
      </c>
      <c r="K195" s="136">
        <f t="shared" si="50"/>
        <v>142.4</v>
      </c>
      <c r="L195" s="136">
        <f t="shared" si="44"/>
        <v>1922.4</v>
      </c>
      <c r="M195" s="280" t="s">
        <v>297</v>
      </c>
      <c r="N195" s="136">
        <f t="shared" si="51"/>
        <v>910.47</v>
      </c>
      <c r="O195" s="138">
        <f t="shared" si="52"/>
        <v>1820.94</v>
      </c>
      <c r="P195" s="264">
        <f t="shared" si="53"/>
        <v>1966.6152000000002</v>
      </c>
      <c r="Q195" s="131">
        <v>336</v>
      </c>
      <c r="R195" s="216"/>
      <c r="S195" s="89"/>
      <c r="T195" s="88"/>
      <c r="U195" s="89"/>
      <c r="V195" s="88"/>
      <c r="W195" s="89"/>
      <c r="X195" s="88"/>
      <c r="Y195" s="89"/>
      <c r="Z195" s="88"/>
      <c r="AA195" s="89"/>
    </row>
    <row r="196" spans="1:27" s="225" customFormat="1" ht="24" customHeight="1" thickBot="1" x14ac:dyDescent="0.3">
      <c r="A196" s="145"/>
      <c r="B196" s="54" t="s">
        <v>15</v>
      </c>
      <c r="C196" s="142"/>
      <c r="D196" s="144"/>
      <c r="E196" s="143"/>
      <c r="F196" s="281"/>
      <c r="G196" s="281"/>
      <c r="H196" s="282"/>
      <c r="I196" s="60"/>
      <c r="J196" s="146"/>
      <c r="K196" s="60"/>
      <c r="L196" s="60"/>
      <c r="M196" s="283"/>
      <c r="N196" s="60"/>
      <c r="O196" s="64">
        <f>SUM(O180:O195)</f>
        <v>17186.400000000001</v>
      </c>
      <c r="P196" s="64">
        <f>SUM(P180:P195)</f>
        <v>18561.311999999998</v>
      </c>
      <c r="Q196" s="64"/>
      <c r="R196" s="221"/>
      <c r="S196" s="222"/>
      <c r="T196" s="223"/>
      <c r="U196" s="224"/>
      <c r="V196" s="223"/>
      <c r="W196" s="224"/>
      <c r="X196" s="223"/>
      <c r="Y196" s="224"/>
      <c r="Z196" s="223"/>
      <c r="AA196" s="224"/>
    </row>
    <row r="197" spans="1:27" ht="18.75" customHeight="1" thickBot="1" x14ac:dyDescent="0.4">
      <c r="A197" s="226"/>
      <c r="B197" s="284" t="s">
        <v>432</v>
      </c>
      <c r="C197" s="285"/>
      <c r="D197" s="286"/>
      <c r="E197" s="228"/>
      <c r="F197" s="286"/>
      <c r="G197" s="286"/>
      <c r="H197" s="123"/>
      <c r="I197" s="107"/>
      <c r="J197" s="229"/>
      <c r="K197" s="123"/>
      <c r="L197" s="123"/>
      <c r="M197" s="228"/>
      <c r="N197" s="60"/>
      <c r="O197" s="123"/>
      <c r="P197" s="123"/>
      <c r="Q197" s="123"/>
      <c r="R197" s="469"/>
      <c r="S197" s="466"/>
      <c r="T197" s="461"/>
      <c r="U197" s="462"/>
      <c r="V197" s="461"/>
      <c r="W197" s="462"/>
      <c r="X197" s="461"/>
      <c r="Y197" s="462"/>
      <c r="Z197" s="461"/>
      <c r="AA197" s="462"/>
    </row>
    <row r="198" spans="1:27" ht="150.75" customHeight="1" x14ac:dyDescent="0.25">
      <c r="A198" s="124" t="s">
        <v>395</v>
      </c>
      <c r="B198" s="125" t="s">
        <v>37</v>
      </c>
      <c r="C198" s="125" t="s">
        <v>200</v>
      </c>
      <c r="D198" s="127" t="s">
        <v>152</v>
      </c>
      <c r="E198" s="126" t="s">
        <v>153</v>
      </c>
      <c r="F198" s="128" t="s">
        <v>42</v>
      </c>
      <c r="G198" s="128">
        <v>2</v>
      </c>
      <c r="H198" s="287">
        <v>180</v>
      </c>
      <c r="I198" s="129">
        <f t="shared" si="45"/>
        <v>360</v>
      </c>
      <c r="J198" s="230">
        <v>0.08</v>
      </c>
      <c r="K198" s="129">
        <f t="shared" ref="K198:K199" si="54">I198*8%</f>
        <v>28.8</v>
      </c>
      <c r="L198" s="129">
        <f t="shared" ref="L198:L199" si="55">K198+I198</f>
        <v>388.8</v>
      </c>
      <c r="M198" s="288" t="s">
        <v>298</v>
      </c>
      <c r="N198" s="129">
        <f t="shared" si="51"/>
        <v>184.14</v>
      </c>
      <c r="O198" s="129">
        <f t="shared" si="52"/>
        <v>368.28</v>
      </c>
      <c r="P198" s="130">
        <f t="shared" si="53"/>
        <v>397.74240000000003</v>
      </c>
      <c r="Q198" s="131">
        <v>336</v>
      </c>
      <c r="R198" s="91"/>
      <c r="S198" s="39"/>
      <c r="T198" s="40"/>
      <c r="U198" s="41"/>
      <c r="V198" s="40"/>
      <c r="W198" s="41"/>
      <c r="X198" s="40"/>
      <c r="Y198" s="41"/>
      <c r="Z198" s="40"/>
      <c r="AA198" s="41"/>
    </row>
    <row r="199" spans="1:27" ht="85.5" customHeight="1" thickBot="1" x14ac:dyDescent="0.3">
      <c r="A199" s="124" t="s">
        <v>396</v>
      </c>
      <c r="B199" s="85" t="s">
        <v>238</v>
      </c>
      <c r="C199" s="125" t="s">
        <v>197</v>
      </c>
      <c r="D199" s="127" t="s">
        <v>152</v>
      </c>
      <c r="E199" s="126" t="s">
        <v>153</v>
      </c>
      <c r="F199" s="78" t="s">
        <v>42</v>
      </c>
      <c r="G199" s="76">
        <v>5</v>
      </c>
      <c r="H199" s="153">
        <v>44</v>
      </c>
      <c r="I199" s="80">
        <f t="shared" si="45"/>
        <v>220</v>
      </c>
      <c r="J199" s="137">
        <v>0.08</v>
      </c>
      <c r="K199" s="80">
        <f t="shared" si="54"/>
        <v>17.600000000000001</v>
      </c>
      <c r="L199" s="80">
        <f t="shared" si="55"/>
        <v>237.6</v>
      </c>
      <c r="M199" s="269" t="s">
        <v>298</v>
      </c>
      <c r="N199" s="80">
        <f t="shared" si="51"/>
        <v>45.012</v>
      </c>
      <c r="O199" s="129">
        <f t="shared" si="52"/>
        <v>225.06</v>
      </c>
      <c r="P199" s="130">
        <f t="shared" si="53"/>
        <v>243.06479999999999</v>
      </c>
      <c r="Q199" s="131">
        <v>336</v>
      </c>
      <c r="R199" s="86"/>
      <c r="S199" s="39"/>
      <c r="T199" s="88"/>
      <c r="U199" s="89"/>
      <c r="V199" s="88"/>
      <c r="W199" s="89"/>
      <c r="X199" s="88"/>
      <c r="Y199" s="89"/>
      <c r="Z199" s="88"/>
      <c r="AA199" s="89"/>
    </row>
    <row r="200" spans="1:27" ht="21.75" customHeight="1" thickBot="1" x14ac:dyDescent="0.3">
      <c r="A200" s="53"/>
      <c r="B200" s="54" t="s">
        <v>15</v>
      </c>
      <c r="C200" s="55"/>
      <c r="D200" s="237"/>
      <c r="E200" s="54"/>
      <c r="F200" s="57"/>
      <c r="G200" s="58"/>
      <c r="H200" s="205"/>
      <c r="I200" s="107"/>
      <c r="J200" s="108"/>
      <c r="K200" s="59"/>
      <c r="L200" s="59"/>
      <c r="M200" s="62"/>
      <c r="N200" s="60"/>
      <c r="O200" s="189">
        <f>SUM(O198:O199)</f>
        <v>593.33999999999992</v>
      </c>
      <c r="P200" s="189">
        <f>SUM(P198:P199)</f>
        <v>640.80719999999997</v>
      </c>
      <c r="Q200" s="64"/>
      <c r="R200" s="65">
        <f>SUM(R198:R199)</f>
        <v>0</v>
      </c>
      <c r="S200" s="66"/>
      <c r="T200" s="67"/>
      <c r="U200" s="67"/>
      <c r="V200" s="67"/>
      <c r="W200" s="67"/>
      <c r="X200" s="67"/>
      <c r="Y200" s="67"/>
      <c r="Z200" s="67"/>
      <c r="AA200" s="67"/>
    </row>
    <row r="201" spans="1:27" ht="22.5" customHeight="1" thickBot="1" x14ac:dyDescent="0.4">
      <c r="A201" s="112"/>
      <c r="B201" s="148" t="s">
        <v>433</v>
      </c>
      <c r="C201" s="209"/>
      <c r="D201" s="210"/>
      <c r="E201" s="116"/>
      <c r="F201" s="196"/>
      <c r="G201" s="210"/>
      <c r="H201" s="118"/>
      <c r="I201" s="107"/>
      <c r="J201" s="119"/>
      <c r="K201" s="118"/>
      <c r="L201" s="118"/>
      <c r="M201" s="116"/>
      <c r="N201" s="60"/>
      <c r="O201" s="197"/>
      <c r="P201" s="198"/>
      <c r="Q201" s="60"/>
      <c r="R201" s="469"/>
      <c r="S201" s="466"/>
      <c r="T201" s="463"/>
      <c r="U201" s="464"/>
      <c r="V201" s="463"/>
      <c r="W201" s="464"/>
      <c r="X201" s="463"/>
      <c r="Y201" s="464"/>
      <c r="Z201" s="463"/>
      <c r="AA201" s="464"/>
    </row>
    <row r="202" spans="1:27" ht="129" customHeight="1" thickBot="1" x14ac:dyDescent="0.3">
      <c r="A202" s="124" t="s">
        <v>397</v>
      </c>
      <c r="B202" s="85" t="s">
        <v>239</v>
      </c>
      <c r="C202" s="125" t="s">
        <v>240</v>
      </c>
      <c r="D202" s="127" t="s">
        <v>152</v>
      </c>
      <c r="E202" s="126" t="s">
        <v>248</v>
      </c>
      <c r="F202" s="78" t="s">
        <v>42</v>
      </c>
      <c r="G202" s="76">
        <v>3</v>
      </c>
      <c r="H202" s="153">
        <v>920</v>
      </c>
      <c r="I202" s="80">
        <f t="shared" si="45"/>
        <v>2760</v>
      </c>
      <c r="J202" s="137">
        <v>0.23</v>
      </c>
      <c r="K202" s="80">
        <f>I202*23%</f>
        <v>634.80000000000007</v>
      </c>
      <c r="L202" s="80">
        <f t="shared" ref="L202:L208" si="56">K202+I202</f>
        <v>3394.8</v>
      </c>
      <c r="M202" s="269" t="s">
        <v>300</v>
      </c>
      <c r="N202" s="80">
        <f t="shared" si="51"/>
        <v>941.16</v>
      </c>
      <c r="O202" s="129">
        <f t="shared" si="52"/>
        <v>2823.48</v>
      </c>
      <c r="P202" s="130">
        <f t="shared" si="53"/>
        <v>3472.8804</v>
      </c>
      <c r="Q202" s="131">
        <v>389</v>
      </c>
      <c r="R202" s="83"/>
      <c r="S202" s="84"/>
      <c r="T202" s="40"/>
      <c r="U202" s="41"/>
      <c r="V202" s="40"/>
      <c r="W202" s="41"/>
      <c r="X202" s="40"/>
      <c r="Y202" s="41"/>
      <c r="Z202" s="40"/>
      <c r="AA202" s="41"/>
    </row>
    <row r="203" spans="1:27" ht="22.5" customHeight="1" thickBot="1" x14ac:dyDescent="0.3">
      <c r="A203" s="289"/>
      <c r="B203" s="54" t="s">
        <v>15</v>
      </c>
      <c r="C203" s="290"/>
      <c r="D203" s="291"/>
      <c r="E203" s="292"/>
      <c r="F203" s="143"/>
      <c r="G203" s="145"/>
      <c r="H203" s="282"/>
      <c r="I203" s="60"/>
      <c r="J203" s="61"/>
      <c r="K203" s="60"/>
      <c r="L203" s="60"/>
      <c r="M203" s="283"/>
      <c r="N203" s="60"/>
      <c r="O203" s="189">
        <f>SUM(O202)</f>
        <v>2823.48</v>
      </c>
      <c r="P203" s="189">
        <f>SUM(P202)</f>
        <v>3472.8804</v>
      </c>
      <c r="Q203" s="293"/>
      <c r="R203" s="173"/>
      <c r="S203" s="87"/>
      <c r="T203" s="40"/>
      <c r="U203" s="41"/>
      <c r="V203" s="40"/>
      <c r="W203" s="41"/>
      <c r="X203" s="40"/>
      <c r="Y203" s="41"/>
      <c r="Z203" s="40"/>
      <c r="AA203" s="41"/>
    </row>
    <row r="204" spans="1:27" ht="20.25" customHeight="1" x14ac:dyDescent="0.25">
      <c r="A204" s="289"/>
      <c r="B204" s="294" t="s">
        <v>516</v>
      </c>
      <c r="C204" s="290"/>
      <c r="D204" s="291"/>
      <c r="E204" s="292"/>
      <c r="F204" s="143"/>
      <c r="G204" s="145"/>
      <c r="H204" s="282"/>
      <c r="I204" s="60"/>
      <c r="J204" s="61"/>
      <c r="K204" s="60"/>
      <c r="L204" s="60"/>
      <c r="M204" s="283"/>
      <c r="N204" s="60"/>
      <c r="O204" s="197"/>
      <c r="P204" s="198"/>
      <c r="Q204" s="295"/>
      <c r="R204" s="173"/>
      <c r="S204" s="87"/>
      <c r="T204" s="40"/>
      <c r="U204" s="41"/>
      <c r="V204" s="40"/>
      <c r="W204" s="41"/>
      <c r="X204" s="40"/>
      <c r="Y204" s="41"/>
      <c r="Z204" s="40"/>
      <c r="AA204" s="41"/>
    </row>
    <row r="205" spans="1:27" ht="85.5" customHeight="1" x14ac:dyDescent="0.25">
      <c r="A205" s="124" t="s">
        <v>401</v>
      </c>
      <c r="B205" s="85" t="s">
        <v>241</v>
      </c>
      <c r="C205" s="125" t="s">
        <v>197</v>
      </c>
      <c r="D205" s="127" t="s">
        <v>152</v>
      </c>
      <c r="E205" s="126" t="s">
        <v>249</v>
      </c>
      <c r="F205" s="78" t="s">
        <v>242</v>
      </c>
      <c r="G205" s="78">
        <v>2</v>
      </c>
      <c r="H205" s="153">
        <v>900</v>
      </c>
      <c r="I205" s="80">
        <f t="shared" si="45"/>
        <v>1800</v>
      </c>
      <c r="J205" s="137">
        <v>0.08</v>
      </c>
      <c r="K205" s="80">
        <f t="shared" ref="K205:K208" si="57">I205*8%</f>
        <v>144</v>
      </c>
      <c r="L205" s="80">
        <f t="shared" si="56"/>
        <v>1944</v>
      </c>
      <c r="M205" s="269" t="s">
        <v>299</v>
      </c>
      <c r="N205" s="80">
        <f t="shared" si="51"/>
        <v>920.7</v>
      </c>
      <c r="O205" s="129">
        <f t="shared" si="52"/>
        <v>1841.4</v>
      </c>
      <c r="P205" s="130">
        <f t="shared" si="53"/>
        <v>1988.712</v>
      </c>
      <c r="Q205" s="131">
        <v>389</v>
      </c>
      <c r="R205" s="86"/>
      <c r="S205" s="174"/>
      <c r="T205" s="88"/>
      <c r="U205" s="89"/>
      <c r="V205" s="88"/>
      <c r="W205" s="89"/>
      <c r="X205" s="88"/>
      <c r="Y205" s="89"/>
      <c r="Z205" s="88"/>
      <c r="AA205" s="89"/>
    </row>
    <row r="206" spans="1:27" ht="85.5" customHeight="1" x14ac:dyDescent="0.25">
      <c r="A206" s="124" t="s">
        <v>402</v>
      </c>
      <c r="B206" s="85" t="s">
        <v>243</v>
      </c>
      <c r="C206" s="125" t="s">
        <v>197</v>
      </c>
      <c r="D206" s="127" t="s">
        <v>152</v>
      </c>
      <c r="E206" s="126" t="s">
        <v>250</v>
      </c>
      <c r="F206" s="78" t="s">
        <v>242</v>
      </c>
      <c r="G206" s="78">
        <v>2</v>
      </c>
      <c r="H206" s="153">
        <v>1343</v>
      </c>
      <c r="I206" s="80">
        <f t="shared" si="45"/>
        <v>2686</v>
      </c>
      <c r="J206" s="137">
        <v>0.08</v>
      </c>
      <c r="K206" s="80">
        <f t="shared" si="57"/>
        <v>214.88</v>
      </c>
      <c r="L206" s="80">
        <f t="shared" si="56"/>
        <v>2900.88</v>
      </c>
      <c r="M206" s="269" t="s">
        <v>299</v>
      </c>
      <c r="N206" s="80">
        <f t="shared" si="51"/>
        <v>1373.8889999999999</v>
      </c>
      <c r="O206" s="129">
        <f t="shared" si="52"/>
        <v>2747.7779999999998</v>
      </c>
      <c r="P206" s="130">
        <f t="shared" si="53"/>
        <v>2967.6002400000002</v>
      </c>
      <c r="Q206" s="131">
        <v>389</v>
      </c>
      <c r="R206" s="86"/>
      <c r="S206" s="87"/>
      <c r="T206" s="88"/>
      <c r="U206" s="89"/>
      <c r="V206" s="88"/>
      <c r="W206" s="89"/>
      <c r="X206" s="88"/>
      <c r="Y206" s="89"/>
      <c r="Z206" s="88"/>
      <c r="AA206" s="89"/>
    </row>
    <row r="207" spans="1:27" ht="123" customHeight="1" x14ac:dyDescent="0.25">
      <c r="A207" s="124" t="s">
        <v>523</v>
      </c>
      <c r="B207" s="234" t="s">
        <v>244</v>
      </c>
      <c r="C207" s="154" t="s">
        <v>245</v>
      </c>
      <c r="D207" s="92" t="s">
        <v>152</v>
      </c>
      <c r="E207" s="126" t="s">
        <v>251</v>
      </c>
      <c r="F207" s="235" t="s">
        <v>246</v>
      </c>
      <c r="G207" s="235">
        <v>5</v>
      </c>
      <c r="H207" s="156">
        <v>1050</v>
      </c>
      <c r="I207" s="80">
        <f t="shared" si="45"/>
        <v>5250</v>
      </c>
      <c r="J207" s="137">
        <v>0.08</v>
      </c>
      <c r="K207" s="136">
        <f t="shared" si="57"/>
        <v>420</v>
      </c>
      <c r="L207" s="136">
        <f t="shared" si="56"/>
        <v>5670</v>
      </c>
      <c r="M207" s="269" t="s">
        <v>299</v>
      </c>
      <c r="N207" s="80">
        <f t="shared" si="51"/>
        <v>1074.1500000000001</v>
      </c>
      <c r="O207" s="129">
        <f t="shared" si="52"/>
        <v>5370.75</v>
      </c>
      <c r="P207" s="80">
        <f t="shared" si="53"/>
        <v>5800.41</v>
      </c>
      <c r="Q207" s="131">
        <v>389</v>
      </c>
      <c r="R207" s="175"/>
      <c r="S207" s="94"/>
      <c r="T207" s="51"/>
      <c r="U207" s="52"/>
      <c r="V207" s="51"/>
      <c r="W207" s="52"/>
      <c r="X207" s="51"/>
      <c r="Y207" s="52"/>
      <c r="Z207" s="51"/>
      <c r="AA207" s="52"/>
    </row>
    <row r="208" spans="1:27" ht="85.5" customHeight="1" thickBot="1" x14ac:dyDescent="0.3">
      <c r="A208" s="124" t="s">
        <v>524</v>
      </c>
      <c r="B208" s="234" t="s">
        <v>247</v>
      </c>
      <c r="C208" s="77" t="s">
        <v>197</v>
      </c>
      <c r="D208" s="251" t="s">
        <v>152</v>
      </c>
      <c r="E208" s="126" t="s">
        <v>252</v>
      </c>
      <c r="F208" s="235" t="s">
        <v>242</v>
      </c>
      <c r="G208" s="135">
        <v>2</v>
      </c>
      <c r="H208" s="156">
        <v>1320</v>
      </c>
      <c r="I208" s="80">
        <f t="shared" si="45"/>
        <v>2640</v>
      </c>
      <c r="J208" s="137">
        <v>0.08</v>
      </c>
      <c r="K208" s="136">
        <f t="shared" si="57"/>
        <v>211.20000000000002</v>
      </c>
      <c r="L208" s="136">
        <f t="shared" si="56"/>
        <v>2851.2</v>
      </c>
      <c r="M208" s="269" t="s">
        <v>299</v>
      </c>
      <c r="N208" s="80">
        <f t="shared" si="51"/>
        <v>1350.36</v>
      </c>
      <c r="O208" s="129">
        <f t="shared" si="52"/>
        <v>2700.72</v>
      </c>
      <c r="P208" s="130">
        <f t="shared" si="53"/>
        <v>2916.7775999999999</v>
      </c>
      <c r="Q208" s="131">
        <v>389</v>
      </c>
      <c r="R208" s="86"/>
      <c r="S208" s="94"/>
      <c r="T208" s="51"/>
      <c r="U208" s="52"/>
      <c r="V208" s="51"/>
      <c r="W208" s="52"/>
      <c r="X208" s="51"/>
      <c r="Y208" s="52"/>
      <c r="Z208" s="51"/>
      <c r="AA208" s="52"/>
    </row>
    <row r="209" spans="1:27" ht="20.25" customHeight="1" thickBot="1" x14ac:dyDescent="0.3">
      <c r="A209" s="53"/>
      <c r="B209" s="54" t="s">
        <v>15</v>
      </c>
      <c r="C209" s="296"/>
      <c r="D209" s="237"/>
      <c r="E209" s="54"/>
      <c r="F209" s="57"/>
      <c r="G209" s="58"/>
      <c r="H209" s="205"/>
      <c r="I209" s="107"/>
      <c r="J209" s="108"/>
      <c r="K209" s="59"/>
      <c r="L209" s="59"/>
      <c r="M209" s="62"/>
      <c r="N209" s="60"/>
      <c r="O209" s="189">
        <f>SUM(O205:O208)</f>
        <v>12660.647999999999</v>
      </c>
      <c r="P209" s="189">
        <f>SUM(P205:P208)</f>
        <v>13673.499839999999</v>
      </c>
      <c r="Q209" s="64"/>
      <c r="R209" s="65">
        <f>SUM(R202:R208)</f>
        <v>0</v>
      </c>
      <c r="S209" s="277"/>
      <c r="T209" s="67"/>
      <c r="U209" s="67"/>
      <c r="V209" s="67"/>
      <c r="W209" s="67"/>
      <c r="X209" s="67"/>
      <c r="Y209" s="67"/>
      <c r="Z209" s="67"/>
      <c r="AA209" s="67"/>
    </row>
    <row r="210" spans="1:27" ht="18.75" customHeight="1" thickBot="1" x14ac:dyDescent="0.4">
      <c r="A210" s="112"/>
      <c r="B210" s="168" t="s">
        <v>517</v>
      </c>
      <c r="C210" s="278"/>
      <c r="D210" s="210"/>
      <c r="E210" s="116"/>
      <c r="F210" s="297"/>
      <c r="G210" s="210"/>
      <c r="H210" s="118"/>
      <c r="I210" s="107"/>
      <c r="J210" s="119"/>
      <c r="K210" s="118"/>
      <c r="L210" s="118"/>
      <c r="M210" s="116"/>
      <c r="N210" s="60"/>
      <c r="O210" s="197"/>
      <c r="P210" s="198"/>
      <c r="Q210" s="60"/>
      <c r="R210" s="469"/>
      <c r="S210" s="466"/>
      <c r="T210" s="465"/>
      <c r="U210" s="466"/>
      <c r="V210" s="470"/>
      <c r="W210" s="471"/>
      <c r="X210" s="470"/>
      <c r="Y210" s="471"/>
      <c r="Z210" s="470"/>
      <c r="AA210" s="471"/>
    </row>
    <row r="211" spans="1:27" ht="85.5" customHeight="1" x14ac:dyDescent="0.25">
      <c r="A211" s="124" t="s">
        <v>403</v>
      </c>
      <c r="B211" s="172" t="s">
        <v>253</v>
      </c>
      <c r="C211" s="298" t="s">
        <v>537</v>
      </c>
      <c r="D211" s="127" t="s">
        <v>152</v>
      </c>
      <c r="E211" s="126" t="s">
        <v>153</v>
      </c>
      <c r="F211" s="128" t="s">
        <v>42</v>
      </c>
      <c r="G211" s="128">
        <v>3</v>
      </c>
      <c r="H211" s="153">
        <v>365.6</v>
      </c>
      <c r="I211" s="80">
        <f t="shared" si="45"/>
        <v>1096.8000000000002</v>
      </c>
      <c r="J211" s="137">
        <v>0.08</v>
      </c>
      <c r="K211" s="80">
        <f t="shared" ref="K211:K212" si="58">I211*8%</f>
        <v>87.744000000000014</v>
      </c>
      <c r="L211" s="80">
        <f t="shared" ref="L211:L217" si="59">K211+I211</f>
        <v>1184.5440000000001</v>
      </c>
      <c r="M211" s="269" t="s">
        <v>302</v>
      </c>
      <c r="N211" s="80">
        <f t="shared" si="51"/>
        <v>374.00880000000001</v>
      </c>
      <c r="O211" s="129">
        <f t="shared" si="52"/>
        <v>1122.0264000000002</v>
      </c>
      <c r="P211" s="130">
        <f t="shared" si="53"/>
        <v>1211.7885120000001</v>
      </c>
      <c r="Q211" s="131">
        <v>336</v>
      </c>
      <c r="R211" s="91"/>
      <c r="S211" s="299"/>
      <c r="T211" s="200"/>
      <c r="U211" s="84"/>
      <c r="V211" s="200"/>
      <c r="W211" s="300"/>
      <c r="X211" s="200"/>
      <c r="Y211" s="84"/>
      <c r="Z211" s="200"/>
      <c r="AA211" s="300"/>
    </row>
    <row r="212" spans="1:27" ht="85.5" customHeight="1" thickBot="1" x14ac:dyDescent="0.3">
      <c r="A212" s="124" t="s">
        <v>404</v>
      </c>
      <c r="B212" s="234" t="s">
        <v>254</v>
      </c>
      <c r="C212" s="301" t="s">
        <v>537</v>
      </c>
      <c r="D212" s="251" t="s">
        <v>152</v>
      </c>
      <c r="E212" s="133" t="s">
        <v>153</v>
      </c>
      <c r="F212" s="135" t="s">
        <v>42</v>
      </c>
      <c r="G212" s="135">
        <v>4</v>
      </c>
      <c r="H212" s="156">
        <v>145</v>
      </c>
      <c r="I212" s="80">
        <f t="shared" si="45"/>
        <v>580</v>
      </c>
      <c r="J212" s="137">
        <v>0.08</v>
      </c>
      <c r="K212" s="136">
        <f t="shared" si="58"/>
        <v>46.4</v>
      </c>
      <c r="L212" s="136">
        <f t="shared" si="59"/>
        <v>626.4</v>
      </c>
      <c r="M212" s="269" t="s">
        <v>302</v>
      </c>
      <c r="N212" s="80">
        <f t="shared" si="51"/>
        <v>148.33500000000001</v>
      </c>
      <c r="O212" s="129">
        <f t="shared" si="52"/>
        <v>593.34</v>
      </c>
      <c r="P212" s="130">
        <f t="shared" si="53"/>
        <v>640.80719999999997</v>
      </c>
      <c r="Q212" s="131">
        <v>336</v>
      </c>
      <c r="R212" s="302"/>
      <c r="S212" s="303"/>
      <c r="T212" s="202"/>
      <c r="U212" s="94"/>
      <c r="V212" s="202"/>
      <c r="W212" s="39"/>
      <c r="X212" s="202"/>
      <c r="Y212" s="94"/>
      <c r="Z212" s="202"/>
      <c r="AA212" s="39"/>
    </row>
    <row r="213" spans="1:27" ht="20.25" customHeight="1" thickBot="1" x14ac:dyDescent="0.3">
      <c r="A213" s="53"/>
      <c r="B213" s="54" t="s">
        <v>15</v>
      </c>
      <c r="C213" s="296"/>
      <c r="D213" s="267"/>
      <c r="E213" s="54"/>
      <c r="F213" s="57"/>
      <c r="G213" s="58"/>
      <c r="H213" s="205"/>
      <c r="I213" s="60"/>
      <c r="J213" s="61"/>
      <c r="K213" s="238"/>
      <c r="L213" s="238"/>
      <c r="M213" s="304"/>
      <c r="N213" s="60"/>
      <c r="O213" s="189">
        <f>SUM(O211:O212)</f>
        <v>1715.3664000000003</v>
      </c>
      <c r="P213" s="189">
        <f>SUM(P211:P212)</f>
        <v>1852.595712</v>
      </c>
      <c r="Q213" s="64"/>
      <c r="R213" s="65">
        <f>SUM(R211:R212)</f>
        <v>0</v>
      </c>
      <c r="S213" s="305"/>
      <c r="T213" s="165">
        <f>SUM(T211:T212)</f>
        <v>0</v>
      </c>
      <c r="U213" s="167"/>
      <c r="V213" s="257">
        <f>SUM(V211:V212)</f>
        <v>0</v>
      </c>
      <c r="W213" s="167"/>
      <c r="X213" s="207">
        <f>SUM(X211:X212)</f>
        <v>0</v>
      </c>
      <c r="Y213" s="98"/>
      <c r="Z213" s="207">
        <f>SUM(Z211:Z212)</f>
        <v>0</v>
      </c>
      <c r="AA213" s="98"/>
    </row>
    <row r="214" spans="1:27" ht="21.75" thickBot="1" x14ac:dyDescent="0.4">
      <c r="A214" s="68"/>
      <c r="B214" s="240" t="s">
        <v>518</v>
      </c>
      <c r="C214" s="306"/>
      <c r="D214" s="242"/>
      <c r="E214" s="71"/>
      <c r="F214" s="307"/>
      <c r="G214" s="242"/>
      <c r="H214" s="73"/>
      <c r="I214" s="60"/>
      <c r="J214" s="74"/>
      <c r="K214" s="238"/>
      <c r="L214" s="238"/>
      <c r="M214" s="245"/>
      <c r="N214" s="60"/>
      <c r="O214" s="197"/>
      <c r="P214" s="198"/>
      <c r="Q214" s="60"/>
      <c r="R214" s="453"/>
      <c r="S214" s="454"/>
      <c r="T214" s="461"/>
      <c r="U214" s="462"/>
      <c r="V214" s="461"/>
      <c r="W214" s="462"/>
      <c r="X214" s="461"/>
      <c r="Y214" s="462"/>
      <c r="Z214" s="461"/>
      <c r="AA214" s="462"/>
    </row>
    <row r="215" spans="1:27" ht="162" customHeight="1" x14ac:dyDescent="0.25">
      <c r="A215" s="76" t="s">
        <v>405</v>
      </c>
      <c r="B215" s="308" t="s">
        <v>255</v>
      </c>
      <c r="C215" s="309" t="s">
        <v>541</v>
      </c>
      <c r="D215" s="310" t="s">
        <v>416</v>
      </c>
      <c r="E215" s="310" t="s">
        <v>256</v>
      </c>
      <c r="F215" s="310" t="s">
        <v>42</v>
      </c>
      <c r="G215" s="311" t="s">
        <v>257</v>
      </c>
      <c r="H215" s="312">
        <v>4000</v>
      </c>
      <c r="I215" s="312">
        <f t="shared" si="45"/>
        <v>16000</v>
      </c>
      <c r="J215" s="313">
        <v>0.23</v>
      </c>
      <c r="K215" s="136">
        <f>I215*23%</f>
        <v>3680</v>
      </c>
      <c r="L215" s="136">
        <f t="shared" si="59"/>
        <v>19680</v>
      </c>
      <c r="M215" s="314" t="s">
        <v>303</v>
      </c>
      <c r="N215" s="80">
        <f t="shared" si="51"/>
        <v>4092</v>
      </c>
      <c r="O215" s="129">
        <f t="shared" si="52"/>
        <v>16368</v>
      </c>
      <c r="P215" s="80">
        <f t="shared" ref="P215:P216" si="60">SUM(L215*2.3%)+L215</f>
        <v>20132.64</v>
      </c>
      <c r="Q215" s="131">
        <v>336</v>
      </c>
      <c r="R215" s="315"/>
      <c r="S215" s="315"/>
      <c r="T215" s="316"/>
      <c r="U215" s="317"/>
      <c r="V215" s="318"/>
      <c r="W215" s="317"/>
      <c r="X215" s="318"/>
      <c r="Y215" s="317"/>
      <c r="Z215" s="318"/>
      <c r="AA215" s="317"/>
    </row>
    <row r="216" spans="1:27" ht="175.5" customHeight="1" x14ac:dyDescent="0.25">
      <c r="A216" s="76" t="s">
        <v>406</v>
      </c>
      <c r="B216" s="319" t="s">
        <v>258</v>
      </c>
      <c r="C216" s="320" t="s">
        <v>541</v>
      </c>
      <c r="D216" s="321" t="s">
        <v>416</v>
      </c>
      <c r="E216" s="321" t="s">
        <v>256</v>
      </c>
      <c r="F216" s="321" t="s">
        <v>42</v>
      </c>
      <c r="G216" s="322" t="s">
        <v>257</v>
      </c>
      <c r="H216" s="323">
        <v>2200</v>
      </c>
      <c r="I216" s="323">
        <f t="shared" si="45"/>
        <v>8800</v>
      </c>
      <c r="J216" s="324">
        <v>0.23</v>
      </c>
      <c r="K216" s="48">
        <f>I216*23%</f>
        <v>2024</v>
      </c>
      <c r="L216" s="48">
        <f t="shared" si="59"/>
        <v>10824</v>
      </c>
      <c r="M216" s="22" t="s">
        <v>512</v>
      </c>
      <c r="N216" s="103" t="s">
        <v>7</v>
      </c>
      <c r="O216" s="103">
        <f t="shared" ref="O216" si="61">SUM(I216*1.6%)+I216</f>
        <v>8940.7999999999993</v>
      </c>
      <c r="P216" s="26">
        <f t="shared" si="60"/>
        <v>11072.951999999999</v>
      </c>
      <c r="Q216" s="131">
        <v>336</v>
      </c>
      <c r="R216" s="315"/>
      <c r="S216" s="315"/>
      <c r="T216" s="316"/>
      <c r="U216" s="317"/>
      <c r="V216" s="318"/>
      <c r="W216" s="317"/>
      <c r="X216" s="318"/>
      <c r="Y216" s="317"/>
      <c r="Z216" s="318"/>
      <c r="AA216" s="317"/>
    </row>
    <row r="217" spans="1:27" ht="175.5" customHeight="1" thickBot="1" x14ac:dyDescent="0.3">
      <c r="A217" s="76" t="s">
        <v>407</v>
      </c>
      <c r="B217" s="308" t="s">
        <v>259</v>
      </c>
      <c r="C217" s="309" t="s">
        <v>544</v>
      </c>
      <c r="D217" s="310" t="s">
        <v>416</v>
      </c>
      <c r="E217" s="310" t="s">
        <v>256</v>
      </c>
      <c r="F217" s="310" t="s">
        <v>42</v>
      </c>
      <c r="G217" s="311" t="s">
        <v>260</v>
      </c>
      <c r="H217" s="325">
        <v>3500</v>
      </c>
      <c r="I217" s="312">
        <f t="shared" si="45"/>
        <v>7000</v>
      </c>
      <c r="J217" s="313">
        <v>0.23</v>
      </c>
      <c r="K217" s="312">
        <f>I217*23%</f>
        <v>1610</v>
      </c>
      <c r="L217" s="312">
        <f t="shared" si="59"/>
        <v>8610</v>
      </c>
      <c r="M217" s="314" t="s">
        <v>304</v>
      </c>
      <c r="N217" s="80">
        <f>SUM(H217*2.3%)+H217</f>
        <v>3580.5</v>
      </c>
      <c r="O217" s="80">
        <f>SUM(I217*2.3%)+I217</f>
        <v>7161</v>
      </c>
      <c r="P217" s="80">
        <f>SUM(L217*2.3%)+L217</f>
        <v>8808.0300000000007</v>
      </c>
      <c r="Q217" s="131">
        <v>336</v>
      </c>
      <c r="R217" s="180"/>
      <c r="S217" s="30"/>
      <c r="T217" s="326"/>
      <c r="U217" s="266"/>
      <c r="V217" s="265"/>
      <c r="W217" s="266"/>
      <c r="X217" s="265"/>
      <c r="Y217" s="266"/>
      <c r="Z217" s="265"/>
      <c r="AA217" s="266"/>
    </row>
    <row r="218" spans="1:27" ht="19.5" customHeight="1" thickBot="1" x14ac:dyDescent="0.3">
      <c r="A218" s="327"/>
      <c r="B218" s="54" t="s">
        <v>15</v>
      </c>
      <c r="C218" s="328"/>
      <c r="D218" s="329"/>
      <c r="E218" s="330"/>
      <c r="F218" s="331"/>
      <c r="G218" s="332"/>
      <c r="H218" s="186"/>
      <c r="I218" s="63"/>
      <c r="J218" s="187"/>
      <c r="K218" s="75"/>
      <c r="L218" s="75"/>
      <c r="M218" s="333"/>
      <c r="N218" s="75"/>
      <c r="O218" s="249">
        <f>SUM(O215:O217)</f>
        <v>32469.8</v>
      </c>
      <c r="P218" s="249">
        <f>SUM(P215:P217)</f>
        <v>40013.621999999996</v>
      </c>
      <c r="Q218" s="334"/>
      <c r="R218" s="192">
        <f>SUM(R217)</f>
        <v>0</v>
      </c>
      <c r="S218" s="335"/>
      <c r="T218" s="67"/>
      <c r="U218" s="67"/>
      <c r="V218" s="67"/>
      <c r="W218" s="67"/>
      <c r="X218" s="67"/>
      <c r="Y218" s="67"/>
      <c r="Z218" s="67"/>
      <c r="AA218" s="67"/>
    </row>
    <row r="219" spans="1:27" ht="21.75" thickBot="1" x14ac:dyDescent="0.35">
      <c r="A219" s="68"/>
      <c r="B219" s="336" t="s">
        <v>519</v>
      </c>
      <c r="C219" s="337"/>
      <c r="D219" s="338"/>
      <c r="E219" s="338"/>
      <c r="F219" s="339"/>
      <c r="G219" s="339"/>
      <c r="H219" s="340"/>
      <c r="I219" s="341"/>
      <c r="J219" s="342"/>
      <c r="K219" s="343"/>
      <c r="L219" s="343"/>
      <c r="M219" s="344"/>
      <c r="N219" s="344"/>
      <c r="O219" s="343"/>
      <c r="P219" s="345"/>
      <c r="Q219" s="340"/>
      <c r="R219" s="346"/>
      <c r="S219" s="347"/>
      <c r="T219" s="348"/>
      <c r="U219" s="347"/>
      <c r="V219" s="348"/>
      <c r="W219" s="347"/>
      <c r="X219" s="348"/>
      <c r="Y219" s="347"/>
      <c r="Z219" s="348"/>
      <c r="AA219" s="347"/>
    </row>
    <row r="220" spans="1:27" ht="91.5" customHeight="1" x14ac:dyDescent="0.25">
      <c r="A220" s="24" t="s">
        <v>408</v>
      </c>
      <c r="B220" s="319" t="s">
        <v>261</v>
      </c>
      <c r="C220" s="349" t="s">
        <v>197</v>
      </c>
      <c r="D220" s="350" t="s">
        <v>152</v>
      </c>
      <c r="E220" s="34" t="s">
        <v>252</v>
      </c>
      <c r="F220" s="351" t="s">
        <v>49</v>
      </c>
      <c r="G220" s="351">
        <v>1</v>
      </c>
      <c r="H220" s="323">
        <v>423.27</v>
      </c>
      <c r="I220" s="323">
        <f t="shared" ref="I220:I242" si="62">SUM(G220*H220)</f>
        <v>423.27</v>
      </c>
      <c r="J220" s="324">
        <v>0.23</v>
      </c>
      <c r="K220" s="323">
        <f t="shared" ref="K220:K221" si="63">I220*23%</f>
        <v>97.352099999999993</v>
      </c>
      <c r="L220" s="323">
        <f t="shared" ref="L220:L224" si="64">K220+I220</f>
        <v>520.62209999999993</v>
      </c>
      <c r="M220" s="22" t="s">
        <v>511</v>
      </c>
      <c r="N220" s="323" t="s">
        <v>7</v>
      </c>
      <c r="O220" s="323">
        <f>SUM(I220)</f>
        <v>423.27</v>
      </c>
      <c r="P220" s="352">
        <f>SUM(L220)</f>
        <v>520.62209999999993</v>
      </c>
      <c r="Q220" s="353">
        <v>336</v>
      </c>
      <c r="R220" s="326"/>
      <c r="S220" s="266"/>
      <c r="T220" s="265"/>
      <c r="U220" s="266"/>
      <c r="V220" s="265"/>
      <c r="W220" s="266"/>
      <c r="X220" s="265"/>
      <c r="Y220" s="266"/>
      <c r="Z220" s="265"/>
      <c r="AA220" s="266"/>
    </row>
    <row r="221" spans="1:27" ht="78.75" customHeight="1" x14ac:dyDescent="0.25">
      <c r="A221" s="24" t="s">
        <v>409</v>
      </c>
      <c r="B221" s="319" t="s">
        <v>262</v>
      </c>
      <c r="C221" s="354" t="s">
        <v>197</v>
      </c>
      <c r="D221" s="321" t="s">
        <v>152</v>
      </c>
      <c r="E221" s="34" t="s">
        <v>271</v>
      </c>
      <c r="F221" s="351" t="s">
        <v>49</v>
      </c>
      <c r="G221" s="351">
        <v>1</v>
      </c>
      <c r="H221" s="355">
        <v>423.27</v>
      </c>
      <c r="I221" s="323">
        <f t="shared" si="62"/>
        <v>423.27</v>
      </c>
      <c r="J221" s="324">
        <v>0.23</v>
      </c>
      <c r="K221" s="356">
        <f t="shared" si="63"/>
        <v>97.352099999999993</v>
      </c>
      <c r="L221" s="356">
        <f t="shared" si="64"/>
        <v>520.62209999999993</v>
      </c>
      <c r="M221" s="22" t="s">
        <v>511</v>
      </c>
      <c r="N221" s="356" t="s">
        <v>7</v>
      </c>
      <c r="O221" s="323">
        <f>SUM(I221)</f>
        <v>423.27</v>
      </c>
      <c r="P221" s="352">
        <f>SUM(L221)</f>
        <v>520.62209999999993</v>
      </c>
      <c r="Q221" s="353">
        <v>336</v>
      </c>
      <c r="R221" s="326"/>
      <c r="S221" s="266"/>
      <c r="T221" s="265"/>
      <c r="U221" s="266"/>
      <c r="V221" s="265"/>
      <c r="W221" s="266"/>
      <c r="X221" s="265"/>
      <c r="Y221" s="266"/>
      <c r="Z221" s="265"/>
      <c r="AA221" s="266"/>
    </row>
    <row r="222" spans="1:27" ht="72.75" customHeight="1" x14ac:dyDescent="0.25">
      <c r="A222" s="24" t="s">
        <v>410</v>
      </c>
      <c r="B222" s="308" t="s">
        <v>263</v>
      </c>
      <c r="C222" s="308" t="s">
        <v>197</v>
      </c>
      <c r="D222" s="310" t="s">
        <v>152</v>
      </c>
      <c r="E222" s="78" t="s">
        <v>272</v>
      </c>
      <c r="F222" s="357" t="s">
        <v>49</v>
      </c>
      <c r="G222" s="357">
        <v>1</v>
      </c>
      <c r="H222" s="312">
        <v>230</v>
      </c>
      <c r="I222" s="312">
        <f t="shared" si="62"/>
        <v>230</v>
      </c>
      <c r="J222" s="313">
        <v>0.08</v>
      </c>
      <c r="K222" s="312">
        <f>I222*8%</f>
        <v>18.400000000000002</v>
      </c>
      <c r="L222" s="312">
        <f t="shared" si="64"/>
        <v>248.4</v>
      </c>
      <c r="M222" s="314" t="s">
        <v>305</v>
      </c>
      <c r="N222" s="312">
        <f>SUM(H222*2.3%)+H222</f>
        <v>235.29</v>
      </c>
      <c r="O222" s="312">
        <f>SUM(I222*2.3%)+I222</f>
        <v>235.29</v>
      </c>
      <c r="P222" s="358">
        <f>SUM(L222*2.3%)+L222</f>
        <v>254.11320000000001</v>
      </c>
      <c r="Q222" s="353">
        <v>336</v>
      </c>
      <c r="R222" s="326"/>
      <c r="S222" s="266"/>
      <c r="T222" s="265"/>
      <c r="U222" s="266"/>
      <c r="V222" s="265"/>
      <c r="W222" s="266"/>
      <c r="X222" s="265"/>
      <c r="Y222" s="266"/>
      <c r="Z222" s="265"/>
      <c r="AA222" s="266"/>
    </row>
    <row r="223" spans="1:27" ht="93" customHeight="1" x14ac:dyDescent="0.25">
      <c r="A223" s="24" t="s">
        <v>411</v>
      </c>
      <c r="B223" s="359" t="s">
        <v>264</v>
      </c>
      <c r="C223" s="354" t="s">
        <v>197</v>
      </c>
      <c r="D223" s="321" t="s">
        <v>152</v>
      </c>
      <c r="E223" s="34" t="s">
        <v>273</v>
      </c>
      <c r="F223" s="351" t="s">
        <v>49</v>
      </c>
      <c r="G223" s="351">
        <v>1</v>
      </c>
      <c r="H223" s="356">
        <v>321.32</v>
      </c>
      <c r="I223" s="323">
        <f t="shared" si="62"/>
        <v>321.32</v>
      </c>
      <c r="J223" s="324">
        <v>0.23</v>
      </c>
      <c r="K223" s="356">
        <f t="shared" ref="K223:K224" si="65">I223*23%</f>
        <v>73.903599999999997</v>
      </c>
      <c r="L223" s="356">
        <f t="shared" si="64"/>
        <v>395.22359999999998</v>
      </c>
      <c r="M223" s="22" t="s">
        <v>511</v>
      </c>
      <c r="N223" s="356" t="s">
        <v>7</v>
      </c>
      <c r="O223" s="356">
        <f>SUM(I223)</f>
        <v>321.32</v>
      </c>
      <c r="P223" s="360">
        <f>SUM(L223)</f>
        <v>395.22359999999998</v>
      </c>
      <c r="Q223" s="353">
        <v>336</v>
      </c>
      <c r="R223" s="215"/>
      <c r="S223" s="41"/>
      <c r="T223" s="40"/>
      <c r="U223" s="41"/>
      <c r="V223" s="40"/>
      <c r="W223" s="41"/>
      <c r="X223" s="40"/>
      <c r="Y223" s="41"/>
      <c r="Z223" s="40"/>
      <c r="AA223" s="41"/>
    </row>
    <row r="224" spans="1:27" ht="90" customHeight="1" thickBot="1" x14ac:dyDescent="0.3">
      <c r="A224" s="24" t="s">
        <v>525</v>
      </c>
      <c r="B224" s="319" t="s">
        <v>265</v>
      </c>
      <c r="C224" s="319" t="s">
        <v>197</v>
      </c>
      <c r="D224" s="321" t="s">
        <v>152</v>
      </c>
      <c r="E224" s="34" t="s">
        <v>274</v>
      </c>
      <c r="F224" s="351" t="s">
        <v>49</v>
      </c>
      <c r="G224" s="351">
        <v>1</v>
      </c>
      <c r="H224" s="323">
        <v>321.32</v>
      </c>
      <c r="I224" s="323">
        <f t="shared" si="62"/>
        <v>321.32</v>
      </c>
      <c r="J224" s="324">
        <v>0.23</v>
      </c>
      <c r="K224" s="323">
        <f t="shared" si="65"/>
        <v>73.903599999999997</v>
      </c>
      <c r="L224" s="323">
        <f t="shared" si="64"/>
        <v>395.22359999999998</v>
      </c>
      <c r="M224" s="22" t="s">
        <v>511</v>
      </c>
      <c r="N224" s="323" t="s">
        <v>7</v>
      </c>
      <c r="O224" s="356">
        <f>SUM(I224)</f>
        <v>321.32</v>
      </c>
      <c r="P224" s="360">
        <f>SUM(L224)</f>
        <v>395.22359999999998</v>
      </c>
      <c r="Q224" s="353">
        <v>336</v>
      </c>
      <c r="R224" s="216"/>
      <c r="S224" s="89"/>
      <c r="T224" s="88"/>
      <c r="U224" s="89"/>
      <c r="V224" s="88"/>
      <c r="W224" s="89"/>
      <c r="X224" s="88"/>
      <c r="Y224" s="89"/>
      <c r="Z224" s="88"/>
      <c r="AA224" s="89"/>
    </row>
    <row r="225" spans="1:27" ht="27.75" customHeight="1" thickBot="1" x14ac:dyDescent="0.3">
      <c r="A225" s="226"/>
      <c r="B225" s="54" t="s">
        <v>15</v>
      </c>
      <c r="C225" s="361"/>
      <c r="D225" s="362"/>
      <c r="E225" s="363"/>
      <c r="F225" s="364"/>
      <c r="G225" s="364"/>
      <c r="H225" s="365"/>
      <c r="I225" s="365"/>
      <c r="J225" s="366"/>
      <c r="K225" s="365"/>
      <c r="L225" s="365"/>
      <c r="M225" s="367"/>
      <c r="N225" s="365"/>
      <c r="O225" s="368">
        <f>SUM(O220:O224)</f>
        <v>1724.4699999999998</v>
      </c>
      <c r="P225" s="368">
        <f>SUM(P220:P224)</f>
        <v>2085.8045999999999</v>
      </c>
      <c r="Q225" s="276"/>
      <c r="R225" s="216"/>
      <c r="S225" s="369"/>
      <c r="T225" s="326"/>
      <c r="U225" s="266"/>
      <c r="V225" s="265"/>
      <c r="W225" s="266"/>
      <c r="X225" s="265"/>
      <c r="Y225" s="266"/>
      <c r="Z225" s="265"/>
      <c r="AA225" s="266"/>
    </row>
    <row r="226" spans="1:27" ht="21.75" thickBot="1" x14ac:dyDescent="0.4">
      <c r="A226" s="226"/>
      <c r="B226" s="370" t="s">
        <v>520</v>
      </c>
      <c r="C226" s="371"/>
      <c r="D226" s="372"/>
      <c r="E226" s="372"/>
      <c r="F226" s="373"/>
      <c r="G226" s="374"/>
      <c r="H226" s="123"/>
      <c r="I226" s="107"/>
      <c r="J226" s="229"/>
      <c r="K226" s="123"/>
      <c r="L226" s="123"/>
      <c r="M226" s="228"/>
      <c r="N226" s="228"/>
      <c r="O226" s="123"/>
      <c r="P226" s="375"/>
      <c r="Q226" s="276"/>
      <c r="R226" s="477"/>
      <c r="S226" s="478"/>
      <c r="T226" s="479"/>
      <c r="U226" s="456"/>
      <c r="V226" s="461"/>
      <c r="W226" s="462"/>
      <c r="X226" s="461"/>
      <c r="Y226" s="462"/>
      <c r="Z226" s="461"/>
      <c r="AA226" s="462"/>
    </row>
    <row r="227" spans="1:27" ht="158.25" customHeight="1" x14ac:dyDescent="0.35">
      <c r="A227" s="24" t="s">
        <v>412</v>
      </c>
      <c r="B227" s="319" t="s">
        <v>266</v>
      </c>
      <c r="C227" s="320" t="s">
        <v>541</v>
      </c>
      <c r="D227" s="321" t="s">
        <v>416</v>
      </c>
      <c r="E227" s="321" t="s">
        <v>256</v>
      </c>
      <c r="F227" s="321" t="s">
        <v>49</v>
      </c>
      <c r="G227" s="322" t="s">
        <v>267</v>
      </c>
      <c r="H227" s="323">
        <v>250</v>
      </c>
      <c r="I227" s="323">
        <f t="shared" si="62"/>
        <v>2500</v>
      </c>
      <c r="J227" s="324">
        <v>0.23</v>
      </c>
      <c r="K227" s="323">
        <f>I227*23%</f>
        <v>575</v>
      </c>
      <c r="L227" s="323">
        <f t="shared" ref="L227:L230" si="66">K227+I227</f>
        <v>3075</v>
      </c>
      <c r="M227" s="22" t="s">
        <v>512</v>
      </c>
      <c r="N227" s="323" t="s">
        <v>7</v>
      </c>
      <c r="O227" s="323">
        <f>SUM(I227)</f>
        <v>2500</v>
      </c>
      <c r="P227" s="323">
        <f>SUM(L227)</f>
        <v>3075</v>
      </c>
      <c r="Q227" s="353">
        <v>336</v>
      </c>
      <c r="R227" s="376"/>
      <c r="S227" s="376"/>
      <c r="T227" s="377"/>
      <c r="U227" s="377"/>
      <c r="V227" s="316"/>
      <c r="W227" s="317"/>
      <c r="X227" s="318"/>
      <c r="Y227" s="317"/>
      <c r="Z227" s="318"/>
      <c r="AA227" s="317"/>
    </row>
    <row r="228" spans="1:27" ht="147" x14ac:dyDescent="0.35">
      <c r="A228" s="24" t="s">
        <v>413</v>
      </c>
      <c r="B228" s="319" t="s">
        <v>268</v>
      </c>
      <c r="C228" s="320" t="s">
        <v>541</v>
      </c>
      <c r="D228" s="321" t="s">
        <v>416</v>
      </c>
      <c r="E228" s="321" t="s">
        <v>256</v>
      </c>
      <c r="F228" s="321" t="s">
        <v>49</v>
      </c>
      <c r="G228" s="322" t="s">
        <v>267</v>
      </c>
      <c r="H228" s="323">
        <v>250</v>
      </c>
      <c r="I228" s="323">
        <f t="shared" si="62"/>
        <v>2500</v>
      </c>
      <c r="J228" s="324">
        <v>0.23</v>
      </c>
      <c r="K228" s="323">
        <f t="shared" ref="K228:K230" si="67">I228*23%</f>
        <v>575</v>
      </c>
      <c r="L228" s="323">
        <f t="shared" si="66"/>
        <v>3075</v>
      </c>
      <c r="M228" s="22" t="s">
        <v>512</v>
      </c>
      <c r="N228" s="323" t="s">
        <v>7</v>
      </c>
      <c r="O228" s="323">
        <f t="shared" ref="O228:O230" si="68">SUM(I228)</f>
        <v>2500</v>
      </c>
      <c r="P228" s="323">
        <f t="shared" ref="P228:P230" si="69">SUM(L228)</f>
        <v>3075</v>
      </c>
      <c r="Q228" s="353">
        <v>336</v>
      </c>
      <c r="R228" s="376"/>
      <c r="S228" s="376"/>
      <c r="T228" s="377"/>
      <c r="U228" s="377"/>
      <c r="V228" s="316"/>
      <c r="W228" s="317"/>
      <c r="X228" s="318"/>
      <c r="Y228" s="317"/>
      <c r="Z228" s="318"/>
      <c r="AA228" s="317"/>
    </row>
    <row r="229" spans="1:27" ht="147" x14ac:dyDescent="0.35">
      <c r="A229" s="24" t="s">
        <v>414</v>
      </c>
      <c r="B229" s="319" t="s">
        <v>269</v>
      </c>
      <c r="C229" s="320" t="s">
        <v>541</v>
      </c>
      <c r="D229" s="321" t="s">
        <v>416</v>
      </c>
      <c r="E229" s="321" t="s">
        <v>256</v>
      </c>
      <c r="F229" s="321" t="s">
        <v>49</v>
      </c>
      <c r="G229" s="322" t="s">
        <v>267</v>
      </c>
      <c r="H229" s="323">
        <v>250</v>
      </c>
      <c r="I229" s="323">
        <f t="shared" si="62"/>
        <v>2500</v>
      </c>
      <c r="J229" s="324">
        <v>0.23</v>
      </c>
      <c r="K229" s="323">
        <f t="shared" si="67"/>
        <v>575</v>
      </c>
      <c r="L229" s="323">
        <f t="shared" si="66"/>
        <v>3075</v>
      </c>
      <c r="M229" s="22" t="s">
        <v>512</v>
      </c>
      <c r="N229" s="323" t="s">
        <v>7</v>
      </c>
      <c r="O229" s="323">
        <f t="shared" si="68"/>
        <v>2500</v>
      </c>
      <c r="P229" s="323">
        <f t="shared" si="69"/>
        <v>3075</v>
      </c>
      <c r="Q229" s="353">
        <v>336</v>
      </c>
      <c r="R229" s="376"/>
      <c r="S229" s="376"/>
      <c r="T229" s="377"/>
      <c r="U229" s="377"/>
      <c r="V229" s="316"/>
      <c r="W229" s="317"/>
      <c r="X229" s="318"/>
      <c r="Y229" s="317"/>
      <c r="Z229" s="318"/>
      <c r="AA229" s="317"/>
    </row>
    <row r="230" spans="1:27" ht="103.5" customHeight="1" thickBot="1" x14ac:dyDescent="0.4">
      <c r="A230" s="24" t="s">
        <v>415</v>
      </c>
      <c r="B230" s="319" t="s">
        <v>270</v>
      </c>
      <c r="C230" s="320" t="s">
        <v>541</v>
      </c>
      <c r="D230" s="321" t="s">
        <v>416</v>
      </c>
      <c r="E230" s="321" t="s">
        <v>256</v>
      </c>
      <c r="F230" s="321" t="s">
        <v>49</v>
      </c>
      <c r="G230" s="322" t="s">
        <v>267</v>
      </c>
      <c r="H230" s="323">
        <v>250</v>
      </c>
      <c r="I230" s="323">
        <f t="shared" si="62"/>
        <v>2500</v>
      </c>
      <c r="J230" s="324">
        <v>0.23</v>
      </c>
      <c r="K230" s="323">
        <f t="shared" si="67"/>
        <v>575</v>
      </c>
      <c r="L230" s="323">
        <f t="shared" si="66"/>
        <v>3075</v>
      </c>
      <c r="M230" s="22" t="s">
        <v>512</v>
      </c>
      <c r="N230" s="323" t="s">
        <v>7</v>
      </c>
      <c r="O230" s="323">
        <f t="shared" si="68"/>
        <v>2500</v>
      </c>
      <c r="P230" s="323">
        <f t="shared" si="69"/>
        <v>3075</v>
      </c>
      <c r="Q230" s="353">
        <v>336</v>
      </c>
      <c r="R230" s="228"/>
      <c r="S230" s="228"/>
      <c r="T230" s="31"/>
      <c r="U230" s="31"/>
      <c r="V230" s="326"/>
      <c r="W230" s="266"/>
      <c r="X230" s="265"/>
      <c r="Y230" s="266"/>
      <c r="Z230" s="265"/>
      <c r="AA230" s="266"/>
    </row>
    <row r="231" spans="1:27" ht="28.5" customHeight="1" thickBot="1" x14ac:dyDescent="0.4">
      <c r="A231" s="378"/>
      <c r="B231" s="54" t="s">
        <v>15</v>
      </c>
      <c r="C231" s="379"/>
      <c r="D231" s="380"/>
      <c r="E231" s="380"/>
      <c r="F231" s="362"/>
      <c r="G231" s="381"/>
      <c r="H231" s="365"/>
      <c r="I231" s="365"/>
      <c r="J231" s="382"/>
      <c r="K231" s="365"/>
      <c r="L231" s="365"/>
      <c r="M231" s="383"/>
      <c r="N231" s="365"/>
      <c r="O231" s="276">
        <f>SUM(O227:O230)</f>
        <v>10000</v>
      </c>
      <c r="P231" s="276">
        <f>SUM(P227:P230)</f>
        <v>12300</v>
      </c>
      <c r="Q231" s="276"/>
      <c r="R231" s="384"/>
      <c r="S231" s="385"/>
      <c r="T231" s="386"/>
      <c r="U231" s="387"/>
      <c r="V231" s="265"/>
      <c r="W231" s="266"/>
      <c r="X231" s="265"/>
      <c r="Y231" s="266"/>
      <c r="Z231" s="265"/>
      <c r="AA231" s="266"/>
    </row>
    <row r="232" spans="1:27" ht="21.75" thickBot="1" x14ac:dyDescent="0.4">
      <c r="A232" s="226"/>
      <c r="B232" s="336" t="s">
        <v>521</v>
      </c>
      <c r="C232" s="388"/>
      <c r="D232" s="389"/>
      <c r="E232" s="389"/>
      <c r="F232" s="390"/>
      <c r="G232" s="391"/>
      <c r="H232" s="392"/>
      <c r="I232" s="365"/>
      <c r="J232" s="393"/>
      <c r="K232" s="392"/>
      <c r="L232" s="392"/>
      <c r="M232" s="394"/>
      <c r="N232" s="394"/>
      <c r="O232" s="392"/>
      <c r="P232" s="276"/>
      <c r="Q232" s="276"/>
      <c r="R232" s="480"/>
      <c r="S232" s="481"/>
      <c r="T232" s="465"/>
      <c r="U232" s="466"/>
      <c r="V232" s="461"/>
      <c r="W232" s="462"/>
      <c r="X232" s="461"/>
      <c r="Y232" s="462"/>
      <c r="Z232" s="461"/>
      <c r="AA232" s="462"/>
    </row>
    <row r="233" spans="1:27" ht="147.75" thickBot="1" x14ac:dyDescent="0.3">
      <c r="A233" s="76" t="s">
        <v>515</v>
      </c>
      <c r="B233" s="395" t="s">
        <v>275</v>
      </c>
      <c r="C233" s="396" t="s">
        <v>62</v>
      </c>
      <c r="D233" s="314" t="s">
        <v>150</v>
      </c>
      <c r="E233" s="314" t="s">
        <v>147</v>
      </c>
      <c r="F233" s="397" t="s">
        <v>42</v>
      </c>
      <c r="G233" s="397">
        <v>8</v>
      </c>
      <c r="H233" s="312">
        <v>123.9</v>
      </c>
      <c r="I233" s="312">
        <f t="shared" si="62"/>
        <v>991.2</v>
      </c>
      <c r="J233" s="313">
        <v>0.23</v>
      </c>
      <c r="K233" s="312">
        <f t="shared" ref="K233:K241" si="70">I233*23%</f>
        <v>227.97600000000003</v>
      </c>
      <c r="L233" s="312">
        <f t="shared" ref="L233:L242" si="71">K233+I233</f>
        <v>1219.1760000000002</v>
      </c>
      <c r="M233" s="314" t="s">
        <v>306</v>
      </c>
      <c r="N233" s="312">
        <f>SUM(H233*2.3%)+H233</f>
        <v>126.7497</v>
      </c>
      <c r="O233" s="312">
        <f>SUM(I233*2.3%)+I233</f>
        <v>1013.9976</v>
      </c>
      <c r="P233" s="312">
        <f>SUM(L233*2.3%)+L233</f>
        <v>1247.2170480000002</v>
      </c>
      <c r="Q233" s="398">
        <v>331</v>
      </c>
      <c r="R233" s="399"/>
      <c r="S233" s="399"/>
      <c r="T233" s="400"/>
      <c r="U233" s="401"/>
      <c r="V233" s="402"/>
      <c r="W233" s="403"/>
      <c r="X233" s="402"/>
      <c r="Y233" s="403"/>
      <c r="Z233" s="402"/>
      <c r="AA233" s="403"/>
    </row>
    <row r="234" spans="1:27" ht="147.75" thickBot="1" x14ac:dyDescent="0.3">
      <c r="A234" s="76" t="s">
        <v>526</v>
      </c>
      <c r="B234" s="395" t="s">
        <v>276</v>
      </c>
      <c r="C234" s="396" t="s">
        <v>62</v>
      </c>
      <c r="D234" s="314" t="s">
        <v>150</v>
      </c>
      <c r="E234" s="314" t="s">
        <v>147</v>
      </c>
      <c r="F234" s="397" t="s">
        <v>42</v>
      </c>
      <c r="G234" s="397">
        <v>2</v>
      </c>
      <c r="H234" s="312">
        <v>123.9</v>
      </c>
      <c r="I234" s="312">
        <f t="shared" si="62"/>
        <v>247.8</v>
      </c>
      <c r="J234" s="313">
        <v>0.23</v>
      </c>
      <c r="K234" s="312">
        <f t="shared" si="70"/>
        <v>56.994000000000007</v>
      </c>
      <c r="L234" s="312">
        <f t="shared" si="71"/>
        <v>304.79400000000004</v>
      </c>
      <c r="M234" s="314" t="s">
        <v>306</v>
      </c>
      <c r="N234" s="312">
        <f t="shared" ref="N234:N242" si="72">SUM(H234*2.3%)+H234</f>
        <v>126.7497</v>
      </c>
      <c r="O234" s="312">
        <f t="shared" ref="O234:O242" si="73">SUM(I234*2.3%)+I234</f>
        <v>253.49940000000001</v>
      </c>
      <c r="P234" s="312">
        <f t="shared" ref="P234:P242" si="74">SUM(L234*2.3%)+L234</f>
        <v>311.80426200000005</v>
      </c>
      <c r="Q234" s="398">
        <v>331</v>
      </c>
      <c r="R234" s="399"/>
      <c r="S234" s="399"/>
      <c r="T234" s="400"/>
      <c r="U234" s="401"/>
      <c r="V234" s="402"/>
      <c r="W234" s="403"/>
      <c r="X234" s="402"/>
      <c r="Y234" s="403"/>
      <c r="Z234" s="402"/>
      <c r="AA234" s="403"/>
    </row>
    <row r="235" spans="1:27" ht="147.75" thickBot="1" x14ac:dyDescent="0.3">
      <c r="A235" s="76" t="s">
        <v>527</v>
      </c>
      <c r="B235" s="395" t="s">
        <v>277</v>
      </c>
      <c r="C235" s="396" t="s">
        <v>62</v>
      </c>
      <c r="D235" s="314" t="s">
        <v>150</v>
      </c>
      <c r="E235" s="314" t="s">
        <v>147</v>
      </c>
      <c r="F235" s="397" t="s">
        <v>42</v>
      </c>
      <c r="G235" s="397">
        <v>8</v>
      </c>
      <c r="H235" s="312">
        <v>123.9</v>
      </c>
      <c r="I235" s="312">
        <f t="shared" si="62"/>
        <v>991.2</v>
      </c>
      <c r="J235" s="313">
        <v>0.23</v>
      </c>
      <c r="K235" s="312">
        <f t="shared" si="70"/>
        <v>227.97600000000003</v>
      </c>
      <c r="L235" s="312">
        <f t="shared" si="71"/>
        <v>1219.1760000000002</v>
      </c>
      <c r="M235" s="314" t="s">
        <v>306</v>
      </c>
      <c r="N235" s="312">
        <f t="shared" si="72"/>
        <v>126.7497</v>
      </c>
      <c r="O235" s="312">
        <f t="shared" si="73"/>
        <v>1013.9976</v>
      </c>
      <c r="P235" s="312">
        <f t="shared" si="74"/>
        <v>1247.2170480000002</v>
      </c>
      <c r="Q235" s="398">
        <v>331</v>
      </c>
      <c r="R235" s="399"/>
      <c r="S235" s="399"/>
      <c r="T235" s="400"/>
      <c r="U235" s="401"/>
      <c r="V235" s="402"/>
      <c r="W235" s="403"/>
      <c r="X235" s="402"/>
      <c r="Y235" s="403"/>
      <c r="Z235" s="402"/>
      <c r="AA235" s="403"/>
    </row>
    <row r="236" spans="1:27" ht="147.75" thickBot="1" x14ac:dyDescent="0.3">
      <c r="A236" s="76" t="s">
        <v>528</v>
      </c>
      <c r="B236" s="395" t="s">
        <v>278</v>
      </c>
      <c r="C236" s="396" t="s">
        <v>62</v>
      </c>
      <c r="D236" s="314" t="s">
        <v>150</v>
      </c>
      <c r="E236" s="314" t="s">
        <v>147</v>
      </c>
      <c r="F236" s="397" t="s">
        <v>42</v>
      </c>
      <c r="G236" s="397">
        <v>2</v>
      </c>
      <c r="H236" s="312">
        <v>123.9</v>
      </c>
      <c r="I236" s="312">
        <f t="shared" si="62"/>
        <v>247.8</v>
      </c>
      <c r="J236" s="313">
        <v>0.23</v>
      </c>
      <c r="K236" s="312">
        <f t="shared" si="70"/>
        <v>56.994000000000007</v>
      </c>
      <c r="L236" s="312">
        <f t="shared" si="71"/>
        <v>304.79400000000004</v>
      </c>
      <c r="M236" s="314" t="s">
        <v>306</v>
      </c>
      <c r="N236" s="312">
        <f t="shared" si="72"/>
        <v>126.7497</v>
      </c>
      <c r="O236" s="312">
        <f t="shared" si="73"/>
        <v>253.49940000000001</v>
      </c>
      <c r="P236" s="312">
        <f t="shared" si="74"/>
        <v>311.80426200000005</v>
      </c>
      <c r="Q236" s="398">
        <v>331</v>
      </c>
      <c r="R236" s="399"/>
      <c r="S236" s="399"/>
      <c r="T236" s="400"/>
      <c r="U236" s="401"/>
      <c r="V236" s="402"/>
      <c r="W236" s="403"/>
      <c r="X236" s="402"/>
      <c r="Y236" s="403"/>
      <c r="Z236" s="402"/>
      <c r="AA236" s="403"/>
    </row>
    <row r="237" spans="1:27" ht="147.75" thickBot="1" x14ac:dyDescent="0.3">
      <c r="A237" s="76" t="s">
        <v>529</v>
      </c>
      <c r="B237" s="395" t="s">
        <v>279</v>
      </c>
      <c r="C237" s="396" t="s">
        <v>62</v>
      </c>
      <c r="D237" s="314" t="s">
        <v>150</v>
      </c>
      <c r="E237" s="314" t="s">
        <v>147</v>
      </c>
      <c r="F237" s="397" t="s">
        <v>42</v>
      </c>
      <c r="G237" s="397">
        <v>3</v>
      </c>
      <c r="H237" s="312">
        <v>123.9</v>
      </c>
      <c r="I237" s="312">
        <f t="shared" si="62"/>
        <v>371.70000000000005</v>
      </c>
      <c r="J237" s="313">
        <v>0.23</v>
      </c>
      <c r="K237" s="312">
        <f t="shared" si="70"/>
        <v>85.491000000000014</v>
      </c>
      <c r="L237" s="312">
        <f t="shared" si="71"/>
        <v>457.19100000000003</v>
      </c>
      <c r="M237" s="314" t="s">
        <v>306</v>
      </c>
      <c r="N237" s="312">
        <f t="shared" si="72"/>
        <v>126.7497</v>
      </c>
      <c r="O237" s="312">
        <f t="shared" si="73"/>
        <v>380.24910000000006</v>
      </c>
      <c r="P237" s="312">
        <f t="shared" si="74"/>
        <v>467.70639300000005</v>
      </c>
      <c r="Q237" s="398">
        <v>331</v>
      </c>
      <c r="R237" s="399"/>
      <c r="S237" s="399"/>
      <c r="T237" s="400"/>
      <c r="U237" s="401"/>
      <c r="V237" s="402"/>
      <c r="W237" s="403"/>
      <c r="X237" s="402"/>
      <c r="Y237" s="403"/>
      <c r="Z237" s="402"/>
      <c r="AA237" s="403"/>
    </row>
    <row r="238" spans="1:27" ht="147.75" thickBot="1" x14ac:dyDescent="0.3">
      <c r="A238" s="76" t="s">
        <v>530</v>
      </c>
      <c r="B238" s="395" t="s">
        <v>280</v>
      </c>
      <c r="C238" s="396" t="s">
        <v>62</v>
      </c>
      <c r="D238" s="314" t="s">
        <v>150</v>
      </c>
      <c r="E238" s="314" t="s">
        <v>147</v>
      </c>
      <c r="F238" s="397" t="s">
        <v>42</v>
      </c>
      <c r="G238" s="397">
        <v>2</v>
      </c>
      <c r="H238" s="312">
        <v>123.9</v>
      </c>
      <c r="I238" s="312">
        <f t="shared" si="62"/>
        <v>247.8</v>
      </c>
      <c r="J238" s="313">
        <v>0.23</v>
      </c>
      <c r="K238" s="312">
        <f t="shared" si="70"/>
        <v>56.994000000000007</v>
      </c>
      <c r="L238" s="312">
        <f t="shared" si="71"/>
        <v>304.79400000000004</v>
      </c>
      <c r="M238" s="314" t="s">
        <v>306</v>
      </c>
      <c r="N238" s="312">
        <f t="shared" si="72"/>
        <v>126.7497</v>
      </c>
      <c r="O238" s="312">
        <f t="shared" si="73"/>
        <v>253.49940000000001</v>
      </c>
      <c r="P238" s="312">
        <f t="shared" si="74"/>
        <v>311.80426200000005</v>
      </c>
      <c r="Q238" s="398">
        <v>331</v>
      </c>
      <c r="R238" s="399"/>
      <c r="S238" s="399"/>
      <c r="T238" s="400"/>
      <c r="U238" s="401"/>
      <c r="V238" s="402"/>
      <c r="W238" s="403"/>
      <c r="X238" s="402"/>
      <c r="Y238" s="403"/>
      <c r="Z238" s="402"/>
      <c r="AA238" s="403"/>
    </row>
    <row r="239" spans="1:27" ht="147.75" thickBot="1" x14ac:dyDescent="0.3">
      <c r="A239" s="76" t="s">
        <v>531</v>
      </c>
      <c r="B239" s="395" t="s">
        <v>281</v>
      </c>
      <c r="C239" s="396" t="s">
        <v>62</v>
      </c>
      <c r="D239" s="314" t="s">
        <v>150</v>
      </c>
      <c r="E239" s="314" t="s">
        <v>147</v>
      </c>
      <c r="F239" s="397" t="s">
        <v>42</v>
      </c>
      <c r="G239" s="397">
        <v>2</v>
      </c>
      <c r="H239" s="312">
        <v>123.9</v>
      </c>
      <c r="I239" s="312">
        <f t="shared" si="62"/>
        <v>247.8</v>
      </c>
      <c r="J239" s="313">
        <v>0.23</v>
      </c>
      <c r="K239" s="312">
        <f t="shared" si="70"/>
        <v>56.994000000000007</v>
      </c>
      <c r="L239" s="312">
        <f t="shared" si="71"/>
        <v>304.79400000000004</v>
      </c>
      <c r="M239" s="314" t="s">
        <v>306</v>
      </c>
      <c r="N239" s="312">
        <f t="shared" si="72"/>
        <v>126.7497</v>
      </c>
      <c r="O239" s="312">
        <f t="shared" si="73"/>
        <v>253.49940000000001</v>
      </c>
      <c r="P239" s="312">
        <f t="shared" si="74"/>
        <v>311.80426200000005</v>
      </c>
      <c r="Q239" s="398">
        <v>331</v>
      </c>
      <c r="R239" s="399"/>
      <c r="S239" s="399"/>
      <c r="T239" s="400"/>
      <c r="U239" s="401"/>
      <c r="V239" s="402"/>
      <c r="W239" s="403"/>
      <c r="X239" s="402"/>
      <c r="Y239" s="403"/>
      <c r="Z239" s="402"/>
      <c r="AA239" s="403"/>
    </row>
    <row r="240" spans="1:27" ht="147.75" thickBot="1" x14ac:dyDescent="0.3">
      <c r="A240" s="76" t="s">
        <v>532</v>
      </c>
      <c r="B240" s="395" t="s">
        <v>282</v>
      </c>
      <c r="C240" s="396" t="s">
        <v>62</v>
      </c>
      <c r="D240" s="314" t="s">
        <v>150</v>
      </c>
      <c r="E240" s="314" t="s">
        <v>147</v>
      </c>
      <c r="F240" s="397" t="s">
        <v>42</v>
      </c>
      <c r="G240" s="397">
        <v>4</v>
      </c>
      <c r="H240" s="312">
        <v>123.9</v>
      </c>
      <c r="I240" s="312">
        <f t="shared" si="62"/>
        <v>495.6</v>
      </c>
      <c r="J240" s="313">
        <v>0.23</v>
      </c>
      <c r="K240" s="312">
        <f t="shared" si="70"/>
        <v>113.98800000000001</v>
      </c>
      <c r="L240" s="312">
        <f t="shared" si="71"/>
        <v>609.58800000000008</v>
      </c>
      <c r="M240" s="314" t="s">
        <v>306</v>
      </c>
      <c r="N240" s="312">
        <f t="shared" si="72"/>
        <v>126.7497</v>
      </c>
      <c r="O240" s="312">
        <f t="shared" si="73"/>
        <v>506.99880000000002</v>
      </c>
      <c r="P240" s="312">
        <f t="shared" si="74"/>
        <v>623.6085240000001</v>
      </c>
      <c r="Q240" s="398">
        <v>331</v>
      </c>
      <c r="R240" s="399"/>
      <c r="S240" s="399"/>
      <c r="T240" s="400"/>
      <c r="U240" s="401"/>
      <c r="V240" s="402"/>
      <c r="W240" s="403"/>
      <c r="X240" s="402"/>
      <c r="Y240" s="403"/>
      <c r="Z240" s="402"/>
      <c r="AA240" s="403"/>
    </row>
    <row r="241" spans="1:27" ht="147.75" thickBot="1" x14ac:dyDescent="0.3">
      <c r="A241" s="76" t="s">
        <v>533</v>
      </c>
      <c r="B241" s="395" t="s">
        <v>283</v>
      </c>
      <c r="C241" s="396" t="s">
        <v>62</v>
      </c>
      <c r="D241" s="314" t="s">
        <v>150</v>
      </c>
      <c r="E241" s="314" t="s">
        <v>147</v>
      </c>
      <c r="F241" s="397" t="s">
        <v>42</v>
      </c>
      <c r="G241" s="397">
        <v>2</v>
      </c>
      <c r="H241" s="312">
        <v>123.9</v>
      </c>
      <c r="I241" s="312">
        <f t="shared" si="62"/>
        <v>247.8</v>
      </c>
      <c r="J241" s="313">
        <v>0.23</v>
      </c>
      <c r="K241" s="312">
        <f t="shared" si="70"/>
        <v>56.994000000000007</v>
      </c>
      <c r="L241" s="312">
        <f t="shared" si="71"/>
        <v>304.79400000000004</v>
      </c>
      <c r="M241" s="314" t="s">
        <v>306</v>
      </c>
      <c r="N241" s="312">
        <f t="shared" si="72"/>
        <v>126.7497</v>
      </c>
      <c r="O241" s="312">
        <f t="shared" si="73"/>
        <v>253.49940000000001</v>
      </c>
      <c r="P241" s="312">
        <f t="shared" si="74"/>
        <v>311.80426200000005</v>
      </c>
      <c r="Q241" s="398">
        <v>331</v>
      </c>
      <c r="R241" s="399"/>
      <c r="S241" s="399"/>
      <c r="T241" s="400"/>
      <c r="U241" s="401"/>
      <c r="V241" s="402"/>
      <c r="W241" s="403"/>
      <c r="X241" s="402"/>
      <c r="Y241" s="403"/>
      <c r="Z241" s="402"/>
      <c r="AA241" s="403"/>
    </row>
    <row r="242" spans="1:27" ht="153" customHeight="1" thickBot="1" x14ac:dyDescent="0.3">
      <c r="A242" s="76" t="s">
        <v>534</v>
      </c>
      <c r="B242" s="395" t="s">
        <v>284</v>
      </c>
      <c r="C242" s="396" t="s">
        <v>62</v>
      </c>
      <c r="D242" s="314" t="s">
        <v>150</v>
      </c>
      <c r="E242" s="314" t="s">
        <v>147</v>
      </c>
      <c r="F242" s="397" t="s">
        <v>42</v>
      </c>
      <c r="G242" s="397">
        <v>3</v>
      </c>
      <c r="H242" s="312">
        <v>123.9</v>
      </c>
      <c r="I242" s="312">
        <f t="shared" si="62"/>
        <v>371.70000000000005</v>
      </c>
      <c r="J242" s="313">
        <v>0.23</v>
      </c>
      <c r="K242" s="312">
        <f>I242*23%</f>
        <v>85.491000000000014</v>
      </c>
      <c r="L242" s="312">
        <f t="shared" si="71"/>
        <v>457.19100000000003</v>
      </c>
      <c r="M242" s="314" t="s">
        <v>306</v>
      </c>
      <c r="N242" s="312">
        <f t="shared" si="72"/>
        <v>126.7497</v>
      </c>
      <c r="O242" s="312">
        <f t="shared" si="73"/>
        <v>380.24910000000006</v>
      </c>
      <c r="P242" s="312">
        <f t="shared" si="74"/>
        <v>467.70639300000005</v>
      </c>
      <c r="Q242" s="398">
        <v>331</v>
      </c>
      <c r="R242" s="404"/>
      <c r="S242" s="29"/>
      <c r="T242" s="405"/>
      <c r="U242" s="406"/>
      <c r="V242" s="348"/>
      <c r="W242" s="347"/>
      <c r="X242" s="348"/>
      <c r="Y242" s="347"/>
      <c r="Z242" s="348"/>
      <c r="AA242" s="347"/>
    </row>
    <row r="243" spans="1:27" ht="18.75" customHeight="1" thickBot="1" x14ac:dyDescent="0.3">
      <c r="A243" s="407"/>
      <c r="B243" s="54" t="s">
        <v>15</v>
      </c>
      <c r="C243" s="408"/>
      <c r="D243" s="409"/>
      <c r="E243" s="56"/>
      <c r="F243" s="410"/>
      <c r="G243" s="410"/>
      <c r="H243" s="411"/>
      <c r="I243" s="412"/>
      <c r="J243" s="413"/>
      <c r="K243" s="412"/>
      <c r="L243" s="412"/>
      <c r="M243" s="56"/>
      <c r="N243" s="412"/>
      <c r="O243" s="414">
        <f>SUM(O233:O242)</f>
        <v>4562.9892</v>
      </c>
      <c r="P243" s="414">
        <f>SUM(P233:P242)</f>
        <v>5612.476716000001</v>
      </c>
      <c r="Q243" s="64"/>
      <c r="R243" s="96"/>
      <c r="S243" s="97"/>
      <c r="T243" s="96"/>
      <c r="U243" s="97"/>
      <c r="V243" s="386"/>
      <c r="W243" s="386"/>
      <c r="X243" s="386"/>
      <c r="Y243" s="386"/>
      <c r="Z243" s="386"/>
      <c r="AA243" s="386"/>
    </row>
    <row r="244" spans="1:27" ht="21" customHeight="1" x14ac:dyDescent="0.25">
      <c r="A244" s="226"/>
      <c r="B244" s="415" t="s">
        <v>522</v>
      </c>
      <c r="C244" s="416"/>
      <c r="D244" s="417"/>
      <c r="E244" s="418"/>
      <c r="F244" s="419"/>
      <c r="G244" s="419"/>
      <c r="H244" s="420"/>
      <c r="I244" s="421"/>
      <c r="J244" s="422"/>
      <c r="K244" s="421"/>
      <c r="L244" s="421"/>
      <c r="M244" s="418"/>
      <c r="N244" s="421"/>
      <c r="O244" s="64"/>
      <c r="P244" s="64"/>
      <c r="Q244" s="64"/>
      <c r="R244" s="96"/>
      <c r="S244" s="97"/>
      <c r="T244" s="96"/>
      <c r="U244" s="97"/>
      <c r="V244" s="386"/>
      <c r="W244" s="386"/>
      <c r="X244" s="386"/>
      <c r="Y244" s="386"/>
      <c r="Z244" s="386"/>
      <c r="AA244" s="386"/>
    </row>
    <row r="245" spans="1:27" ht="159.75" customHeight="1" thickBot="1" x14ac:dyDescent="0.3">
      <c r="A245" s="24" t="s">
        <v>535</v>
      </c>
      <c r="B245" s="423" t="s">
        <v>513</v>
      </c>
      <c r="C245" s="424" t="s">
        <v>62</v>
      </c>
      <c r="D245" s="34" t="s">
        <v>44</v>
      </c>
      <c r="E245" s="22" t="s">
        <v>41</v>
      </c>
      <c r="F245" s="3" t="s">
        <v>42</v>
      </c>
      <c r="G245" s="4">
        <v>5</v>
      </c>
      <c r="H245" s="425">
        <v>130</v>
      </c>
      <c r="I245" s="323">
        <f t="shared" ref="I245" si="75">SUM(G245*H245)</f>
        <v>650</v>
      </c>
      <c r="J245" s="324">
        <v>0.08</v>
      </c>
      <c r="K245" s="323">
        <f>I245*8%</f>
        <v>52</v>
      </c>
      <c r="L245" s="323">
        <f t="shared" ref="L245" si="76">K245+I245</f>
        <v>702</v>
      </c>
      <c r="M245" s="22" t="s">
        <v>514</v>
      </c>
      <c r="N245" s="323">
        <f t="shared" ref="N245:O245" si="77">SUM(H245*2.3%)+H245</f>
        <v>132.99</v>
      </c>
      <c r="O245" s="356">
        <f t="shared" si="77"/>
        <v>664.95</v>
      </c>
      <c r="P245" s="356">
        <f t="shared" ref="P245" si="78">SUM(L245*2.3%)+L245</f>
        <v>718.14599999999996</v>
      </c>
      <c r="Q245" s="353">
        <v>336</v>
      </c>
      <c r="R245" s="96"/>
      <c r="S245" s="97"/>
      <c r="T245" s="96"/>
      <c r="U245" s="97"/>
      <c r="V245" s="386"/>
      <c r="W245" s="386"/>
      <c r="X245" s="386"/>
      <c r="Y245" s="386"/>
      <c r="Z245" s="386"/>
      <c r="AA245" s="386"/>
    </row>
    <row r="246" spans="1:27" ht="17.25" customHeight="1" thickBot="1" x14ac:dyDescent="0.3">
      <c r="A246" s="407"/>
      <c r="B246" s="54" t="s">
        <v>15</v>
      </c>
      <c r="C246" s="426"/>
      <c r="D246" s="143"/>
      <c r="E246" s="418"/>
      <c r="F246" s="1"/>
      <c r="G246" s="2"/>
      <c r="H246" s="420"/>
      <c r="I246" s="421"/>
      <c r="J246" s="427"/>
      <c r="K246" s="421"/>
      <c r="L246" s="421"/>
      <c r="M246" s="418"/>
      <c r="N246" s="421"/>
      <c r="O246" s="64">
        <f>SUM(O245)</f>
        <v>664.95</v>
      </c>
      <c r="P246" s="64">
        <f>SUM(P245)</f>
        <v>718.14599999999996</v>
      </c>
      <c r="Q246" s="428"/>
      <c r="R246" s="96"/>
      <c r="S246" s="97"/>
      <c r="T246" s="96"/>
      <c r="U246" s="97"/>
      <c r="V246" s="386"/>
      <c r="W246" s="386"/>
      <c r="X246" s="386"/>
      <c r="Y246" s="386"/>
      <c r="Z246" s="386"/>
      <c r="AA246" s="386"/>
    </row>
    <row r="247" spans="1:27" ht="30" customHeight="1" x14ac:dyDescent="0.35"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429">
        <f>SUM(O7:O9,O12:O31,O34:O39,O42:O51,O54:O60,O63:O67,O70:O92,O95:O109,O112:O113,O116:O140,O143:O144,O147,O150:O177,O180:O195,O198:O199,O202,O205:O208,O211:O212,O215:O217,O220:O224,O227:O230,O233:O242,O245)</f>
        <v>151558.38309999998</v>
      </c>
      <c r="P247" s="429">
        <f>SUM(P7:P9,P12:P31,P34:P39,P42:P51,P54:P60,P63:P67,P70:P92,P95:P109,P112:P113,P116:P140,P143:P144,P147,P150:P177,P180:P195,P198:P199,P202,P205:P208,P211:P212,P215:P217,P220:P224,P227:P230,P233:P242,P245)</f>
        <v>175195.46242799994</v>
      </c>
      <c r="Q247" s="430"/>
    </row>
    <row r="248" spans="1:27" ht="21" x14ac:dyDescent="0.35">
      <c r="O248" s="431"/>
    </row>
    <row r="249" spans="1:27" ht="21" x14ac:dyDescent="0.35">
      <c r="O249" s="431"/>
    </row>
    <row r="250" spans="1:27" ht="21" x14ac:dyDescent="0.35">
      <c r="O250" s="431"/>
    </row>
    <row r="251" spans="1:27" x14ac:dyDescent="0.25">
      <c r="S251" s="432" t="e">
        <f>SUM(R10+R32+#REF!+#REF!+T52+R61+R68+R110+R114+V141+R145+R148+R178+R200+R209+X213+R218+#REF!)</f>
        <v>#REF!</v>
      </c>
      <c r="T251" s="432"/>
      <c r="U251" s="432" t="e">
        <f>SUM(R10+R32+#REF!+#REF!+T52+R61+R68+R110+R114+V141+R145+R148+R178+R200+R209+X213+R218+#REF!)</f>
        <v>#REF!</v>
      </c>
    </row>
  </sheetData>
  <autoFilter ref="A4:AA247">
    <filterColumn colId="9" showButton="0"/>
  </autoFilter>
  <mergeCells count="126">
    <mergeCell ref="R226:S226"/>
    <mergeCell ref="T226:U226"/>
    <mergeCell ref="V226:W226"/>
    <mergeCell ref="X226:Y226"/>
    <mergeCell ref="Z226:AA226"/>
    <mergeCell ref="R232:S232"/>
    <mergeCell ref="T232:U232"/>
    <mergeCell ref="V232:W232"/>
    <mergeCell ref="X232:Y232"/>
    <mergeCell ref="Z232:AA232"/>
    <mergeCell ref="R210:S210"/>
    <mergeCell ref="T210:U210"/>
    <mergeCell ref="V210:W210"/>
    <mergeCell ref="X210:Y210"/>
    <mergeCell ref="Z210:AA210"/>
    <mergeCell ref="R214:S214"/>
    <mergeCell ref="T214:U214"/>
    <mergeCell ref="V214:W214"/>
    <mergeCell ref="X214:Y214"/>
    <mergeCell ref="Z214:AA214"/>
    <mergeCell ref="R197:S197"/>
    <mergeCell ref="T197:U197"/>
    <mergeCell ref="V197:W197"/>
    <mergeCell ref="X197:Y197"/>
    <mergeCell ref="Z197:AA197"/>
    <mergeCell ref="R201:S201"/>
    <mergeCell ref="T201:U201"/>
    <mergeCell ref="V201:W201"/>
    <mergeCell ref="X201:Y201"/>
    <mergeCell ref="Z201:AA201"/>
    <mergeCell ref="R149:S149"/>
    <mergeCell ref="T149:U149"/>
    <mergeCell ref="V149:W149"/>
    <mergeCell ref="X149:Y149"/>
    <mergeCell ref="Z149:AA149"/>
    <mergeCell ref="R179:S179"/>
    <mergeCell ref="T179:U179"/>
    <mergeCell ref="V179:W179"/>
    <mergeCell ref="X179:Y179"/>
    <mergeCell ref="Z179:AA179"/>
    <mergeCell ref="R142:S142"/>
    <mergeCell ref="T142:U142"/>
    <mergeCell ref="V142:W142"/>
    <mergeCell ref="X142:Y142"/>
    <mergeCell ref="Z142:AA142"/>
    <mergeCell ref="R146:S146"/>
    <mergeCell ref="T146:U146"/>
    <mergeCell ref="V146:W146"/>
    <mergeCell ref="X146:Y146"/>
    <mergeCell ref="Z146:AA146"/>
    <mergeCell ref="R111:S111"/>
    <mergeCell ref="T111:U111"/>
    <mergeCell ref="V111:W111"/>
    <mergeCell ref="X111:Y111"/>
    <mergeCell ref="Z111:AA111"/>
    <mergeCell ref="R115:S115"/>
    <mergeCell ref="T115:U115"/>
    <mergeCell ref="V115:W115"/>
    <mergeCell ref="X115:Y115"/>
    <mergeCell ref="Z115:AA115"/>
    <mergeCell ref="B94:C94"/>
    <mergeCell ref="R94:S94"/>
    <mergeCell ref="T94:U94"/>
    <mergeCell ref="V94:W94"/>
    <mergeCell ref="X94:Y94"/>
    <mergeCell ref="Z94:AA94"/>
    <mergeCell ref="R62:S62"/>
    <mergeCell ref="T62:U62"/>
    <mergeCell ref="V62:W62"/>
    <mergeCell ref="X62:Y62"/>
    <mergeCell ref="Z62:AA62"/>
    <mergeCell ref="R69:S69"/>
    <mergeCell ref="T69:U69"/>
    <mergeCell ref="V69:W69"/>
    <mergeCell ref="X69:Y69"/>
    <mergeCell ref="Z69:AA69"/>
    <mergeCell ref="R41:S41"/>
    <mergeCell ref="T41:U41"/>
    <mergeCell ref="V41:W41"/>
    <mergeCell ref="X41:Y41"/>
    <mergeCell ref="Z41:AA41"/>
    <mergeCell ref="R53:S53"/>
    <mergeCell ref="T53:U53"/>
    <mergeCell ref="V53:W53"/>
    <mergeCell ref="X53:Y53"/>
    <mergeCell ref="Z53:AA53"/>
    <mergeCell ref="R11:S11"/>
    <mergeCell ref="T11:U11"/>
    <mergeCell ref="V11:W11"/>
    <mergeCell ref="X11:Y11"/>
    <mergeCell ref="Z11:AA11"/>
    <mergeCell ref="R33:S33"/>
    <mergeCell ref="T33:U33"/>
    <mergeCell ref="V33:W33"/>
    <mergeCell ref="X33:Y33"/>
    <mergeCell ref="Z33:AA33"/>
    <mergeCell ref="Y4:Y5"/>
    <mergeCell ref="Z4:Z5"/>
    <mergeCell ref="AA4:AA5"/>
    <mergeCell ref="R6:S6"/>
    <mergeCell ref="T6:U6"/>
    <mergeCell ref="V6:W6"/>
    <mergeCell ref="X6:Y6"/>
    <mergeCell ref="Z6:AA6"/>
    <mergeCell ref="S4:S5"/>
    <mergeCell ref="T4:T5"/>
    <mergeCell ref="U4:U5"/>
    <mergeCell ref="V4:V5"/>
    <mergeCell ref="W4:W5"/>
    <mergeCell ref="X4:X5"/>
    <mergeCell ref="L4:L5"/>
    <mergeCell ref="M4:M5"/>
    <mergeCell ref="N4:N5"/>
    <mergeCell ref="O4:O5"/>
    <mergeCell ref="P4:P5"/>
    <mergeCell ref="R4:R5"/>
    <mergeCell ref="A1:R1"/>
    <mergeCell ref="A2:P2"/>
    <mergeCell ref="A4:A5"/>
    <mergeCell ref="B4:B5"/>
    <mergeCell ref="C4:C5"/>
    <mergeCell ref="D4:D5"/>
    <mergeCell ref="E4:E5"/>
    <mergeCell ref="F4:F5"/>
    <mergeCell ref="G4:G5"/>
    <mergeCell ref="J4:K4"/>
  </mergeCells>
  <pageMargins left="0.7" right="0.7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2020-04-03T09:37:18Z</dcterms:modified>
</cp:coreProperties>
</file>