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i\Desktop\Leśniczówka OBLAS ogrodzenie + droga\OBLAS\DROGA - Oblas\"/>
    </mc:Choice>
  </mc:AlternateContent>
  <xr:revisionPtr revIDLastSave="0" documentId="13_ncr:1_{91AE7E56-967E-4231-A519-93614F41553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INWESTORSKI" sheetId="6" r:id="rId1"/>
    <sheet name="Strona TYT." sheetId="7" r:id="rId2"/>
  </sheets>
  <definedNames>
    <definedName name="_xlnm.Print_Area" localSheetId="0">'Kosztorys INWESTORSKI'!$B$1:$H$38</definedName>
  </definedNames>
  <calcPr calcId="191029" fullPrecision="0"/>
</workbook>
</file>

<file path=xl/calcChain.xml><?xml version="1.0" encoding="utf-8"?>
<calcChain xmlns="http://schemas.openxmlformats.org/spreadsheetml/2006/main">
  <c r="H35" i="6" l="1"/>
  <c r="H34" i="6"/>
  <c r="F34" i="6"/>
  <c r="F32" i="6"/>
  <c r="H32" i="6" s="1"/>
  <c r="H31" i="6"/>
  <c r="H30" i="6"/>
  <c r="H29" i="6"/>
  <c r="H28" i="6"/>
  <c r="F27" i="6"/>
  <c r="H27" i="6" s="1"/>
  <c r="H26" i="6"/>
  <c r="H25" i="6"/>
  <c r="F23" i="6"/>
  <c r="H23" i="6" s="1"/>
  <c r="F22" i="6"/>
  <c r="H22" i="6" s="1"/>
  <c r="H21" i="6"/>
  <c r="F21" i="6"/>
  <c r="H20" i="6"/>
  <c r="F19" i="6"/>
  <c r="H19" i="6" s="1"/>
  <c r="F18" i="6"/>
  <c r="H18" i="6" s="1"/>
  <c r="F17" i="6"/>
  <c r="H17" i="6" s="1"/>
  <c r="H16" i="6"/>
  <c r="H14" i="6"/>
  <c r="H13" i="6"/>
  <c r="F12" i="6"/>
  <c r="H12" i="6" s="1"/>
  <c r="F11" i="6"/>
  <c r="H11" i="6" s="1"/>
  <c r="H9" i="6"/>
  <c r="H7" i="6"/>
  <c r="H6" i="6"/>
  <c r="H36" i="6" l="1"/>
  <c r="E11" i="7"/>
  <c r="H37" i="6" l="1"/>
  <c r="H38" i="6" s="1"/>
  <c r="E12" i="7"/>
  <c r="E13" i="7" l="1"/>
</calcChain>
</file>

<file path=xl/sharedStrings.xml><?xml version="1.0" encoding="utf-8"?>
<sst xmlns="http://schemas.openxmlformats.org/spreadsheetml/2006/main" count="137" uniqueCount="100">
  <si>
    <t>Nr SST</t>
  </si>
  <si>
    <t>Lp.</t>
  </si>
  <si>
    <t>Opis i wyliczenia</t>
  </si>
  <si>
    <t>j.m.</t>
  </si>
  <si>
    <t>m</t>
  </si>
  <si>
    <t>Ilość</t>
  </si>
  <si>
    <t xml:space="preserve">km </t>
  </si>
  <si>
    <t xml:space="preserve">m </t>
  </si>
  <si>
    <t>D-08.01.01.</t>
  </si>
  <si>
    <t>Roboty pomiarowe przy liniowych robotach ziemnych wraz z geodezyjną dokumentacją powykonawczą - trasa drogi w terenie równinnym</t>
  </si>
  <si>
    <t>Mechaniczne karczowanie krzaków i poszycia wraz z wywiezieniem i utylizacją materiału.</t>
  </si>
  <si>
    <t>suma brutto</t>
  </si>
  <si>
    <t>Obrzeża betonowe o wymiarach 8x30 cm wraz z wykonaniem ławy betonowej z oporem -  beton C 12/15</t>
  </si>
  <si>
    <t>Wykopy oraz przekopy wykonywane koparkami przedsiębiernymi z transportem materiału na nasyp /pozyskanie materiału z dokopu/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</si>
  <si>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</si>
  <si>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</si>
  <si>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</si>
  <si>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</si>
  <si>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</si>
  <si>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</si>
  <si>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</si>
  <si>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</si>
  <si>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</si>
  <si>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</si>
  <si>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</si>
  <si>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</si>
  <si>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</si>
  <si>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</si>
  <si>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</si>
  <si>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</si>
  <si>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</si>
  <si>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</si>
  <si>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</si>
  <si>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</si>
  <si>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</si>
  <si>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</si>
  <si>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</si>
  <si>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</si>
  <si>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1. ROBOTY PRZYGOTOWAWCZE CPV 45100000-8</t>
  </si>
  <si>
    <t>2. ROBOTY ROZBIÓRKOWE CPV 45110000-1</t>
  </si>
  <si>
    <t>3. ROBOTY ZIEMNE CPV 45111200-0</t>
  </si>
  <si>
    <t>suma netto</t>
  </si>
  <si>
    <t>vat 23%</t>
  </si>
  <si>
    <t>Humusowanie skarp i powierzchni płaskich z obsianiem trawą - gr warstwy humusu 10 cm</t>
  </si>
  <si>
    <t>MARZEC 2021r.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</si>
  <si>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</si>
  <si>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</si>
  <si>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</si>
  <si>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t>NARZUTY:</t>
  </si>
  <si>
    <t>Koszty pośrednie [Kp]</t>
  </si>
  <si>
    <t>R+S</t>
  </si>
  <si>
    <t>Koszty zakupu [Kz]</t>
  </si>
  <si>
    <t>Mbezp</t>
  </si>
  <si>
    <t>Zysk [Z]</t>
  </si>
  <si>
    <t>R+S+Kp(R+S)</t>
  </si>
  <si>
    <r>
      <rPr>
        <i/>
        <sz val="11"/>
        <color indexed="8"/>
        <rFont val="Times New Roman"/>
        <family val="1"/>
        <charset val="238"/>
      </rPr>
      <t>Inwestor :</t>
    </r>
    <r>
      <rPr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indexed="8"/>
        <rFont val="Times New Roman"/>
        <family val="1"/>
        <charset val="238"/>
      </rPr>
      <t>Nadleśnictwo Radom; ul. Janiszewska 48; 26-600 Radom</t>
    </r>
  </si>
  <si>
    <r>
      <rPr>
        <i/>
        <sz val="11"/>
        <color indexed="8"/>
        <rFont val="Times New Roman"/>
        <family val="1"/>
        <charset val="238"/>
      </rPr>
      <t>Data opracowania 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theme="1"/>
        <rFont val="Times New Roman"/>
        <family val="1"/>
        <charset val="238"/>
      </rPr>
      <t>23</t>
    </r>
    <r>
      <rPr>
        <b/>
        <i/>
        <sz val="11"/>
        <color indexed="8"/>
        <rFont val="Times New Roman"/>
        <family val="1"/>
        <charset val="238"/>
      </rPr>
      <t>.03.2021r.</t>
    </r>
  </si>
  <si>
    <r>
      <rPr>
        <i/>
        <sz val="11"/>
        <color indexed="8"/>
        <rFont val="Times New Roman"/>
        <family val="1"/>
        <charset val="238"/>
      </rPr>
      <t>Stawka roboczogodziny (netto) :</t>
    </r>
    <r>
      <rPr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indexed="8"/>
        <rFont val="Times New Roman"/>
        <family val="1"/>
        <charset val="238"/>
      </rPr>
      <t>18,50 zł</t>
    </r>
  </si>
  <si>
    <r>
      <rPr>
        <i/>
        <sz val="11"/>
        <color indexed="8"/>
        <rFont val="Times New Roman"/>
        <family val="1"/>
        <charset val="238"/>
      </rPr>
      <t>Poziom cen :</t>
    </r>
    <r>
      <rPr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indexed="8"/>
        <rFont val="Times New Roman"/>
        <family val="1"/>
        <charset val="238"/>
      </rPr>
      <t>IV kwartał 2020 roku</t>
    </r>
  </si>
  <si>
    <r>
      <t xml:space="preserve">Opracowano na podstawie : </t>
    </r>
    <r>
      <rPr>
        <b/>
        <i/>
        <sz val="11"/>
        <color indexed="8"/>
        <rFont val="Times New Roman"/>
        <family val="1"/>
        <charset val="238"/>
      </rPr>
      <t>KOSZTORYS INWESTORSKI</t>
    </r>
    <r>
      <rPr>
        <i/>
        <sz val="11"/>
        <color indexed="8"/>
        <rFont val="Times New Roman"/>
        <family val="1"/>
        <charset val="238"/>
      </rPr>
      <t xml:space="preserve"> sporządzony w oparciu SEKOCENBUD</t>
    </r>
    <r>
      <rPr>
        <i/>
        <sz val="11"/>
        <color theme="1"/>
        <rFont val="Times New Roman"/>
        <family val="1"/>
        <charset val="238"/>
      </rPr>
      <t xml:space="preserve"> IV kwartał 2020 rok</t>
    </r>
  </si>
  <si>
    <t>Sporządził :</t>
  </si>
  <si>
    <r>
      <rPr>
        <i/>
        <sz val="14"/>
        <color indexed="8"/>
        <rFont val="Times New Roman"/>
        <family val="1"/>
        <charset val="238"/>
      </rPr>
      <t>Nazwa inwestycji:</t>
    </r>
    <r>
      <rPr>
        <b/>
        <i/>
        <sz val="14"/>
        <color indexed="8"/>
        <rFont val="Times New Roman"/>
        <family val="1"/>
        <charset val="238"/>
      </rPr>
      <t xml:space="preserve"> „Przebudowy drogi dojazdowej (wewnętrznej) do leśniczówki Leśnictwa Oblas”</t>
    </r>
  </si>
  <si>
    <t>„Przebudowy drogi dojazdowej (wewnętrznej) do leśniczówki Leśnictwa Oblas”</t>
  </si>
  <si>
    <r>
      <t>m</t>
    </r>
    <r>
      <rPr>
        <i/>
        <vertAlign val="superscript"/>
        <sz val="10"/>
        <rFont val="Times New Roman"/>
        <family val="1"/>
        <charset val="238"/>
      </rPr>
      <t>2</t>
    </r>
  </si>
  <si>
    <t>Rozebranie istniejącej nawierzchni drogi o grubości 20cm.</t>
  </si>
  <si>
    <r>
      <t>m</t>
    </r>
    <r>
      <rPr>
        <i/>
        <vertAlign val="superscript"/>
        <sz val="10"/>
        <rFont val="Times New Roman"/>
        <family val="1"/>
        <charset val="238"/>
      </rPr>
      <t>3</t>
    </r>
  </si>
  <si>
    <t>4. KONSTRUKCJA DROGI CPV 45233253-7</t>
  </si>
  <si>
    <t>Wykonanie podłoża pod konstrukcję drogi.</t>
  </si>
  <si>
    <t xml:space="preserve">Wykonanie warstwy z gruntu stabilizowanego spoiwem hydraulicznym 2,5MPa - grubość warstwy po zagęszczeniu 20 cm </t>
  </si>
  <si>
    <t>Wykopy oraz przekopy  wykonywane koparkami przedsiębiernymi  z odwozem</t>
  </si>
  <si>
    <t>Usunięcie warstwy ziemi urodzajnej o średniej gr 15 cm wraz ze ścinką poboczy, z odwozem.</t>
  </si>
  <si>
    <t>Nawierzchnia z kostki brukowej betonowej 8 cm kolor behaton na podsypce cem-piask 1:4 gr. 3 cm</t>
  </si>
  <si>
    <t>Krawężniki betonowe zaniżone o wymiarach 13x30 cm na podsypce cementowo-piaskowej oraz ławie betonowej z oporem - beton C12/15</t>
  </si>
  <si>
    <t xml:space="preserve">Warstwa  z kruszywa łamanego stabilizowanego mechanicznie 31,5/63 gr. 18cm </t>
  </si>
  <si>
    <t xml:space="preserve">Warstwa  z kruszywa łamanego stabilizowanego mechanicznie 0/31,5 gr. 18cm </t>
  </si>
  <si>
    <t xml:space="preserve">Warstwa  z kruszywa łamanego stabilizowanego mechanicznie 0/31,5 z zamiałowaniem kruszywem 0/4mm - gr. 9cm </t>
  </si>
  <si>
    <t>Wykonanie podłoża pod konstrukcję parkingu i chodnika.</t>
  </si>
  <si>
    <t xml:space="preserve">Formowanie i zagęszczanie nasypów o wys. do 3.0 m z gruntu G1 </t>
  </si>
  <si>
    <t>Nawierzchnia z płyt ażurowych 10 cm podsypce cem-piask 1:4 gr. 3 cm</t>
  </si>
  <si>
    <t xml:space="preserve">Warstwa  z kruszywa łamanego stabilizowanego mechanicznie 0/31,5 gr. 15cm </t>
  </si>
  <si>
    <t>Nawierzchnia z kostki brukowej betonowej 6 cm kolor szary behaton na podsypce z kruszywa 0/4mm  gr. 5 cm (chodnik)</t>
  </si>
  <si>
    <t>Cena jednostkowa netto</t>
  </si>
  <si>
    <t>Wartość netto</t>
  </si>
  <si>
    <t>D-01.01.01.</t>
  </si>
  <si>
    <t>D-01.02.01.</t>
  </si>
  <si>
    <t>D-02.01.01.</t>
  </si>
  <si>
    <t>D-02.03.01.</t>
  </si>
  <si>
    <t>D-08.03.01.</t>
  </si>
  <si>
    <t>D-04.01.01.</t>
  </si>
  <si>
    <t>D-04.05.01.</t>
  </si>
  <si>
    <t>D-04.04.02.</t>
  </si>
  <si>
    <t>D-06.01.02.</t>
  </si>
  <si>
    <t xml:space="preserve">5. KONSTRUKCJA MIEJSC PARKINGOWYCH I CHODNIKA CPV  45233252-0 </t>
  </si>
  <si>
    <t>6. ROBOTY WYKOŃCZENIOWE CPV 45236000-0</t>
  </si>
  <si>
    <t>D-08.02.02.</t>
  </si>
  <si>
    <t>KOSZTORYS OFERTOWY</t>
  </si>
  <si>
    <t>25.</t>
  </si>
  <si>
    <t>Kalkulacja indywidualna</t>
  </si>
  <si>
    <t>Demontaż, renowacja, zabezpieczenie powłoką malarską farbami nawierzchniowymi i emaliami ftalowymi, ponowny montaż - MASZT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</si>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</sst>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#,##0.00\ &quot;zł&quot;"/>
    <numFmt numFmtId="166" formatCode="#,##0.00*2"/>
    <numFmt numFmtId="167" formatCode="_-* #,##0.00\ [$zł-415]_-;\-* #,##0.00\ [$zł-415]_-;_-* &quot;-&quot;??\ [$zł-415]_-;_-@_-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i/>
      <sz val="13.5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8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8"/>
      <name val="Arial"/>
      <family val="2"/>
      <charset val="238"/>
    </font>
    <font>
      <i/>
      <sz val="8"/>
      <color rgb="FFFF000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 wrapText="1"/>
    </xf>
    <xf numFmtId="165" fontId="2" fillId="0" borderId="0" xfId="0" applyNumberFormat="1" applyFont="1" applyFill="1" applyBorder="1" applyAlignment="1" applyProtection="1">
      <alignment horizontal="center" vertical="center"/>
    </xf>
    <xf numFmtId="164" fontId="3" fillId="0" borderId="0" xfId="1" applyFont="1" applyFill="1" applyBorder="1" applyAlignment="1" applyProtection="1">
      <alignment horizontal="center" vertical="center"/>
    </xf>
    <xf numFmtId="0" fontId="0" fillId="2" borderId="0" xfId="0" applyFill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3" fillId="3" borderId="2" xfId="0" applyFont="1" applyFill="1" applyBorder="1" applyAlignment="1">
      <alignment vertical="center"/>
    </xf>
    <xf numFmtId="0" fontId="13" fillId="3" borderId="29" xfId="0" applyFont="1" applyFill="1" applyBorder="1" applyAlignment="1">
      <alignment vertical="center"/>
    </xf>
    <xf numFmtId="0" fontId="13" fillId="3" borderId="28" xfId="0" applyFont="1" applyFill="1" applyBorder="1" applyAlignment="1">
      <alignment vertical="center"/>
    </xf>
    <xf numFmtId="164" fontId="13" fillId="3" borderId="1" xfId="1" applyFont="1" applyFill="1" applyBorder="1" applyAlignment="1">
      <alignment vertical="center"/>
    </xf>
    <xf numFmtId="0" fontId="14" fillId="0" borderId="0" xfId="0" applyFont="1"/>
    <xf numFmtId="0" fontId="7" fillId="0" borderId="0" xfId="0" applyFont="1"/>
    <xf numFmtId="10" fontId="7" fillId="0" borderId="0" xfId="0" applyNumberFormat="1" applyFont="1"/>
    <xf numFmtId="10" fontId="7" fillId="0" borderId="0" xfId="2" applyNumberFormat="1" applyFont="1"/>
    <xf numFmtId="0" fontId="1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8" fillId="0" borderId="0" xfId="0" applyFont="1" applyAlignment="1">
      <alignment horizontal="justify" vertical="center"/>
    </xf>
    <xf numFmtId="4" fontId="2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4" fontId="26" fillId="0" borderId="14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center" vertical="center" wrapText="1"/>
    </xf>
    <xf numFmtId="2" fontId="17" fillId="0" borderId="25" xfId="0" applyNumberFormat="1" applyFont="1" applyBorder="1" applyAlignment="1">
      <alignment horizontal="center" vertical="center"/>
    </xf>
    <xf numFmtId="4" fontId="17" fillId="0" borderId="25" xfId="0" applyNumberFormat="1" applyFont="1" applyBorder="1" applyAlignment="1">
      <alignment horizontal="center" vertical="center"/>
    </xf>
    <xf numFmtId="167" fontId="17" fillId="0" borderId="26" xfId="0" applyNumberFormat="1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left" vertical="center" wrapText="1"/>
    </xf>
    <xf numFmtId="166" fontId="17" fillId="0" borderId="21" xfId="0" applyNumberFormat="1" applyFont="1" applyBorder="1" applyAlignment="1">
      <alignment horizontal="center" vertical="center" wrapText="1"/>
    </xf>
    <xf numFmtId="2" fontId="17" fillId="0" borderId="21" xfId="0" applyNumberFormat="1" applyFont="1" applyBorder="1" applyAlignment="1">
      <alignment horizontal="center" vertical="center"/>
    </xf>
    <xf numFmtId="4" fontId="17" fillId="0" borderId="21" xfId="0" applyNumberFormat="1" applyFont="1" applyBorder="1" applyAlignment="1">
      <alignment horizontal="center" vertical="center"/>
    </xf>
    <xf numFmtId="167" fontId="17" fillId="0" borderId="22" xfId="0" applyNumberFormat="1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166" fontId="17" fillId="0" borderId="14" xfId="0" applyNumberFormat="1" applyFont="1" applyBorder="1" applyAlignment="1">
      <alignment horizontal="center" vertical="center" wrapText="1"/>
    </xf>
    <xf numFmtId="2" fontId="17" fillId="0" borderId="14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center" vertical="center"/>
    </xf>
    <xf numFmtId="167" fontId="17" fillId="0" borderId="13" xfId="0" applyNumberFormat="1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166" fontId="17" fillId="0" borderId="25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167" fontId="17" fillId="0" borderId="8" xfId="0" applyNumberFormat="1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65" fontId="13" fillId="0" borderId="9" xfId="0" applyNumberFormat="1" applyFont="1" applyBorder="1" applyAlignment="1">
      <alignment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Y45"/>
  <sheetViews>
    <sheetView tabSelected="1" view="pageBreakPreview" zoomScale="130" zoomScaleNormal="75" zoomScaleSheetLayoutView="130" zoomScalePageLayoutView="85" workbookViewId="0">
      <selection activeCell="G7" sqref="G6:G7"/>
    </sheetView>
  </sheetViews>
  <sheetFormatPr defaultRowHeight="15" x14ac:dyDescent="0.25"/>
  <cols>
    <col min="1" max="1" width="53.5703125" customWidth="1"/>
    <col min="2" max="2" width="3.85546875" style="2" customWidth="1"/>
    <col min="3" max="3" width="9.28515625" style="26" customWidth="1"/>
    <col min="4" max="4" width="65" style="5" customWidth="1"/>
    <col min="5" max="5" width="4.7109375" style="4" customWidth="1"/>
    <col min="6" max="6" width="8" style="2" customWidth="1"/>
    <col min="7" max="7" width="9" style="25" customWidth="1"/>
    <col min="8" max="8" width="12.28515625" style="2" customWidth="1"/>
  </cols>
  <sheetData>
    <row r="1" spans="2:11" ht="5.0999999999999996" customHeight="1" thickBot="1" x14ac:dyDescent="0.3"/>
    <row r="2" spans="2:11" ht="21.75" customHeight="1" thickBot="1" x14ac:dyDescent="0.4">
      <c r="B2" s="27" t="s">
        <v>95</v>
      </c>
      <c r="C2" s="28"/>
      <c r="D2" s="28"/>
      <c r="E2" s="28"/>
      <c r="F2" s="28"/>
      <c r="G2" s="28"/>
      <c r="H2" s="29"/>
    </row>
    <row r="3" spans="2:11" ht="21" customHeight="1" thickBot="1" x14ac:dyDescent="0.3">
      <c r="B3" s="30" t="s">
        <v>62</v>
      </c>
      <c r="C3" s="31"/>
      <c r="D3" s="31"/>
      <c r="E3" s="31"/>
      <c r="F3" s="31"/>
      <c r="G3" s="31"/>
      <c r="H3" s="32"/>
    </row>
    <row r="4" spans="2:11" ht="34.5" thickBot="1" x14ac:dyDescent="0.3">
      <c r="B4" s="37" t="s">
        <v>1</v>
      </c>
      <c r="C4" s="38" t="s">
        <v>0</v>
      </c>
      <c r="D4" s="39" t="s">
        <v>2</v>
      </c>
      <c r="E4" s="40" t="s">
        <v>3</v>
      </c>
      <c r="F4" s="41" t="s">
        <v>5</v>
      </c>
      <c r="G4" s="42" t="s">
        <v>81</v>
      </c>
      <c r="H4" s="43" t="s">
        <v>82</v>
      </c>
    </row>
    <row r="5" spans="2:11" s="3" customFormat="1" ht="15.75" thickBot="1" x14ac:dyDescent="0.3">
      <c r="B5" s="37"/>
      <c r="C5" s="44"/>
      <c r="D5" s="45" t="s">
        <v>38</v>
      </c>
      <c r="E5" s="46"/>
      <c r="F5" s="47"/>
      <c r="G5" s="47"/>
      <c r="H5" s="48"/>
    </row>
    <row r="6" spans="2:11" ht="25.5" x14ac:dyDescent="0.25">
      <c r="B6" s="49" t="s">
        <v>14</v>
      </c>
      <c r="C6" s="50" t="s">
        <v>83</v>
      </c>
      <c r="D6" s="51" t="s">
        <v>9</v>
      </c>
      <c r="E6" s="52" t="s">
        <v>6</v>
      </c>
      <c r="F6" s="53">
        <v>0.1</v>
      </c>
      <c r="G6" s="54"/>
      <c r="H6" s="55">
        <f>ROUND(F6*G6,2)</f>
        <v>0</v>
      </c>
      <c r="K6" s="9"/>
    </row>
    <row r="7" spans="2:11" ht="26.25" thickBot="1" x14ac:dyDescent="0.3">
      <c r="B7" s="56" t="s">
        <v>15</v>
      </c>
      <c r="C7" s="57" t="s">
        <v>84</v>
      </c>
      <c r="D7" s="58" t="s">
        <v>10</v>
      </c>
      <c r="E7" s="59" t="s">
        <v>63</v>
      </c>
      <c r="F7" s="60">
        <v>600</v>
      </c>
      <c r="G7" s="61"/>
      <c r="H7" s="62">
        <f>ROUND(F7*G7,2)</f>
        <v>0</v>
      </c>
    </row>
    <row r="8" spans="2:11" ht="15.75" thickBot="1" x14ac:dyDescent="0.3">
      <c r="B8" s="63"/>
      <c r="C8" s="64"/>
      <c r="D8" s="65" t="s">
        <v>39</v>
      </c>
      <c r="E8" s="66"/>
      <c r="F8" s="67"/>
      <c r="G8" s="67"/>
      <c r="H8" s="68"/>
    </row>
    <row r="9" spans="2:11" ht="23.25" thickBot="1" x14ac:dyDescent="0.3">
      <c r="B9" s="69" t="s">
        <v>16</v>
      </c>
      <c r="C9" s="70" t="s">
        <v>85</v>
      </c>
      <c r="D9" s="71" t="s">
        <v>64</v>
      </c>
      <c r="E9" s="72" t="s">
        <v>63</v>
      </c>
      <c r="F9" s="73">
        <v>409.71</v>
      </c>
      <c r="G9" s="74"/>
      <c r="H9" s="75">
        <f t="shared" ref="H9:H35" si="0">ROUND(F9*G9,2)</f>
        <v>0</v>
      </c>
    </row>
    <row r="10" spans="2:11" ht="15.75" thickBot="1" x14ac:dyDescent="0.3">
      <c r="B10" s="76"/>
      <c r="C10" s="64"/>
      <c r="D10" s="65" t="s">
        <v>40</v>
      </c>
      <c r="E10" s="66"/>
      <c r="F10" s="67"/>
      <c r="G10" s="67"/>
      <c r="H10" s="68"/>
    </row>
    <row r="11" spans="2:11" s="3" customFormat="1" ht="25.5" x14ac:dyDescent="0.25">
      <c r="B11" s="49" t="s">
        <v>17</v>
      </c>
      <c r="C11" s="50" t="s">
        <v>85</v>
      </c>
      <c r="D11" s="51" t="s">
        <v>70</v>
      </c>
      <c r="E11" s="77" t="s">
        <v>63</v>
      </c>
      <c r="F11" s="53">
        <f>4*93+4*10+43</f>
        <v>455</v>
      </c>
      <c r="G11" s="54"/>
      <c r="H11" s="55">
        <f t="shared" si="0"/>
        <v>0</v>
      </c>
      <c r="K11"/>
    </row>
    <row r="12" spans="2:11" s="3" customFormat="1" ht="16.5" customHeight="1" x14ac:dyDescent="0.25">
      <c r="B12" s="78" t="s">
        <v>18</v>
      </c>
      <c r="C12" s="79" t="s">
        <v>85</v>
      </c>
      <c r="D12" s="80" t="s">
        <v>69</v>
      </c>
      <c r="E12" s="81" t="s">
        <v>65</v>
      </c>
      <c r="F12" s="82">
        <f>(147.91+32+149.8+80+43)*0.3</f>
        <v>135.81</v>
      </c>
      <c r="G12" s="83"/>
      <c r="H12" s="84">
        <f t="shared" si="0"/>
        <v>0</v>
      </c>
      <c r="K12"/>
    </row>
    <row r="13" spans="2:11" s="3" customFormat="1" ht="25.5" x14ac:dyDescent="0.25">
      <c r="B13" s="78" t="s">
        <v>19</v>
      </c>
      <c r="C13" s="79" t="s">
        <v>85</v>
      </c>
      <c r="D13" s="80" t="s">
        <v>13</v>
      </c>
      <c r="E13" s="81" t="s">
        <v>65</v>
      </c>
      <c r="F13" s="82">
        <v>145</v>
      </c>
      <c r="G13" s="83"/>
      <c r="H13" s="84">
        <f t="shared" si="0"/>
        <v>0</v>
      </c>
      <c r="K13"/>
    </row>
    <row r="14" spans="2:11" s="3" customFormat="1" ht="23.25" thickBot="1" x14ac:dyDescent="0.3">
      <c r="B14" s="56" t="s">
        <v>20</v>
      </c>
      <c r="C14" s="57" t="s">
        <v>86</v>
      </c>
      <c r="D14" s="58" t="s">
        <v>77</v>
      </c>
      <c r="E14" s="85" t="s">
        <v>65</v>
      </c>
      <c r="F14" s="60">
        <v>145</v>
      </c>
      <c r="G14" s="61"/>
      <c r="H14" s="62">
        <f t="shared" si="0"/>
        <v>0</v>
      </c>
      <c r="K14"/>
    </row>
    <row r="15" spans="2:11" ht="15.75" thickBot="1" x14ac:dyDescent="0.3">
      <c r="B15" s="76"/>
      <c r="C15" s="64"/>
      <c r="D15" s="65" t="s">
        <v>66</v>
      </c>
      <c r="E15" s="66"/>
      <c r="F15" s="67"/>
      <c r="G15" s="67"/>
      <c r="H15" s="68"/>
    </row>
    <row r="16" spans="2:11" s="3" customFormat="1" ht="25.5" x14ac:dyDescent="0.25">
      <c r="B16" s="49" t="s">
        <v>21</v>
      </c>
      <c r="C16" s="50" t="s">
        <v>87</v>
      </c>
      <c r="D16" s="51" t="s">
        <v>12</v>
      </c>
      <c r="E16" s="52" t="s">
        <v>7</v>
      </c>
      <c r="F16" s="53">
        <v>140</v>
      </c>
      <c r="G16" s="54"/>
      <c r="H16" s="55">
        <f t="shared" ref="H16:H17" si="1">ROUND(F16*G16,2)</f>
        <v>0</v>
      </c>
      <c r="K16"/>
    </row>
    <row r="17" spans="2:11" s="3" customFormat="1" ht="22.5" x14ac:dyDescent="0.25">
      <c r="B17" s="78" t="s">
        <v>22</v>
      </c>
      <c r="C17" s="79" t="s">
        <v>88</v>
      </c>
      <c r="D17" s="80" t="s">
        <v>67</v>
      </c>
      <c r="E17" s="86" t="s">
        <v>63</v>
      </c>
      <c r="F17" s="82">
        <f>147.91+32+149.8+80</f>
        <v>409.71</v>
      </c>
      <c r="G17" s="83"/>
      <c r="H17" s="84">
        <f t="shared" si="1"/>
        <v>0</v>
      </c>
      <c r="K17"/>
    </row>
    <row r="18" spans="2:11" s="3" customFormat="1" ht="25.5" x14ac:dyDescent="0.25">
      <c r="B18" s="78" t="s">
        <v>23</v>
      </c>
      <c r="C18" s="79" t="s">
        <v>89</v>
      </c>
      <c r="D18" s="80" t="s">
        <v>68</v>
      </c>
      <c r="E18" s="86" t="s">
        <v>63</v>
      </c>
      <c r="F18" s="82">
        <f>147.91+32+149.8+80+25.36</f>
        <v>435.07</v>
      </c>
      <c r="G18" s="83"/>
      <c r="H18" s="84">
        <f t="shared" si="0"/>
        <v>0</v>
      </c>
      <c r="K18"/>
    </row>
    <row r="19" spans="2:11" ht="15" customHeight="1" x14ac:dyDescent="0.25">
      <c r="B19" s="78" t="s">
        <v>24</v>
      </c>
      <c r="C19" s="79" t="s">
        <v>90</v>
      </c>
      <c r="D19" s="80" t="s">
        <v>73</v>
      </c>
      <c r="E19" s="86" t="s">
        <v>63</v>
      </c>
      <c r="F19" s="82">
        <f>147.91+(42.26*0.3)</f>
        <v>160.59</v>
      </c>
      <c r="G19" s="83"/>
      <c r="H19" s="84">
        <f t="shared" si="0"/>
        <v>0</v>
      </c>
    </row>
    <row r="20" spans="2:11" ht="22.5" x14ac:dyDescent="0.25">
      <c r="B20" s="78" t="s">
        <v>25</v>
      </c>
      <c r="C20" s="79" t="s">
        <v>90</v>
      </c>
      <c r="D20" s="80" t="s">
        <v>74</v>
      </c>
      <c r="E20" s="86" t="s">
        <v>63</v>
      </c>
      <c r="F20" s="82">
        <v>261.8</v>
      </c>
      <c r="G20" s="83"/>
      <c r="H20" s="84">
        <f t="shared" si="0"/>
        <v>0</v>
      </c>
    </row>
    <row r="21" spans="2:11" ht="25.5" x14ac:dyDescent="0.25">
      <c r="B21" s="78" t="s">
        <v>26</v>
      </c>
      <c r="C21" s="79" t="s">
        <v>90</v>
      </c>
      <c r="D21" s="80" t="s">
        <v>75</v>
      </c>
      <c r="E21" s="86" t="s">
        <v>63</v>
      </c>
      <c r="F21" s="82">
        <f>42.26*3.5</f>
        <v>147.91</v>
      </c>
      <c r="G21" s="83"/>
      <c r="H21" s="84">
        <f t="shared" si="0"/>
        <v>0</v>
      </c>
    </row>
    <row r="22" spans="2:11" ht="22.5" x14ac:dyDescent="0.25">
      <c r="B22" s="78" t="s">
        <v>27</v>
      </c>
      <c r="C22" s="79" t="s">
        <v>91</v>
      </c>
      <c r="D22" s="80" t="s">
        <v>78</v>
      </c>
      <c r="E22" s="86" t="s">
        <v>63</v>
      </c>
      <c r="F22" s="82">
        <f>42.8*3.5+80</f>
        <v>229.8</v>
      </c>
      <c r="G22" s="83"/>
      <c r="H22" s="84">
        <f t="shared" si="0"/>
        <v>0</v>
      </c>
    </row>
    <row r="23" spans="2:11" ht="26.25" thickBot="1" x14ac:dyDescent="0.3">
      <c r="B23" s="56" t="s">
        <v>28</v>
      </c>
      <c r="C23" s="57" t="s">
        <v>94</v>
      </c>
      <c r="D23" s="58" t="s">
        <v>71</v>
      </c>
      <c r="E23" s="59" t="s">
        <v>63</v>
      </c>
      <c r="F23" s="60">
        <f>8*4</f>
        <v>32</v>
      </c>
      <c r="G23" s="61"/>
      <c r="H23" s="62">
        <f t="shared" si="0"/>
        <v>0</v>
      </c>
    </row>
    <row r="24" spans="2:11" ht="16.5" customHeight="1" thickBot="1" x14ac:dyDescent="0.3">
      <c r="B24" s="76"/>
      <c r="C24" s="64"/>
      <c r="D24" s="65" t="s">
        <v>92</v>
      </c>
      <c r="E24" s="87"/>
      <c r="F24" s="88"/>
      <c r="G24" s="88"/>
      <c r="H24" s="89"/>
    </row>
    <row r="25" spans="2:11" s="3" customFormat="1" ht="25.5" x14ac:dyDescent="0.25">
      <c r="B25" s="49" t="s">
        <v>29</v>
      </c>
      <c r="C25" s="50" t="s">
        <v>8</v>
      </c>
      <c r="D25" s="51" t="s">
        <v>72</v>
      </c>
      <c r="E25" s="52" t="s">
        <v>4</v>
      </c>
      <c r="F25" s="53">
        <v>19</v>
      </c>
      <c r="G25" s="54"/>
      <c r="H25" s="55">
        <f t="shared" si="0"/>
        <v>0</v>
      </c>
      <c r="K25"/>
    </row>
    <row r="26" spans="2:11" ht="25.5" x14ac:dyDescent="0.25">
      <c r="B26" s="78" t="s">
        <v>30</v>
      </c>
      <c r="C26" s="79" t="s">
        <v>87</v>
      </c>
      <c r="D26" s="80" t="s">
        <v>12</v>
      </c>
      <c r="E26" s="81" t="s">
        <v>7</v>
      </c>
      <c r="F26" s="82">
        <v>48</v>
      </c>
      <c r="G26" s="83"/>
      <c r="H26" s="84">
        <f t="shared" si="0"/>
        <v>0</v>
      </c>
    </row>
    <row r="27" spans="2:11" ht="15.75" customHeight="1" x14ac:dyDescent="0.25">
      <c r="B27" s="78" t="s">
        <v>31</v>
      </c>
      <c r="C27" s="79" t="s">
        <v>88</v>
      </c>
      <c r="D27" s="80" t="s">
        <v>76</v>
      </c>
      <c r="E27" s="86" t="s">
        <v>63</v>
      </c>
      <c r="F27" s="82">
        <f>43+(24*1.5)</f>
        <v>79</v>
      </c>
      <c r="G27" s="83"/>
      <c r="H27" s="84">
        <f t="shared" si="0"/>
        <v>0</v>
      </c>
    </row>
    <row r="28" spans="2:11" ht="25.5" x14ac:dyDescent="0.25">
      <c r="B28" s="78" t="s">
        <v>32</v>
      </c>
      <c r="C28" s="79" t="s">
        <v>89</v>
      </c>
      <c r="D28" s="80" t="s">
        <v>68</v>
      </c>
      <c r="E28" s="86" t="s">
        <v>63</v>
      </c>
      <c r="F28" s="82">
        <v>43</v>
      </c>
      <c r="G28" s="83"/>
      <c r="H28" s="84">
        <f t="shared" si="0"/>
        <v>0</v>
      </c>
    </row>
    <row r="29" spans="2:11" ht="22.5" x14ac:dyDescent="0.25">
      <c r="B29" s="78" t="s">
        <v>33</v>
      </c>
      <c r="C29" s="79" t="s">
        <v>90</v>
      </c>
      <c r="D29" s="80" t="s">
        <v>74</v>
      </c>
      <c r="E29" s="86" t="s">
        <v>63</v>
      </c>
      <c r="F29" s="82">
        <v>43</v>
      </c>
      <c r="G29" s="83"/>
      <c r="H29" s="84">
        <f t="shared" si="0"/>
        <v>0</v>
      </c>
    </row>
    <row r="30" spans="2:11" ht="22.5" x14ac:dyDescent="0.25">
      <c r="B30" s="78" t="s">
        <v>34</v>
      </c>
      <c r="C30" s="79" t="s">
        <v>91</v>
      </c>
      <c r="D30" s="80" t="s">
        <v>78</v>
      </c>
      <c r="E30" s="86" t="s">
        <v>63</v>
      </c>
      <c r="F30" s="82">
        <v>43</v>
      </c>
      <c r="G30" s="83"/>
      <c r="H30" s="84">
        <f t="shared" si="0"/>
        <v>0</v>
      </c>
    </row>
    <row r="31" spans="2:11" ht="22.5" x14ac:dyDescent="0.25">
      <c r="B31" s="78" t="s">
        <v>35</v>
      </c>
      <c r="C31" s="79" t="s">
        <v>90</v>
      </c>
      <c r="D31" s="80" t="s">
        <v>79</v>
      </c>
      <c r="E31" s="86" t="s">
        <v>63</v>
      </c>
      <c r="F31" s="82">
        <v>36</v>
      </c>
      <c r="G31" s="83"/>
      <c r="H31" s="84">
        <f t="shared" si="0"/>
        <v>0</v>
      </c>
    </row>
    <row r="32" spans="2:11" ht="26.25" thickBot="1" x14ac:dyDescent="0.3">
      <c r="B32" s="56" t="s">
        <v>36</v>
      </c>
      <c r="C32" s="57" t="s">
        <v>94</v>
      </c>
      <c r="D32" s="58" t="s">
        <v>80</v>
      </c>
      <c r="E32" s="59" t="s">
        <v>63</v>
      </c>
      <c r="F32" s="60">
        <f>24*1.5</f>
        <v>36</v>
      </c>
      <c r="G32" s="61"/>
      <c r="H32" s="62">
        <f t="shared" si="0"/>
        <v>0</v>
      </c>
    </row>
    <row r="33" spans="2:51" ht="15.75" thickBot="1" x14ac:dyDescent="0.3">
      <c r="B33" s="76"/>
      <c r="C33" s="64"/>
      <c r="D33" s="65" t="s">
        <v>93</v>
      </c>
      <c r="E33" s="66"/>
      <c r="F33" s="67"/>
      <c r="G33" s="67"/>
      <c r="H33" s="68"/>
    </row>
    <row r="34" spans="2:51" s="8" customFormat="1" ht="25.5" x14ac:dyDescent="0.25">
      <c r="B34" s="49" t="s">
        <v>37</v>
      </c>
      <c r="C34" s="50" t="s">
        <v>86</v>
      </c>
      <c r="D34" s="51" t="s">
        <v>43</v>
      </c>
      <c r="E34" s="77" t="s">
        <v>63</v>
      </c>
      <c r="F34" s="53">
        <f>115*2</f>
        <v>230</v>
      </c>
      <c r="G34" s="54"/>
      <c r="H34" s="55">
        <f t="shared" si="0"/>
        <v>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</row>
    <row r="35" spans="2:51" s="1" customFormat="1" ht="23.25" customHeight="1" thickBot="1" x14ac:dyDescent="0.3">
      <c r="B35" s="56" t="s">
        <v>96</v>
      </c>
      <c r="C35" s="57" t="s">
        <v>97</v>
      </c>
      <c r="D35" s="58" t="s">
        <v>98</v>
      </c>
      <c r="E35" s="59" t="s">
        <v>99</v>
      </c>
      <c r="F35" s="60">
        <v>1</v>
      </c>
      <c r="G35" s="61"/>
      <c r="H35" s="62">
        <f t="shared" si="0"/>
        <v>0</v>
      </c>
      <c r="K35"/>
    </row>
    <row r="36" spans="2:51" ht="23.25" customHeight="1" thickBot="1" x14ac:dyDescent="0.3">
      <c r="B36" s="90"/>
      <c r="C36" s="91"/>
      <c r="D36" s="92"/>
      <c r="E36" s="93"/>
      <c r="F36" s="94" t="s">
        <v>41</v>
      </c>
      <c r="G36" s="95"/>
      <c r="H36" s="96">
        <f>SUM(H6:H35)</f>
        <v>0</v>
      </c>
    </row>
    <row r="37" spans="2:51" ht="23.25" customHeight="1" thickBot="1" x14ac:dyDescent="0.3">
      <c r="B37" s="97"/>
      <c r="C37" s="91"/>
      <c r="D37" s="92"/>
      <c r="E37" s="93"/>
      <c r="F37" s="98" t="s">
        <v>42</v>
      </c>
      <c r="G37" s="99"/>
      <c r="H37" s="96">
        <f>H36*0.23</f>
        <v>0</v>
      </c>
    </row>
    <row r="38" spans="2:51" ht="15.75" thickBot="1" x14ac:dyDescent="0.3">
      <c r="B38" s="97"/>
      <c r="C38" s="91"/>
      <c r="D38" s="92"/>
      <c r="E38" s="93"/>
      <c r="F38" s="100" t="s">
        <v>11</v>
      </c>
      <c r="G38" s="101"/>
      <c r="H38" s="102">
        <f>H36+H37</f>
        <v>0</v>
      </c>
    </row>
    <row r="39" spans="2:51" x14ac:dyDescent="0.25">
      <c r="H39" s="6"/>
    </row>
    <row r="44" spans="2:51" x14ac:dyDescent="0.25">
      <c r="H44" s="7"/>
    </row>
    <row r="45" spans="2:51" x14ac:dyDescent="0.25">
      <c r="H45" s="6"/>
    </row>
  </sheetData>
  <mergeCells count="11">
    <mergeCell ref="F38:G38"/>
    <mergeCell ref="B2:H2"/>
    <mergeCell ref="B3:H3"/>
    <mergeCell ref="F37:G37"/>
    <mergeCell ref="F36:G36"/>
    <mergeCell ref="E5:H5"/>
    <mergeCell ref="E8:H8"/>
    <mergeCell ref="E10:H10"/>
    <mergeCell ref="E15:H15"/>
    <mergeCell ref="E24:H24"/>
    <mergeCell ref="E33:H33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E27"/>
  <sheetViews>
    <sheetView workbookViewId="0">
      <selection activeCell="H6" sqref="H6"/>
    </sheetView>
  </sheetViews>
  <sheetFormatPr defaultRowHeight="15" x14ac:dyDescent="0.25"/>
  <cols>
    <col min="1" max="1" width="9.140625" style="10"/>
    <col min="2" max="2" width="29.42578125" style="10" customWidth="1"/>
    <col min="3" max="3" width="31.42578125" style="10" customWidth="1"/>
    <col min="4" max="4" width="26.140625" style="10" customWidth="1"/>
    <col min="5" max="5" width="14" style="10" customWidth="1"/>
    <col min="6" max="16384" width="9.140625" style="10"/>
  </cols>
  <sheetData>
    <row r="3" spans="2:5" x14ac:dyDescent="0.25">
      <c r="E3" s="11" t="s">
        <v>44</v>
      </c>
    </row>
    <row r="4" spans="2:5" ht="20.25" x14ac:dyDescent="0.3">
      <c r="B4" s="33" t="s">
        <v>95</v>
      </c>
      <c r="C4" s="33"/>
      <c r="D4" s="33"/>
      <c r="E4" s="33"/>
    </row>
    <row r="5" spans="2:5" ht="43.5" customHeight="1" x14ac:dyDescent="0.25">
      <c r="B5" s="34" t="s">
        <v>61</v>
      </c>
      <c r="C5" s="35"/>
      <c r="D5" s="35"/>
      <c r="E5" s="35"/>
    </row>
    <row r="6" spans="2:5" ht="19.5" x14ac:dyDescent="0.25">
      <c r="B6" s="12"/>
      <c r="C6" s="13"/>
      <c r="D6" s="13"/>
      <c r="E6" s="13"/>
    </row>
    <row r="7" spans="2:5" ht="19.5" x14ac:dyDescent="0.25">
      <c r="B7" s="12"/>
      <c r="C7" s="13"/>
      <c r="D7" s="13"/>
      <c r="E7" s="13"/>
    </row>
    <row r="8" spans="2:5" ht="19.5" x14ac:dyDescent="0.25">
      <c r="B8" s="12"/>
      <c r="C8" s="13"/>
      <c r="D8" s="13"/>
      <c r="E8" s="13"/>
    </row>
    <row r="9" spans="2:5" ht="19.5" x14ac:dyDescent="0.25">
      <c r="B9" s="12"/>
      <c r="C9" s="13"/>
      <c r="D9" s="13"/>
      <c r="E9" s="13"/>
    </row>
    <row r="10" spans="2:5" ht="19.5" x14ac:dyDescent="0.25">
      <c r="B10" s="12"/>
      <c r="C10" s="13"/>
      <c r="D10" s="13"/>
      <c r="E10" s="13"/>
    </row>
    <row r="11" spans="2:5" x14ac:dyDescent="0.25">
      <c r="B11" s="14" t="s">
        <v>45</v>
      </c>
      <c r="C11" s="15"/>
      <c r="D11" s="16"/>
      <c r="E11" s="17">
        <f>'Kosztorys INWESTORSKI'!H35</f>
        <v>0</v>
      </c>
    </row>
    <row r="12" spans="2:5" x14ac:dyDescent="0.25">
      <c r="B12" s="14" t="s">
        <v>46</v>
      </c>
      <c r="C12" s="15"/>
      <c r="D12" s="16"/>
      <c r="E12" s="17">
        <f>'Kosztorys INWESTORSKI'!H36</f>
        <v>0</v>
      </c>
    </row>
    <row r="13" spans="2:5" x14ac:dyDescent="0.25">
      <c r="B13" s="14" t="s">
        <v>47</v>
      </c>
      <c r="C13" s="15"/>
      <c r="D13" s="16"/>
      <c r="E13" s="17">
        <f>'Kosztorys INWESTORSKI'!H37</f>
        <v>0</v>
      </c>
    </row>
    <row r="15" spans="2:5" x14ac:dyDescent="0.25">
      <c r="B15" s="18" t="s">
        <v>48</v>
      </c>
      <c r="C15" s="19"/>
      <c r="D15" s="19"/>
    </row>
    <row r="16" spans="2:5" x14ac:dyDescent="0.25">
      <c r="B16" s="19" t="s">
        <v>49</v>
      </c>
      <c r="C16" s="20">
        <v>0.65</v>
      </c>
      <c r="D16" s="19" t="s">
        <v>50</v>
      </c>
    </row>
    <row r="17" spans="2:5" x14ac:dyDescent="0.25">
      <c r="B17" s="19" t="s">
        <v>51</v>
      </c>
      <c r="C17" s="20">
        <v>0.05</v>
      </c>
      <c r="D17" s="19" t="s">
        <v>52</v>
      </c>
    </row>
    <row r="18" spans="2:5" x14ac:dyDescent="0.25">
      <c r="B18" s="19" t="s">
        <v>53</v>
      </c>
      <c r="C18" s="21">
        <v>0.12</v>
      </c>
      <c r="D18" s="19" t="s">
        <v>54</v>
      </c>
    </row>
    <row r="20" spans="2:5" x14ac:dyDescent="0.25">
      <c r="B20" s="10" t="s">
        <v>55</v>
      </c>
    </row>
    <row r="21" spans="2:5" x14ac:dyDescent="0.25">
      <c r="B21" s="19" t="s">
        <v>56</v>
      </c>
    </row>
    <row r="22" spans="2:5" x14ac:dyDescent="0.25">
      <c r="B22" s="10" t="s">
        <v>57</v>
      </c>
    </row>
    <row r="23" spans="2:5" x14ac:dyDescent="0.25">
      <c r="B23" s="10" t="s">
        <v>58</v>
      </c>
    </row>
    <row r="24" spans="2:5" x14ac:dyDescent="0.25">
      <c r="B24" s="36" t="s">
        <v>59</v>
      </c>
      <c r="C24" s="36"/>
      <c r="D24" s="36"/>
      <c r="E24" s="36"/>
    </row>
    <row r="26" spans="2:5" x14ac:dyDescent="0.25">
      <c r="B26" s="22" t="s">
        <v>60</v>
      </c>
      <c r="C26" s="23"/>
    </row>
    <row r="27" spans="2:5" ht="15.75" x14ac:dyDescent="0.25">
      <c r="B27" s="24"/>
    </row>
  </sheetData>
  <mergeCells count="3">
    <mergeCell ref="B4:E4"/>
    <mergeCell ref="B5:E5"/>
    <mergeCell ref="B24:E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 INWESTORSKI</vt:lpstr>
      <vt:lpstr>Strona TYT.</vt:lpstr>
      <vt:lpstr>'Kosztorys INWESTORSKI'!Obszar_wydruku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Kraiński</dc:creator>
  <cp:lastModifiedBy>Marcin Pgm</cp:lastModifiedBy>
  <cp:lastPrinted>2020-10-06T10:18:59Z</cp:lastPrinted>
  <dcterms:created xsi:type="dcterms:W3CDTF">2014-04-03T08:23:55Z</dcterms:created>
  <dcterms:modified xsi:type="dcterms:W3CDTF">2021-03-28T14:08:34Z</dcterms:modified>
</cp:coreProperties>
</file>