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62" activeTab="0"/>
  </bookViews>
  <sheets>
    <sheet name="OPZ" sheetId="1" r:id="rId1"/>
    <sheet name="Arkusz1" sheetId="2" r:id="rId2"/>
  </sheets>
  <definedNames>
    <definedName name="Excel_BuiltIn__FilterDatabase" localSheetId="0">'OPZ'!#REF!</definedName>
    <definedName name="_xlnm.Print_Area" localSheetId="0">'OPZ'!$A$1:$AT$28</definedName>
  </definedNames>
  <calcPr fullCalcOnLoad="1"/>
</workbook>
</file>

<file path=xl/comments1.xml><?xml version="1.0" encoding="utf-8"?>
<comments xmlns="http://schemas.openxmlformats.org/spreadsheetml/2006/main">
  <authors>
    <author>Aleksandra Remelska</author>
  </authors>
  <commentList>
    <comment ref="S6" authorId="0">
      <text>
        <r>
          <rPr>
            <b/>
            <sz val="9"/>
            <rFont val="Tahoma"/>
            <family val="2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<sst xmlns="http://schemas.openxmlformats.org/spreadsheetml/2006/main" count="687" uniqueCount="286">
  <si>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</si>
  <si>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</si>
  <si>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</si>
  <si>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</si>
  <si>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</si>
  <si>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</si>
  <si>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</si>
  <si>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</si>
  <si>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</si>
  <si>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</si>
  <si>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</si>
  <si>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</si>
  <si>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</si>
  <si>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</si>
  <si>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</si>
  <si>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</si>
  <si>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</si>
  <si>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</si>
  <si>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</si>
  <si>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</si>
  <si>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11/2021</t>
  </si>
  <si>
    <t>[kWh]</t>
  </si>
  <si>
    <t>ZAMÓWIENIE PODSTAWOWE</t>
  </si>
  <si>
    <t>WOLUMEN ZAMÓWIENIA PODSTAWOWEGO</t>
  </si>
  <si>
    <t>W-5.1</t>
  </si>
  <si>
    <t>PGNiG Obrót Detaliczny Sp. z o.o.</t>
  </si>
  <si>
    <t>KOLEJNA</t>
  </si>
  <si>
    <t>E</t>
  </si>
  <si>
    <t>CIŚNIENIE [kPa]</t>
  </si>
  <si>
    <t>ADRES PUNKTU POBORU</t>
  </si>
  <si>
    <t>DANE NABYWCY</t>
  </si>
  <si>
    <t>NAZWA</t>
  </si>
  <si>
    <t>NIP</t>
  </si>
  <si>
    <t>CZAS NIEOKREŚLONY</t>
  </si>
  <si>
    <t>Warszawa</t>
  </si>
  <si>
    <t>TAK</t>
  </si>
  <si>
    <t>Katowice</t>
  </si>
  <si>
    <t xml:space="preserve">Mrówcza </t>
  </si>
  <si>
    <t>04-697</t>
  </si>
  <si>
    <t>Al. W. Korfantego</t>
  </si>
  <si>
    <t>193 A</t>
  </si>
  <si>
    <t>40-157</t>
  </si>
  <si>
    <t>Sieć Badawcza Łukasiewicz - Instytut Mechanizacji Budownictwa i Górnictwa Skalnego</t>
  </si>
  <si>
    <t>ul. Racjonalizacji</t>
  </si>
  <si>
    <t>6/8</t>
  </si>
  <si>
    <t>02-673</t>
  </si>
  <si>
    <t>ogrzewanie pomieszczeń</t>
  </si>
  <si>
    <t>[szt]</t>
  </si>
  <si>
    <t>Polska Spółka Gazownictwa Sp. z o.o. Oddział Warszawa</t>
  </si>
  <si>
    <t>Polska Spółka Gazownictwa Sp. z o.o. Oddział Zabrze</t>
  </si>
  <si>
    <t>≤1.6</t>
  </si>
  <si>
    <t>NAZWA OSD</t>
  </si>
  <si>
    <t>ILOŚĆ MIESIĘCY W OKRESIE</t>
  </si>
  <si>
    <t>Załącznik nr 1 Opis Przemiotu Zamówienia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</si>
  <si>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</si>
  <si>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</si>
  <si>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</si>
  <si>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</si>
  <si>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</si>
  <si>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</si>
  <si>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</si>
  <si>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</si>
  <si>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</si>
  <si>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</si>
  <si>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</si>
  <si>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</si>
  <si>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PRAWO OPCJI "+20%"</t>
  </si>
  <si>
    <t xml:space="preserve">WOLUMEN PRAWA OPCJI "+20%" </t>
  </si>
  <si>
    <t>WOLUMEN ZAMÓWIENIA PODSTAWOWEGO WRAZ Z PRAWEM OPCJI "+20%"</t>
  </si>
  <si>
    <t>ZAMÓWIENIE PODSTAWOWE WRAZ Z PRAWEM OPCJI "+20%"</t>
  </si>
  <si>
    <t>8018590365500019250699</t>
  </si>
  <si>
    <t>W-3.6</t>
  </si>
  <si>
    <t>7993281982</t>
  </si>
  <si>
    <t>8018590365500000016136</t>
  </si>
  <si>
    <t>010/2021/55609/UR</t>
  </si>
  <si>
    <t>010/2021/55893/UR</t>
  </si>
  <si>
    <t>Sieć Badawcza Łukasiewicz - Instytut Ciężkiej Syntezy Organicznej "BLACHOWNIA"</t>
  </si>
  <si>
    <t>ul. Energetyków</t>
  </si>
  <si>
    <t>47-225</t>
  </si>
  <si>
    <t>Kędzierzyn - Koźle</t>
  </si>
  <si>
    <t xml:space="preserve">ul. Energetyków </t>
  </si>
  <si>
    <t>Kędzierzyn-Koźle</t>
  </si>
  <si>
    <t>Fortum Marketing and Sales Polska S.A.</t>
  </si>
  <si>
    <t>8018590365500013261745</t>
  </si>
  <si>
    <t>W-6A.1</t>
  </si>
  <si>
    <t>min. 2,0 kPa, max. 2,5 kPa</t>
  </si>
  <si>
    <t>ogrzewanie i ciepła woda użytkowa</t>
  </si>
  <si>
    <t>NT.271.3.2019</t>
  </si>
  <si>
    <t>01.09.2019-31.08.2021</t>
  </si>
  <si>
    <t>FORTUM MARKETING AND SALES POLSKA S.A.</t>
  </si>
  <si>
    <t>OKREŚLONY</t>
  </si>
  <si>
    <t>NIE</t>
  </si>
  <si>
    <t>Sieć Badawcza Łukasiewicz - Instytut Technik Innowacyjnych EMAG</t>
  </si>
  <si>
    <t>ul. Leopolda</t>
  </si>
  <si>
    <t>40-189</t>
  </si>
  <si>
    <t>Długa</t>
  </si>
  <si>
    <t>41-506</t>
  </si>
  <si>
    <t>Chorzów</t>
  </si>
  <si>
    <t>Górnośląska Spółka Gazownictwa Sp. z o.o., ul. Szczęść Boże 11, Zabrze</t>
  </si>
  <si>
    <t>8018590365500005543569</t>
  </si>
  <si>
    <t>W-4</t>
  </si>
  <si>
    <t>≥1.6</t>
  </si>
  <si>
    <t>010/2021/55579/UR</t>
  </si>
  <si>
    <t>Sieć Badawcza Łukasiewicz - Instytut Chemii Przemysłowej imienia Profesora Ignacego Mościckiego</t>
  </si>
  <si>
    <t xml:space="preserve">Ludwika Rydygiera </t>
  </si>
  <si>
    <t>01-793</t>
  </si>
  <si>
    <t>≥50</t>
  </si>
  <si>
    <t>ogrzewanie pomieszczeń, wytwarzanie pary technologicznej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</si>
  <si>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</si>
  <si>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</si>
  <si>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</si>
  <si>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</si>
  <si>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</si>
  <si>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</si>
  <si>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50-369</t>
  </si>
  <si>
    <t>Wrocław</t>
  </si>
  <si>
    <t>Polska Spółka Gazownictwa Sp. z o.o. Oddział Wrocław</t>
  </si>
  <si>
    <t>palniki laboratoryjne</t>
  </si>
  <si>
    <t>PL0031923329</t>
  </si>
  <si>
    <t>ogrzewanie pomieszczeń i podgrzewanie wody</t>
  </si>
  <si>
    <t>Sieć Badawcza Łukasiewicz - Instytut Logistyki i Magazynowania</t>
  </si>
  <si>
    <t>ul. Ewarysta Estkowskiego</t>
  </si>
  <si>
    <t>6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</si>
  <si>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</si>
  <si>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</si>
  <si>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</si>
  <si>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</si>
  <si>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</si>
  <si>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</si>
  <si>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010/2021/55507/UR</t>
  </si>
  <si>
    <t>Sieć Badawcza Łukasiewicz - Instytut Inżynierii Materiałów Polimerowych i Barwników</t>
  </si>
  <si>
    <t>Marii Skłodowskiej - Curie</t>
  </si>
  <si>
    <t>55</t>
  </si>
  <si>
    <t>87-100</t>
  </si>
  <si>
    <t>Toruń</t>
  </si>
  <si>
    <t>Harcerska</t>
  </si>
  <si>
    <t>05-820</t>
  </si>
  <si>
    <t>Piastów</t>
  </si>
  <si>
    <t>Sieć Badawcza Łukasiewicz - Instytut Przemysłu Organicznego</t>
  </si>
  <si>
    <t>ul. Annopol</t>
  </si>
  <si>
    <t>03-236</t>
  </si>
  <si>
    <t xml:space="preserve">Doświadczalna </t>
  </si>
  <si>
    <t>43-200</t>
  </si>
  <si>
    <t>Pszczyna</t>
  </si>
  <si>
    <t>PL0030002926</t>
  </si>
  <si>
    <t>PL0030885830</t>
  </si>
  <si>
    <t>Sieć Badawcza Łukasiewicz - Przemysłowy Instytut Automatyki i Pomiarów PIAP</t>
  </si>
  <si>
    <t>522 318 53 70</t>
  </si>
  <si>
    <t xml:space="preserve">ul. Aleje Jerozolimskie </t>
  </si>
  <si>
    <t>202</t>
  </si>
  <si>
    <t>02-486</t>
  </si>
  <si>
    <t>Aleje Jerozolimskie</t>
  </si>
  <si>
    <t>8018590365500019211362</t>
  </si>
  <si>
    <t>Sieć Badawcza Łukasiewicz - PORT Polski Ośrodek Rozwoju Technologii</t>
  </si>
  <si>
    <t>Stabłowicka</t>
  </si>
  <si>
    <t>54-066</t>
  </si>
  <si>
    <t>≥1.8</t>
  </si>
  <si>
    <t>010/2021/55623/UR</t>
  </si>
  <si>
    <t>010/2021/55606/UR</t>
  </si>
  <si>
    <t>8018590365500019059957</t>
  </si>
  <si>
    <t xml:space="preserve">Al. Lotników </t>
  </si>
  <si>
    <t>32/46</t>
  </si>
  <si>
    <t xml:space="preserve">02-668 </t>
  </si>
  <si>
    <t xml:space="preserve">Warszawa </t>
  </si>
  <si>
    <t xml:space="preserve">ul. Puławska </t>
  </si>
  <si>
    <t>05-500</t>
  </si>
  <si>
    <t>Piaseczno</t>
  </si>
  <si>
    <t>PGNiG</t>
  </si>
  <si>
    <t>PL0031928754</t>
  </si>
  <si>
    <t xml:space="preserve">ogrzewanie </t>
  </si>
  <si>
    <t>GW-19551/3018772/2012/NP.</t>
  </si>
  <si>
    <t>19.09.2012</t>
  </si>
  <si>
    <t>NIEOKREŚLONY</t>
  </si>
  <si>
    <t>Sieć Badawcza Łukasiewicz - Instytut Mechaniki Precyzyjnej</t>
  </si>
  <si>
    <t>ul. Duchnicka</t>
  </si>
  <si>
    <t>01-796</t>
  </si>
  <si>
    <t>ul.Duchnicka</t>
  </si>
  <si>
    <t>GW/815/2367/2007/NP.</t>
  </si>
  <si>
    <t>PIERWSZA</t>
  </si>
  <si>
    <t>01-797</t>
  </si>
  <si>
    <t>Sieć Badawcza Łukasiewicz - Krakowski Instytut Technologiczny</t>
  </si>
  <si>
    <t xml:space="preserve">ul. Zakopiańska </t>
  </si>
  <si>
    <t>30-418</t>
  </si>
  <si>
    <t>Kraków</t>
  </si>
  <si>
    <t xml:space="preserve">ul. Wrocławska </t>
  </si>
  <si>
    <t>37a</t>
  </si>
  <si>
    <t>30-011</t>
  </si>
  <si>
    <t>PL002018541</t>
  </si>
  <si>
    <t>W-1.1</t>
  </si>
  <si>
    <t>230/O/UH1/3568/20</t>
  </si>
  <si>
    <t xml:space="preserve">ul. Oboźna </t>
  </si>
  <si>
    <t>PL002017024</t>
  </si>
  <si>
    <t>W-2.1</t>
  </si>
  <si>
    <t>230/O/UH1/3565/20</t>
  </si>
  <si>
    <t>ul. Zakopiańska</t>
  </si>
  <si>
    <t>PL0031938713
(8018590365500019387135)</t>
  </si>
  <si>
    <t>NR 110/2016/238/UP</t>
  </si>
  <si>
    <t>PL002018540</t>
  </si>
  <si>
    <t>230/O/UH1/3571/20</t>
  </si>
  <si>
    <t>22.07.2020</t>
  </si>
  <si>
    <t>ul. Główna</t>
  </si>
  <si>
    <t>32-329</t>
  </si>
  <si>
    <t>Bolesław</t>
  </si>
  <si>
    <t>PL0031200105
(8018590365500012001052)</t>
  </si>
  <si>
    <t>GZ-HK-14/001993/2015</t>
  </si>
  <si>
    <t>12.10.2015</t>
  </si>
  <si>
    <t>Sieć Badawcza Łukasiewicz - Przemysłowy Instytut Maszyn Rolniczych</t>
  </si>
  <si>
    <t xml:space="preserve">ul. Starołęcka </t>
  </si>
  <si>
    <t>31</t>
  </si>
  <si>
    <t>60-963</t>
  </si>
  <si>
    <t>ul. Starołęcka</t>
  </si>
  <si>
    <t>PL0031915389</t>
  </si>
  <si>
    <t>cele grzewcze</t>
  </si>
  <si>
    <t>Nr 000116</t>
  </si>
  <si>
    <t xml:space="preserve">01.06.2006 </t>
  </si>
  <si>
    <t>Wlkp. Sp. Gazownictwa sp. z o.o</t>
  </si>
  <si>
    <t>DATA OBOWIĄZYWANIA UMOWY</t>
  </si>
  <si>
    <t>Obszar taryfowy</t>
  </si>
  <si>
    <t>warszawski</t>
  </si>
  <si>
    <t>zabrzański</t>
  </si>
  <si>
    <t>wrocławski</t>
  </si>
  <si>
    <t>poznański</t>
  </si>
  <si>
    <t>tarnowski</t>
  </si>
  <si>
    <t>22.07.2020-</t>
  </si>
  <si>
    <t>15.11.2007-</t>
  </si>
  <si>
    <t>GW/05/815/20001/2008/NP.</t>
  </si>
  <si>
    <t>22.12.2008</t>
  </si>
  <si>
    <t>Sieć Badawcza Łukasiewicz - Instytut Ceramiki i Materiałów Budowlanych</t>
  </si>
  <si>
    <t>Cementowa</t>
  </si>
  <si>
    <t>31-984</t>
  </si>
  <si>
    <t>Postępu</t>
  </si>
  <si>
    <t>02-676</t>
  </si>
  <si>
    <t>PGNiG Obrót Detaliczny sp. z o.o. Warszawa</t>
  </si>
  <si>
    <t>&gt;50</t>
  </si>
  <si>
    <t>produkcja, ogrzewanie pomieszczeń</t>
  </si>
  <si>
    <t>GW-13325/90719/2009</t>
  </si>
  <si>
    <t>PGNiG Obrót Detaliczny sp. z o.o.</t>
  </si>
  <si>
    <t>aneks do dn.31.12.2021</t>
  </si>
  <si>
    <t>31-983</t>
  </si>
  <si>
    <t>Oświęcimska</t>
  </si>
  <si>
    <t>45-641</t>
  </si>
  <si>
    <t>Opole</t>
  </si>
  <si>
    <t>8018590365500000043958</t>
  </si>
  <si>
    <t>≥1.75</t>
  </si>
  <si>
    <t>35/716-V/2011</t>
  </si>
  <si>
    <t xml:space="preserve">złożenie wypowiedzenia do 30 września danego roku - umowa ulega rozwiązaniu z końcem tego roku umownego. Złożenie wypowiedzenia po 30 września - umowa ulega rozwiązaniu z końcem następnego roku. </t>
  </si>
  <si>
    <t>Sieć Badawcza Łukasiewicz - Instytut Napędów i Maszyn Elektrycznych KOMEL</t>
  </si>
  <si>
    <t xml:space="preserve">Al. Walentego Roździeńskiego </t>
  </si>
  <si>
    <t>40-203</t>
  </si>
  <si>
    <t>ul. Sobieskiego</t>
  </si>
  <si>
    <t>40-082</t>
  </si>
  <si>
    <t>Axpo Polska sp. z o.o.</t>
  </si>
  <si>
    <t>PL0030002079</t>
  </si>
  <si>
    <t>&lt; 0,5MPa</t>
  </si>
  <si>
    <t>ogrzewanie</t>
  </si>
  <si>
    <t>G/P/36/243/09/18</t>
  </si>
  <si>
    <t>01.01.2022</t>
  </si>
  <si>
    <t>PL0030001789</t>
  </si>
  <si>
    <t>31.12.2021</t>
  </si>
  <si>
    <t>01.04.2016- max. do 15.09 .wyp.</t>
  </si>
  <si>
    <t>SZACOWANE ZAPOTRZEBOWANIE NA PALIWO GAZOWE W OKRESIE 01.11.2021-31.12.2022 [kWh]</t>
  </si>
  <si>
    <t>01.11.2021</t>
  </si>
  <si>
    <t>grosze</t>
  </si>
  <si>
    <t>100 gr</t>
  </si>
  <si>
    <t>poniżej 110</t>
  </si>
  <si>
    <t>do 30.09.2021 wypowiedzenie</t>
  </si>
  <si>
    <t>8018590365500019264795</t>
  </si>
  <si>
    <t>1 MIESIĄC</t>
  </si>
  <si>
    <t xml:space="preserve">1 MIESIĄC   </t>
  </si>
  <si>
    <t>80185 903655000 19280306</t>
  </si>
  <si>
    <t>3 MIESIĄCE</t>
  </si>
  <si>
    <t xml:space="preserve">PGNiG Obrót Detaliczny sp. z o.o. </t>
  </si>
  <si>
    <t>0708341584</t>
  </si>
  <si>
    <t>piece hartownicze</t>
  </si>
  <si>
    <t>piece do azotowania</t>
  </si>
  <si>
    <t>512/1292/3</t>
  </si>
  <si>
    <t>30.09.2009</t>
  </si>
  <si>
    <r>
      <t>PL0031927929, nr na fakturze</t>
    </r>
    <r>
      <rPr>
        <sz val="12"/>
        <rFont val="Calibri"/>
        <family val="2"/>
      </rPr>
      <t>: 8018590365500019279294</t>
    </r>
  </si>
  <si>
    <t>PGNiG Tarnów</t>
  </si>
  <si>
    <t>technologiczne</t>
  </si>
  <si>
    <t>PGNiG Zabrze</t>
  </si>
  <si>
    <t>socjalne</t>
  </si>
  <si>
    <t>01.05.2021-</t>
  </si>
  <si>
    <t>8018590365500019070365</t>
  </si>
  <si>
    <t>Sieć Badawcza Łukasiewicz - Instytut Mikroelektroniki i Fotoniki</t>
  </si>
  <si>
    <t>12/2021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</si>
</sst>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d/mm/yyyy"/>
    <numFmt numFmtId="168" formatCode="yyyy\-mm\-dd"/>
    <numFmt numFmtId="169" formatCode="d\ mmmm"/>
    <numFmt numFmtId="170" formatCode="_-* #,##0\ _z_ł_-;\-* #,##0\ _z_ł_-;_-* &quot;-&quot;??\ _z_ł_-;_-@_-"/>
    <numFmt numFmtId="171" formatCode="_-* #,##0.0\ _z_ł_-;\-* #,##0.0\ _z_ł_-;_-* &quot;-&quot;??\ _z_ł_-;_-@_-"/>
    <numFmt numFmtId="172" formatCode="_-* #,##0.000\ _z_ł_-;\-* #,##0.000\ _z_ł_-;_-* &quot;-&quot;??\ _z_ł_-;_-@_-"/>
    <numFmt numFmtId="173" formatCode="_-* #,##0.000\ _z_ł_-;\-* #,##0.000\ _z_ł_-;_-* &quot;-&quot;???\ _z_ł_-;_-@_-"/>
    <numFmt numFmtId="174" formatCode="[$-415]d\ mmmm\ yyyy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00000\ _z_ł_-;\-* #,##0.000000\ _z_ł_-;_-* &quot;-&quot;??\ _z_ł_-;_-@_-"/>
    <numFmt numFmtId="178" formatCode="_-* #,##0.000000\ _z_ł_-;\-* #,##0.000000\ _z_ł_-;_-* &quot;-&quot;??????\ _z_ł_-;_-@_-"/>
    <numFmt numFmtId="179" formatCode="_-* #,##0.00000\ _z_ł_-;\-* #,##0.00000\ _z_ł_-;_-* &quot;-&quot;?????\ _z_ł_-;_-@_-"/>
    <numFmt numFmtId="180" formatCode="0.0"/>
    <numFmt numFmtId="181" formatCode="#,##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0"/>
    <numFmt numFmtId="187" formatCode="#,##0\ _z_ł"/>
    <numFmt numFmtId="188" formatCode="#,##0.00000"/>
    <numFmt numFmtId="189" formatCode="#,##0.000000"/>
    <numFmt numFmtId="190" formatCode="#,##0.000000_ ;\-#,##0.000000\ "/>
    <numFmt numFmtId="191" formatCode="#,##0.00000_ ;\-#,##0.00000\ "/>
  </numFmts>
  <fonts count="59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name val="Tahoma"/>
      <family val="2"/>
    </font>
    <font>
      <sz val="8"/>
      <name val="Czcionka tekstu podstawowego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30"/>
      <name val="Czcionka tekstu podstawowego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1"/>
      <color indexed="25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b/>
      <i/>
      <sz val="4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20"/>
      <name val="Calibri"/>
      <family val="2"/>
    </font>
    <font>
      <b/>
      <sz val="4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 quotePrefix="1">
      <alignment horizontal="center" vertical="center" wrapText="1"/>
    </xf>
    <xf numFmtId="1" fontId="24" fillId="0" borderId="0" xfId="0" applyNumberFormat="1" applyFont="1" applyFill="1" applyBorder="1" applyAlignment="1">
      <alignment vertical="center" wrapText="1"/>
    </xf>
    <xf numFmtId="170" fontId="4" fillId="0" borderId="10" xfId="42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2" fontId="4" fillId="0" borderId="10" xfId="42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3" fontId="27" fillId="35" borderId="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5" fillId="0" borderId="10" xfId="42" applyNumberFormat="1" applyFont="1" applyFill="1" applyBorder="1" applyAlignment="1">
      <alignment horizontal="center" vertical="center" wrapText="1"/>
    </xf>
    <xf numFmtId="1" fontId="55" fillId="0" borderId="10" xfId="4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" fontId="25" fillId="0" borderId="10" xfId="42" applyNumberFormat="1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6" fontId="0" fillId="0" borderId="0" xfId="0" applyNumberFormat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7" fillId="39" borderId="10" xfId="42" applyNumberFormat="1" applyFont="1" applyFill="1" applyBorder="1" applyAlignment="1">
      <alignment horizontal="center" vertical="center"/>
    </xf>
    <xf numFmtId="3" fontId="4" fillId="35" borderId="10" xfId="42" applyNumberFormat="1" applyFont="1" applyFill="1" applyBorder="1" applyAlignment="1">
      <alignment horizontal="center" vertical="center" wrapText="1"/>
    </xf>
    <xf numFmtId="3" fontId="4" fillId="39" borderId="10" xfId="42" applyNumberFormat="1" applyFont="1" applyFill="1" applyBorder="1" applyAlignment="1">
      <alignment horizontal="center" vertical="center"/>
    </xf>
    <xf numFmtId="3" fontId="4" fillId="39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32" fillId="4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left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/>
    </xf>
    <xf numFmtId="1" fontId="32" fillId="40" borderId="0" xfId="0" applyNumberFormat="1" applyFont="1" applyFill="1" applyBorder="1" applyAlignment="1">
      <alignment horizontal="center" vertical="center"/>
    </xf>
    <xf numFmtId="3" fontId="33" fillId="40" borderId="0" xfId="0" applyNumberFormat="1" applyFont="1" applyFill="1" applyBorder="1" applyAlignment="1">
      <alignment horizontal="center" vertical="center"/>
    </xf>
    <xf numFmtId="1" fontId="4" fillId="0" borderId="10" xfId="42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3" fillId="4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P42"/>
  <sheetViews>
    <sheetView tabSelected="1" zoomScale="70" zoomScaleNormal="70" zoomScaleSheetLayoutView="80" zoomScalePageLayoutView="0" workbookViewId="0" topLeftCell="A22">
      <selection activeCell="M8" sqref="M8"/>
    </sheetView>
  </sheetViews>
  <sheetFormatPr defaultColWidth="8.796875" defaultRowHeight="12.75" customHeight="1"/>
  <cols>
    <col min="1" max="1" width="9" style="12" customWidth="1"/>
    <col min="2" max="2" width="25.59765625" style="31" customWidth="1"/>
    <col min="3" max="3" width="17.5" style="3" customWidth="1"/>
    <col min="4" max="4" width="21.19921875" style="2" customWidth="1"/>
    <col min="5" max="5" width="12.3984375" style="2" customWidth="1"/>
    <col min="6" max="6" width="12.09765625" style="2" customWidth="1"/>
    <col min="7" max="7" width="19.19921875" style="2" customWidth="1"/>
    <col min="8" max="8" width="19.3984375" style="2" customWidth="1"/>
    <col min="9" max="9" width="7.09765625" style="2" customWidth="1"/>
    <col min="10" max="10" width="7.8984375" style="2" customWidth="1"/>
    <col min="11" max="11" width="11.8984375" style="2" customWidth="1"/>
    <col min="12" max="12" width="14.09765625" style="3" customWidth="1"/>
    <col min="13" max="13" width="21.3984375" style="3" customWidth="1"/>
    <col min="14" max="14" width="32.5" style="2" customWidth="1"/>
    <col min="15" max="15" width="15.8984375" style="2" customWidth="1"/>
    <col min="16" max="16" width="13.19921875" style="2" customWidth="1"/>
    <col min="17" max="17" width="14.59765625" style="2" hidden="1" customWidth="1"/>
    <col min="18" max="18" width="12.69921875" style="2" customWidth="1"/>
    <col min="19" max="19" width="20.8984375" style="2" customWidth="1"/>
    <col min="20" max="20" width="11.69921875" style="2" customWidth="1"/>
    <col min="21" max="24" width="13.09765625" style="2" customWidth="1"/>
    <col min="25" max="27" width="11.3984375" style="2" customWidth="1"/>
    <col min="28" max="32" width="11.3984375" style="7" customWidth="1"/>
    <col min="33" max="33" width="13.09765625" style="7" customWidth="1"/>
    <col min="34" max="34" width="14.5" style="9" customWidth="1"/>
    <col min="35" max="35" width="19.19921875" style="88" customWidth="1"/>
    <col min="36" max="36" width="24.3984375" style="88" customWidth="1"/>
    <col min="37" max="37" width="22.5" style="88" customWidth="1"/>
    <col min="38" max="38" width="19.19921875" style="8" customWidth="1"/>
    <col min="39" max="39" width="14.59765625" style="2" customWidth="1"/>
    <col min="40" max="40" width="18.5" style="3" customWidth="1"/>
    <col min="41" max="41" width="16.5" style="3" customWidth="1"/>
    <col min="42" max="42" width="23" style="2" customWidth="1"/>
    <col min="43" max="43" width="14" style="2" customWidth="1"/>
    <col min="44" max="44" width="69.5" style="2" customWidth="1"/>
    <col min="45" max="45" width="15" style="2" customWidth="1"/>
    <col min="46" max="46" width="14.3984375" style="2" customWidth="1"/>
    <col min="47" max="146" width="9" style="12" customWidth="1"/>
    <col min="147" max="16384" width="9" style="2" customWidth="1"/>
  </cols>
  <sheetData>
    <row r="1" spans="1:46" ht="18" customHeigh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5"/>
      <c r="AI1" s="82"/>
      <c r="AJ1" s="82"/>
      <c r="AK1" s="82"/>
      <c r="AL1" s="1"/>
      <c r="AM1" s="19"/>
      <c r="AN1" s="19"/>
      <c r="AO1" s="19"/>
      <c r="AP1" s="19"/>
      <c r="AQ1" s="19"/>
      <c r="AR1" s="19"/>
      <c r="AS1" s="19"/>
      <c r="AT1" s="19"/>
    </row>
    <row r="2" spans="1:46" ht="18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5"/>
      <c r="AI2" s="82"/>
      <c r="AJ2" s="82"/>
      <c r="AK2" s="82"/>
      <c r="AL2" s="49"/>
      <c r="AM2" s="19"/>
      <c r="AN2" s="19"/>
      <c r="AO2" s="19"/>
      <c r="AP2" s="19"/>
      <c r="AQ2" s="19"/>
      <c r="AR2" s="19"/>
      <c r="AS2" s="19"/>
      <c r="AT2" s="19"/>
    </row>
    <row r="3" spans="1:46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5"/>
      <c r="AI3" s="82"/>
      <c r="AJ3" s="82"/>
      <c r="AK3" s="82"/>
      <c r="AL3" s="49"/>
      <c r="AM3" s="19"/>
      <c r="AN3" s="19"/>
      <c r="AO3" s="19"/>
      <c r="AP3" s="19"/>
      <c r="AQ3" s="19"/>
      <c r="AR3" s="19"/>
      <c r="AS3" s="19"/>
      <c r="AT3" s="19"/>
    </row>
    <row r="4" spans="1:46" ht="18" customHeight="1">
      <c r="A4" s="20"/>
      <c r="B4" s="30"/>
      <c r="C4" s="20"/>
      <c r="D4" s="20"/>
      <c r="E4" s="20"/>
      <c r="F4" s="20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97"/>
      <c r="AI4" s="97"/>
      <c r="AJ4" s="97"/>
      <c r="AK4" s="97"/>
      <c r="AL4" s="81"/>
      <c r="AM4" s="52"/>
      <c r="AN4" s="52"/>
      <c r="AO4" s="52"/>
      <c r="AP4" s="52"/>
      <c r="AQ4" s="52"/>
      <c r="AR4" s="52"/>
      <c r="AS4" s="52"/>
      <c r="AT4" s="52"/>
    </row>
    <row r="5" spans="1:146" s="4" customFormat="1" ht="90.75" customHeight="1">
      <c r="A5" s="59"/>
      <c r="B5" s="94" t="s">
        <v>30</v>
      </c>
      <c r="C5" s="94"/>
      <c r="D5" s="94"/>
      <c r="E5" s="94"/>
      <c r="F5" s="94"/>
      <c r="G5" s="94"/>
      <c r="H5" s="94" t="s">
        <v>29</v>
      </c>
      <c r="I5" s="94"/>
      <c r="J5" s="94"/>
      <c r="K5" s="94"/>
      <c r="L5" s="94"/>
      <c r="M5" s="94" t="s">
        <v>0</v>
      </c>
      <c r="N5" s="94"/>
      <c r="O5" s="94"/>
      <c r="P5" s="94"/>
      <c r="Q5" s="94"/>
      <c r="R5" s="94"/>
      <c r="S5" s="94"/>
      <c r="T5" s="98" t="s">
        <v>260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5" t="s">
        <v>52</v>
      </c>
      <c r="AI5" s="83" t="s">
        <v>22</v>
      </c>
      <c r="AJ5" s="83" t="s">
        <v>66</v>
      </c>
      <c r="AK5" s="83" t="s">
        <v>69</v>
      </c>
      <c r="AL5" s="90" t="s">
        <v>217</v>
      </c>
      <c r="AM5" s="91" t="s">
        <v>1</v>
      </c>
      <c r="AN5" s="92"/>
      <c r="AO5" s="92"/>
      <c r="AP5" s="92"/>
      <c r="AQ5" s="92"/>
      <c r="AR5" s="92"/>
      <c r="AS5" s="92"/>
      <c r="AT5" s="93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</row>
    <row r="6" spans="1:146" s="5" customFormat="1" ht="142.5" customHeight="1">
      <c r="A6" s="89" t="s">
        <v>2</v>
      </c>
      <c r="B6" s="89" t="s">
        <v>31</v>
      </c>
      <c r="C6" s="89" t="s">
        <v>32</v>
      </c>
      <c r="D6" s="89" t="s">
        <v>3</v>
      </c>
      <c r="E6" s="89" t="s">
        <v>4</v>
      </c>
      <c r="F6" s="89" t="s">
        <v>6</v>
      </c>
      <c r="G6" s="89" t="s">
        <v>7</v>
      </c>
      <c r="H6" s="89" t="s">
        <v>3</v>
      </c>
      <c r="I6" s="89" t="s">
        <v>4</v>
      </c>
      <c r="J6" s="89" t="s">
        <v>5</v>
      </c>
      <c r="K6" s="89" t="s">
        <v>6</v>
      </c>
      <c r="L6" s="89" t="s">
        <v>7</v>
      </c>
      <c r="M6" s="89" t="s">
        <v>51</v>
      </c>
      <c r="N6" s="89" t="s">
        <v>8</v>
      </c>
      <c r="O6" s="89" t="s">
        <v>9</v>
      </c>
      <c r="P6" s="89" t="s">
        <v>17</v>
      </c>
      <c r="Q6" s="89" t="s">
        <v>28</v>
      </c>
      <c r="R6" s="89" t="s">
        <v>18</v>
      </c>
      <c r="S6" s="89" t="s">
        <v>19</v>
      </c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5"/>
      <c r="AI6" s="84" t="s">
        <v>23</v>
      </c>
      <c r="AJ6" s="84" t="s">
        <v>67</v>
      </c>
      <c r="AK6" s="84" t="s">
        <v>68</v>
      </c>
      <c r="AL6" s="90"/>
      <c r="AM6" s="89" t="s">
        <v>10</v>
      </c>
      <c r="AN6" s="89" t="s">
        <v>11</v>
      </c>
      <c r="AO6" s="89" t="s">
        <v>216</v>
      </c>
      <c r="AP6" s="89" t="s">
        <v>12</v>
      </c>
      <c r="AQ6" s="89" t="s">
        <v>13</v>
      </c>
      <c r="AR6" s="89" t="s">
        <v>14</v>
      </c>
      <c r="AS6" s="89" t="s">
        <v>15</v>
      </c>
      <c r="AT6" s="89" t="s">
        <v>16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1:146" s="6" customFormat="1" ht="49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57" t="s">
        <v>20</v>
      </c>
      <c r="U7" s="57" t="s">
        <v>285</v>
      </c>
      <c r="V7" s="57" t="s">
        <v>54</v>
      </c>
      <c r="W7" s="57" t="s">
        <v>55</v>
      </c>
      <c r="X7" s="57" t="s">
        <v>56</v>
      </c>
      <c r="Y7" s="57" t="s">
        <v>57</v>
      </c>
      <c r="Z7" s="57" t="s">
        <v>58</v>
      </c>
      <c r="AA7" s="57" t="s">
        <v>59</v>
      </c>
      <c r="AB7" s="57" t="s">
        <v>60</v>
      </c>
      <c r="AC7" s="57" t="s">
        <v>61</v>
      </c>
      <c r="AD7" s="57" t="s">
        <v>62</v>
      </c>
      <c r="AE7" s="57" t="s">
        <v>63</v>
      </c>
      <c r="AF7" s="57" t="s">
        <v>64</v>
      </c>
      <c r="AG7" s="57" t="s">
        <v>65</v>
      </c>
      <c r="AH7" s="58" t="s">
        <v>47</v>
      </c>
      <c r="AI7" s="84" t="s">
        <v>21</v>
      </c>
      <c r="AJ7" s="84" t="s">
        <v>21</v>
      </c>
      <c r="AK7" s="84" t="s">
        <v>21</v>
      </c>
      <c r="AL7" s="90"/>
      <c r="AM7" s="89"/>
      <c r="AN7" s="89"/>
      <c r="AO7" s="89"/>
      <c r="AP7" s="89"/>
      <c r="AQ7" s="89"/>
      <c r="AR7" s="89"/>
      <c r="AS7" s="89"/>
      <c r="AT7" s="89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1:46" ht="63">
      <c r="A8" s="60">
        <v>1</v>
      </c>
      <c r="B8" s="23" t="s">
        <v>42</v>
      </c>
      <c r="C8" s="56">
        <v>5250008519</v>
      </c>
      <c r="D8" s="56" t="s">
        <v>43</v>
      </c>
      <c r="E8" s="21" t="s">
        <v>44</v>
      </c>
      <c r="F8" s="56" t="s">
        <v>45</v>
      </c>
      <c r="G8" s="56" t="s">
        <v>34</v>
      </c>
      <c r="H8" s="56" t="s">
        <v>37</v>
      </c>
      <c r="I8" s="56">
        <v>243</v>
      </c>
      <c r="J8" s="13"/>
      <c r="K8" s="56" t="s">
        <v>38</v>
      </c>
      <c r="L8" s="56" t="s">
        <v>34</v>
      </c>
      <c r="M8" s="56" t="s">
        <v>48</v>
      </c>
      <c r="N8" s="22" t="s">
        <v>70</v>
      </c>
      <c r="O8" s="56" t="s">
        <v>24</v>
      </c>
      <c r="P8" s="56">
        <v>500</v>
      </c>
      <c r="Q8" s="56" t="s">
        <v>50</v>
      </c>
      <c r="R8" s="33" t="s">
        <v>27</v>
      </c>
      <c r="S8" s="56" t="s">
        <v>46</v>
      </c>
      <c r="T8" s="14">
        <v>100378</v>
      </c>
      <c r="U8" s="14">
        <v>143277</v>
      </c>
      <c r="V8" s="14">
        <v>138325</v>
      </c>
      <c r="W8" s="14">
        <v>117245</v>
      </c>
      <c r="X8" s="14">
        <v>106414</v>
      </c>
      <c r="Y8" s="14">
        <v>50913</v>
      </c>
      <c r="Z8" s="14">
        <v>34996</v>
      </c>
      <c r="AA8" s="14">
        <v>7032</v>
      </c>
      <c r="AB8" s="14">
        <v>7518</v>
      </c>
      <c r="AC8" s="14">
        <v>7722</v>
      </c>
      <c r="AD8" s="14">
        <v>8675</v>
      </c>
      <c r="AE8" s="14">
        <v>62372</v>
      </c>
      <c r="AF8" s="14">
        <v>100378</v>
      </c>
      <c r="AG8" s="14">
        <v>143277</v>
      </c>
      <c r="AH8" s="77">
        <v>14</v>
      </c>
      <c r="AI8" s="85">
        <f aca="true" t="shared" si="0" ref="AI8:AI23">SUM(T8:AG8)</f>
        <v>1028522</v>
      </c>
      <c r="AJ8" s="85">
        <f>AI8*20%</f>
        <v>205704.40000000002</v>
      </c>
      <c r="AK8" s="85">
        <f>(AI8+AJ8)</f>
        <v>1234226.4</v>
      </c>
      <c r="AL8" s="46" t="s">
        <v>218</v>
      </c>
      <c r="AM8" s="14" t="s">
        <v>75</v>
      </c>
      <c r="AN8" s="56" t="s">
        <v>25</v>
      </c>
      <c r="AO8" s="56"/>
      <c r="AP8" s="14" t="s">
        <v>33</v>
      </c>
      <c r="AQ8" s="56" t="s">
        <v>35</v>
      </c>
      <c r="AR8" s="14" t="s">
        <v>268</v>
      </c>
      <c r="AS8" s="34" t="s">
        <v>261</v>
      </c>
      <c r="AT8" s="56" t="s">
        <v>26</v>
      </c>
    </row>
    <row r="9" spans="1:46" ht="63">
      <c r="A9" s="60">
        <v>2</v>
      </c>
      <c r="B9" s="23" t="s">
        <v>42</v>
      </c>
      <c r="C9" s="56">
        <v>5250008519</v>
      </c>
      <c r="D9" s="56" t="s">
        <v>43</v>
      </c>
      <c r="E9" s="21" t="s">
        <v>44</v>
      </c>
      <c r="F9" s="56" t="s">
        <v>45</v>
      </c>
      <c r="G9" s="56" t="s">
        <v>34</v>
      </c>
      <c r="H9" s="56" t="s">
        <v>37</v>
      </c>
      <c r="I9" s="56">
        <v>212</v>
      </c>
      <c r="J9" s="13"/>
      <c r="K9" s="56" t="s">
        <v>38</v>
      </c>
      <c r="L9" s="56" t="s">
        <v>34</v>
      </c>
      <c r="M9" s="56" t="s">
        <v>48</v>
      </c>
      <c r="N9" s="22" t="s">
        <v>72</v>
      </c>
      <c r="O9" s="56" t="s">
        <v>100</v>
      </c>
      <c r="P9" s="56">
        <v>100</v>
      </c>
      <c r="Q9" s="56" t="s">
        <v>50</v>
      </c>
      <c r="R9" s="56" t="s">
        <v>27</v>
      </c>
      <c r="S9" s="56" t="s">
        <v>46</v>
      </c>
      <c r="T9" s="14">
        <v>7383</v>
      </c>
      <c r="U9" s="14">
        <v>14054</v>
      </c>
      <c r="V9" s="14">
        <v>18044</v>
      </c>
      <c r="W9" s="14">
        <v>14048</v>
      </c>
      <c r="X9" s="14">
        <v>14690</v>
      </c>
      <c r="Y9" s="14">
        <v>10374</v>
      </c>
      <c r="Z9" s="14">
        <v>3618</v>
      </c>
      <c r="AA9" s="14">
        <v>0</v>
      </c>
      <c r="AB9" s="14">
        <v>0</v>
      </c>
      <c r="AC9" s="14">
        <v>0</v>
      </c>
      <c r="AD9" s="14">
        <v>13</v>
      </c>
      <c r="AE9" s="14">
        <v>2286</v>
      </c>
      <c r="AF9" s="14">
        <v>7383</v>
      </c>
      <c r="AG9" s="14">
        <v>14054</v>
      </c>
      <c r="AH9" s="77">
        <v>14</v>
      </c>
      <c r="AI9" s="85">
        <f t="shared" si="0"/>
        <v>105947</v>
      </c>
      <c r="AJ9" s="85">
        <f>AI9*20%</f>
        <v>21189.4</v>
      </c>
      <c r="AK9" s="85">
        <f>(AI9+AJ9)</f>
        <v>127136.4</v>
      </c>
      <c r="AL9" s="46" t="s">
        <v>218</v>
      </c>
      <c r="AM9" s="14"/>
      <c r="AN9" s="56" t="s">
        <v>25</v>
      </c>
      <c r="AO9" s="56"/>
      <c r="AP9" s="14" t="s">
        <v>33</v>
      </c>
      <c r="AQ9" s="56" t="s">
        <v>35</v>
      </c>
      <c r="AR9" s="14" t="s">
        <v>268</v>
      </c>
      <c r="AS9" s="34" t="s">
        <v>261</v>
      </c>
      <c r="AT9" s="56" t="s">
        <v>26</v>
      </c>
    </row>
    <row r="10" spans="1:46" ht="63">
      <c r="A10" s="60">
        <v>3</v>
      </c>
      <c r="B10" s="23" t="s">
        <v>42</v>
      </c>
      <c r="C10" s="56">
        <v>5250008519</v>
      </c>
      <c r="D10" s="56" t="s">
        <v>43</v>
      </c>
      <c r="E10" s="21" t="s">
        <v>44</v>
      </c>
      <c r="F10" s="56" t="s">
        <v>45</v>
      </c>
      <c r="G10" s="56" t="s">
        <v>34</v>
      </c>
      <c r="H10" s="56" t="s">
        <v>39</v>
      </c>
      <c r="I10" s="56" t="s">
        <v>40</v>
      </c>
      <c r="J10" s="13"/>
      <c r="K10" s="56" t="s">
        <v>41</v>
      </c>
      <c r="L10" s="56" t="s">
        <v>36</v>
      </c>
      <c r="M10" s="56" t="s">
        <v>49</v>
      </c>
      <c r="N10" s="22" t="s">
        <v>73</v>
      </c>
      <c r="O10" s="56" t="s">
        <v>24</v>
      </c>
      <c r="P10" s="56">
        <v>180</v>
      </c>
      <c r="Q10" s="56" t="s">
        <v>50</v>
      </c>
      <c r="R10" s="56" t="s">
        <v>27</v>
      </c>
      <c r="S10" s="56" t="s">
        <v>46</v>
      </c>
      <c r="T10" s="14">
        <v>46591</v>
      </c>
      <c r="U10" s="14">
        <v>61549</v>
      </c>
      <c r="V10" s="14">
        <v>63281</v>
      </c>
      <c r="W10" s="14">
        <v>51523</v>
      </c>
      <c r="X10" s="14">
        <v>48359</v>
      </c>
      <c r="Y10" s="14">
        <v>21681</v>
      </c>
      <c r="Z10" s="14">
        <v>20475</v>
      </c>
      <c r="AA10" s="14">
        <v>4016</v>
      </c>
      <c r="AB10" s="14">
        <v>1684</v>
      </c>
      <c r="AC10" s="14">
        <v>526</v>
      </c>
      <c r="AD10" s="14">
        <v>9514</v>
      </c>
      <c r="AE10" s="14">
        <v>28710</v>
      </c>
      <c r="AF10" s="14">
        <v>46591</v>
      </c>
      <c r="AG10" s="14">
        <v>61549</v>
      </c>
      <c r="AH10" s="77">
        <v>14</v>
      </c>
      <c r="AI10" s="85">
        <f t="shared" si="0"/>
        <v>466049</v>
      </c>
      <c r="AJ10" s="85">
        <f>AI10*20%</f>
        <v>93209.8</v>
      </c>
      <c r="AK10" s="85">
        <f>(AI10+AJ10)</f>
        <v>559258.8</v>
      </c>
      <c r="AL10" s="46" t="s">
        <v>219</v>
      </c>
      <c r="AM10" s="14" t="s">
        <v>74</v>
      </c>
      <c r="AN10" s="56" t="s">
        <v>25</v>
      </c>
      <c r="AO10" s="56"/>
      <c r="AP10" s="14" t="s">
        <v>33</v>
      </c>
      <c r="AQ10" s="56" t="s">
        <v>35</v>
      </c>
      <c r="AR10" s="14" t="s">
        <v>268</v>
      </c>
      <c r="AS10" s="34" t="s">
        <v>261</v>
      </c>
      <c r="AT10" s="56" t="s">
        <v>26</v>
      </c>
    </row>
    <row r="11" spans="1:46" ht="60.75" customHeight="1">
      <c r="A11" s="60">
        <v>4</v>
      </c>
      <c r="B11" s="23" t="s">
        <v>76</v>
      </c>
      <c r="C11" s="56">
        <v>7492109260</v>
      </c>
      <c r="D11" s="56" t="s">
        <v>77</v>
      </c>
      <c r="E11" s="56">
        <v>9</v>
      </c>
      <c r="F11" s="56" t="s">
        <v>78</v>
      </c>
      <c r="G11" s="56" t="s">
        <v>79</v>
      </c>
      <c r="H11" s="56" t="s">
        <v>80</v>
      </c>
      <c r="I11" s="56">
        <v>9</v>
      </c>
      <c r="J11" s="56"/>
      <c r="K11" s="56" t="s">
        <v>78</v>
      </c>
      <c r="L11" s="56" t="s">
        <v>81</v>
      </c>
      <c r="M11" s="56" t="s">
        <v>82</v>
      </c>
      <c r="N11" s="22" t="s">
        <v>83</v>
      </c>
      <c r="O11" s="56" t="s">
        <v>84</v>
      </c>
      <c r="P11" s="56">
        <v>1317</v>
      </c>
      <c r="Q11" s="56" t="s">
        <v>85</v>
      </c>
      <c r="R11" s="56" t="s">
        <v>27</v>
      </c>
      <c r="S11" s="56" t="s">
        <v>86</v>
      </c>
      <c r="T11" s="63">
        <v>265407</v>
      </c>
      <c r="U11" s="63">
        <v>353126</v>
      </c>
      <c r="V11" s="63">
        <v>409513</v>
      </c>
      <c r="W11" s="63">
        <v>327776</v>
      </c>
      <c r="X11" s="63">
        <v>281951</v>
      </c>
      <c r="Y11" s="63">
        <v>126312</v>
      </c>
      <c r="Z11" s="63">
        <v>69926</v>
      </c>
      <c r="AA11" s="63">
        <v>15073</v>
      </c>
      <c r="AB11" s="63">
        <v>13794</v>
      </c>
      <c r="AC11" s="63">
        <v>12879</v>
      </c>
      <c r="AD11" s="63">
        <v>42273</v>
      </c>
      <c r="AE11" s="63">
        <v>173384</v>
      </c>
      <c r="AF11" s="63">
        <v>265407</v>
      </c>
      <c r="AG11" s="63">
        <v>353126</v>
      </c>
      <c r="AH11" s="77">
        <v>14</v>
      </c>
      <c r="AI11" s="85">
        <f t="shared" si="0"/>
        <v>2709947</v>
      </c>
      <c r="AJ11" s="85">
        <f>AI11*20%</f>
        <v>541989.4</v>
      </c>
      <c r="AK11" s="85">
        <f>SUM(AI11:AJ11)</f>
        <v>3251936.4</v>
      </c>
      <c r="AL11" s="46" t="s">
        <v>219</v>
      </c>
      <c r="AM11" s="10" t="s">
        <v>87</v>
      </c>
      <c r="AN11" s="10" t="s">
        <v>89</v>
      </c>
      <c r="AO11" s="10" t="s">
        <v>88</v>
      </c>
      <c r="AP11" s="56" t="s">
        <v>90</v>
      </c>
      <c r="AQ11" s="56" t="s">
        <v>91</v>
      </c>
      <c r="AR11" s="14" t="s">
        <v>268</v>
      </c>
      <c r="AS11" s="34" t="s">
        <v>261</v>
      </c>
      <c r="AT11" s="56" t="s">
        <v>26</v>
      </c>
    </row>
    <row r="12" spans="1:46" ht="63">
      <c r="A12" s="60">
        <v>5</v>
      </c>
      <c r="B12" s="23" t="s">
        <v>92</v>
      </c>
      <c r="C12" s="56">
        <v>6340125399</v>
      </c>
      <c r="D12" s="56" t="s">
        <v>93</v>
      </c>
      <c r="E12" s="56">
        <v>31</v>
      </c>
      <c r="F12" s="56" t="s">
        <v>94</v>
      </c>
      <c r="G12" s="56" t="s">
        <v>36</v>
      </c>
      <c r="H12" s="56" t="s">
        <v>95</v>
      </c>
      <c r="I12" s="56">
        <v>1</v>
      </c>
      <c r="J12" s="13"/>
      <c r="K12" s="56" t="s">
        <v>96</v>
      </c>
      <c r="L12" s="56" t="s">
        <v>97</v>
      </c>
      <c r="M12" s="56" t="s">
        <v>98</v>
      </c>
      <c r="N12" s="27" t="s">
        <v>99</v>
      </c>
      <c r="O12" s="56" t="s">
        <v>100</v>
      </c>
      <c r="P12" s="56" t="s">
        <v>264</v>
      </c>
      <c r="Q12" s="56" t="s">
        <v>101</v>
      </c>
      <c r="R12" s="56" t="s">
        <v>27</v>
      </c>
      <c r="S12" s="56" t="s">
        <v>46</v>
      </c>
      <c r="T12" s="63">
        <f>1570*11.271</f>
        <v>17695.47</v>
      </c>
      <c r="U12" s="63">
        <f>2440*11.271</f>
        <v>27501.24</v>
      </c>
      <c r="V12" s="63">
        <f>3000*11.271</f>
        <v>33813</v>
      </c>
      <c r="W12" s="63">
        <f>2319*11.271</f>
        <v>26137.449</v>
      </c>
      <c r="X12" s="63">
        <f>1750*11.271</f>
        <v>19724.25</v>
      </c>
      <c r="Y12" s="63">
        <f>1355*11.271</f>
        <v>15272.205000000002</v>
      </c>
      <c r="Z12" s="63">
        <f>450*11.271</f>
        <v>5071.950000000001</v>
      </c>
      <c r="AA12" s="14">
        <v>0</v>
      </c>
      <c r="AB12" s="14">
        <v>0</v>
      </c>
      <c r="AC12" s="14">
        <v>0</v>
      </c>
      <c r="AD12" s="14">
        <v>0</v>
      </c>
      <c r="AE12" s="63">
        <f>780*11.271</f>
        <v>8791.380000000001</v>
      </c>
      <c r="AF12" s="63">
        <f>1570*11.271</f>
        <v>17695.47</v>
      </c>
      <c r="AG12" s="63">
        <f>2440*11.271</f>
        <v>27501.24</v>
      </c>
      <c r="AH12" s="77">
        <v>14</v>
      </c>
      <c r="AI12" s="85">
        <f t="shared" si="0"/>
        <v>199203.654</v>
      </c>
      <c r="AJ12" s="85">
        <f aca="true" t="shared" si="1" ref="AJ12:AJ17">AI12*20%</f>
        <v>39840.730800000005</v>
      </c>
      <c r="AK12" s="85">
        <f aca="true" t="shared" si="2" ref="AK12:AK17">(AI12+AJ12)</f>
        <v>239044.3848</v>
      </c>
      <c r="AL12" s="46" t="s">
        <v>219</v>
      </c>
      <c r="AM12" s="14" t="s">
        <v>102</v>
      </c>
      <c r="AN12" s="56" t="s">
        <v>25</v>
      </c>
      <c r="AO12" s="56"/>
      <c r="AP12" s="14" t="s">
        <v>33</v>
      </c>
      <c r="AQ12" s="14" t="s">
        <v>35</v>
      </c>
      <c r="AR12" s="14" t="s">
        <v>268</v>
      </c>
      <c r="AS12" s="34" t="s">
        <v>261</v>
      </c>
      <c r="AT12" s="56" t="s">
        <v>26</v>
      </c>
    </row>
    <row r="13" spans="1:46" ht="63" customHeight="1">
      <c r="A13" s="60">
        <v>6</v>
      </c>
      <c r="B13" s="23" t="s">
        <v>103</v>
      </c>
      <c r="C13" s="56">
        <v>5252836114</v>
      </c>
      <c r="D13" s="56" t="s">
        <v>104</v>
      </c>
      <c r="E13" s="56">
        <v>8</v>
      </c>
      <c r="F13" s="56" t="s">
        <v>105</v>
      </c>
      <c r="G13" s="56" t="s">
        <v>34</v>
      </c>
      <c r="H13" s="56" t="s">
        <v>104</v>
      </c>
      <c r="I13" s="56">
        <v>8</v>
      </c>
      <c r="J13" s="13"/>
      <c r="K13" s="56" t="s">
        <v>105</v>
      </c>
      <c r="L13" s="56" t="s">
        <v>34</v>
      </c>
      <c r="M13" s="56" t="s">
        <v>48</v>
      </c>
      <c r="N13" s="79" t="s">
        <v>269</v>
      </c>
      <c r="O13" s="56" t="s">
        <v>24</v>
      </c>
      <c r="P13" s="56">
        <v>439</v>
      </c>
      <c r="Q13" s="56" t="s">
        <v>106</v>
      </c>
      <c r="R13" s="56" t="s">
        <v>27</v>
      </c>
      <c r="S13" s="56" t="s">
        <v>107</v>
      </c>
      <c r="T13" s="63">
        <v>113352</v>
      </c>
      <c r="U13" s="63">
        <v>140299</v>
      </c>
      <c r="V13" s="63">
        <v>178925</v>
      </c>
      <c r="W13" s="63">
        <v>181089</v>
      </c>
      <c r="X13" s="63">
        <v>147840</v>
      </c>
      <c r="Y13" s="63">
        <v>80943</v>
      </c>
      <c r="Z13" s="63">
        <v>28471</v>
      </c>
      <c r="AA13" s="63">
        <v>36565</v>
      </c>
      <c r="AB13" s="63">
        <v>45066</v>
      </c>
      <c r="AC13" s="63">
        <v>25796</v>
      </c>
      <c r="AD13" s="63">
        <v>41198</v>
      </c>
      <c r="AE13" s="63">
        <v>84668</v>
      </c>
      <c r="AF13" s="63">
        <v>113352</v>
      </c>
      <c r="AG13" s="63">
        <v>140299</v>
      </c>
      <c r="AH13" s="77">
        <v>14</v>
      </c>
      <c r="AI13" s="85">
        <f t="shared" si="0"/>
        <v>1357863</v>
      </c>
      <c r="AJ13" s="85">
        <f t="shared" si="1"/>
        <v>271572.60000000003</v>
      </c>
      <c r="AK13" s="85">
        <f t="shared" si="2"/>
        <v>1629435.6</v>
      </c>
      <c r="AL13" s="46" t="s">
        <v>218</v>
      </c>
      <c r="AM13" s="10"/>
      <c r="AN13" s="56" t="s">
        <v>25</v>
      </c>
      <c r="AO13" s="56"/>
      <c r="AP13" s="14" t="s">
        <v>33</v>
      </c>
      <c r="AQ13" s="56" t="s">
        <v>35</v>
      </c>
      <c r="AR13" s="14" t="s">
        <v>268</v>
      </c>
      <c r="AS13" s="34" t="s">
        <v>261</v>
      </c>
      <c r="AT13" s="56" t="s">
        <v>26</v>
      </c>
    </row>
    <row r="14" spans="1:46" ht="47.25">
      <c r="A14" s="60">
        <v>7</v>
      </c>
      <c r="B14" s="23" t="s">
        <v>108</v>
      </c>
      <c r="C14" s="56">
        <v>5250007684</v>
      </c>
      <c r="D14" s="56" t="s">
        <v>109</v>
      </c>
      <c r="E14" s="56" t="s">
        <v>110</v>
      </c>
      <c r="F14" s="56" t="s">
        <v>111</v>
      </c>
      <c r="G14" s="56" t="s">
        <v>34</v>
      </c>
      <c r="H14" s="56" t="s">
        <v>112</v>
      </c>
      <c r="I14" s="56" t="s">
        <v>113</v>
      </c>
      <c r="J14" s="56"/>
      <c r="K14" s="56" t="s">
        <v>114</v>
      </c>
      <c r="L14" s="56" t="s">
        <v>115</v>
      </c>
      <c r="M14" s="56" t="s">
        <v>116</v>
      </c>
      <c r="N14" s="56">
        <v>5551179394</v>
      </c>
      <c r="O14" s="43" t="s">
        <v>71</v>
      </c>
      <c r="P14" s="56">
        <v>112</v>
      </c>
      <c r="Q14" s="56">
        <v>1.6</v>
      </c>
      <c r="R14" s="56" t="s">
        <v>27</v>
      </c>
      <c r="S14" s="35" t="s">
        <v>117</v>
      </c>
      <c r="T14" s="63">
        <v>3500</v>
      </c>
      <c r="U14" s="63">
        <v>3500</v>
      </c>
      <c r="V14" s="63">
        <v>3500</v>
      </c>
      <c r="W14" s="63">
        <v>3500</v>
      </c>
      <c r="X14" s="63">
        <v>3500</v>
      </c>
      <c r="Y14" s="63">
        <v>3500</v>
      </c>
      <c r="Z14" s="63">
        <v>3500</v>
      </c>
      <c r="AA14" s="63">
        <v>3500</v>
      </c>
      <c r="AB14" s="63">
        <v>3500</v>
      </c>
      <c r="AC14" s="63">
        <v>3500</v>
      </c>
      <c r="AD14" s="63">
        <v>3500</v>
      </c>
      <c r="AE14" s="63">
        <v>3500</v>
      </c>
      <c r="AF14" s="63">
        <v>3500</v>
      </c>
      <c r="AG14" s="63">
        <v>3500</v>
      </c>
      <c r="AH14" s="77">
        <v>14</v>
      </c>
      <c r="AI14" s="85">
        <f t="shared" si="0"/>
        <v>49000</v>
      </c>
      <c r="AJ14" s="85">
        <f t="shared" si="1"/>
        <v>9800</v>
      </c>
      <c r="AK14" s="85">
        <f t="shared" si="2"/>
        <v>58800</v>
      </c>
      <c r="AL14" s="46" t="s">
        <v>220</v>
      </c>
      <c r="AM14" s="56"/>
      <c r="AN14" s="56" t="s">
        <v>25</v>
      </c>
      <c r="AO14" s="56"/>
      <c r="AP14" s="56" t="s">
        <v>33</v>
      </c>
      <c r="AQ14" s="56" t="s">
        <v>35</v>
      </c>
      <c r="AR14" s="14" t="s">
        <v>268</v>
      </c>
      <c r="AS14" s="34" t="s">
        <v>261</v>
      </c>
      <c r="AT14" s="56" t="s">
        <v>26</v>
      </c>
    </row>
    <row r="15" spans="1:46" ht="47.25">
      <c r="A15" s="60">
        <v>8</v>
      </c>
      <c r="B15" s="23" t="s">
        <v>108</v>
      </c>
      <c r="C15" s="56">
        <v>5250007684</v>
      </c>
      <c r="D15" s="56" t="s">
        <v>109</v>
      </c>
      <c r="E15" s="56" t="s">
        <v>110</v>
      </c>
      <c r="F15" s="56" t="s">
        <v>111</v>
      </c>
      <c r="G15" s="56" t="s">
        <v>34</v>
      </c>
      <c r="H15" s="56" t="s">
        <v>109</v>
      </c>
      <c r="I15" s="56" t="s">
        <v>110</v>
      </c>
      <c r="J15" s="56"/>
      <c r="K15" s="56" t="s">
        <v>111</v>
      </c>
      <c r="L15" s="56" t="s">
        <v>34</v>
      </c>
      <c r="M15" s="56" t="s">
        <v>48</v>
      </c>
      <c r="N15" s="56" t="s">
        <v>118</v>
      </c>
      <c r="O15" s="43" t="s">
        <v>84</v>
      </c>
      <c r="P15" s="56">
        <v>1900</v>
      </c>
      <c r="Q15" s="56" t="s">
        <v>106</v>
      </c>
      <c r="R15" s="56" t="s">
        <v>27</v>
      </c>
      <c r="S15" s="35" t="s">
        <v>119</v>
      </c>
      <c r="T15" s="63">
        <v>826367</v>
      </c>
      <c r="U15" s="63">
        <v>1115798</v>
      </c>
      <c r="V15" s="63">
        <v>1484855</v>
      </c>
      <c r="W15" s="63">
        <v>1078605</v>
      </c>
      <c r="X15" s="63">
        <v>924581</v>
      </c>
      <c r="Y15" s="63">
        <v>584233</v>
      </c>
      <c r="Z15" s="63">
        <v>230220</v>
      </c>
      <c r="AA15" s="63">
        <v>74588</v>
      </c>
      <c r="AB15" s="63">
        <v>79126</v>
      </c>
      <c r="AC15" s="63">
        <v>68780</v>
      </c>
      <c r="AD15" s="63">
        <v>133188</v>
      </c>
      <c r="AE15" s="63">
        <v>496658</v>
      </c>
      <c r="AF15" s="63">
        <v>828367</v>
      </c>
      <c r="AG15" s="63">
        <v>1115798</v>
      </c>
      <c r="AH15" s="77">
        <v>14</v>
      </c>
      <c r="AI15" s="85">
        <f t="shared" si="0"/>
        <v>9041164</v>
      </c>
      <c r="AJ15" s="85">
        <f t="shared" si="1"/>
        <v>1808232.8</v>
      </c>
      <c r="AK15" s="85">
        <f t="shared" si="2"/>
        <v>10849396.8</v>
      </c>
      <c r="AL15" s="46" t="s">
        <v>218</v>
      </c>
      <c r="AM15" s="56"/>
      <c r="AN15" s="56" t="s">
        <v>25</v>
      </c>
      <c r="AO15" s="56"/>
      <c r="AP15" s="56" t="s">
        <v>33</v>
      </c>
      <c r="AQ15" s="56" t="s">
        <v>35</v>
      </c>
      <c r="AR15" s="14" t="s">
        <v>268</v>
      </c>
      <c r="AS15" s="34" t="s">
        <v>261</v>
      </c>
      <c r="AT15" s="56" t="s">
        <v>26</v>
      </c>
    </row>
    <row r="16" spans="1:46" ht="47.25">
      <c r="A16" s="60">
        <v>9</v>
      </c>
      <c r="B16" s="23" t="s">
        <v>120</v>
      </c>
      <c r="C16" s="56">
        <v>7831822694</v>
      </c>
      <c r="D16" s="56" t="s">
        <v>121</v>
      </c>
      <c r="E16" s="21" t="s">
        <v>122</v>
      </c>
      <c r="F16" s="56" t="s">
        <v>123</v>
      </c>
      <c r="G16" s="56" t="s">
        <v>124</v>
      </c>
      <c r="H16" s="56" t="s">
        <v>125</v>
      </c>
      <c r="I16" s="56" t="s">
        <v>126</v>
      </c>
      <c r="J16" s="13"/>
      <c r="K16" s="56" t="s">
        <v>123</v>
      </c>
      <c r="L16" s="56" t="s">
        <v>124</v>
      </c>
      <c r="M16" s="56" t="s">
        <v>127</v>
      </c>
      <c r="N16" s="15" t="s">
        <v>128</v>
      </c>
      <c r="O16" s="56" t="s">
        <v>24</v>
      </c>
      <c r="P16" s="56">
        <v>450</v>
      </c>
      <c r="Q16" s="38"/>
      <c r="R16" s="56" t="s">
        <v>27</v>
      </c>
      <c r="S16" s="56" t="s">
        <v>46</v>
      </c>
      <c r="T16" s="63">
        <v>63681</v>
      </c>
      <c r="U16" s="63">
        <v>123418</v>
      </c>
      <c r="V16" s="63">
        <v>173022</v>
      </c>
      <c r="W16" s="63">
        <v>158931</v>
      </c>
      <c r="X16" s="63">
        <v>118366</v>
      </c>
      <c r="Y16" s="63">
        <v>74745</v>
      </c>
      <c r="Z16" s="63">
        <v>21984</v>
      </c>
      <c r="AA16" s="63">
        <v>5043</v>
      </c>
      <c r="AB16" s="63">
        <v>1810</v>
      </c>
      <c r="AC16" s="63">
        <v>1343</v>
      </c>
      <c r="AD16" s="63">
        <v>6162</v>
      </c>
      <c r="AE16" s="63">
        <v>44393</v>
      </c>
      <c r="AF16" s="63">
        <v>63681</v>
      </c>
      <c r="AG16" s="63">
        <v>123418</v>
      </c>
      <c r="AH16" s="77">
        <v>14</v>
      </c>
      <c r="AI16" s="85">
        <f t="shared" si="0"/>
        <v>979997</v>
      </c>
      <c r="AJ16" s="85">
        <f t="shared" si="1"/>
        <v>195999.40000000002</v>
      </c>
      <c r="AK16" s="85">
        <f t="shared" si="2"/>
        <v>1175996.4</v>
      </c>
      <c r="AL16" s="46" t="s">
        <v>221</v>
      </c>
      <c r="AM16" s="26" t="s">
        <v>129</v>
      </c>
      <c r="AN16" s="56" t="s">
        <v>25</v>
      </c>
      <c r="AO16" s="60" t="s">
        <v>282</v>
      </c>
      <c r="AP16" s="14" t="s">
        <v>33</v>
      </c>
      <c r="AQ16" s="56" t="s">
        <v>35</v>
      </c>
      <c r="AR16" s="14" t="s">
        <v>268</v>
      </c>
      <c r="AS16" s="34" t="s">
        <v>261</v>
      </c>
      <c r="AT16" s="56" t="s">
        <v>26</v>
      </c>
    </row>
    <row r="17" spans="1:46" ht="63" customHeight="1">
      <c r="A17" s="60">
        <v>10</v>
      </c>
      <c r="B17" s="23" t="s">
        <v>130</v>
      </c>
      <c r="C17" s="56">
        <v>8790170691</v>
      </c>
      <c r="D17" s="56" t="s">
        <v>131</v>
      </c>
      <c r="E17" s="21" t="s">
        <v>132</v>
      </c>
      <c r="F17" s="56" t="s">
        <v>133</v>
      </c>
      <c r="G17" s="56" t="s">
        <v>134</v>
      </c>
      <c r="H17" s="56" t="s">
        <v>135</v>
      </c>
      <c r="I17" s="56">
        <v>30</v>
      </c>
      <c r="J17" s="13"/>
      <c r="K17" s="56" t="s">
        <v>136</v>
      </c>
      <c r="L17" s="56" t="s">
        <v>137</v>
      </c>
      <c r="M17" s="56" t="s">
        <v>48</v>
      </c>
      <c r="N17" s="60" t="s">
        <v>277</v>
      </c>
      <c r="O17" s="56" t="s">
        <v>84</v>
      </c>
      <c r="P17" s="56">
        <v>600</v>
      </c>
      <c r="Q17" s="56" t="s">
        <v>101</v>
      </c>
      <c r="R17" s="56" t="s">
        <v>27</v>
      </c>
      <c r="S17" s="56" t="s">
        <v>107</v>
      </c>
      <c r="T17" s="63">
        <v>220769</v>
      </c>
      <c r="U17" s="63">
        <v>256085</v>
      </c>
      <c r="V17" s="63">
        <v>271312</v>
      </c>
      <c r="W17" s="63">
        <v>235432</v>
      </c>
      <c r="X17" s="63">
        <v>212719</v>
      </c>
      <c r="Y17" s="63">
        <v>108018</v>
      </c>
      <c r="Z17" s="63">
        <v>6965</v>
      </c>
      <c r="AA17" s="63">
        <v>2134</v>
      </c>
      <c r="AB17" s="63">
        <v>638</v>
      </c>
      <c r="AC17" s="63">
        <v>504</v>
      </c>
      <c r="AD17" s="63">
        <v>7130</v>
      </c>
      <c r="AE17" s="63">
        <v>128816</v>
      </c>
      <c r="AF17" s="63">
        <v>217852</v>
      </c>
      <c r="AG17" s="63">
        <v>304452</v>
      </c>
      <c r="AH17" s="77">
        <v>14</v>
      </c>
      <c r="AI17" s="85">
        <f t="shared" si="0"/>
        <v>1972826</v>
      </c>
      <c r="AJ17" s="85">
        <f t="shared" si="1"/>
        <v>394565.2</v>
      </c>
      <c r="AK17" s="85">
        <f t="shared" si="2"/>
        <v>2367391.2</v>
      </c>
      <c r="AL17" s="46" t="s">
        <v>218</v>
      </c>
      <c r="AM17" s="26"/>
      <c r="AN17" s="56" t="s">
        <v>25</v>
      </c>
      <c r="AO17" s="56"/>
      <c r="AP17" s="14" t="s">
        <v>33</v>
      </c>
      <c r="AQ17" s="56" t="s">
        <v>35</v>
      </c>
      <c r="AR17" s="14" t="s">
        <v>268</v>
      </c>
      <c r="AS17" s="34" t="s">
        <v>261</v>
      </c>
      <c r="AT17" s="56" t="s">
        <v>26</v>
      </c>
    </row>
    <row r="18" spans="1:46" ht="47.25">
      <c r="A18" s="60">
        <v>11</v>
      </c>
      <c r="B18" s="23" t="s">
        <v>138</v>
      </c>
      <c r="C18" s="56">
        <v>5250008577</v>
      </c>
      <c r="D18" s="56" t="s">
        <v>139</v>
      </c>
      <c r="E18" s="21" t="s">
        <v>122</v>
      </c>
      <c r="F18" s="56" t="s">
        <v>140</v>
      </c>
      <c r="G18" s="56" t="s">
        <v>34</v>
      </c>
      <c r="H18" s="56" t="s">
        <v>141</v>
      </c>
      <c r="I18" s="56">
        <v>27</v>
      </c>
      <c r="J18" s="13"/>
      <c r="K18" s="56" t="s">
        <v>142</v>
      </c>
      <c r="L18" s="56" t="s">
        <v>143</v>
      </c>
      <c r="M18" s="56" t="s">
        <v>49</v>
      </c>
      <c r="N18" s="56" t="s">
        <v>144</v>
      </c>
      <c r="O18" s="56" t="s">
        <v>24</v>
      </c>
      <c r="P18" s="56">
        <v>230</v>
      </c>
      <c r="Q18" s="56" t="s">
        <v>101</v>
      </c>
      <c r="R18" s="56" t="s">
        <v>27</v>
      </c>
      <c r="S18" s="35" t="s">
        <v>119</v>
      </c>
      <c r="T18" s="63">
        <v>48764.8</v>
      </c>
      <c r="U18" s="63">
        <v>59350</v>
      </c>
      <c r="V18" s="70">
        <v>61340</v>
      </c>
      <c r="W18" s="63">
        <v>56392</v>
      </c>
      <c r="X18" s="63">
        <v>54880</v>
      </c>
      <c r="Y18" s="63">
        <v>39580.2</v>
      </c>
      <c r="Z18" s="63">
        <v>31707.2</v>
      </c>
      <c r="AA18" s="63">
        <v>9340.8</v>
      </c>
      <c r="AB18" s="63">
        <v>2251.2</v>
      </c>
      <c r="AC18" s="63">
        <v>1321.6</v>
      </c>
      <c r="AD18" s="63">
        <v>11536</v>
      </c>
      <c r="AE18" s="63">
        <v>35716.8</v>
      </c>
      <c r="AF18" s="63">
        <v>49164</v>
      </c>
      <c r="AG18" s="63">
        <v>59560</v>
      </c>
      <c r="AH18" s="77">
        <v>14</v>
      </c>
      <c r="AI18" s="85">
        <f t="shared" si="0"/>
        <v>520904.6</v>
      </c>
      <c r="AJ18" s="85">
        <f>AI18*20%</f>
        <v>104180.92</v>
      </c>
      <c r="AK18" s="85">
        <f>(AI18+AJ18)</f>
        <v>625085.52</v>
      </c>
      <c r="AL18" s="46" t="s">
        <v>219</v>
      </c>
      <c r="AM18" s="26"/>
      <c r="AN18" s="56" t="s">
        <v>25</v>
      </c>
      <c r="AO18" s="56"/>
      <c r="AP18" s="14" t="s">
        <v>33</v>
      </c>
      <c r="AQ18" s="56" t="s">
        <v>35</v>
      </c>
      <c r="AR18" s="14" t="s">
        <v>268</v>
      </c>
      <c r="AS18" s="34" t="s">
        <v>261</v>
      </c>
      <c r="AT18" s="56" t="s">
        <v>26</v>
      </c>
    </row>
    <row r="19" spans="1:46" ht="47.25">
      <c r="A19" s="60">
        <v>12</v>
      </c>
      <c r="B19" s="23" t="s">
        <v>138</v>
      </c>
      <c r="C19" s="56">
        <v>5250008577</v>
      </c>
      <c r="D19" s="56" t="s">
        <v>139</v>
      </c>
      <c r="E19" s="21" t="s">
        <v>122</v>
      </c>
      <c r="F19" s="56" t="s">
        <v>140</v>
      </c>
      <c r="G19" s="56" t="s">
        <v>34</v>
      </c>
      <c r="H19" s="56" t="s">
        <v>141</v>
      </c>
      <c r="I19" s="56">
        <v>27</v>
      </c>
      <c r="J19" s="13"/>
      <c r="K19" s="56" t="s">
        <v>142</v>
      </c>
      <c r="L19" s="56" t="s">
        <v>143</v>
      </c>
      <c r="M19" s="56" t="s">
        <v>49</v>
      </c>
      <c r="N19" s="56" t="s">
        <v>145</v>
      </c>
      <c r="O19" s="56" t="s">
        <v>100</v>
      </c>
      <c r="P19" s="56">
        <v>110</v>
      </c>
      <c r="Q19" s="56" t="s">
        <v>101</v>
      </c>
      <c r="R19" s="56" t="s">
        <v>27</v>
      </c>
      <c r="S19" s="35" t="s">
        <v>119</v>
      </c>
      <c r="T19" s="63">
        <v>12532.8</v>
      </c>
      <c r="U19" s="63">
        <v>14369.6</v>
      </c>
      <c r="V19" s="63">
        <v>12235</v>
      </c>
      <c r="W19" s="63">
        <v>10663</v>
      </c>
      <c r="X19" s="63">
        <v>10618</v>
      </c>
      <c r="Y19" s="63">
        <v>9240</v>
      </c>
      <c r="Z19" s="63">
        <v>5275.2</v>
      </c>
      <c r="AA19" s="63">
        <v>0</v>
      </c>
      <c r="AB19" s="63">
        <v>0</v>
      </c>
      <c r="AC19" s="63">
        <v>0</v>
      </c>
      <c r="AD19" s="63">
        <v>0</v>
      </c>
      <c r="AE19" s="63">
        <v>12050</v>
      </c>
      <c r="AF19" s="63">
        <v>11487</v>
      </c>
      <c r="AG19" s="63">
        <v>13982</v>
      </c>
      <c r="AH19" s="77">
        <v>14</v>
      </c>
      <c r="AI19" s="85">
        <f t="shared" si="0"/>
        <v>112452.59999999999</v>
      </c>
      <c r="AJ19" s="85">
        <f>AI19*20%</f>
        <v>22490.52</v>
      </c>
      <c r="AK19" s="85">
        <f>(AI19+AJ19)</f>
        <v>134943.12</v>
      </c>
      <c r="AL19" s="46" t="s">
        <v>219</v>
      </c>
      <c r="AM19" s="26"/>
      <c r="AN19" s="56" t="s">
        <v>25</v>
      </c>
      <c r="AO19" s="56"/>
      <c r="AP19" s="14" t="s">
        <v>33</v>
      </c>
      <c r="AQ19" s="56" t="s">
        <v>35</v>
      </c>
      <c r="AR19" s="14" t="s">
        <v>268</v>
      </c>
      <c r="AS19" s="34" t="s">
        <v>261</v>
      </c>
      <c r="AT19" s="56" t="s">
        <v>26</v>
      </c>
    </row>
    <row r="20" spans="1:46" ht="47.25">
      <c r="A20" s="60">
        <v>13</v>
      </c>
      <c r="B20" s="23" t="s">
        <v>146</v>
      </c>
      <c r="C20" s="56" t="s">
        <v>147</v>
      </c>
      <c r="D20" s="56" t="s">
        <v>148</v>
      </c>
      <c r="E20" s="21" t="s">
        <v>149</v>
      </c>
      <c r="F20" s="56" t="s">
        <v>150</v>
      </c>
      <c r="G20" s="56" t="s">
        <v>34</v>
      </c>
      <c r="H20" s="56" t="s">
        <v>151</v>
      </c>
      <c r="I20" s="56">
        <v>202</v>
      </c>
      <c r="J20" s="13"/>
      <c r="K20" s="56" t="s">
        <v>150</v>
      </c>
      <c r="L20" s="56" t="s">
        <v>34</v>
      </c>
      <c r="M20" s="56" t="s">
        <v>48</v>
      </c>
      <c r="N20" s="15" t="s">
        <v>152</v>
      </c>
      <c r="O20" s="56" t="s">
        <v>84</v>
      </c>
      <c r="P20" s="56">
        <v>2030</v>
      </c>
      <c r="Q20" s="56" t="s">
        <v>101</v>
      </c>
      <c r="R20" s="56" t="s">
        <v>27</v>
      </c>
      <c r="S20" s="35" t="s">
        <v>119</v>
      </c>
      <c r="T20" s="63">
        <v>380000</v>
      </c>
      <c r="U20" s="63">
        <v>542712</v>
      </c>
      <c r="V20" s="63">
        <v>610000</v>
      </c>
      <c r="W20" s="63">
        <v>570400</v>
      </c>
      <c r="X20" s="63">
        <v>476800</v>
      </c>
      <c r="Y20" s="63">
        <v>310000</v>
      </c>
      <c r="Z20" s="63">
        <v>111200</v>
      </c>
      <c r="AA20" s="63">
        <v>20300</v>
      </c>
      <c r="AB20" s="63">
        <v>20100</v>
      </c>
      <c r="AC20" s="63">
        <v>20100</v>
      </c>
      <c r="AD20" s="63">
        <v>60000</v>
      </c>
      <c r="AE20" s="63">
        <v>240500</v>
      </c>
      <c r="AF20" s="63">
        <v>380500</v>
      </c>
      <c r="AG20" s="63">
        <v>540000</v>
      </c>
      <c r="AH20" s="77">
        <v>14</v>
      </c>
      <c r="AI20" s="85">
        <f t="shared" si="0"/>
        <v>4282612</v>
      </c>
      <c r="AJ20" s="85">
        <f>AI20*20%</f>
        <v>856522.4</v>
      </c>
      <c r="AK20" s="85">
        <f>(AI20+AJ20)</f>
        <v>5139134.4</v>
      </c>
      <c r="AL20" s="46" t="s">
        <v>218</v>
      </c>
      <c r="AM20" s="26"/>
      <c r="AN20" s="56" t="s">
        <v>25</v>
      </c>
      <c r="AO20" s="56" t="s">
        <v>282</v>
      </c>
      <c r="AP20" s="14" t="s">
        <v>33</v>
      </c>
      <c r="AQ20" s="60" t="s">
        <v>35</v>
      </c>
      <c r="AR20" s="14" t="s">
        <v>268</v>
      </c>
      <c r="AS20" s="34" t="s">
        <v>261</v>
      </c>
      <c r="AT20" s="56" t="s">
        <v>26</v>
      </c>
    </row>
    <row r="21" spans="1:146" s="6" customFormat="1" ht="47.25">
      <c r="A21" s="60">
        <v>14</v>
      </c>
      <c r="B21" s="23" t="s">
        <v>153</v>
      </c>
      <c r="C21" s="56">
        <v>8943140523</v>
      </c>
      <c r="D21" s="56" t="s">
        <v>154</v>
      </c>
      <c r="E21" s="56">
        <v>147</v>
      </c>
      <c r="F21" s="56" t="s">
        <v>155</v>
      </c>
      <c r="G21" s="56" t="s">
        <v>115</v>
      </c>
      <c r="H21" s="56" t="s">
        <v>154</v>
      </c>
      <c r="I21" s="56">
        <v>147</v>
      </c>
      <c r="J21" s="56"/>
      <c r="K21" s="56" t="s">
        <v>155</v>
      </c>
      <c r="L21" s="56" t="s">
        <v>115</v>
      </c>
      <c r="M21" s="56" t="s">
        <v>116</v>
      </c>
      <c r="N21" s="36" t="s">
        <v>283</v>
      </c>
      <c r="O21" s="60" t="s">
        <v>84</v>
      </c>
      <c r="P21" s="56">
        <v>3300</v>
      </c>
      <c r="Q21" s="56" t="s">
        <v>156</v>
      </c>
      <c r="R21" s="56" t="s">
        <v>27</v>
      </c>
      <c r="S21" s="56" t="s">
        <v>46</v>
      </c>
      <c r="T21" s="63">
        <v>1053157</v>
      </c>
      <c r="U21" s="63">
        <v>1349814</v>
      </c>
      <c r="V21" s="63">
        <v>1535537</v>
      </c>
      <c r="W21" s="63">
        <v>1334794</v>
      </c>
      <c r="X21" s="63">
        <v>1096609</v>
      </c>
      <c r="Y21" s="63">
        <v>497751</v>
      </c>
      <c r="Z21" s="63">
        <v>547804</v>
      </c>
      <c r="AA21" s="63">
        <v>317376</v>
      </c>
      <c r="AB21" s="63">
        <v>357609</v>
      </c>
      <c r="AC21" s="63">
        <v>406577</v>
      </c>
      <c r="AD21" s="63">
        <v>483972</v>
      </c>
      <c r="AE21" s="63">
        <v>711060</v>
      </c>
      <c r="AF21" s="63">
        <v>1053157</v>
      </c>
      <c r="AG21" s="63">
        <v>1349814</v>
      </c>
      <c r="AH21" s="77">
        <v>14</v>
      </c>
      <c r="AI21" s="85">
        <f t="shared" si="0"/>
        <v>12095031</v>
      </c>
      <c r="AJ21" s="85">
        <f>AI21*20%</f>
        <v>2419006.2</v>
      </c>
      <c r="AK21" s="85">
        <f>(AI21+AJ21)</f>
        <v>14514037.2</v>
      </c>
      <c r="AL21" s="46" t="s">
        <v>220</v>
      </c>
      <c r="AM21" s="56" t="s">
        <v>157</v>
      </c>
      <c r="AN21" s="56" t="s">
        <v>25</v>
      </c>
      <c r="AO21" s="60" t="s">
        <v>282</v>
      </c>
      <c r="AP21" s="56" t="s">
        <v>33</v>
      </c>
      <c r="AQ21" s="56" t="s">
        <v>35</v>
      </c>
      <c r="AR21" s="14" t="s">
        <v>268</v>
      </c>
      <c r="AS21" s="34" t="s">
        <v>261</v>
      </c>
      <c r="AT21" s="56" t="s">
        <v>26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</row>
    <row r="22" spans="1:46" ht="47.25">
      <c r="A22" s="60">
        <v>15</v>
      </c>
      <c r="B22" s="23" t="s">
        <v>153</v>
      </c>
      <c r="C22" s="56">
        <v>8943140523</v>
      </c>
      <c r="D22" s="56" t="s">
        <v>154</v>
      </c>
      <c r="E22" s="56">
        <v>147</v>
      </c>
      <c r="F22" s="56" t="s">
        <v>155</v>
      </c>
      <c r="G22" s="56" t="s">
        <v>115</v>
      </c>
      <c r="H22" s="56" t="s">
        <v>154</v>
      </c>
      <c r="I22" s="56">
        <v>147</v>
      </c>
      <c r="J22" s="56"/>
      <c r="K22" s="56" t="s">
        <v>155</v>
      </c>
      <c r="L22" s="56" t="s">
        <v>115</v>
      </c>
      <c r="M22" s="56" t="s">
        <v>116</v>
      </c>
      <c r="N22" s="36" t="s">
        <v>159</v>
      </c>
      <c r="O22" s="56" t="s">
        <v>24</v>
      </c>
      <c r="P22" s="56">
        <v>450</v>
      </c>
      <c r="Q22" s="56" t="s">
        <v>156</v>
      </c>
      <c r="R22" s="56" t="s">
        <v>27</v>
      </c>
      <c r="S22" s="56" t="s">
        <v>46</v>
      </c>
      <c r="T22" s="63">
        <v>117560</v>
      </c>
      <c r="U22" s="63">
        <v>162753</v>
      </c>
      <c r="V22" s="63">
        <v>187874</v>
      </c>
      <c r="W22" s="63">
        <v>164186</v>
      </c>
      <c r="X22" s="63">
        <v>120678</v>
      </c>
      <c r="Y22" s="63">
        <v>54330</v>
      </c>
      <c r="Z22" s="63">
        <v>47794</v>
      </c>
      <c r="AA22" s="63">
        <v>14442</v>
      </c>
      <c r="AB22" s="63">
        <v>11391</v>
      </c>
      <c r="AC22" s="63">
        <v>7244</v>
      </c>
      <c r="AD22" s="63">
        <v>33884</v>
      </c>
      <c r="AE22" s="63">
        <v>74319</v>
      </c>
      <c r="AF22" s="63">
        <v>117560</v>
      </c>
      <c r="AG22" s="63">
        <v>162753</v>
      </c>
      <c r="AH22" s="77">
        <v>14</v>
      </c>
      <c r="AI22" s="85">
        <f t="shared" si="0"/>
        <v>1276768</v>
      </c>
      <c r="AJ22" s="85">
        <f>AI22*20%</f>
        <v>255353.6</v>
      </c>
      <c r="AK22" s="85">
        <f>(AI22+AJ22)</f>
        <v>1532121.6</v>
      </c>
      <c r="AL22" s="46" t="s">
        <v>220</v>
      </c>
      <c r="AM22" s="10" t="s">
        <v>158</v>
      </c>
      <c r="AN22" s="56" t="s">
        <v>25</v>
      </c>
      <c r="AO22" s="60" t="s">
        <v>282</v>
      </c>
      <c r="AP22" s="56" t="s">
        <v>33</v>
      </c>
      <c r="AQ22" s="56" t="s">
        <v>35</v>
      </c>
      <c r="AR22" s="14" t="s">
        <v>268</v>
      </c>
      <c r="AS22" s="34" t="s">
        <v>261</v>
      </c>
      <c r="AT22" s="56" t="s">
        <v>26</v>
      </c>
    </row>
    <row r="23" spans="1:46" ht="60" customHeight="1">
      <c r="A23" s="60">
        <v>16</v>
      </c>
      <c r="B23" s="23" t="s">
        <v>284</v>
      </c>
      <c r="C23" s="56">
        <v>5213910680</v>
      </c>
      <c r="D23" s="56" t="s">
        <v>160</v>
      </c>
      <c r="E23" s="21" t="s">
        <v>161</v>
      </c>
      <c r="F23" s="56" t="s">
        <v>162</v>
      </c>
      <c r="G23" s="56" t="s">
        <v>163</v>
      </c>
      <c r="H23" s="56" t="s">
        <v>164</v>
      </c>
      <c r="I23" s="56">
        <v>34</v>
      </c>
      <c r="J23" s="13"/>
      <c r="K23" s="56" t="s">
        <v>165</v>
      </c>
      <c r="L23" s="56" t="s">
        <v>166</v>
      </c>
      <c r="M23" s="60" t="s">
        <v>167</v>
      </c>
      <c r="N23" s="56" t="s">
        <v>168</v>
      </c>
      <c r="O23" s="62" t="s">
        <v>24</v>
      </c>
      <c r="P23" s="56">
        <v>351</v>
      </c>
      <c r="Q23" s="56">
        <v>1.6</v>
      </c>
      <c r="R23" s="56" t="s">
        <v>27</v>
      </c>
      <c r="S23" s="56" t="s">
        <v>169</v>
      </c>
      <c r="T23" s="68"/>
      <c r="U23" s="68"/>
      <c r="V23" s="63">
        <v>74937</v>
      </c>
      <c r="W23" s="63">
        <v>59497</v>
      </c>
      <c r="X23" s="63">
        <v>59777</v>
      </c>
      <c r="Y23" s="63">
        <v>37752</v>
      </c>
      <c r="Z23" s="63">
        <v>29011</v>
      </c>
      <c r="AA23" s="63">
        <v>4937</v>
      </c>
      <c r="AB23" s="63">
        <v>0</v>
      </c>
      <c r="AC23" s="63">
        <v>0</v>
      </c>
      <c r="AD23" s="63">
        <v>0</v>
      </c>
      <c r="AE23" s="63">
        <v>34567</v>
      </c>
      <c r="AF23" s="63">
        <v>51175</v>
      </c>
      <c r="AG23" s="63">
        <v>77791</v>
      </c>
      <c r="AH23" s="77">
        <v>12</v>
      </c>
      <c r="AI23" s="85">
        <f t="shared" si="0"/>
        <v>429444</v>
      </c>
      <c r="AJ23" s="85">
        <f aca="true" t="shared" si="3" ref="AJ23:AJ33">AI23*20%</f>
        <v>85888.8</v>
      </c>
      <c r="AK23" s="85">
        <f aca="true" t="shared" si="4" ref="AK23:AK33">(AI23+AJ23)</f>
        <v>515332.8</v>
      </c>
      <c r="AL23" s="46" t="s">
        <v>218</v>
      </c>
      <c r="AM23" s="14" t="s">
        <v>170</v>
      </c>
      <c r="AN23" s="56" t="s">
        <v>25</v>
      </c>
      <c r="AO23" s="14" t="s">
        <v>171</v>
      </c>
      <c r="AP23" s="14" t="s">
        <v>172</v>
      </c>
      <c r="AQ23" s="14" t="s">
        <v>35</v>
      </c>
      <c r="AR23" s="14" t="s">
        <v>270</v>
      </c>
      <c r="AS23" s="60" t="s">
        <v>256</v>
      </c>
      <c r="AT23" s="11" t="s">
        <v>178</v>
      </c>
    </row>
    <row r="24" spans="1:46" s="12" customFormat="1" ht="97.5" customHeight="1">
      <c r="A24" s="60">
        <v>17</v>
      </c>
      <c r="B24" s="23" t="s">
        <v>173</v>
      </c>
      <c r="C24" s="56">
        <v>5252838745</v>
      </c>
      <c r="D24" s="56" t="s">
        <v>174</v>
      </c>
      <c r="E24" s="56">
        <v>3</v>
      </c>
      <c r="F24" s="56" t="s">
        <v>175</v>
      </c>
      <c r="G24" s="56" t="s">
        <v>163</v>
      </c>
      <c r="H24" s="56" t="s">
        <v>176</v>
      </c>
      <c r="I24" s="56">
        <v>3</v>
      </c>
      <c r="J24" s="56"/>
      <c r="K24" s="56" t="s">
        <v>175</v>
      </c>
      <c r="L24" s="56" t="s">
        <v>34</v>
      </c>
      <c r="M24" s="60" t="s">
        <v>271</v>
      </c>
      <c r="N24" s="56">
        <v>6766621401</v>
      </c>
      <c r="O24" s="56" t="s">
        <v>71</v>
      </c>
      <c r="P24" s="56">
        <v>113</v>
      </c>
      <c r="Q24" s="56">
        <v>1.6</v>
      </c>
      <c r="R24" s="56" t="s">
        <v>27</v>
      </c>
      <c r="S24" s="35" t="s">
        <v>273</v>
      </c>
      <c r="T24" s="80">
        <v>5694</v>
      </c>
      <c r="U24" s="80">
        <v>5694</v>
      </c>
      <c r="V24" s="80">
        <v>4719.5</v>
      </c>
      <c r="W24" s="80">
        <v>4719.5</v>
      </c>
      <c r="X24" s="80">
        <v>4849</v>
      </c>
      <c r="Y24" s="80">
        <v>4849</v>
      </c>
      <c r="Z24" s="80">
        <v>0</v>
      </c>
      <c r="AA24" s="80">
        <v>0</v>
      </c>
      <c r="AB24" s="80">
        <v>0</v>
      </c>
      <c r="AC24" s="80">
        <v>0</v>
      </c>
      <c r="AD24" s="80">
        <v>5771.5</v>
      </c>
      <c r="AE24" s="80">
        <v>5771.5</v>
      </c>
      <c r="AF24" s="80">
        <v>5694</v>
      </c>
      <c r="AG24" s="80">
        <v>5694</v>
      </c>
      <c r="AH24" s="77">
        <v>14</v>
      </c>
      <c r="AI24" s="85">
        <f>SUM(T24:AG24)</f>
        <v>53456</v>
      </c>
      <c r="AJ24" s="85">
        <f t="shared" si="3"/>
        <v>10691.2</v>
      </c>
      <c r="AK24" s="85">
        <f t="shared" si="4"/>
        <v>64147.2</v>
      </c>
      <c r="AL24" s="46" t="s">
        <v>218</v>
      </c>
      <c r="AM24" s="56" t="s">
        <v>177</v>
      </c>
      <c r="AN24" s="56" t="s">
        <v>25</v>
      </c>
      <c r="AO24" s="56" t="s">
        <v>224</v>
      </c>
      <c r="AP24" s="14" t="s">
        <v>172</v>
      </c>
      <c r="AQ24" s="14" t="s">
        <v>35</v>
      </c>
      <c r="AR24" s="56" t="s">
        <v>265</v>
      </c>
      <c r="AS24" s="60" t="s">
        <v>261</v>
      </c>
      <c r="AT24" s="11" t="s">
        <v>178</v>
      </c>
    </row>
    <row r="25" spans="1:46" s="12" customFormat="1" ht="79.5" customHeight="1">
      <c r="A25" s="60">
        <v>18</v>
      </c>
      <c r="B25" s="23" t="s">
        <v>173</v>
      </c>
      <c r="C25" s="56">
        <v>5252838745</v>
      </c>
      <c r="D25" s="56" t="s">
        <v>174</v>
      </c>
      <c r="E25" s="56">
        <v>3</v>
      </c>
      <c r="F25" s="56" t="s">
        <v>179</v>
      </c>
      <c r="G25" s="56" t="s">
        <v>163</v>
      </c>
      <c r="H25" s="56" t="s">
        <v>176</v>
      </c>
      <c r="I25" s="56">
        <v>3</v>
      </c>
      <c r="J25" s="56"/>
      <c r="K25" s="56" t="s">
        <v>175</v>
      </c>
      <c r="L25" s="56" t="s">
        <v>34</v>
      </c>
      <c r="M25" s="60" t="s">
        <v>271</v>
      </c>
      <c r="N25" s="15" t="s">
        <v>272</v>
      </c>
      <c r="O25" s="56" t="s">
        <v>100</v>
      </c>
      <c r="P25" s="56">
        <v>113</v>
      </c>
      <c r="Q25" s="56">
        <v>1.6</v>
      </c>
      <c r="R25" s="56" t="s">
        <v>27</v>
      </c>
      <c r="S25" s="35" t="s">
        <v>254</v>
      </c>
      <c r="T25" s="63">
        <v>18762</v>
      </c>
      <c r="U25" s="63">
        <v>28200</v>
      </c>
      <c r="V25" s="63">
        <v>26986</v>
      </c>
      <c r="W25" s="63">
        <v>26773</v>
      </c>
      <c r="X25" s="63">
        <v>25012</v>
      </c>
      <c r="Y25" s="63">
        <v>16483</v>
      </c>
      <c r="Z25" s="63">
        <v>12993</v>
      </c>
      <c r="AA25" s="63">
        <v>844</v>
      </c>
      <c r="AB25" s="63">
        <v>691</v>
      </c>
      <c r="AC25" s="63">
        <v>464</v>
      </c>
      <c r="AD25" s="63">
        <v>896</v>
      </c>
      <c r="AE25" s="63">
        <v>14050</v>
      </c>
      <c r="AF25" s="63">
        <v>18762</v>
      </c>
      <c r="AG25" s="63">
        <v>28200</v>
      </c>
      <c r="AH25" s="77">
        <v>14</v>
      </c>
      <c r="AI25" s="85">
        <f>SUM(T25:AG25)</f>
        <v>219116</v>
      </c>
      <c r="AJ25" s="85">
        <f t="shared" si="3"/>
        <v>43823.200000000004</v>
      </c>
      <c r="AK25" s="85">
        <f t="shared" si="4"/>
        <v>262939.2</v>
      </c>
      <c r="AL25" s="46" t="s">
        <v>218</v>
      </c>
      <c r="AM25" s="56" t="s">
        <v>225</v>
      </c>
      <c r="AN25" s="56" t="s">
        <v>25</v>
      </c>
      <c r="AO25" s="43" t="s">
        <v>226</v>
      </c>
      <c r="AP25" s="14" t="s">
        <v>172</v>
      </c>
      <c r="AQ25" s="14" t="s">
        <v>35</v>
      </c>
      <c r="AR25" s="60" t="s">
        <v>265</v>
      </c>
      <c r="AS25" s="60" t="s">
        <v>261</v>
      </c>
      <c r="AT25" s="11" t="s">
        <v>178</v>
      </c>
    </row>
    <row r="26" spans="1:46" s="12" customFormat="1" ht="79.5" customHeight="1">
      <c r="A26" s="60">
        <v>19</v>
      </c>
      <c r="B26" s="23" t="s">
        <v>173</v>
      </c>
      <c r="C26" s="60">
        <v>5252838745</v>
      </c>
      <c r="D26" s="60" t="s">
        <v>174</v>
      </c>
      <c r="E26" s="60">
        <v>3</v>
      </c>
      <c r="F26" s="60" t="s">
        <v>179</v>
      </c>
      <c r="G26" s="60" t="s">
        <v>163</v>
      </c>
      <c r="H26" s="60" t="s">
        <v>176</v>
      </c>
      <c r="I26" s="60">
        <v>3</v>
      </c>
      <c r="J26" s="60"/>
      <c r="K26" s="60" t="s">
        <v>175</v>
      </c>
      <c r="L26" s="60" t="s">
        <v>34</v>
      </c>
      <c r="M26" s="60" t="s">
        <v>271</v>
      </c>
      <c r="N26" s="60">
        <v>9112231385</v>
      </c>
      <c r="O26" s="60" t="s">
        <v>188</v>
      </c>
      <c r="P26" s="60" t="s">
        <v>264</v>
      </c>
      <c r="Q26" s="60">
        <v>1.6</v>
      </c>
      <c r="R26" s="60" t="s">
        <v>27</v>
      </c>
      <c r="S26" s="35" t="s">
        <v>274</v>
      </c>
      <c r="T26" s="80">
        <v>631.75</v>
      </c>
      <c r="U26" s="80">
        <v>631.75</v>
      </c>
      <c r="V26" s="80">
        <v>631.75</v>
      </c>
      <c r="W26" s="80">
        <v>631.75</v>
      </c>
      <c r="X26" s="80">
        <v>631.75</v>
      </c>
      <c r="Y26" s="80">
        <v>631.75</v>
      </c>
      <c r="Z26" s="80">
        <v>631.75</v>
      </c>
      <c r="AA26" s="80">
        <v>631.75</v>
      </c>
      <c r="AB26" s="80">
        <v>631.75</v>
      </c>
      <c r="AC26" s="80">
        <v>631.75</v>
      </c>
      <c r="AD26" s="80">
        <v>631.75</v>
      </c>
      <c r="AE26" s="80">
        <v>631.75</v>
      </c>
      <c r="AF26" s="80">
        <v>631.75</v>
      </c>
      <c r="AG26" s="80">
        <v>631.75</v>
      </c>
      <c r="AH26" s="77">
        <v>14</v>
      </c>
      <c r="AI26" s="85">
        <f>SUM(T26:AG26)</f>
        <v>8844.5</v>
      </c>
      <c r="AJ26" s="85">
        <f t="shared" si="3"/>
        <v>1768.9</v>
      </c>
      <c r="AK26" s="85">
        <f t="shared" si="4"/>
        <v>10613.4</v>
      </c>
      <c r="AL26" s="46" t="s">
        <v>218</v>
      </c>
      <c r="AM26" s="60" t="s">
        <v>275</v>
      </c>
      <c r="AN26" s="60" t="s">
        <v>25</v>
      </c>
      <c r="AO26" s="43" t="s">
        <v>276</v>
      </c>
      <c r="AP26" s="14" t="s">
        <v>172</v>
      </c>
      <c r="AQ26" s="14" t="s">
        <v>35</v>
      </c>
      <c r="AR26" s="60" t="s">
        <v>265</v>
      </c>
      <c r="AS26" s="60" t="s">
        <v>261</v>
      </c>
      <c r="AT26" s="11" t="s">
        <v>178</v>
      </c>
    </row>
    <row r="27" spans="1:46" s="12" customFormat="1" ht="47.25">
      <c r="A27" s="60">
        <v>20</v>
      </c>
      <c r="B27" s="23" t="s">
        <v>180</v>
      </c>
      <c r="C27" s="56">
        <v>6750000088</v>
      </c>
      <c r="D27" s="56" t="s">
        <v>181</v>
      </c>
      <c r="E27" s="56">
        <v>73</v>
      </c>
      <c r="F27" s="56" t="s">
        <v>182</v>
      </c>
      <c r="G27" s="56" t="s">
        <v>183</v>
      </c>
      <c r="H27" s="56" t="s">
        <v>184</v>
      </c>
      <c r="I27" s="56" t="s">
        <v>185</v>
      </c>
      <c r="J27" s="13"/>
      <c r="K27" s="56" t="s">
        <v>186</v>
      </c>
      <c r="L27" s="56" t="s">
        <v>183</v>
      </c>
      <c r="M27" s="60" t="s">
        <v>278</v>
      </c>
      <c r="N27" s="15" t="s">
        <v>187</v>
      </c>
      <c r="O27" s="56" t="s">
        <v>188</v>
      </c>
      <c r="P27" s="60">
        <v>110</v>
      </c>
      <c r="Q27" s="56">
        <v>1.8</v>
      </c>
      <c r="R27" s="56" t="s">
        <v>27</v>
      </c>
      <c r="S27" s="60" t="s">
        <v>279</v>
      </c>
      <c r="T27" s="63">
        <v>75</v>
      </c>
      <c r="U27" s="63">
        <v>75</v>
      </c>
      <c r="V27" s="63">
        <v>75</v>
      </c>
      <c r="W27" s="63">
        <v>75</v>
      </c>
      <c r="X27" s="63">
        <v>75</v>
      </c>
      <c r="Y27" s="63">
        <v>75</v>
      </c>
      <c r="Z27" s="63">
        <v>75</v>
      </c>
      <c r="AA27" s="63">
        <v>75</v>
      </c>
      <c r="AB27" s="63">
        <v>75</v>
      </c>
      <c r="AC27" s="63">
        <v>75</v>
      </c>
      <c r="AD27" s="63">
        <v>75</v>
      </c>
      <c r="AE27" s="63">
        <v>75</v>
      </c>
      <c r="AF27" s="63">
        <v>75</v>
      </c>
      <c r="AG27" s="63">
        <v>75</v>
      </c>
      <c r="AH27" s="77">
        <v>14</v>
      </c>
      <c r="AI27" s="85">
        <f>SUM(T27:AG27)</f>
        <v>1050</v>
      </c>
      <c r="AJ27" s="85">
        <f t="shared" si="3"/>
        <v>210</v>
      </c>
      <c r="AK27" s="85">
        <f t="shared" si="4"/>
        <v>1260</v>
      </c>
      <c r="AL27" s="46" t="s">
        <v>222</v>
      </c>
      <c r="AM27" s="14" t="s">
        <v>189</v>
      </c>
      <c r="AN27" s="56" t="s">
        <v>25</v>
      </c>
      <c r="AO27" s="14" t="s">
        <v>223</v>
      </c>
      <c r="AP27" s="14" t="s">
        <v>172</v>
      </c>
      <c r="AQ27" s="14" t="s">
        <v>35</v>
      </c>
      <c r="AR27" s="46" t="s">
        <v>267</v>
      </c>
      <c r="AS27" s="14" t="s">
        <v>261</v>
      </c>
      <c r="AT27" s="11" t="s">
        <v>178</v>
      </c>
    </row>
    <row r="28" spans="1:46" s="12" customFormat="1" ht="46.5" customHeight="1">
      <c r="A28" s="60">
        <v>21</v>
      </c>
      <c r="B28" s="23" t="s">
        <v>180</v>
      </c>
      <c r="C28" s="56">
        <v>6750000088</v>
      </c>
      <c r="D28" s="56" t="s">
        <v>181</v>
      </c>
      <c r="E28" s="56">
        <v>73</v>
      </c>
      <c r="F28" s="56" t="s">
        <v>182</v>
      </c>
      <c r="G28" s="56" t="s">
        <v>183</v>
      </c>
      <c r="H28" s="56" t="s">
        <v>190</v>
      </c>
      <c r="I28" s="56">
        <v>8</v>
      </c>
      <c r="J28" s="13"/>
      <c r="K28" s="56" t="s">
        <v>186</v>
      </c>
      <c r="L28" s="56" t="s">
        <v>183</v>
      </c>
      <c r="M28" s="60" t="s">
        <v>278</v>
      </c>
      <c r="N28" s="15" t="s">
        <v>191</v>
      </c>
      <c r="O28" s="56" t="s">
        <v>192</v>
      </c>
      <c r="P28" s="60">
        <v>110</v>
      </c>
      <c r="Q28" s="56">
        <v>1.8</v>
      </c>
      <c r="R28" s="56" t="s">
        <v>27</v>
      </c>
      <c r="S28" s="60" t="s">
        <v>281</v>
      </c>
      <c r="T28" s="63">
        <v>275</v>
      </c>
      <c r="U28" s="63">
        <v>275</v>
      </c>
      <c r="V28" s="63">
        <v>275</v>
      </c>
      <c r="W28" s="63">
        <v>275</v>
      </c>
      <c r="X28" s="63">
        <v>275</v>
      </c>
      <c r="Y28" s="63">
        <v>275</v>
      </c>
      <c r="Z28" s="63">
        <v>275</v>
      </c>
      <c r="AA28" s="63">
        <v>275</v>
      </c>
      <c r="AB28" s="63">
        <v>275</v>
      </c>
      <c r="AC28" s="63">
        <v>275</v>
      </c>
      <c r="AD28" s="63">
        <v>275</v>
      </c>
      <c r="AE28" s="63">
        <v>275</v>
      </c>
      <c r="AF28" s="63">
        <v>275</v>
      </c>
      <c r="AG28" s="63">
        <v>275</v>
      </c>
      <c r="AH28" s="77">
        <v>14</v>
      </c>
      <c r="AI28" s="85">
        <f aca="true" t="shared" si="5" ref="AI28:AI36">SUM(T28:AG28)</f>
        <v>3850</v>
      </c>
      <c r="AJ28" s="85">
        <f t="shared" si="3"/>
        <v>770</v>
      </c>
      <c r="AK28" s="85">
        <f t="shared" si="4"/>
        <v>4620</v>
      </c>
      <c r="AL28" s="46" t="s">
        <v>222</v>
      </c>
      <c r="AM28" s="14" t="s">
        <v>193</v>
      </c>
      <c r="AN28" s="56" t="s">
        <v>25</v>
      </c>
      <c r="AO28" s="14" t="s">
        <v>223</v>
      </c>
      <c r="AP28" s="14" t="s">
        <v>172</v>
      </c>
      <c r="AQ28" s="14" t="s">
        <v>35</v>
      </c>
      <c r="AR28" s="46" t="s">
        <v>267</v>
      </c>
      <c r="AS28" s="14" t="s">
        <v>261</v>
      </c>
      <c r="AT28" s="11" t="s">
        <v>178</v>
      </c>
    </row>
    <row r="29" spans="1:46" s="12" customFormat="1" ht="46.5" customHeight="1">
      <c r="A29" s="60">
        <v>22</v>
      </c>
      <c r="B29" s="23" t="s">
        <v>180</v>
      </c>
      <c r="C29" s="56">
        <v>6750000088</v>
      </c>
      <c r="D29" s="56" t="s">
        <v>181</v>
      </c>
      <c r="E29" s="56">
        <v>73</v>
      </c>
      <c r="F29" s="56" t="s">
        <v>182</v>
      </c>
      <c r="G29" s="56" t="s">
        <v>183</v>
      </c>
      <c r="H29" s="56" t="s">
        <v>194</v>
      </c>
      <c r="I29" s="56">
        <v>73</v>
      </c>
      <c r="J29" s="13"/>
      <c r="K29" s="56" t="s">
        <v>182</v>
      </c>
      <c r="L29" s="56" t="s">
        <v>183</v>
      </c>
      <c r="M29" s="60" t="s">
        <v>278</v>
      </c>
      <c r="N29" s="15" t="s">
        <v>195</v>
      </c>
      <c r="O29" s="56" t="s">
        <v>24</v>
      </c>
      <c r="P29" s="60">
        <v>220</v>
      </c>
      <c r="Q29" s="56">
        <v>150</v>
      </c>
      <c r="R29" s="56" t="s">
        <v>27</v>
      </c>
      <c r="S29" s="60" t="s">
        <v>279</v>
      </c>
      <c r="T29" s="63">
        <v>280</v>
      </c>
      <c r="U29" s="63">
        <v>280</v>
      </c>
      <c r="V29" s="63">
        <v>280</v>
      </c>
      <c r="W29" s="63">
        <v>280</v>
      </c>
      <c r="X29" s="63">
        <v>280</v>
      </c>
      <c r="Y29" s="63">
        <v>280</v>
      </c>
      <c r="Z29" s="63">
        <v>280</v>
      </c>
      <c r="AA29" s="63">
        <v>280</v>
      </c>
      <c r="AB29" s="63">
        <v>280</v>
      </c>
      <c r="AC29" s="63">
        <v>280</v>
      </c>
      <c r="AD29" s="63">
        <v>280</v>
      </c>
      <c r="AE29" s="63">
        <v>280</v>
      </c>
      <c r="AF29" s="63">
        <v>280</v>
      </c>
      <c r="AG29" s="63">
        <v>280</v>
      </c>
      <c r="AH29" s="77">
        <v>14</v>
      </c>
      <c r="AI29" s="85">
        <f t="shared" si="5"/>
        <v>3920</v>
      </c>
      <c r="AJ29" s="85">
        <f t="shared" si="3"/>
        <v>784</v>
      </c>
      <c r="AK29" s="85">
        <f t="shared" si="4"/>
        <v>4704</v>
      </c>
      <c r="AL29" s="46" t="s">
        <v>222</v>
      </c>
      <c r="AM29" s="14" t="s">
        <v>196</v>
      </c>
      <c r="AN29" s="56" t="s">
        <v>25</v>
      </c>
      <c r="AO29" s="14" t="s">
        <v>259</v>
      </c>
      <c r="AP29" s="14" t="s">
        <v>172</v>
      </c>
      <c r="AQ29" s="14" t="s">
        <v>35</v>
      </c>
      <c r="AR29" s="46" t="s">
        <v>267</v>
      </c>
      <c r="AS29" s="14" t="s">
        <v>261</v>
      </c>
      <c r="AT29" s="11" t="s">
        <v>178</v>
      </c>
    </row>
    <row r="30" spans="1:46" s="12" customFormat="1" ht="46.5" customHeight="1">
      <c r="A30" s="60">
        <v>23</v>
      </c>
      <c r="B30" s="23" t="s">
        <v>180</v>
      </c>
      <c r="C30" s="56">
        <v>6750000088</v>
      </c>
      <c r="D30" s="56" t="s">
        <v>181</v>
      </c>
      <c r="E30" s="56">
        <v>73</v>
      </c>
      <c r="F30" s="56" t="s">
        <v>182</v>
      </c>
      <c r="G30" s="56" t="s">
        <v>183</v>
      </c>
      <c r="H30" s="56" t="s">
        <v>184</v>
      </c>
      <c r="I30" s="56" t="s">
        <v>185</v>
      </c>
      <c r="J30" s="13"/>
      <c r="K30" s="56" t="s">
        <v>186</v>
      </c>
      <c r="L30" s="56" t="s">
        <v>183</v>
      </c>
      <c r="M30" s="60" t="s">
        <v>278</v>
      </c>
      <c r="N30" s="15" t="s">
        <v>197</v>
      </c>
      <c r="O30" s="56" t="s">
        <v>71</v>
      </c>
      <c r="P30" s="60">
        <v>110</v>
      </c>
      <c r="Q30" s="56">
        <v>1.8</v>
      </c>
      <c r="R30" s="56" t="s">
        <v>27</v>
      </c>
      <c r="S30" s="60" t="s">
        <v>281</v>
      </c>
      <c r="T30" s="63">
        <v>2700</v>
      </c>
      <c r="U30" s="63">
        <v>2700</v>
      </c>
      <c r="V30" s="63">
        <v>2700</v>
      </c>
      <c r="W30" s="63">
        <v>2700</v>
      </c>
      <c r="X30" s="63">
        <v>2700</v>
      </c>
      <c r="Y30" s="63">
        <v>2700</v>
      </c>
      <c r="Z30" s="63">
        <v>2700</v>
      </c>
      <c r="AA30" s="63">
        <v>2700</v>
      </c>
      <c r="AB30" s="63">
        <v>2700</v>
      </c>
      <c r="AC30" s="63">
        <v>2700</v>
      </c>
      <c r="AD30" s="63">
        <v>2700</v>
      </c>
      <c r="AE30" s="63">
        <v>2700</v>
      </c>
      <c r="AF30" s="63">
        <v>2700</v>
      </c>
      <c r="AG30" s="63">
        <v>2700</v>
      </c>
      <c r="AH30" s="77">
        <v>14</v>
      </c>
      <c r="AI30" s="85">
        <f t="shared" si="5"/>
        <v>37800</v>
      </c>
      <c r="AJ30" s="85">
        <f t="shared" si="3"/>
        <v>7560</v>
      </c>
      <c r="AK30" s="85">
        <f t="shared" si="4"/>
        <v>45360</v>
      </c>
      <c r="AL30" s="46" t="s">
        <v>222</v>
      </c>
      <c r="AM30" s="14" t="s">
        <v>198</v>
      </c>
      <c r="AN30" s="56" t="s">
        <v>25</v>
      </c>
      <c r="AO30" s="14" t="s">
        <v>199</v>
      </c>
      <c r="AP30" s="14" t="s">
        <v>172</v>
      </c>
      <c r="AQ30" s="14" t="s">
        <v>35</v>
      </c>
      <c r="AR30" s="46" t="s">
        <v>267</v>
      </c>
      <c r="AS30" s="14" t="s">
        <v>261</v>
      </c>
      <c r="AT30" s="11" t="s">
        <v>178</v>
      </c>
    </row>
    <row r="31" spans="1:46" s="12" customFormat="1" ht="46.5" customHeight="1">
      <c r="A31" s="60">
        <v>24</v>
      </c>
      <c r="B31" s="51" t="s">
        <v>180</v>
      </c>
      <c r="C31" s="56">
        <v>6750000088</v>
      </c>
      <c r="D31" s="56" t="s">
        <v>181</v>
      </c>
      <c r="E31" s="56">
        <v>73</v>
      </c>
      <c r="F31" s="56" t="s">
        <v>182</v>
      </c>
      <c r="G31" s="56" t="s">
        <v>183</v>
      </c>
      <c r="H31" s="56" t="s">
        <v>200</v>
      </c>
      <c r="I31" s="56">
        <v>46</v>
      </c>
      <c r="J31" s="13"/>
      <c r="K31" s="56" t="s">
        <v>201</v>
      </c>
      <c r="L31" s="56" t="s">
        <v>202</v>
      </c>
      <c r="M31" s="60" t="s">
        <v>280</v>
      </c>
      <c r="N31" s="15" t="s">
        <v>203</v>
      </c>
      <c r="O31" s="56" t="s">
        <v>71</v>
      </c>
      <c r="P31" s="60">
        <v>110</v>
      </c>
      <c r="Q31" s="56">
        <v>1.6</v>
      </c>
      <c r="R31" s="56" t="s">
        <v>27</v>
      </c>
      <c r="S31" s="60" t="s">
        <v>254</v>
      </c>
      <c r="T31" s="63">
        <v>5000</v>
      </c>
      <c r="U31" s="63">
        <v>15000</v>
      </c>
      <c r="V31" s="63">
        <v>15000</v>
      </c>
      <c r="W31" s="63">
        <v>15000</v>
      </c>
      <c r="X31" s="63">
        <v>8000</v>
      </c>
      <c r="Y31" s="63">
        <v>2000</v>
      </c>
      <c r="Z31" s="66">
        <v>0</v>
      </c>
      <c r="AA31" s="66">
        <v>0</v>
      </c>
      <c r="AB31" s="66">
        <v>0</v>
      </c>
      <c r="AC31" s="63">
        <v>0</v>
      </c>
      <c r="AD31" s="63">
        <v>0</v>
      </c>
      <c r="AE31" s="63">
        <v>5000</v>
      </c>
      <c r="AF31" s="63">
        <v>10000</v>
      </c>
      <c r="AG31" s="63">
        <v>15000</v>
      </c>
      <c r="AH31" s="77">
        <v>14</v>
      </c>
      <c r="AI31" s="85">
        <f t="shared" si="5"/>
        <v>90000</v>
      </c>
      <c r="AJ31" s="85">
        <f t="shared" si="3"/>
        <v>18000</v>
      </c>
      <c r="AK31" s="85">
        <f t="shared" si="4"/>
        <v>108000</v>
      </c>
      <c r="AL31" s="46" t="s">
        <v>222</v>
      </c>
      <c r="AM31" s="14" t="s">
        <v>204</v>
      </c>
      <c r="AN31" s="56" t="s">
        <v>25</v>
      </c>
      <c r="AO31" s="14" t="s">
        <v>205</v>
      </c>
      <c r="AP31" s="14" t="s">
        <v>172</v>
      </c>
      <c r="AQ31" s="14" t="s">
        <v>35</v>
      </c>
      <c r="AR31" s="46" t="s">
        <v>267</v>
      </c>
      <c r="AS31" s="14" t="s">
        <v>261</v>
      </c>
      <c r="AT31" s="11" t="s">
        <v>178</v>
      </c>
    </row>
    <row r="32" spans="1:146" s="32" customFormat="1" ht="83.25" customHeight="1">
      <c r="A32" s="60">
        <v>25</v>
      </c>
      <c r="B32" s="51" t="s">
        <v>206</v>
      </c>
      <c r="C32" s="56">
        <v>7770003280</v>
      </c>
      <c r="D32" s="56" t="s">
        <v>207</v>
      </c>
      <c r="E32" s="24" t="s">
        <v>208</v>
      </c>
      <c r="F32" s="56" t="s">
        <v>209</v>
      </c>
      <c r="G32" s="56" t="s">
        <v>124</v>
      </c>
      <c r="H32" s="56" t="s">
        <v>210</v>
      </c>
      <c r="I32" s="22" t="s">
        <v>208</v>
      </c>
      <c r="J32" s="13"/>
      <c r="K32" s="56" t="s">
        <v>209</v>
      </c>
      <c r="L32" s="56" t="s">
        <v>124</v>
      </c>
      <c r="M32" s="60" t="s">
        <v>167</v>
      </c>
      <c r="N32" s="28" t="s">
        <v>211</v>
      </c>
      <c r="O32" s="56" t="s">
        <v>24</v>
      </c>
      <c r="P32" s="56">
        <v>603</v>
      </c>
      <c r="Q32" s="56">
        <v>220</v>
      </c>
      <c r="R32" s="56" t="s">
        <v>27</v>
      </c>
      <c r="S32" s="29" t="s">
        <v>212</v>
      </c>
      <c r="T32" s="68"/>
      <c r="U32" s="68"/>
      <c r="V32" s="66">
        <v>253598</v>
      </c>
      <c r="W32" s="66">
        <v>224000</v>
      </c>
      <c r="X32" s="66">
        <v>199560</v>
      </c>
      <c r="Y32" s="41">
        <v>122000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107928</v>
      </c>
      <c r="AF32" s="66">
        <v>182475</v>
      </c>
      <c r="AG32" s="66">
        <v>249626</v>
      </c>
      <c r="AH32" s="77">
        <v>12</v>
      </c>
      <c r="AI32" s="85">
        <f t="shared" si="5"/>
        <v>1339187</v>
      </c>
      <c r="AJ32" s="85">
        <f t="shared" si="3"/>
        <v>267837.4</v>
      </c>
      <c r="AK32" s="85">
        <f t="shared" si="4"/>
        <v>1607024.4</v>
      </c>
      <c r="AL32" s="46" t="s">
        <v>221</v>
      </c>
      <c r="AM32" s="41" t="s">
        <v>213</v>
      </c>
      <c r="AN32" s="42" t="s">
        <v>215</v>
      </c>
      <c r="AO32" s="42" t="s">
        <v>214</v>
      </c>
      <c r="AP32" s="14" t="s">
        <v>172</v>
      </c>
      <c r="AQ32" s="14" t="s">
        <v>35</v>
      </c>
      <c r="AR32" s="46" t="s">
        <v>267</v>
      </c>
      <c r="AS32" s="60" t="s">
        <v>256</v>
      </c>
      <c r="AT32" s="43" t="s">
        <v>178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</row>
    <row r="33" spans="1:101" s="45" customFormat="1" ht="47.25">
      <c r="A33" s="60">
        <v>26</v>
      </c>
      <c r="B33" s="51" t="s">
        <v>227</v>
      </c>
      <c r="C33" s="56">
        <v>5250007626</v>
      </c>
      <c r="D33" s="56" t="s">
        <v>228</v>
      </c>
      <c r="E33" s="56">
        <v>8</v>
      </c>
      <c r="F33" s="56" t="s">
        <v>229</v>
      </c>
      <c r="G33" s="56" t="s">
        <v>183</v>
      </c>
      <c r="H33" s="46" t="s">
        <v>230</v>
      </c>
      <c r="I33" s="46">
        <v>9</v>
      </c>
      <c r="J33" s="46"/>
      <c r="K33" s="46" t="s">
        <v>231</v>
      </c>
      <c r="L33" s="56" t="s">
        <v>34</v>
      </c>
      <c r="M33" s="56" t="s">
        <v>232</v>
      </c>
      <c r="N33" s="22" t="s">
        <v>266</v>
      </c>
      <c r="O33" s="46" t="s">
        <v>84</v>
      </c>
      <c r="P33" s="46">
        <v>1100</v>
      </c>
      <c r="Q33" s="46" t="s">
        <v>233</v>
      </c>
      <c r="R33" s="46" t="s">
        <v>27</v>
      </c>
      <c r="S33" s="56" t="s">
        <v>234</v>
      </c>
      <c r="T33" s="67"/>
      <c r="U33" s="67"/>
      <c r="V33" s="64">
        <v>43000</v>
      </c>
      <c r="W33" s="64">
        <v>59000</v>
      </c>
      <c r="X33" s="64">
        <v>52000</v>
      </c>
      <c r="Y33" s="64">
        <v>43000</v>
      </c>
      <c r="Z33" s="64">
        <v>38000</v>
      </c>
      <c r="AA33" s="64">
        <v>36000</v>
      </c>
      <c r="AB33" s="64">
        <v>47000</v>
      </c>
      <c r="AC33" s="64">
        <v>30000</v>
      </c>
      <c r="AD33" s="64">
        <v>45000</v>
      </c>
      <c r="AE33" s="64">
        <v>45000</v>
      </c>
      <c r="AF33" s="64">
        <v>45000</v>
      </c>
      <c r="AG33" s="64">
        <v>40000</v>
      </c>
      <c r="AH33" s="50">
        <v>12</v>
      </c>
      <c r="AI33" s="85">
        <f t="shared" si="5"/>
        <v>523000</v>
      </c>
      <c r="AJ33" s="85">
        <f t="shared" si="3"/>
        <v>104600</v>
      </c>
      <c r="AK33" s="85">
        <f t="shared" si="4"/>
        <v>627600</v>
      </c>
      <c r="AL33" s="56" t="s">
        <v>218</v>
      </c>
      <c r="AM33" s="56" t="s">
        <v>235</v>
      </c>
      <c r="AN33" s="56" t="s">
        <v>236</v>
      </c>
      <c r="AO33" s="56" t="s">
        <v>237</v>
      </c>
      <c r="AP33" s="46" t="s">
        <v>237</v>
      </c>
      <c r="AQ33" s="14" t="s">
        <v>35</v>
      </c>
      <c r="AR33" s="46" t="s">
        <v>267</v>
      </c>
      <c r="AS33" s="78" t="s">
        <v>256</v>
      </c>
      <c r="AT33" s="46" t="s">
        <v>178</v>
      </c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</row>
    <row r="34" spans="1:101" s="55" customFormat="1" ht="69" customHeight="1">
      <c r="A34" s="60">
        <v>27</v>
      </c>
      <c r="B34" s="51" t="s">
        <v>227</v>
      </c>
      <c r="C34" s="56">
        <v>5250007626</v>
      </c>
      <c r="D34" s="56" t="s">
        <v>228</v>
      </c>
      <c r="E34" s="56">
        <v>8</v>
      </c>
      <c r="F34" s="56" t="s">
        <v>238</v>
      </c>
      <c r="G34" s="56" t="s">
        <v>183</v>
      </c>
      <c r="H34" s="56" t="s">
        <v>239</v>
      </c>
      <c r="I34" s="56">
        <v>21</v>
      </c>
      <c r="J34" s="13"/>
      <c r="K34" s="56" t="s">
        <v>240</v>
      </c>
      <c r="L34" s="56" t="s">
        <v>241</v>
      </c>
      <c r="M34" s="56" t="s">
        <v>49</v>
      </c>
      <c r="N34" s="22" t="s">
        <v>242</v>
      </c>
      <c r="O34" s="56" t="s">
        <v>24</v>
      </c>
      <c r="P34" s="56">
        <v>143</v>
      </c>
      <c r="Q34" s="33" t="s">
        <v>243</v>
      </c>
      <c r="R34" s="33" t="s">
        <v>27</v>
      </c>
      <c r="S34" s="35" t="s">
        <v>119</v>
      </c>
      <c r="T34" s="68"/>
      <c r="U34" s="68"/>
      <c r="V34" s="63">
        <v>45000</v>
      </c>
      <c r="W34" s="63">
        <v>37000</v>
      </c>
      <c r="X34" s="63">
        <v>32000</v>
      </c>
      <c r="Y34" s="63">
        <v>16000</v>
      </c>
      <c r="Z34" s="63">
        <v>12000</v>
      </c>
      <c r="AA34" s="63">
        <v>1500</v>
      </c>
      <c r="AB34" s="63">
        <v>1000</v>
      </c>
      <c r="AC34" s="63">
        <v>1500</v>
      </c>
      <c r="AD34" s="63">
        <v>3000</v>
      </c>
      <c r="AE34" s="63">
        <v>15000</v>
      </c>
      <c r="AF34" s="63">
        <v>28000</v>
      </c>
      <c r="AG34" s="63">
        <v>38000</v>
      </c>
      <c r="AH34" s="53">
        <v>12</v>
      </c>
      <c r="AI34" s="85">
        <f t="shared" si="5"/>
        <v>230000</v>
      </c>
      <c r="AJ34" s="85">
        <f>AI34*20%</f>
        <v>46000</v>
      </c>
      <c r="AK34" s="85">
        <f>(AI34+AJ34)</f>
        <v>276000</v>
      </c>
      <c r="AL34" s="46" t="s">
        <v>219</v>
      </c>
      <c r="AM34" s="10" t="s">
        <v>244</v>
      </c>
      <c r="AN34" s="10" t="s">
        <v>167</v>
      </c>
      <c r="AO34" s="10"/>
      <c r="AP34" s="56" t="s">
        <v>172</v>
      </c>
      <c r="AQ34" s="56" t="s">
        <v>35</v>
      </c>
      <c r="AR34" s="56" t="s">
        <v>245</v>
      </c>
      <c r="AS34" s="60" t="s">
        <v>256</v>
      </c>
      <c r="AT34" s="29" t="s">
        <v>178</v>
      </c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</row>
    <row r="35" spans="1:146" ht="75.75" customHeight="1">
      <c r="A35" s="60">
        <v>28</v>
      </c>
      <c r="B35" s="51" t="s">
        <v>246</v>
      </c>
      <c r="C35" s="56">
        <v>6340133163</v>
      </c>
      <c r="D35" s="56" t="s">
        <v>247</v>
      </c>
      <c r="E35" s="56">
        <v>188</v>
      </c>
      <c r="F35" s="56" t="s">
        <v>248</v>
      </c>
      <c r="G35" s="56" t="s">
        <v>36</v>
      </c>
      <c r="H35" s="28" t="s">
        <v>249</v>
      </c>
      <c r="I35" s="56">
        <v>7</v>
      </c>
      <c r="J35" s="13"/>
      <c r="K35" s="56" t="s">
        <v>250</v>
      </c>
      <c r="L35" s="56" t="s">
        <v>36</v>
      </c>
      <c r="M35" s="56" t="s">
        <v>251</v>
      </c>
      <c r="N35" s="46" t="s">
        <v>252</v>
      </c>
      <c r="O35" s="56" t="s">
        <v>24</v>
      </c>
      <c r="P35" s="56">
        <v>204</v>
      </c>
      <c r="Q35" s="28" t="s">
        <v>253</v>
      </c>
      <c r="R35" s="33" t="s">
        <v>27</v>
      </c>
      <c r="S35" s="47" t="s">
        <v>254</v>
      </c>
      <c r="T35" s="65"/>
      <c r="U35" s="65"/>
      <c r="V35" s="69">
        <v>47973</v>
      </c>
      <c r="W35" s="69">
        <v>39664</v>
      </c>
      <c r="X35" s="69">
        <v>37251</v>
      </c>
      <c r="Y35" s="69">
        <v>9519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9">
        <v>15522</v>
      </c>
      <c r="AF35" s="69">
        <v>26246</v>
      </c>
      <c r="AG35" s="69">
        <v>46703</v>
      </c>
      <c r="AH35" s="48">
        <v>12</v>
      </c>
      <c r="AI35" s="85">
        <f t="shared" si="5"/>
        <v>222878</v>
      </c>
      <c r="AJ35" s="86">
        <f>AI35*20%</f>
        <v>44575.600000000006</v>
      </c>
      <c r="AK35" s="86">
        <f>(AI35+AJ35)</f>
        <v>267453.6</v>
      </c>
      <c r="AL35" s="28" t="s">
        <v>219</v>
      </c>
      <c r="AM35" s="60" t="s">
        <v>255</v>
      </c>
      <c r="AN35" s="10" t="s">
        <v>251</v>
      </c>
      <c r="AO35" s="10" t="s">
        <v>258</v>
      </c>
      <c r="AP35" s="56" t="s">
        <v>90</v>
      </c>
      <c r="AQ35" s="60" t="s">
        <v>35</v>
      </c>
      <c r="AR35" s="60" t="s">
        <v>270</v>
      </c>
      <c r="AS35" s="56" t="s">
        <v>256</v>
      </c>
      <c r="AT35" s="60" t="s">
        <v>26</v>
      </c>
      <c r="AU35" s="2"/>
      <c r="AV35" s="2"/>
      <c r="AW35" s="2"/>
      <c r="AX35" s="2"/>
      <c r="AY35" s="2"/>
      <c r="AZ35" s="2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</row>
    <row r="36" spans="1:146" ht="75.75" customHeight="1">
      <c r="A36" s="60">
        <v>29</v>
      </c>
      <c r="B36" s="51" t="s">
        <v>246</v>
      </c>
      <c r="C36" s="56">
        <v>6340133163</v>
      </c>
      <c r="D36" s="56" t="s">
        <v>247</v>
      </c>
      <c r="E36" s="56">
        <v>188</v>
      </c>
      <c r="F36" s="56" t="s">
        <v>248</v>
      </c>
      <c r="G36" s="56" t="s">
        <v>36</v>
      </c>
      <c r="H36" s="56" t="s">
        <v>247</v>
      </c>
      <c r="I36" s="56">
        <v>188</v>
      </c>
      <c r="J36" s="13"/>
      <c r="K36" s="56" t="s">
        <v>248</v>
      </c>
      <c r="L36" s="56" t="s">
        <v>36</v>
      </c>
      <c r="M36" s="56" t="s">
        <v>251</v>
      </c>
      <c r="N36" s="46" t="s">
        <v>257</v>
      </c>
      <c r="O36" s="56" t="s">
        <v>24</v>
      </c>
      <c r="P36" s="56">
        <v>204</v>
      </c>
      <c r="Q36" s="28" t="s">
        <v>253</v>
      </c>
      <c r="R36" s="33" t="s">
        <v>27</v>
      </c>
      <c r="S36" s="47" t="s">
        <v>254</v>
      </c>
      <c r="T36" s="65"/>
      <c r="U36" s="65"/>
      <c r="V36" s="69">
        <v>39211</v>
      </c>
      <c r="W36" s="69">
        <v>31691</v>
      </c>
      <c r="X36" s="69">
        <v>26496</v>
      </c>
      <c r="Y36" s="69">
        <v>7383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9">
        <v>9128</v>
      </c>
      <c r="AF36" s="69">
        <v>29512</v>
      </c>
      <c r="AG36" s="69">
        <v>37656</v>
      </c>
      <c r="AH36" s="48">
        <v>12</v>
      </c>
      <c r="AI36" s="85">
        <f t="shared" si="5"/>
        <v>181077</v>
      </c>
      <c r="AJ36" s="86">
        <f>AI36*20%</f>
        <v>36215.4</v>
      </c>
      <c r="AK36" s="86">
        <f>(AI36+AJ36)</f>
        <v>217292.4</v>
      </c>
      <c r="AL36" s="28" t="s">
        <v>219</v>
      </c>
      <c r="AM36" s="60" t="s">
        <v>255</v>
      </c>
      <c r="AN36" s="10" t="s">
        <v>251</v>
      </c>
      <c r="AO36" s="10" t="s">
        <v>258</v>
      </c>
      <c r="AP36" s="56" t="s">
        <v>90</v>
      </c>
      <c r="AQ36" s="60" t="s">
        <v>35</v>
      </c>
      <c r="AR36" s="60" t="s">
        <v>270</v>
      </c>
      <c r="AS36" s="56" t="s">
        <v>256</v>
      </c>
      <c r="AT36" s="60" t="s">
        <v>26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</row>
    <row r="37" spans="1:146" s="74" customFormat="1" ht="70.5" customHeight="1">
      <c r="A37" s="71"/>
      <c r="B37" s="72"/>
      <c r="C37" s="73"/>
      <c r="L37" s="73"/>
      <c r="M37" s="73"/>
      <c r="AB37" s="71"/>
      <c r="AC37" s="71"/>
      <c r="AD37" s="71"/>
      <c r="AE37" s="71"/>
      <c r="AF37" s="71"/>
      <c r="AG37" s="71"/>
      <c r="AH37" s="75"/>
      <c r="AI37" s="87">
        <f>SUM(AI8:AI36)</f>
        <v>39541909.354</v>
      </c>
      <c r="AJ37" s="87">
        <f>AI37*20%</f>
        <v>7908381.870800001</v>
      </c>
      <c r="AK37" s="87">
        <f>(AI37+AJ37)</f>
        <v>47450291.224800006</v>
      </c>
      <c r="AL37" s="76"/>
      <c r="AN37" s="73"/>
      <c r="AO37" s="73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</row>
    <row r="38" ht="12.75" customHeight="1">
      <c r="AL38" s="37"/>
    </row>
    <row r="39" ht="12.75" customHeight="1">
      <c r="AL39" s="37"/>
    </row>
    <row r="40" ht="12.75" customHeight="1">
      <c r="AL40" s="37"/>
    </row>
    <row r="41" ht="12.75" customHeight="1">
      <c r="AL41" s="37"/>
    </row>
    <row r="42" ht="12.75" customHeight="1">
      <c r="AL42" s="37"/>
    </row>
  </sheetData>
  <sheetProtection selectLockedCells="1" selectUnlockedCells="1"/>
  <mergeCells count="36">
    <mergeCell ref="O6:O7"/>
    <mergeCell ref="F6:F7"/>
    <mergeCell ref="A6:A7"/>
    <mergeCell ref="B5:G5"/>
    <mergeCell ref="G6:G7"/>
    <mergeCell ref="L6:L7"/>
    <mergeCell ref="H5:L5"/>
    <mergeCell ref="M5:S5"/>
    <mergeCell ref="Q6:Q7"/>
    <mergeCell ref="H6:H7"/>
    <mergeCell ref="AH5:AH6"/>
    <mergeCell ref="A1:Q3"/>
    <mergeCell ref="C6:C7"/>
    <mergeCell ref="B6:B7"/>
    <mergeCell ref="D6:D7"/>
    <mergeCell ref="E6:E7"/>
    <mergeCell ref="AH4:AK4"/>
    <mergeCell ref="I6:I7"/>
    <mergeCell ref="J6:J7"/>
    <mergeCell ref="K6:K7"/>
    <mergeCell ref="AN6:AN7"/>
    <mergeCell ref="R6:R7"/>
    <mergeCell ref="S6:S7"/>
    <mergeCell ref="P6:P7"/>
    <mergeCell ref="M6:M7"/>
    <mergeCell ref="N6:N7"/>
    <mergeCell ref="T5:AG6"/>
    <mergeCell ref="AS6:AS7"/>
    <mergeCell ref="AO6:AO7"/>
    <mergeCell ref="AL5:AL7"/>
    <mergeCell ref="AP6:AP7"/>
    <mergeCell ref="AQ6:AQ7"/>
    <mergeCell ref="AM5:AT5"/>
    <mergeCell ref="AT6:AT7"/>
    <mergeCell ref="AM6:AM7"/>
    <mergeCell ref="AR6:AR7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6:J11"/>
  <sheetViews>
    <sheetView zoomScalePageLayoutView="0" workbookViewId="0" topLeftCell="A1">
      <selection activeCell="G12" sqref="G12"/>
    </sheetView>
  </sheetViews>
  <sheetFormatPr defaultColWidth="8.796875" defaultRowHeight="14.25"/>
  <sheetData>
    <row r="6" ht="14.25">
      <c r="G6" t="s">
        <v>262</v>
      </c>
    </row>
    <row r="7" spans="7:10" ht="14.25">
      <c r="G7">
        <f>1.657</f>
        <v>1.657</v>
      </c>
      <c r="I7" s="61">
        <v>1</v>
      </c>
      <c r="J7" t="s">
        <v>263</v>
      </c>
    </row>
    <row r="8" ht="14.25">
      <c r="G8">
        <f>G7/100</f>
        <v>0.01657</v>
      </c>
    </row>
    <row r="9" ht="14.25">
      <c r="G9">
        <f>0.578/100</f>
        <v>0.0057799999999999995</v>
      </c>
    </row>
    <row r="10" ht="14.25">
      <c r="G10">
        <f>5.06/100</f>
        <v>0.0506</v>
      </c>
    </row>
    <row r="11" ht="14.25">
      <c r="G11">
        <f>0.553/100</f>
        <v>0.00553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Maria Dorna</dc:creator>
  <cp:keywords/>
  <dc:description/>
  <cp:lastModifiedBy>Anna Dorna</cp:lastModifiedBy>
  <cp:lastPrinted>2020-04-14T19:58:31Z</cp:lastPrinted>
  <dcterms:created xsi:type="dcterms:W3CDTF">2020-06-16T08:36:22Z</dcterms:created>
  <dcterms:modified xsi:type="dcterms:W3CDTF">2021-07-30T13:50:11Z</dcterms:modified>
  <cp:category/>
  <cp:version/>
  <cp:contentType/>
  <cp:contentStatus/>
</cp:coreProperties>
</file>