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/>
  <xr:revisionPtr revIDLastSave="0" documentId="13_ncr:1_{6E511D3B-C2BA-4DC3-A7FC-D1B9E3ABB7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5" i="1" l="1"/>
  <c r="I42" i="1"/>
  <c r="H34" i="1"/>
  <c r="H35" i="1"/>
  <c r="H36" i="1"/>
  <c r="H33" i="1"/>
  <c r="H25" i="1"/>
  <c r="H26" i="1"/>
  <c r="H27" i="1"/>
  <c r="H24" i="1"/>
  <c r="H17" i="1"/>
  <c r="H18" i="1"/>
  <c r="H19" i="1"/>
  <c r="H16" i="1"/>
  <c r="H10" i="1"/>
  <c r="H11" i="1"/>
  <c r="B43" i="1" l="1"/>
  <c r="B42" i="1"/>
  <c r="F34" i="1" l="1"/>
  <c r="I34" i="1" s="1"/>
  <c r="F25" i="1"/>
  <c r="F17" i="1"/>
  <c r="F33" i="1"/>
  <c r="F24" i="1"/>
  <c r="F16" i="1"/>
  <c r="I33" i="1" l="1"/>
  <c r="I24" i="1"/>
  <c r="I25" i="1"/>
  <c r="I17" i="1"/>
  <c r="I16" i="1" l="1"/>
  <c r="D19" i="1"/>
  <c r="F11" i="1" l="1"/>
  <c r="F9" i="1"/>
  <c r="H9" i="1" s="1"/>
  <c r="D36" i="1" l="1"/>
  <c r="C36" i="1"/>
  <c r="D35" i="1"/>
  <c r="F35" i="1" s="1"/>
  <c r="D27" i="1"/>
  <c r="C27" i="1"/>
  <c r="D26" i="1"/>
  <c r="F26" i="1" s="1"/>
  <c r="C19" i="1"/>
  <c r="F19" i="1" s="1"/>
  <c r="I19" i="1" s="1"/>
  <c r="D18" i="1"/>
  <c r="F18" i="1" s="1"/>
  <c r="D10" i="1"/>
  <c r="F10" i="1" s="1"/>
  <c r="I9" i="1"/>
  <c r="F36" i="1" l="1"/>
  <c r="I36" i="1" s="1"/>
  <c r="H20" i="1"/>
  <c r="F27" i="1"/>
  <c r="I35" i="1"/>
  <c r="I10" i="1"/>
  <c r="I11" i="1"/>
  <c r="I37" i="1" l="1"/>
  <c r="H37" i="1"/>
  <c r="I18" i="1"/>
  <c r="I20" i="1" s="1"/>
  <c r="I27" i="1"/>
  <c r="I26" i="1"/>
  <c r="F8" i="1"/>
  <c r="H8" i="1" s="1"/>
  <c r="H28" i="1" l="1"/>
  <c r="I28" i="1"/>
  <c r="H12" i="1"/>
  <c r="I8" i="1" l="1"/>
  <c r="I12" i="1" s="1"/>
  <c r="I41" i="1" s="1"/>
  <c r="I43" i="1" l="1"/>
  <c r="I44" i="1" l="1"/>
</calcChain>
</file>

<file path=xl/sharedStrings.xml><?xml version="1.0" encoding="utf-8"?>
<sst xmlns="http://schemas.openxmlformats.org/spreadsheetml/2006/main" count="90" uniqueCount="35">
  <si>
    <t>jednostki miary</t>
  </si>
  <si>
    <t>Paliwo gazowe</t>
  </si>
  <si>
    <t>kWh</t>
  </si>
  <si>
    <t>Opłata - abonament za sprzedaż paliwa gazowego</t>
  </si>
  <si>
    <t>Opłata sieciowa zmienna</t>
  </si>
  <si>
    <t>kWh/h</t>
  </si>
  <si>
    <t>suma</t>
  </si>
  <si>
    <t xml:space="preserve">Opłata sieciowa stała </t>
  </si>
  <si>
    <t xml:space="preserve">Opłata - abonament za sprzedaż paliwa gazowego </t>
  </si>
  <si>
    <t>licznik x m-c</t>
  </si>
  <si>
    <t>Kwota podatku Vat w zł</t>
  </si>
  <si>
    <t>Wartość brutto (kol. 6 + kol. 8)</t>
  </si>
  <si>
    <t>wartość netto (kol 3 x kol. 4 x kol. 5)</t>
  </si>
  <si>
    <t>Nazwa opłaty</t>
  </si>
  <si>
    <t>cena jednostkowa</t>
  </si>
  <si>
    <t>Stawka podatku Vat</t>
  </si>
  <si>
    <t xml:space="preserve">Opłata sieciowa stała (ilość jednostek = ilość godzin w trakcie trwania umowy x moc umowna) </t>
  </si>
  <si>
    <t>W-5.1 ZW Z PODATKU AKCYZOWEGO</t>
  </si>
  <si>
    <t>W-4 ZW Z PODATKU AKCYZOWEGO</t>
  </si>
  <si>
    <t>W-3.6 ZW Z PODATKU AKCYZOWEGO</t>
  </si>
  <si>
    <t>W-1.1 ZW Z PODATKU AKCYZOWEGO</t>
  </si>
  <si>
    <t>Suma brutto</t>
  </si>
  <si>
    <t>Suma gazu (kWh)</t>
  </si>
  <si>
    <t>Moc zamówiona</t>
  </si>
  <si>
    <t>ilość j.m. Zamówienie planowane wg faktur</t>
  </si>
  <si>
    <t>PSG O/Poznań</t>
  </si>
  <si>
    <t>x</t>
  </si>
  <si>
    <t xml:space="preserve">licznik x m-c </t>
  </si>
  <si>
    <t>Zamówienie planowane wraz ze zwiększeniem netto (wartośc netto + wartość zwiększenia netto):</t>
  </si>
  <si>
    <t>Załącznik nr 3A do SWZ - kalkulator</t>
  </si>
  <si>
    <r>
      <t>Wykonawca</t>
    </r>
    <r>
      <rPr>
        <sz val="10"/>
        <color rgb="FF000000"/>
        <rFont val="Times New Roman"/>
        <family val="1"/>
        <charset val="238"/>
      </rPr>
      <t xml:space="preserve"> może skorzystać z przygotowanego przez Pełnomocnika </t>
    </r>
    <r>
      <rPr>
        <b/>
        <sz val="10"/>
        <color rgb="FF000000"/>
        <rFont val="Times New Roman"/>
        <family val="1"/>
        <charset val="238"/>
      </rPr>
      <t>Zamawiającego</t>
    </r>
    <r>
      <rPr>
        <sz val="10"/>
        <color rgb="FF000000"/>
        <rFont val="Times New Roman"/>
        <family val="1"/>
        <charset val="238"/>
      </rPr>
      <t xml:space="preserve"> kalkulatora stanowiącego </t>
    </r>
    <r>
      <rPr>
        <b/>
        <sz val="10"/>
        <color rgb="FF000000"/>
        <rFont val="Times New Roman"/>
        <family val="1"/>
        <charset val="238"/>
      </rPr>
      <t>Załącznik nr 3A do SWZ</t>
    </r>
    <r>
      <rPr>
        <sz val="10"/>
        <color rgb="FF000000"/>
        <rFont val="Times New Roman"/>
        <family val="1"/>
        <charset val="238"/>
      </rPr>
      <t>, przy czym  wyliczenia z kalkulatora nie  stanowią podstawy do jakichkolwiek roszczeń Wykonawcy w stosunku do Zamawiającego i sam kalkulator nie stanowi załącznika do oferty.</t>
    </r>
  </si>
  <si>
    <t>Zwiększenie zamówienia netto o 15% (wartość netto x 0,15)</t>
  </si>
  <si>
    <t>„Kompleksowa dostawa gazu ziemnego wysokometanowego (grupa E) dla Gminy Kobylin i jej jednostek organizacyjnych  na okres od 01.03.2022 do 31.08.2022 r.",</t>
  </si>
  <si>
    <r>
      <t xml:space="preserve">Zamówienie planowane wraz ze zwiększeniem brutto (zamówienie planowane  wraz ze zwiększeniem netto x </t>
    </r>
    <r>
      <rPr>
        <b/>
        <sz val="9"/>
        <color rgb="FFFF0000"/>
        <rFont val="Times New Roman"/>
        <family val="1"/>
        <charset val="238"/>
      </rPr>
      <t>1,08</t>
    </r>
    <r>
      <rPr>
        <b/>
        <sz val="9"/>
        <rFont val="Times New Roman"/>
        <family val="1"/>
        <charset val="238"/>
      </rPr>
      <t>):</t>
    </r>
  </si>
  <si>
    <r>
      <t>Suma netto (wartość brutto/</t>
    </r>
    <r>
      <rPr>
        <b/>
        <sz val="9"/>
        <color rgb="FFFF0000"/>
        <rFont val="Times New Roman"/>
        <family val="1"/>
        <charset val="238"/>
      </rPr>
      <t>1,08</t>
    </r>
    <r>
      <rPr>
        <b/>
        <sz val="9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</si>
</sst>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#,##0.00000"/>
    <numFmt numFmtId="165" formatCode="0.00000"/>
    <numFmt numFmtId="166" formatCode="#,##0.00;[Red]#,##0.00"/>
    <numFmt numFmtId="167" formatCode="#,##0.00000;[Red]#,##0.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4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3" fillId="0" borderId="0" xfId="0" quotePrefix="1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/>
    <xf numFmtId="166" fontId="3" fillId="0" borderId="0" xfId="0" applyNumberFormat="1" applyFont="1" applyFill="1" applyBorder="1" applyAlignment="1">
      <alignment horizontal="right"/>
    </xf>
    <xf numFmtId="4" fontId="4" fillId="0" borderId="1" xfId="1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vertical="center"/>
    </xf>
    <xf numFmtId="166" fontId="3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/>
    </xf>
    <xf numFmtId="167" fontId="4" fillId="2" borderId="0" xfId="0" applyNumberFormat="1" applyFont="1" applyFill="1" applyBorder="1" applyAlignment="1"/>
    <xf numFmtId="167" fontId="4" fillId="0" borderId="0" xfId="0" applyNumberFormat="1" applyFont="1" applyFill="1" applyBorder="1" applyAlignment="1"/>
    <xf numFmtId="164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topLeftCell="A10" zoomScaleNormal="100" workbookViewId="0">
      <selection activeCell="H26" sqref="H26"/>
    </sheetView>
  </sheetViews>
  <sheetFormatPr defaultColWidth="9.21875" defaultRowHeight="12" x14ac:dyDescent="0.25"/>
  <cols>
    <col min="1" max="1" width="39.5546875" style="23" customWidth="1"/>
    <col min="2" max="2" width="12.21875" style="23" customWidth="1"/>
    <col min="3" max="3" width="7.77734375" style="23" customWidth="1"/>
    <col min="4" max="4" width="9.77734375" style="23" customWidth="1"/>
    <col min="5" max="5" width="10.21875" style="24" customWidth="1"/>
    <col min="6" max="6" width="13.44140625" style="23" customWidth="1"/>
    <col min="7" max="7" width="12.33203125" style="23" customWidth="1"/>
    <col min="8" max="8" width="12.44140625" style="23" customWidth="1"/>
    <col min="9" max="9" width="13.77734375" style="23" customWidth="1"/>
    <col min="10" max="10" width="9.21875" style="23"/>
    <col min="11" max="11" width="11.5546875" style="23" bestFit="1" customWidth="1"/>
    <col min="12" max="16384" width="9.21875" style="23"/>
  </cols>
  <sheetData>
    <row r="1" spans="1:9" ht="20.25" customHeight="1" x14ac:dyDescent="0.25">
      <c r="G1" s="41" t="s">
        <v>29</v>
      </c>
      <c r="H1" s="41"/>
      <c r="I1" s="41"/>
    </row>
    <row r="2" spans="1:9" ht="43.5" customHeight="1" x14ac:dyDescent="0.25">
      <c r="A2" s="43" t="s">
        <v>32</v>
      </c>
      <c r="B2" s="43"/>
      <c r="C2" s="43"/>
      <c r="D2" s="43"/>
      <c r="E2" s="43"/>
      <c r="F2" s="43"/>
      <c r="G2" s="43"/>
      <c r="H2" s="43"/>
      <c r="I2" s="43"/>
    </row>
    <row r="3" spans="1:9" ht="19.95" customHeight="1" x14ac:dyDescent="0.25">
      <c r="A3" s="1"/>
      <c r="B3" s="2"/>
      <c r="C3" s="2"/>
      <c r="D3" s="3"/>
      <c r="E3" s="22"/>
      <c r="F3" s="26"/>
      <c r="G3" s="26"/>
      <c r="H3" s="26"/>
      <c r="I3" s="35"/>
    </row>
    <row r="4" spans="1:9" ht="19.95" customHeight="1" x14ac:dyDescent="0.25">
      <c r="A4" s="1"/>
      <c r="B4" s="2"/>
      <c r="C4" s="2"/>
      <c r="D4" s="3"/>
      <c r="E4" s="22"/>
      <c r="F4" s="33"/>
      <c r="G4" s="33"/>
      <c r="H4" s="33"/>
      <c r="I4" s="34"/>
    </row>
    <row r="5" spans="1:9" ht="16.05" customHeight="1" x14ac:dyDescent="0.25">
      <c r="A5" s="4">
        <v>1</v>
      </c>
      <c r="B5" s="4"/>
      <c r="C5" s="4"/>
      <c r="D5" s="4"/>
      <c r="E5" s="5"/>
      <c r="F5" s="6"/>
      <c r="G5" s="6" t="s">
        <v>17</v>
      </c>
      <c r="H5" s="6"/>
      <c r="I5" s="6" t="s">
        <v>25</v>
      </c>
    </row>
    <row r="6" spans="1:9" ht="48" x14ac:dyDescent="0.25">
      <c r="A6" s="7" t="s">
        <v>13</v>
      </c>
      <c r="B6" s="7" t="s">
        <v>0</v>
      </c>
      <c r="C6" s="8" t="s">
        <v>26</v>
      </c>
      <c r="D6" s="9" t="s">
        <v>24</v>
      </c>
      <c r="E6" s="10" t="s">
        <v>14</v>
      </c>
      <c r="F6" s="11" t="s">
        <v>12</v>
      </c>
      <c r="G6" s="11" t="s">
        <v>15</v>
      </c>
      <c r="H6" s="11" t="s">
        <v>10</v>
      </c>
      <c r="I6" s="11" t="s">
        <v>11</v>
      </c>
    </row>
    <row r="7" spans="1:9" x14ac:dyDescent="0.25">
      <c r="A7" s="7">
        <v>1</v>
      </c>
      <c r="B7" s="12">
        <v>2</v>
      </c>
      <c r="C7" s="13">
        <v>3</v>
      </c>
      <c r="D7" s="8">
        <v>4</v>
      </c>
      <c r="E7" s="10">
        <v>5</v>
      </c>
      <c r="F7" s="14">
        <v>6</v>
      </c>
      <c r="G7" s="14">
        <v>7</v>
      </c>
      <c r="H7" s="14">
        <v>8</v>
      </c>
      <c r="I7" s="14">
        <v>9</v>
      </c>
    </row>
    <row r="8" spans="1:9" x14ac:dyDescent="0.25">
      <c r="A8" s="7" t="s">
        <v>1</v>
      </c>
      <c r="B8" s="12" t="s">
        <v>2</v>
      </c>
      <c r="C8" s="12">
        <v>1</v>
      </c>
      <c r="D8" s="14">
        <v>460252</v>
      </c>
      <c r="E8" s="36"/>
      <c r="F8" s="15">
        <f>ROUND(C8*D8*E8,2)</f>
        <v>0</v>
      </c>
      <c r="G8" s="40">
        <v>8</v>
      </c>
      <c r="H8" s="15">
        <f>ROUND(F8*0.08,2)</f>
        <v>0</v>
      </c>
      <c r="I8" s="28">
        <f>F8+H8</f>
        <v>0</v>
      </c>
    </row>
    <row r="9" spans="1:9" x14ac:dyDescent="0.25">
      <c r="A9" s="7" t="s">
        <v>8</v>
      </c>
      <c r="B9" s="12" t="s">
        <v>27</v>
      </c>
      <c r="C9" s="12">
        <v>5</v>
      </c>
      <c r="D9" s="15">
        <v>6</v>
      </c>
      <c r="E9" s="37"/>
      <c r="F9" s="15">
        <f t="shared" ref="F9:F11" si="0">ROUND(C9*D9*E9,2)</f>
        <v>0</v>
      </c>
      <c r="G9" s="40">
        <v>8</v>
      </c>
      <c r="H9" s="15">
        <f t="shared" ref="H9:H11" si="1">ROUND(F9*0.08,2)</f>
        <v>0</v>
      </c>
      <c r="I9" s="28">
        <f>F9+H9</f>
        <v>0</v>
      </c>
    </row>
    <row r="10" spans="1:9" x14ac:dyDescent="0.25">
      <c r="A10" s="7" t="s">
        <v>4</v>
      </c>
      <c r="B10" s="12" t="s">
        <v>2</v>
      </c>
      <c r="C10" s="12">
        <v>1</v>
      </c>
      <c r="D10" s="14">
        <f>D8</f>
        <v>460252</v>
      </c>
      <c r="E10" s="37">
        <v>1.985E-2</v>
      </c>
      <c r="F10" s="15">
        <f t="shared" si="0"/>
        <v>9136</v>
      </c>
      <c r="G10" s="40">
        <v>8</v>
      </c>
      <c r="H10" s="15">
        <f t="shared" si="1"/>
        <v>730.88</v>
      </c>
      <c r="I10" s="28">
        <f>F10+H10</f>
        <v>9866.8799999999992</v>
      </c>
    </row>
    <row r="11" spans="1:9" ht="24" x14ac:dyDescent="0.25">
      <c r="A11" s="10" t="s">
        <v>16</v>
      </c>
      <c r="B11" s="12" t="s">
        <v>5</v>
      </c>
      <c r="C11" s="12">
        <v>1</v>
      </c>
      <c r="D11" s="14">
        <v>4817856</v>
      </c>
      <c r="E11" s="37">
        <v>4.8500000000000001E-3</v>
      </c>
      <c r="F11" s="15">
        <f t="shared" si="0"/>
        <v>23366.6</v>
      </c>
      <c r="G11" s="40">
        <v>8</v>
      </c>
      <c r="H11" s="15">
        <f t="shared" si="1"/>
        <v>1869.33</v>
      </c>
      <c r="I11" s="28">
        <f>F11+H11</f>
        <v>25235.93</v>
      </c>
    </row>
    <row r="12" spans="1:9" x14ac:dyDescent="0.25">
      <c r="A12" s="4"/>
      <c r="B12" s="4"/>
      <c r="C12" s="4"/>
      <c r="D12" s="4"/>
      <c r="E12" s="38"/>
      <c r="F12" s="6"/>
      <c r="G12" s="16" t="s">
        <v>6</v>
      </c>
      <c r="H12" s="16">
        <f>SUM(H8:H11)</f>
        <v>2600.21</v>
      </c>
      <c r="I12" s="29">
        <f>SUM(I8:I11)</f>
        <v>35102.81</v>
      </c>
    </row>
    <row r="13" spans="1:9" x14ac:dyDescent="0.25">
      <c r="A13" s="25"/>
      <c r="B13" s="4"/>
      <c r="C13" s="4"/>
      <c r="D13" s="4"/>
      <c r="E13" s="38"/>
      <c r="F13" s="4"/>
      <c r="G13" s="17"/>
      <c r="H13" s="17"/>
      <c r="I13" s="18"/>
    </row>
    <row r="14" spans="1:9" x14ac:dyDescent="0.25">
      <c r="A14" s="4">
        <v>2</v>
      </c>
      <c r="B14" s="4"/>
      <c r="C14" s="4"/>
      <c r="D14" s="4"/>
      <c r="E14" s="38"/>
      <c r="F14" s="6"/>
      <c r="G14" s="6" t="s">
        <v>18</v>
      </c>
      <c r="H14" s="6"/>
      <c r="I14" s="6" t="s">
        <v>25</v>
      </c>
    </row>
    <row r="15" spans="1:9" ht="48" x14ac:dyDescent="0.25">
      <c r="A15" s="7" t="s">
        <v>13</v>
      </c>
      <c r="B15" s="7" t="s">
        <v>0</v>
      </c>
      <c r="C15" s="8" t="s">
        <v>26</v>
      </c>
      <c r="D15" s="9" t="s">
        <v>24</v>
      </c>
      <c r="E15" s="39" t="s">
        <v>14</v>
      </c>
      <c r="F15" s="11" t="s">
        <v>12</v>
      </c>
      <c r="G15" s="11" t="s">
        <v>15</v>
      </c>
      <c r="H15" s="11" t="s">
        <v>10</v>
      </c>
      <c r="I15" s="11" t="s">
        <v>11</v>
      </c>
    </row>
    <row r="16" spans="1:9" x14ac:dyDescent="0.25">
      <c r="A16" s="7" t="s">
        <v>1</v>
      </c>
      <c r="B16" s="12" t="s">
        <v>2</v>
      </c>
      <c r="C16" s="12">
        <v>1</v>
      </c>
      <c r="D16" s="14">
        <v>257902</v>
      </c>
      <c r="E16" s="36"/>
      <c r="F16" s="15">
        <f>ROUND(C16*D16*E16,2)</f>
        <v>0</v>
      </c>
      <c r="G16" s="40">
        <v>8</v>
      </c>
      <c r="H16" s="15">
        <f>ROUND(F16*0.08,2)</f>
        <v>0</v>
      </c>
      <c r="I16" s="28">
        <f>F16+H16</f>
        <v>0</v>
      </c>
    </row>
    <row r="17" spans="1:9" x14ac:dyDescent="0.25">
      <c r="A17" s="7" t="s">
        <v>3</v>
      </c>
      <c r="B17" s="12" t="s">
        <v>9</v>
      </c>
      <c r="C17" s="12">
        <v>6</v>
      </c>
      <c r="D17" s="15">
        <v>6</v>
      </c>
      <c r="E17" s="37"/>
      <c r="F17" s="15">
        <f t="shared" ref="F17:F19" si="2">ROUND(C17*D17*E17,2)</f>
        <v>0</v>
      </c>
      <c r="G17" s="40">
        <v>8</v>
      </c>
      <c r="H17" s="15">
        <f t="shared" ref="H17:H19" si="3">ROUND(F17*0.08,2)</f>
        <v>0</v>
      </c>
      <c r="I17" s="28">
        <f>F17+H17</f>
        <v>0</v>
      </c>
    </row>
    <row r="18" spans="1:9" x14ac:dyDescent="0.25">
      <c r="A18" s="7" t="s">
        <v>4</v>
      </c>
      <c r="B18" s="12" t="s">
        <v>2</v>
      </c>
      <c r="C18" s="12">
        <v>1</v>
      </c>
      <c r="D18" s="14">
        <f>D16</f>
        <v>257902</v>
      </c>
      <c r="E18" s="37">
        <v>3.2660000000000002E-2</v>
      </c>
      <c r="F18" s="15">
        <f t="shared" si="2"/>
        <v>8423.08</v>
      </c>
      <c r="G18" s="40">
        <v>8</v>
      </c>
      <c r="H18" s="15">
        <f t="shared" si="3"/>
        <v>673.85</v>
      </c>
      <c r="I18" s="28">
        <f>F18+H18</f>
        <v>9096.93</v>
      </c>
    </row>
    <row r="19" spans="1:9" x14ac:dyDescent="0.25">
      <c r="A19" s="7" t="s">
        <v>7</v>
      </c>
      <c r="B19" s="12" t="s">
        <v>9</v>
      </c>
      <c r="C19" s="12">
        <f>C17</f>
        <v>6</v>
      </c>
      <c r="D19" s="15">
        <f>D17</f>
        <v>6</v>
      </c>
      <c r="E19" s="37">
        <v>169.93</v>
      </c>
      <c r="F19" s="15">
        <f t="shared" si="2"/>
        <v>6117.48</v>
      </c>
      <c r="G19" s="40">
        <v>8</v>
      </c>
      <c r="H19" s="15">
        <f t="shared" si="3"/>
        <v>489.4</v>
      </c>
      <c r="I19" s="28">
        <f>F19+H19</f>
        <v>6606.8799999999992</v>
      </c>
    </row>
    <row r="20" spans="1:9" x14ac:dyDescent="0.25">
      <c r="A20" s="4"/>
      <c r="B20" s="4"/>
      <c r="C20" s="4"/>
      <c r="D20" s="4"/>
      <c r="E20" s="38"/>
      <c r="F20" s="6"/>
      <c r="G20" s="16" t="s">
        <v>6</v>
      </c>
      <c r="H20" s="16">
        <f>SUM(H16:H19)</f>
        <v>1163.25</v>
      </c>
      <c r="I20" s="29">
        <f>SUM(I16:I19)</f>
        <v>15703.81</v>
      </c>
    </row>
    <row r="21" spans="1:9" x14ac:dyDescent="0.25">
      <c r="A21" s="4"/>
      <c r="B21" s="4"/>
      <c r="C21" s="4"/>
      <c r="D21" s="4"/>
      <c r="E21" s="38"/>
      <c r="F21" s="6"/>
      <c r="G21" s="19"/>
      <c r="H21" s="19"/>
      <c r="I21" s="19"/>
    </row>
    <row r="22" spans="1:9" x14ac:dyDescent="0.25">
      <c r="A22" s="4">
        <v>3</v>
      </c>
      <c r="B22" s="4"/>
      <c r="C22" s="4"/>
      <c r="D22" s="4"/>
      <c r="E22" s="38"/>
      <c r="F22" s="6"/>
      <c r="G22" s="6" t="s">
        <v>19</v>
      </c>
      <c r="H22" s="6"/>
      <c r="I22" s="6" t="s">
        <v>25</v>
      </c>
    </row>
    <row r="23" spans="1:9" ht="48" x14ac:dyDescent="0.25">
      <c r="A23" s="7" t="s">
        <v>13</v>
      </c>
      <c r="B23" s="7" t="s">
        <v>0</v>
      </c>
      <c r="C23" s="8" t="s">
        <v>26</v>
      </c>
      <c r="D23" s="9" t="s">
        <v>24</v>
      </c>
      <c r="E23" s="39" t="s">
        <v>14</v>
      </c>
      <c r="F23" s="11" t="s">
        <v>12</v>
      </c>
      <c r="G23" s="11" t="s">
        <v>15</v>
      </c>
      <c r="H23" s="11" t="s">
        <v>10</v>
      </c>
      <c r="I23" s="11" t="s">
        <v>11</v>
      </c>
    </row>
    <row r="24" spans="1:9" x14ac:dyDescent="0.25">
      <c r="A24" s="7" t="s">
        <v>1</v>
      </c>
      <c r="B24" s="12" t="s">
        <v>2</v>
      </c>
      <c r="C24" s="12">
        <v>1</v>
      </c>
      <c r="D24" s="14">
        <v>102194</v>
      </c>
      <c r="E24" s="36"/>
      <c r="F24" s="15">
        <f>ROUND(C24*D24*E24,2)</f>
        <v>0</v>
      </c>
      <c r="G24" s="40">
        <v>8</v>
      </c>
      <c r="H24" s="15">
        <f>ROUND(F24*0.08,2)</f>
        <v>0</v>
      </c>
      <c r="I24" s="28">
        <f>F24+H24</f>
        <v>0</v>
      </c>
    </row>
    <row r="25" spans="1:9" x14ac:dyDescent="0.25">
      <c r="A25" s="7" t="s">
        <v>3</v>
      </c>
      <c r="B25" s="12" t="s">
        <v>9</v>
      </c>
      <c r="C25" s="12">
        <v>8</v>
      </c>
      <c r="D25" s="15">
        <v>6</v>
      </c>
      <c r="E25" s="37"/>
      <c r="F25" s="15">
        <f t="shared" ref="F25:F27" si="4">ROUND(C25*D25*E25,2)</f>
        <v>0</v>
      </c>
      <c r="G25" s="40">
        <v>8</v>
      </c>
      <c r="H25" s="15">
        <f t="shared" ref="H25:H27" si="5">ROUND(F25*0.08,2)</f>
        <v>0</v>
      </c>
      <c r="I25" s="28">
        <f>F25+H25</f>
        <v>0</v>
      </c>
    </row>
    <row r="26" spans="1:9" x14ac:dyDescent="0.25">
      <c r="A26" s="7" t="s">
        <v>4</v>
      </c>
      <c r="B26" s="12" t="s">
        <v>2</v>
      </c>
      <c r="C26" s="12">
        <v>1</v>
      </c>
      <c r="D26" s="14">
        <f>D24</f>
        <v>102194</v>
      </c>
      <c r="E26" s="37">
        <v>3.4189999999999998E-2</v>
      </c>
      <c r="F26" s="15">
        <f t="shared" si="4"/>
        <v>3494.01</v>
      </c>
      <c r="G26" s="40">
        <v>8</v>
      </c>
      <c r="H26" s="15">
        <f t="shared" si="5"/>
        <v>279.52</v>
      </c>
      <c r="I26" s="28">
        <f>F26+H26</f>
        <v>3773.53</v>
      </c>
    </row>
    <row r="27" spans="1:9" x14ac:dyDescent="0.25">
      <c r="A27" s="7" t="s">
        <v>7</v>
      </c>
      <c r="B27" s="12" t="s">
        <v>9</v>
      </c>
      <c r="C27" s="12">
        <f>C25</f>
        <v>8</v>
      </c>
      <c r="D27" s="15">
        <f>D25</f>
        <v>6</v>
      </c>
      <c r="E27" s="37">
        <v>30.69</v>
      </c>
      <c r="F27" s="15">
        <f t="shared" si="4"/>
        <v>1473.12</v>
      </c>
      <c r="G27" s="40">
        <v>8</v>
      </c>
      <c r="H27" s="15">
        <f t="shared" si="5"/>
        <v>117.85</v>
      </c>
      <c r="I27" s="28">
        <f>F27+H27</f>
        <v>1590.9699999999998</v>
      </c>
    </row>
    <row r="28" spans="1:9" x14ac:dyDescent="0.25">
      <c r="A28" s="4"/>
      <c r="B28" s="4"/>
      <c r="C28" s="4"/>
      <c r="D28" s="4"/>
      <c r="E28" s="38"/>
      <c r="F28" s="6"/>
      <c r="G28" s="16" t="s">
        <v>6</v>
      </c>
      <c r="H28" s="16">
        <f>SUM(H24:H27)</f>
        <v>397.37</v>
      </c>
      <c r="I28" s="29">
        <f>SUM(I24:I27)</f>
        <v>5364.5</v>
      </c>
    </row>
    <row r="29" spans="1:9" x14ac:dyDescent="0.25">
      <c r="A29" s="4"/>
      <c r="B29" s="4"/>
      <c r="C29" s="4"/>
      <c r="D29" s="4"/>
      <c r="E29" s="38"/>
      <c r="F29" s="6"/>
      <c r="G29" s="19"/>
      <c r="H29" s="19"/>
      <c r="I29" s="19"/>
    </row>
    <row r="30" spans="1:9" x14ac:dyDescent="0.25">
      <c r="A30" s="4"/>
      <c r="B30" s="4"/>
      <c r="C30" s="4"/>
      <c r="D30" s="4"/>
      <c r="E30" s="38"/>
      <c r="F30" s="6"/>
      <c r="G30" s="19"/>
      <c r="H30" s="19"/>
      <c r="I30" s="19"/>
    </row>
    <row r="31" spans="1:9" x14ac:dyDescent="0.25">
      <c r="A31" s="4">
        <v>4</v>
      </c>
      <c r="B31" s="4"/>
      <c r="C31" s="4"/>
      <c r="D31" s="4"/>
      <c r="E31" s="38"/>
      <c r="F31" s="6"/>
      <c r="G31" s="6" t="s">
        <v>20</v>
      </c>
      <c r="H31" s="6"/>
      <c r="I31" s="6" t="s">
        <v>25</v>
      </c>
    </row>
    <row r="32" spans="1:9" ht="48" x14ac:dyDescent="0.25">
      <c r="A32" s="7" t="s">
        <v>13</v>
      </c>
      <c r="B32" s="7" t="s">
        <v>0</v>
      </c>
      <c r="C32" s="8" t="s">
        <v>26</v>
      </c>
      <c r="D32" s="9" t="s">
        <v>24</v>
      </c>
      <c r="E32" s="39" t="s">
        <v>14</v>
      </c>
      <c r="F32" s="11" t="s">
        <v>12</v>
      </c>
      <c r="G32" s="11" t="s">
        <v>15</v>
      </c>
      <c r="H32" s="11" t="s">
        <v>10</v>
      </c>
      <c r="I32" s="11" t="s">
        <v>11</v>
      </c>
    </row>
    <row r="33" spans="1:11" x14ac:dyDescent="0.25">
      <c r="A33" s="7" t="s">
        <v>1</v>
      </c>
      <c r="B33" s="12" t="s">
        <v>2</v>
      </c>
      <c r="C33" s="12">
        <v>1</v>
      </c>
      <c r="D33" s="14">
        <v>6759</v>
      </c>
      <c r="E33" s="36"/>
      <c r="F33" s="15">
        <f>ROUND(C33*D33*E33,2)</f>
        <v>0</v>
      </c>
      <c r="G33" s="40">
        <v>8</v>
      </c>
      <c r="H33" s="15">
        <f>ROUND(F33*0.08,2)</f>
        <v>0</v>
      </c>
      <c r="I33" s="28">
        <f>F33+H33</f>
        <v>0</v>
      </c>
    </row>
    <row r="34" spans="1:11" x14ac:dyDescent="0.25">
      <c r="A34" s="7" t="s">
        <v>3</v>
      </c>
      <c r="B34" s="12" t="s">
        <v>9</v>
      </c>
      <c r="C34" s="12">
        <v>2</v>
      </c>
      <c r="D34" s="15">
        <v>6</v>
      </c>
      <c r="E34" s="37"/>
      <c r="F34" s="15">
        <f t="shared" ref="F34:F36" si="6">ROUND(C34*D34*E34,2)</f>
        <v>0</v>
      </c>
      <c r="G34" s="40">
        <v>8</v>
      </c>
      <c r="H34" s="15">
        <f t="shared" ref="H34:H36" si="7">ROUND(F34*0.08,2)</f>
        <v>0</v>
      </c>
      <c r="I34" s="28">
        <f>F34+H34</f>
        <v>0</v>
      </c>
    </row>
    <row r="35" spans="1:11" x14ac:dyDescent="0.25">
      <c r="A35" s="7" t="s">
        <v>4</v>
      </c>
      <c r="B35" s="12" t="s">
        <v>2</v>
      </c>
      <c r="C35" s="12">
        <v>1</v>
      </c>
      <c r="D35" s="14">
        <f>D33</f>
        <v>6759</v>
      </c>
      <c r="E35" s="37">
        <v>4.6809999999999997E-2</v>
      </c>
      <c r="F35" s="15">
        <f t="shared" si="6"/>
        <v>316.39</v>
      </c>
      <c r="G35" s="40">
        <v>8</v>
      </c>
      <c r="H35" s="15">
        <f t="shared" si="7"/>
        <v>25.31</v>
      </c>
      <c r="I35" s="28">
        <f>F35+H35</f>
        <v>341.7</v>
      </c>
    </row>
    <row r="36" spans="1:11" x14ac:dyDescent="0.25">
      <c r="A36" s="7" t="s">
        <v>7</v>
      </c>
      <c r="B36" s="12" t="s">
        <v>9</v>
      </c>
      <c r="C36" s="12">
        <f>C34</f>
        <v>2</v>
      </c>
      <c r="D36" s="15">
        <f>D34</f>
        <v>6</v>
      </c>
      <c r="E36" s="37">
        <v>4.05</v>
      </c>
      <c r="F36" s="15">
        <f t="shared" si="6"/>
        <v>48.6</v>
      </c>
      <c r="G36" s="40">
        <v>8</v>
      </c>
      <c r="H36" s="15">
        <f t="shared" si="7"/>
        <v>3.89</v>
      </c>
      <c r="I36" s="28">
        <f>F36+H36</f>
        <v>52.49</v>
      </c>
    </row>
    <row r="37" spans="1:11" x14ac:dyDescent="0.25">
      <c r="A37" s="4"/>
      <c r="B37" s="4"/>
      <c r="C37" s="4"/>
      <c r="D37" s="4"/>
      <c r="E37" s="5"/>
      <c r="F37" s="6"/>
      <c r="G37" s="16" t="s">
        <v>6</v>
      </c>
      <c r="H37" s="16">
        <f>SUM(H33:H36)</f>
        <v>29.2</v>
      </c>
      <c r="I37" s="29">
        <f>SUM(I33:I36)</f>
        <v>394.19</v>
      </c>
    </row>
    <row r="38" spans="1:11" x14ac:dyDescent="0.25">
      <c r="A38" s="4"/>
      <c r="B38" s="4"/>
      <c r="C38" s="4"/>
      <c r="D38" s="4"/>
      <c r="E38" s="5"/>
      <c r="F38" s="6"/>
      <c r="G38" s="19"/>
      <c r="H38" s="19"/>
      <c r="I38" s="19"/>
    </row>
    <row r="40" spans="1:11" ht="13.5" customHeight="1" x14ac:dyDescent="0.25"/>
    <row r="41" spans="1:11" ht="18" customHeight="1" x14ac:dyDescent="0.25">
      <c r="A41" s="1"/>
      <c r="B41" s="3"/>
      <c r="C41" s="20"/>
      <c r="D41" s="20"/>
      <c r="E41" s="44" t="s">
        <v>21</v>
      </c>
      <c r="F41" s="44"/>
      <c r="G41" s="44"/>
      <c r="H41" s="44"/>
      <c r="I41" s="30">
        <f>I12+I20+I28+I37</f>
        <v>56565.31</v>
      </c>
      <c r="J41" s="26"/>
      <c r="K41" s="26"/>
    </row>
    <row r="42" spans="1:11" ht="16.5" customHeight="1" x14ac:dyDescent="0.25">
      <c r="A42" s="1" t="s">
        <v>22</v>
      </c>
      <c r="B42" s="2">
        <f>D8+D16+D24+D33</f>
        <v>827107</v>
      </c>
      <c r="C42" s="2"/>
      <c r="D42" s="3"/>
      <c r="E42" s="44" t="s">
        <v>34</v>
      </c>
      <c r="F42" s="44"/>
      <c r="G42" s="44"/>
      <c r="H42" s="44"/>
      <c r="I42" s="31">
        <f>I41/1.08</f>
        <v>52375.287037037029</v>
      </c>
      <c r="J42" s="27"/>
      <c r="K42" s="27"/>
    </row>
    <row r="43" spans="1:11" ht="16.95" customHeight="1" x14ac:dyDescent="0.25">
      <c r="A43" s="21" t="s">
        <v>23</v>
      </c>
      <c r="B43" s="2">
        <f>D11</f>
        <v>4817856</v>
      </c>
      <c r="C43" s="3"/>
      <c r="D43" s="3"/>
      <c r="E43" s="44" t="s">
        <v>31</v>
      </c>
      <c r="F43" s="44"/>
      <c r="G43" s="44"/>
      <c r="H43" s="44"/>
      <c r="I43" s="32">
        <f>ROUND(I42*0.15,2)</f>
        <v>7856.29</v>
      </c>
      <c r="J43" s="27"/>
      <c r="K43" s="27"/>
    </row>
    <row r="44" spans="1:11" ht="22.5" customHeight="1" x14ac:dyDescent="0.25">
      <c r="E44" s="44" t="s">
        <v>28</v>
      </c>
      <c r="F44" s="44"/>
      <c r="G44" s="44"/>
      <c r="H44" s="44"/>
      <c r="I44" s="31">
        <f>I42+I43</f>
        <v>60231.57703703703</v>
      </c>
      <c r="J44" s="27"/>
      <c r="K44" s="27"/>
    </row>
    <row r="45" spans="1:11" ht="22.95" customHeight="1" x14ac:dyDescent="0.25">
      <c r="A45" s="22"/>
      <c r="B45" s="22"/>
      <c r="C45" s="22"/>
      <c r="D45" s="22"/>
      <c r="E45" s="44" t="s">
        <v>33</v>
      </c>
      <c r="F45" s="44"/>
      <c r="G45" s="44"/>
      <c r="H45" s="44"/>
      <c r="I45" s="32">
        <f>ROUND(I44*1.08,2)</f>
        <v>65050.1</v>
      </c>
      <c r="J45" s="26"/>
      <c r="K45" s="26"/>
    </row>
    <row r="48" spans="1:11" x14ac:dyDescent="0.25">
      <c r="A48" s="42" t="s">
        <v>30</v>
      </c>
      <c r="B48" s="42"/>
      <c r="C48" s="42"/>
      <c r="D48" s="42"/>
      <c r="E48" s="42"/>
      <c r="F48" s="42"/>
      <c r="G48" s="42"/>
      <c r="H48" s="42"/>
      <c r="I48" s="42"/>
    </row>
    <row r="49" spans="1:9" x14ac:dyDescent="0.25">
      <c r="A49" s="42"/>
      <c r="B49" s="42"/>
      <c r="C49" s="42"/>
      <c r="D49" s="42"/>
      <c r="E49" s="42"/>
      <c r="F49" s="42"/>
      <c r="G49" s="42"/>
      <c r="H49" s="42"/>
      <c r="I49" s="42"/>
    </row>
    <row r="50" spans="1:9" x14ac:dyDescent="0.25">
      <c r="A50" s="42"/>
      <c r="B50" s="42"/>
      <c r="C50" s="42"/>
      <c r="D50" s="42"/>
      <c r="E50" s="42"/>
      <c r="F50" s="42"/>
      <c r="G50" s="42"/>
      <c r="H50" s="42"/>
      <c r="I50" s="42"/>
    </row>
  </sheetData>
  <mergeCells count="8">
    <mergeCell ref="G1:I1"/>
    <mergeCell ref="A48:I50"/>
    <mergeCell ref="A2:I2"/>
    <mergeCell ref="E42:H42"/>
    <mergeCell ref="E41:H41"/>
    <mergeCell ref="E43:H43"/>
    <mergeCell ref="E44:H44"/>
    <mergeCell ref="E45:H45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2022-01-05T13:39:23Z</dcterms:modified>
</cp:coreProperties>
</file>