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tabRatio="902" activeTab="3"/>
  </bookViews>
  <sheets>
    <sheet name="Zbiorcze" sheetId="1" r:id="rId1"/>
    <sheet name="Koszt robót" sheetId="2" r:id="rId2"/>
    <sheet name="t2_dane" sheetId="3" state="hidden" r:id="rId3"/>
    <sheet name="Podstawa" sheetId="4" r:id="rId4"/>
    <sheet name="t3_1_dane" sheetId="5" state="hidden" r:id="rId5"/>
    <sheet name="t3_2_dane" sheetId="6" state="hidden" r:id="rId6"/>
    <sheet name="t4_1_dane" sheetId="7" state="hidden" r:id="rId7"/>
    <sheet name="t4_2_dane" sheetId="8" state="hidden" r:id="rId8"/>
    <sheet name="t4_4_dane" sheetId="9" state="hidden" r:id="rId9"/>
    <sheet name="t5_dane" sheetId="10" state="hidden" r:id="rId10"/>
    <sheet name="dane" sheetId="11" state="hidden" r:id="rId11"/>
  </sheets>
  <definedNames>
    <definedName name="_xlnm.Print_Area" localSheetId="1">'Koszt robót'!$B$2:$D$24</definedName>
    <definedName name="_xlnm.Print_Area" localSheetId="3">'Podstawa'!$B$2:$H$109</definedName>
    <definedName name="_xlnm.Print_Area" localSheetId="0">'Zbiorcze'!$B$2:$D$23</definedName>
    <definedName name="_xlnm.Print_Titles" localSheetId="1">'Koszt robót'!$2:$3</definedName>
    <definedName name="_xlnm.Print_Titles" localSheetId="3">'Podstawa'!$2:$6</definedName>
    <definedName name="_xlnm.Print_Titles" localSheetId="0">'Zbiorcze'!$2:$3</definedName>
  </definedNames>
  <calcPr fullCalcOnLoad="1" fullPrecision="0"/>
</workbook>
</file>

<file path=xl/sharedStrings.xml><?xml version="1.0" encoding="utf-8"?>
<sst xmlns="http://schemas.openxmlformats.org/spreadsheetml/2006/main" count="3943" uniqueCount="1286">
  <si>
    <t>BCD D-10 10.01.05-01</t>
  </si>
  <si>
    <t>Likwidacja zbiorników szczelnych na nieczystości płynne wraz z przykanalikiem</t>
  </si>
  <si>
    <t>BCP 451.03.03.60.10</t>
  </si>
  <si>
    <t>Demontaż istniejącej sieci kanalizacyjnej Dz110 wraz z armaturą</t>
  </si>
  <si>
    <t>Demontaż istniejącej sieci kanalizacyjnej Dz200-Dz300 wraz z armaturą</t>
  </si>
  <si>
    <t>Ułożenie warstwy ścieralnej AC 11 S PMB 45/80-55, gr. 4 cm</t>
  </si>
  <si>
    <t>Frezowanie nawierzchni asfaltowej na zimno, śr. gr. w-wy 4 cm</t>
  </si>
  <si>
    <t>Frezowanie nawierzchni asfaltowej na zimno, śr. gr. w-wy 8 cm</t>
  </si>
  <si>
    <t>Montaż sieci gazowej z rur PE100 SDR11 średnicy Dz50-Dz63 wraz ze wszystkimi kształtkami i armaturą</t>
  </si>
  <si>
    <t>Montaż sieci gazowej z rur PE100 SDR11 średnicy Dz90 wraz ze wszystkimi kształtkami i armaturą</t>
  </si>
  <si>
    <t>Montaż sieci gazowej z rur PE100 SDR11 średnicy Dz125 wraz ze wszystkimi kształtkami i armaturą</t>
  </si>
  <si>
    <t>BCI 13.2.1.004</t>
  </si>
  <si>
    <t>Montaż sieci gazowej z rur PE100 SDR11 średnicy Dz180 wraz ze wszystkimi kształtkami i armaturą</t>
  </si>
  <si>
    <t>Montaż sieci gazowej wysokoprężnej z rur stalowych Dn300 wraz ze wszystkimi kształtkami i armaturą</t>
  </si>
  <si>
    <t>BCI 13.3.1.005</t>
  </si>
  <si>
    <t>Montaż sieci gazowej wysokoprężnej z rur stalowych Dn700 wraz ze wszystkimi kształtkami i armaturą</t>
  </si>
  <si>
    <t>KNR 2-19 0102+kalk. własna</t>
  </si>
  <si>
    <t>Montaż odwadniacza na gazociągu wysokiego ciśnienia Dn700</t>
  </si>
  <si>
    <t>KNR-W 2-19 0126-10</t>
  </si>
  <si>
    <t>Montaż zespołu zaworowo – upustowego na gazociągu wysokiego ciśnienia Dn700</t>
  </si>
  <si>
    <t>KNR 2-19 0127-03 analogia</t>
  </si>
  <si>
    <t>Montaż rury ochronnej z kompletem płóz i manszet Dz125 PE100 SDR11</t>
  </si>
  <si>
    <t>Montaż rury ochronnej z kompletem płóz i manszet Dz225 PE100 SDR11</t>
  </si>
  <si>
    <t>Montaż rury ochronnej z kompletem płóz i manszet Dz450 PE100 SDR11</t>
  </si>
  <si>
    <t>Montaż rury ochronnej z kompletem płóz i manszet Dz1000 PE100 SDR11</t>
  </si>
  <si>
    <t>Wykonanie przewiertu dla gazociągu Dn700 rurą osłonowa stalową Dn1000 o długości L= 48m pod nasypem drogi istniejącej</t>
  </si>
  <si>
    <t>Wykonanie przewiertu dla gazociągu Dn700 rurą osłonowa stalową Dn1000 o długości L= 29m pod dnem rzeki Barcówka</t>
  </si>
  <si>
    <t>Wykonanie zabezpieczenia gazociągu w/c Dn250 ze zbrojonych płyt betonowych na podsypce piaskowej</t>
  </si>
  <si>
    <t>Wytyczenie obiektu</t>
  </si>
  <si>
    <t>Zbrojenie korpusu nasypu wkładkami geosyntetycznymi</t>
  </si>
  <si>
    <t>Ułożenie przepustów z PCV Ø1000</t>
  </si>
  <si>
    <t>Zbrojenie nasypu  materacami pełnymi zamkniętymi z wypełnieniem mieszanką niezwiązaną i kruszywem łamanym (stara cena)</t>
  </si>
  <si>
    <t>KNR 2-31 0112-07
analiza indywidualna</t>
  </si>
  <si>
    <r>
      <t xml:space="preserve">Wzmocnienie skarpy lub zbocza wykopów. Gwoździe nośne </t>
    </r>
    <r>
      <rPr>
        <sz val="10"/>
        <color indexed="10"/>
        <rFont val="Arial"/>
        <family val="2"/>
      </rPr>
      <t>30/16</t>
    </r>
    <r>
      <rPr>
        <sz val="10"/>
        <rFont val="Arial"/>
        <family val="2"/>
      </rPr>
      <t xml:space="preserve"> L=6,0m</t>
    </r>
  </si>
  <si>
    <r>
      <t xml:space="preserve">Wzmocnienie skarpy lub zbocza wykopów. Gwoździe nośne </t>
    </r>
    <r>
      <rPr>
        <sz val="10"/>
        <color indexed="10"/>
        <rFont val="Arial"/>
        <family val="2"/>
      </rPr>
      <t>30/16</t>
    </r>
    <r>
      <rPr>
        <sz val="10"/>
        <rFont val="Arial"/>
        <family val="2"/>
      </rPr>
      <t xml:space="preserve"> L=8,0m</t>
    </r>
  </si>
  <si>
    <r>
      <t xml:space="preserve">Wzmocnienie skarpy lub zbocza wykopów. Gwoździe nośne </t>
    </r>
    <r>
      <rPr>
        <sz val="10"/>
        <color indexed="10"/>
        <rFont val="Arial"/>
        <family val="2"/>
      </rPr>
      <t>40/20 L=8,0m</t>
    </r>
  </si>
  <si>
    <r>
      <t xml:space="preserve">Wzmocnienie skarpy lub zbocza wykopów. Gwoździe nośne </t>
    </r>
    <r>
      <rPr>
        <sz val="10"/>
        <color indexed="10"/>
        <rFont val="Arial"/>
        <family val="2"/>
      </rPr>
      <t>40/20 L=9,0m</t>
    </r>
  </si>
  <si>
    <r>
      <t xml:space="preserve">Wzmocnienie skarpy lub zbocza wykopów. Gwoździe nośne </t>
    </r>
    <r>
      <rPr>
        <sz val="10"/>
        <color indexed="10"/>
        <rFont val="Arial"/>
        <family val="2"/>
      </rPr>
      <t>40/20 L=11,0m</t>
    </r>
  </si>
  <si>
    <r>
      <t xml:space="preserve">Wzmocnienie skarpy lub zbocza wykopów. Gwoździe nośne </t>
    </r>
    <r>
      <rPr>
        <sz val="10"/>
        <color indexed="10"/>
        <rFont val="Arial"/>
        <family val="2"/>
      </rPr>
      <t>40/20 L=13,0m</t>
    </r>
  </si>
  <si>
    <r>
      <t xml:space="preserve">Wzmocnienie skarpy lub zbocza wykopów. Gwoździe nośne </t>
    </r>
    <r>
      <rPr>
        <sz val="10"/>
        <color indexed="10"/>
        <rFont val="Arial"/>
        <family val="2"/>
      </rPr>
      <t>40/20 L=14,0m</t>
    </r>
  </si>
  <si>
    <r>
      <t xml:space="preserve">Wzmocnienie skarpy lub zbocza wykopów. Gwoździe nośne </t>
    </r>
    <r>
      <rPr>
        <sz val="10"/>
        <color indexed="10"/>
        <rFont val="Arial"/>
        <family val="2"/>
      </rPr>
      <t>40/20 L=16,0m</t>
    </r>
  </si>
  <si>
    <t>Ułożenie obiektu inżynierskiego PM-2</t>
  </si>
  <si>
    <t>wycena na podstawie kosztorysu inwestorskiego</t>
  </si>
  <si>
    <t>Ułożenie obiektu inżynierskiego PM-2.1</t>
  </si>
  <si>
    <t>Ułożenie obiektu inżynierskiego PM-5</t>
  </si>
  <si>
    <t>Ułożenie obiektu inżynierskiego PM-10</t>
  </si>
  <si>
    <t>Ułożenie przepustów pod koroną drogi, prefabrykaty o wym. 3500x1500</t>
  </si>
  <si>
    <t>KNR 2-33 0605-01
analiza indywidualna</t>
  </si>
  <si>
    <t>Ułożenie przepustów pod koroną drogi, prefabrykaty o wym. 3500x2000</t>
  </si>
  <si>
    <t>Ułożenie geosiatki dwukierunkowej propylenowej o węzłach sztywnych na podkładzie z włókniny.  Wytrzymałość na rozciąganie 20 kN/m</t>
  </si>
  <si>
    <t>Ułożenie geosiatki dwukierunkowej propylenowej o węzłach sztywnych.  Wytrzymałość na rozciąganie 30 kN/m</t>
  </si>
  <si>
    <t>Warstwa mrozoochronna z mieszanki niezwiązanej  o CBR≥25% gr. 22cm</t>
  </si>
  <si>
    <t>Ulepszenie podłoża z mieszanki związanej cementem C1,5/2,0 gr.15 cm</t>
  </si>
  <si>
    <t>Humusowanie i obsianie nasionami traw skarp i rowów - grubość 8 cm</t>
  </si>
  <si>
    <t>BCO 5228_nk-D-06.01.01
analogia</t>
  </si>
  <si>
    <t>Ułożenie stoprynien</t>
  </si>
  <si>
    <t>Ułożenie ścieków korytkowych 60x50x15cm na ławie betonowej</t>
  </si>
  <si>
    <t>Ułożenie ścieków skarpowych trapezowych</t>
  </si>
  <si>
    <t>KNR 2-31 0402-03+KNNR 6 0608-03+KNNR 6 0608-04</t>
  </si>
  <si>
    <t>wycena indywidualna</t>
  </si>
  <si>
    <t>Wykonanie warstw nasypu z gruntu stabilizowanego spoiwami dla zapewnienia stateczności</t>
  </si>
  <si>
    <t>MATERAC WZMACNIAJĄCY PEŁNY ZAMKNIĘTY Z GEOTKANINY PET Fd=100 kN/m z wypełnieniem mieszanką niezwiązaną kruszywo łamane 0/63 gr.500cm (nasypy powyżej 4 m)</t>
  </si>
  <si>
    <t>9.</t>
  </si>
  <si>
    <t>mb</t>
  </si>
  <si>
    <t>57 SEPARACJA GEOTKANINĄ PP Fk=40 kN/m z wypełnieniem mieszanką niezwiązaną (pospółka) gr. 50cm (nasypy do 4 m)</t>
  </si>
  <si>
    <t>m2</t>
  </si>
  <si>
    <t>Wzmocnienie podłoża kolumnami wymiany dynamicznej</t>
  </si>
  <si>
    <t>Wzmocnienie podłoża kolumnami kamienno-betonowymi</t>
  </si>
  <si>
    <t>m3</t>
  </si>
  <si>
    <t>Montaż rury ochronnej stalowej, zabezpieczonej antykorozyjnie, Dn800</t>
  </si>
  <si>
    <t>KNR 2-19 0119-11 02</t>
  </si>
  <si>
    <t>Montaż sieci ciepłowniczej z rur preizolowanych  2xDn500/630</t>
  </si>
  <si>
    <t>BCI 12.1.1.014</t>
  </si>
  <si>
    <t>Montaż sieci gorącej pary z rur preizolowanych  2xDn350/500</t>
  </si>
  <si>
    <t>BCI 12.1.1.012</t>
  </si>
  <si>
    <t>Montaż rury ochronnej stalowej, zabezpieczonej antykorozyjnie, Dn1000</t>
  </si>
  <si>
    <t>KNR 2-19 0119-11 02
ekstrapolacja</t>
  </si>
  <si>
    <t>Montaż rury ochronnej stalowej, zabezpieczonej antykorozyjnie, Dn900</t>
  </si>
  <si>
    <t>KNR 2-31 0204-05 0204-06
analiza indywidualna</t>
  </si>
  <si>
    <t>Montaż studni kanalizacyjnej żelbetowej Dn1200</t>
  </si>
  <si>
    <t>Montaż studni żelbetowej wpadowej Dn1200</t>
  </si>
  <si>
    <t>Montaż studni żelbetowej z zastawką Dn1200</t>
  </si>
  <si>
    <t>Montaż studni kanalizacyjnej żelbetowej Dn1500</t>
  </si>
  <si>
    <t>Montaż studni żelbetowej wpadowej Dn1500</t>
  </si>
  <si>
    <t>Montaż studni żelbetowej z zastawką Dn1500</t>
  </si>
  <si>
    <t>Montaż osadnika betonowego</t>
  </si>
  <si>
    <t>Montaż pompowni ścieków deszczowych Q=15l/s</t>
  </si>
  <si>
    <t>Montaż studni rozprężnej Dn1200</t>
  </si>
  <si>
    <t>BCI 11.3.2.018</t>
  </si>
  <si>
    <t>Montaż studni kanalizacyjnej żelbetowej rewizyjnej na kanale tłocznym Dn1200</t>
  </si>
  <si>
    <t>Montaż wpustu deszczowego ulicznego Dn500</t>
  </si>
  <si>
    <t>Wykonanie wylotu przykanalika Dn200 do rowu</t>
  </si>
  <si>
    <t>Wykonanie wylotu kanalizacji deszczowej Dn315</t>
  </si>
  <si>
    <t>Wykonanie wylotu kanalizacji deszczowej Dn400</t>
  </si>
  <si>
    <t>Wykonanie wylotu kanalizacji deszczowej Dn500</t>
  </si>
  <si>
    <t>Wykonanie wylotu kanalizacji deszczowej Dn600</t>
  </si>
  <si>
    <t>Wykonanie wylotu kanalizacji deszczowej Dn700</t>
  </si>
  <si>
    <t>Wykonanie wylotu kanalizacji deszczowej Dn900</t>
  </si>
  <si>
    <t>Montaż sieci wodociągowej z rur PE100 SDR11 średnicy Dz32-Dz40 wraz ze wszystkimi kształtkami i armaturą</t>
  </si>
  <si>
    <t>Montaż sieci wodociągowej z rur PE100 SDR11 średnicy Dz50-Dz63 wraz ze wszystkimi kształtkami i armaturą</t>
  </si>
  <si>
    <t>Montaż sieci wodociągowej z rur PE100 SDR11 średnicy Dz90-Dz110 wraz ze wszystkimi kształtkami i armaturą</t>
  </si>
  <si>
    <t>Montaż sieci wodociągowej z rur PE100 SDR11 średnicy Dz160 wraz ze wszystkimi kształtkami i armaturą</t>
  </si>
  <si>
    <t>Montaż sieci wodociągowej z rur PE100 SDR11 średnicy Dz315 wraz ze wszystkimi kształtkami i armaturą</t>
  </si>
  <si>
    <t>Montaż sieci wodociągowej z rur z żeliwa sferoidalnego z powłoką cementową o średnicy Dn100 wraz ze wszystkimi kształtkami i armaturą</t>
  </si>
  <si>
    <t>BCI 10.1.1.001</t>
  </si>
  <si>
    <t>Montaż sieci wodociągowej z rur z żeliwa sferoidalnego z powłoką cementową o średnicy Dn200 wraz ze wszystkimi kształtkami i armaturą</t>
  </si>
  <si>
    <t>BCI 10.1.1.003</t>
  </si>
  <si>
    <t>Montaż rury ochronnej z kompletem płóz i manszet Dz110 PE100 SDR11</t>
  </si>
  <si>
    <t>Montaż rury ochronnej z kompletem płóz i manszet Dz160 PE100 SDR11</t>
  </si>
  <si>
    <t>Montaż rury ochronnej z kompletem płóz i manszet Dz250 PE100 SDR11</t>
  </si>
  <si>
    <t>Montaż rury ochronnej z kompletem płóz i manszet Dz315 PE100 SDR11</t>
  </si>
  <si>
    <t>Montaż rury ochronnej z kompletem płóz i manszet Dz355 PE100 SDR11</t>
  </si>
  <si>
    <t>Budowa żelbetowych studni kontrolnych Dn2000</t>
  </si>
  <si>
    <t>Budowa punktów czerpalnych wody/ zdrojów wodnych</t>
  </si>
  <si>
    <t>Montaż rury ochronnej z kompletem płóz i manszet Dz500 PE100 SDR11</t>
  </si>
  <si>
    <t>KNR-W 2-19 0306-12
KNNR 4 1010-17</t>
  </si>
  <si>
    <t>Montaż rury ochronnej z kompletem płóz i manszet Dz560 PE100 SDR11</t>
  </si>
  <si>
    <t>Montaż studni żelbetowej Dn1200 z zastawką Dn300</t>
  </si>
  <si>
    <t>BCI 11.3.2.014
kalk. własna</t>
  </si>
  <si>
    <t>Montaż studni żelbetowej Dn1200 z zastawką Dn400</t>
  </si>
  <si>
    <t>Montaż studni żelbetowej Dn1500 z zastawką Dn500</t>
  </si>
  <si>
    <t>BCI 11.3.2.020
kalk. Własna</t>
  </si>
  <si>
    <t>Montaż studni żelbetowej Dn1500 z zastawką Dn700</t>
  </si>
  <si>
    <t>Montaż studni żelbetowej Dn1500 z zastawką Dn900</t>
  </si>
  <si>
    <t>Montaż separatora lamelowego substancji ropopochodnych Dn1200, Qnom/Qmax=3/30l/s</t>
  </si>
  <si>
    <t>kal. własna</t>
  </si>
  <si>
    <t>Infrastruktura drogowa - DROGI</t>
  </si>
  <si>
    <t>RAZEM WARTOŚĆ brutto</t>
  </si>
  <si>
    <t>Podbudowa z mieszanki niezwiązanej 0/31.5mm stabilizowanej mechanicznie gr. 20 cm</t>
  </si>
  <si>
    <t>Warstwa ścieralna z kostki kamiennej łamanej 18cm + podsypka 1:4: 4cm</t>
  </si>
  <si>
    <t>Wykonanie nawierzchni z kostki betonowej gr.8 cm na podsypce cem-piask 1:4, gr.4cm</t>
  </si>
  <si>
    <t>PODATEK Vat 23%</t>
  </si>
  <si>
    <t>Demontaż istniejącej sieci kanalizacyjnej Dz400-Dz500 wraz z armaturą</t>
  </si>
  <si>
    <t>Demontaż istniejącej sieci kanalizacyjnej Dz600-Dz800 wraz z armaturą</t>
  </si>
  <si>
    <t>Demontaż istniejącej sieci kanalizacyjnej Dz1000-Dz1200 wraz z armaturą</t>
  </si>
  <si>
    <t>Demontaż istniejącej sieci kanalizacyjnej Dz1800 wraz z armaturą</t>
  </si>
  <si>
    <t>Demontaż kanalizacyjnej komory żelbetowej 2,5x2,5m</t>
  </si>
  <si>
    <t>Demontaż kanalizacyjnej komory żelbetowej 3,5x3,5m</t>
  </si>
  <si>
    <t>Demontaż kanalizacyjnej studni żelbetowej Dn1200</t>
  </si>
  <si>
    <t>BCP 451.03.03.50.15</t>
  </si>
  <si>
    <t>Demontaż kanalizacyjnej studni żelbetowej Dn1500</t>
  </si>
  <si>
    <t>Montaż sieci gazowej z rur PE100 SDR11 średnicy Dz32-Dz40 wraz ze wszystkimi kształtkami i armaturą</t>
  </si>
  <si>
    <t>Demontaż oświetleniowej linii kablowej ziemnej nN ze słupami oświetleniowymi wraz z osprzętem</t>
  </si>
  <si>
    <t>Budowa linii kablowej ziemnej nN typu YAKXS 4x120mm2</t>
  </si>
  <si>
    <t>Budowa słupów oświetleniowych stalowych ocynkowanych o wysokości 10m, kompletnych z oprawami oświetleniowymi sodowymi o mocy 150W</t>
  </si>
  <si>
    <t>Budowa mufy kablowej nN</t>
  </si>
  <si>
    <t>Demontaż linii kablowej ziemnej nN</t>
  </si>
  <si>
    <t>Ułożenie rur osłonowych typu RHDPEk-S 110</t>
  </si>
  <si>
    <t>Budowa złącza kablowego nN</t>
  </si>
  <si>
    <t>Ułożenie rur osłonowych typu RHDPE-D 110</t>
  </si>
  <si>
    <t>Wykonanie wykopów w gruntach skalistych (kat. V) z transportem na odkład – roboty drogowe</t>
  </si>
  <si>
    <t>Wykonanie wykopów w gruntach skalistych (kat. V) z transportem na wysypisko</t>
  </si>
  <si>
    <t>Wzmocnienie skarpy lub zbocza wykopów. Mata kokosowa i siatka stalowa</t>
  </si>
  <si>
    <t>Wzmocnienie skarpy lub zbocza wykopów. Gwoździe nośne L=6,0m</t>
  </si>
  <si>
    <t>Wzmocnienie skarpy lub zbocza wykopów. Gwoździe nośne L=8,0m</t>
  </si>
  <si>
    <t>Wzmocnienie skarpy lub zbocza wykopów. Gwoździe nośne L=11,0m</t>
  </si>
  <si>
    <t>Wzmocnienie skarpy lub zbocza wykopów. Gwoździe kotwiące L=2,0m</t>
  </si>
  <si>
    <t>Wykonanie nasypów z gruntu kat II-IV uzyskanego z wykopu wraz z ulepszeniem</t>
  </si>
  <si>
    <t>Wykonanie nasypów z gruntu kat V uzyskanego z wykopu wraz z ulepszeniem</t>
  </si>
  <si>
    <t>Wykonanie nasypów z gruntu kat I-IV z pozyskaniem i transportem</t>
  </si>
  <si>
    <t>Zbrojenie nasypu  geotkaniną wypełnioną mieszanką niezwiązaną</t>
  </si>
  <si>
    <t>Zbrojenie nasypu  materacami pełnymi zamkniętymi zwypełnieniem mieszanką niezwiązaną i kruszywem łamanym</t>
  </si>
  <si>
    <t>Ułożenie przepustów pod koroną drogi, prefabrykaty o wym. 1500x1000</t>
  </si>
  <si>
    <t>Ułożenie przepustów pod koroną drogi, prefabrykaty o wym. 1500x1500</t>
  </si>
  <si>
    <t>Ułożenie przepustów pod koroną drogi, prefabrykaty o wym. 2000x1000</t>
  </si>
  <si>
    <t>Ułożenie przepustów pod koroną drogi, prefabrykaty o wym. 2000x1500</t>
  </si>
  <si>
    <t>Ułożenie przepustów pod koroną drogi, prefabrykaty o wym.2500x1500</t>
  </si>
  <si>
    <t>Ułożenie przepustów pod koroną drogi, prefabrykaty o wym. 3000x1500</t>
  </si>
  <si>
    <t>Ułożenie przepustów pod koroną drogi, prefabrykaty o wym. 3000x2000</t>
  </si>
  <si>
    <t>Umocnienie wlotów/wylotów przepustów kostką betonową</t>
  </si>
  <si>
    <t>Wykonanie wlotów/wylotów przepustów żelbetowych skrzynkowych</t>
  </si>
  <si>
    <t>Wykonanie płyty zespalającej na przepustach skrzynkowych</t>
  </si>
  <si>
    <t>Wykonanie drenażu typu „francuskiego” o wym 35x60 cm</t>
  </si>
  <si>
    <t>kpl.</t>
  </si>
  <si>
    <t>Umocnienie wylotów przykanalików brukiem spoinowanym zaprawą</t>
  </si>
  <si>
    <t>Oczyszczenie i skropienie warstw konstrukcyjnych</t>
  </si>
  <si>
    <t>Oczyszczenie i skropienie podbudowy z mieszanki niezwiązanej stabilizowanej mechanicznie</t>
  </si>
  <si>
    <t>Oczyszczenie i skropienie warstw bitumicznych</t>
  </si>
  <si>
    <t>Skropienie warstw z geosiatki</t>
  </si>
  <si>
    <t>Podbudowa z mieszanki niezwiązanej 0/31.5mm stabilizowanej mechanicznie gr. 10 cm</t>
  </si>
  <si>
    <t>Podbudowa z mieszanki niezwiązanej 0/31.5mm stabilizowanej mechanicznie gr. 20 cm - dla kategorii obciążenia ruchem od KR3 do KR6</t>
  </si>
  <si>
    <t>Podbudowa z mieszanki niezwiązanej 0/31.5mm stabilizowanej mechanicznie gr. 20 cm - dla kategorii obciążenia ruchem od KR1 do KR2</t>
  </si>
  <si>
    <t>Podbudowa z mieszanki niezwiązanej 0/31.5mm stabilizowanej mechanicznie gr. 15 cm</t>
  </si>
  <si>
    <t>Ulepszenie podłoża poprzez stabilizację na miejscu spoiwem hydraulicznym C0,4/0,5 górnej warstwy koryta na gł.25 cm</t>
  </si>
  <si>
    <t>Ulepszenie podłoża poprzez stabilizację na miejscu spoiwem hydraulicznym C0,4/0,5 górnej warstwy koryta na gł.24 cm</t>
  </si>
  <si>
    <t>Ulepszenie podłoża poprzez stabilizację na miejscu spoiwem hydraulicznym C1,5/2,0 górnej warstwy koryta na gł.15 cm</t>
  </si>
  <si>
    <t>Podbudowa z mieszanki związanej cementem C8/10 grubość warstwy 20 cm</t>
  </si>
  <si>
    <t>Podbudowa z mieszanki związanej cementem C5/6 grubość warstwy 15 cm</t>
  </si>
  <si>
    <t>Montaż klapy zwrotnej na wylocie do rowu DN200</t>
  </si>
  <si>
    <t>BCP 451.03.03.10.25</t>
  </si>
  <si>
    <t>Rury przewodowe PE 100 SDR 17 Dz40x2,4 wraz z kształtkami</t>
  </si>
  <si>
    <t>Rury przewodowe PE 100 SDR 17 Dz125x7,4 wraz z kształtkami</t>
  </si>
  <si>
    <t>Rury przewodowe z żeliwa sferoidalnego DN80 wraz  z kształtkami</t>
  </si>
  <si>
    <t>Likwidacja przyłącza wodociągowego</t>
  </si>
  <si>
    <t>Likwidacja sieci wodociągowej  DN90</t>
  </si>
  <si>
    <t>Likwidacja sieci wodociągowej  DN125</t>
  </si>
  <si>
    <t>Hydrant p.poż nadziemny DN80</t>
  </si>
  <si>
    <t>Rury ochronne PE 100 SDR 17,6 Dz 250x14,2 z kompletem płóz i manszet</t>
  </si>
  <si>
    <t>BCI 10.1.1.001
analogia</t>
  </si>
  <si>
    <t>Rozebranie nawierzchni z betonu asfaltowego gr. 10 cm</t>
  </si>
  <si>
    <t>Rozebranie nawierzchni z płyt betonowych o wym. 300x100x15</t>
  </si>
  <si>
    <t>Stabilizacja podłoża spoiwami drogowymi</t>
  </si>
  <si>
    <t>Ulepszenie podłoża poprzez stabilizację na miejscu cementem C1,5/2,0 górnej warstwy koryta na gł.15 cm</t>
  </si>
  <si>
    <t>Umocnienie rowów geosiatką komórkową wypełnioną humusem gr. 10 cm</t>
  </si>
  <si>
    <t>Naddatek humusu 5cm</t>
  </si>
  <si>
    <t>Uzupełnianie poboczy humusem 10cm z obsianiem nasionami traw</t>
  </si>
  <si>
    <t>Ustawienie krawężników betonowych 15x30cm ławie z betonu C16/20</t>
  </si>
  <si>
    <t>Ustawienie krawężników betonowych 20x30cm na płasko na ławie z betonu C16/20</t>
  </si>
  <si>
    <t>KNR-W 2-01 0510-02</t>
  </si>
  <si>
    <t>Demontaż istniejącej sieci gazowej DN 100 (wykopanie, utylizacja, zaślepienie istn. sieci, wyłączenie i ponowne zagazowanie)</t>
  </si>
  <si>
    <t>Wpust deszczowy: przykanalik - rura PVC SN 8 kN/m2  Dn200</t>
  </si>
  <si>
    <t>Kanalizacja deszczowa: rury żelbetowe: Dn800, komory tłumiące żelbetowe.</t>
  </si>
  <si>
    <t>Wykonanie rowu odwadniającego wraz z wywozem pozyskanego materiału na składowisko.</t>
  </si>
  <si>
    <t>Wykonanie drenażu rozsączającego - typu „francuskiego” o wym 35x100 cm</t>
  </si>
  <si>
    <t>Umocnienie dna i skarp rowów – narzut kamienny klinowanym o średnicy 10-30cm gr.30cm</t>
  </si>
  <si>
    <t>Oznakowanie poziome jezdni materiałami grubowarstwowymi</t>
  </si>
  <si>
    <t>Oznakowanie pionowe (słupek i tarcza znaku)</t>
  </si>
  <si>
    <t>Ustawienie barierek stalowych typu U-10a</t>
  </si>
  <si>
    <t>Oswietlenie uliczne. Słup stalowy 8,00m wysięgnik 1 ramienny, oprawa: 1x LED 71W 5117 NW</t>
  </si>
  <si>
    <t>Oswietlenie uliczne. Słup stalowy 8,00m wysięgnik 2 ramienny, oprawa: 2x LED 71W 5117 NW</t>
  </si>
  <si>
    <t>Oswietlenie uliczne. Słup stalowy 8,00m wysięgnik 3 ramienny, oprawa: 3x LED 71W 5117 NW</t>
  </si>
  <si>
    <t>Oswietlenie uliczne. Doświetlenie przejścia dla pieszych. Słup + Oprawa 1x led</t>
  </si>
  <si>
    <t>Budowa oświetleniowej linii kablowej ziemnej nN typu YAKY 5x35mm2</t>
  </si>
  <si>
    <t>80.</t>
  </si>
  <si>
    <t>82.</t>
  </si>
  <si>
    <t>Kanalizacja deszczowa: wykonanie wylotu do rowu Dn500, Dn630, Dn800</t>
  </si>
  <si>
    <t>Kanalizacja deszczowa: wykonanie wylotu do rowu Dn315</t>
  </si>
  <si>
    <t>Rektyfikacja studni istniejących sieci uzbrojenia terenu</t>
  </si>
  <si>
    <t>Wykonanie nasypów z gruntu kat I-IV grunt z wykopów wraz z ulepszeniem</t>
  </si>
  <si>
    <t>Przebudowa lini kablowej Sn</t>
  </si>
  <si>
    <t>Przebudowa lini kablowej Nn</t>
  </si>
  <si>
    <t>RAZEM WARTOŚĆ netto ROBOTY BUDOWLANE (suma pozycji 1-1)</t>
  </si>
  <si>
    <t>RAZEM WARTOŚĆ netto KOSZTY POZOSTAŁE (suma pozycji 2-4)</t>
  </si>
  <si>
    <t>ŁĄCZNIE WARTOŚĆ netto (suma pozycji 1-4)</t>
  </si>
  <si>
    <t>Koszty związane z dysponowaniem nieruchomościami na cele budowlane - netto</t>
  </si>
  <si>
    <t>Montaż studni kanalizacyjnej żelbetowej DN1200 mm</t>
  </si>
  <si>
    <t>Montaż studni kanalizacyjnej żelbetowej kaskadowej DN1200
wraz z obejściem kaskadowym (trójnik, prostka, kolano)
i jej obetonowaniem</t>
  </si>
  <si>
    <t>Montaż studzienki wpadowej żelbetowej z częścią osadnikową Dn1500 mm wraz z piaskownikiem</t>
  </si>
  <si>
    <t>Montaż wpustu deszczowego betonowego DN500 – uliczny</t>
  </si>
  <si>
    <t>Montaż separatora lamelowego zintegrowanego z osadnikiem Qnom=10l/s DN1500</t>
  </si>
  <si>
    <t>Montaż separatora lamelowego zintegrowanego z osadnikiem Qnom=6l/s DN1200</t>
  </si>
  <si>
    <t>Demontaż kablowej linii nN YAKY 4x240mm2</t>
  </si>
  <si>
    <t>Demontaż kablowej linii nN2x YAKY 4x240mm2</t>
  </si>
  <si>
    <t>Ułożenie rury ochronnej RHDPp Ø110 mm</t>
  </si>
  <si>
    <t>Demontaż kablowej linii nN YAKY 4350mm2</t>
  </si>
  <si>
    <t>Zabudowa złącza ZK-3 na fundamencie prefabrykowanym</t>
  </si>
  <si>
    <t>BCO 7226-750</t>
  </si>
  <si>
    <t>Budowa linii kablowej, kabel YAKXS 4x120mm2  wraz z osprzętem</t>
  </si>
  <si>
    <t>Budowa słupów oświetleniowych aluminiowych o wysokości 11m bezpiecznych, spełniających wymagania PN-EN 12767 , kompletnych z oprawami oświetleniowymi sodowymi o mocy 150W</t>
  </si>
  <si>
    <t>KNNR 5 10 / kalk.
Własna</t>
  </si>
  <si>
    <t>Budowa słupów oświetleniowych aluminiowych o wysokości 11m bezpiecznych, spełniających wymagania PN-EN 12767 , kompletnych z oprawami oświetleniowymi sodowymi o mocy 100W</t>
  </si>
  <si>
    <t>BCO 7121-711
BCO 7121-720
BCO 7121-780</t>
  </si>
  <si>
    <t>BCP 451.03.05.15.05</t>
  </si>
  <si>
    <t>Budowa słupów oświetleniowych aluminiowych o wysokości 10m bezpiecznych, spełniających wymagania PN-EN 12767 , kompletnych z oprawami oświetleniowymi sodowymi o mocy 150W</t>
  </si>
  <si>
    <t>Budowa słupów oświetleniowych aluminiowych o wysokości 10m bezpiecznych, spełniających wymagania PN-EN 12767 , kompletnych z oprawami oświetleniowymi sodowymi o mocy 100W</t>
  </si>
  <si>
    <t>Budowa słupa przelotowego PR/E linii napowietrznej  nN kompletnego wraz z osprzętem</t>
  </si>
  <si>
    <t>Budowa słupa przelotowego P/E linii napowietrznej  nN kompletnego wraz z osprzętem</t>
  </si>
  <si>
    <r>
      <t>Demontaż przewodów linii napowietrznej</t>
    </r>
    <r>
      <rPr>
        <sz val="9"/>
        <color indexed="8"/>
        <rFont val="Arial"/>
        <family val="2"/>
      </rPr>
      <t xml:space="preserve">  AsXSn 4x50mm2</t>
    </r>
  </si>
  <si>
    <t>Demontaż istn przewodów  AsXSn 4x16mm2</t>
  </si>
  <si>
    <r>
      <t xml:space="preserve">Przełożenie istn linii kablowej  </t>
    </r>
    <r>
      <rPr>
        <sz val="9"/>
        <color indexed="8"/>
        <rFont val="Arial"/>
        <family val="2"/>
      </rPr>
      <t>YAKY 4x35mm2 do nowej trasy</t>
    </r>
  </si>
  <si>
    <t>KNNR 9 0801-01</t>
  </si>
  <si>
    <t>Demontaż odcinka dwutorowej linii napowietrznej WN</t>
  </si>
  <si>
    <t>Budowa słupa przelotowego dwutorowej linii napowietrznej WN kompletnego wraz z osprzętem</t>
  </si>
  <si>
    <t>BCO 7161
(analogia)</t>
  </si>
  <si>
    <t>Budowa dwutorowej linii napowietrznej WN 2x(3xAFL 6-240mm2)</t>
  </si>
  <si>
    <t>BCO 7112</t>
  </si>
  <si>
    <t>Demontaż odcinka linii napowietrznej WN</t>
  </si>
  <si>
    <t>Budowa słupa przelotowego linii napowietrznej WN kompletnego wraz z osprzętem</t>
  </si>
  <si>
    <t>Budowa linii napowietrznej WN 3xAFL 6-240mm2</t>
  </si>
  <si>
    <t>BCO 7111</t>
  </si>
  <si>
    <t>Demontaż słupa linii napowietrznej WN</t>
  </si>
  <si>
    <t>Budowa słupa narożnego linii napowietrznej WN kompletnego wraz z osprzętem</t>
  </si>
  <si>
    <t>Budowa linii napowietrznej WN 3xAFL 6-120mm2</t>
  </si>
  <si>
    <t>Demontaż odcinka linii napowietrznej SN</t>
  </si>
  <si>
    <t>Budowa słupa krańcowego Kgo/E linii napowietrznej SN kompletnego wraz z osprzętem</t>
  </si>
  <si>
    <t>Demontaż słupa oświetleniowego</t>
  </si>
  <si>
    <t>Demontaż słupowej stacji transformatorowej SN kompletnej wraz z osprzętem bez transformatora</t>
  </si>
  <si>
    <t xml:space="preserve">KNNR-W 9 1304-02 + KNNR-W 9 1307-01 + KNR 4-04 1107-03 1107-04+kalk. własna </t>
  </si>
  <si>
    <t>Budowa linii napowietrznej SN 3xAFL 6-70mm2</t>
  </si>
  <si>
    <t>KNNR 5 1410-03 11</t>
  </si>
  <si>
    <t xml:space="preserve"> Nazwa elementu rozliczeniowego</t>
  </si>
  <si>
    <t>Podstawa</t>
  </si>
  <si>
    <t>Cena</t>
  </si>
  <si>
    <t>Demontaż słupa sieci SN  z osprzętem,przewodami</t>
  </si>
  <si>
    <t>Przewieszenie istn przewodów   AsXSn 2x25mm2</t>
  </si>
  <si>
    <t>Demontaż linii napowietrznej   AsXSn 4x50mm2</t>
  </si>
  <si>
    <t>Demontaż linii napowietrznej   AsXSn 2x25mm2</t>
  </si>
  <si>
    <t>Budowa słupa rozgałęźno narożnego RN/E linii napowietrznej  nN kompletnego wraz z osprzętem</t>
  </si>
  <si>
    <t>Budowa słupa narożnego N/E linii napowietrznej  nN kompletnego wraz z osprzętem</t>
  </si>
  <si>
    <t>Przewieszenie istn przewodów AsXSn 4x50mm2</t>
  </si>
  <si>
    <t>Przewieszenie istn przewodów AsXSn 2x25mm2</t>
  </si>
  <si>
    <t>Zawieszenie nowych przewodów  AsXSn 4x16mm2</t>
  </si>
  <si>
    <r>
      <t xml:space="preserve">Demontaż przewodów linii napowietrznej  </t>
    </r>
    <r>
      <rPr>
        <sz val="9"/>
        <color indexed="8"/>
        <rFont val="Arial"/>
        <family val="2"/>
      </rPr>
      <t>AL  AsXSn 4x16mm2</t>
    </r>
  </si>
  <si>
    <t>Przewieszenie istn przewodów przewodów  AsXSn 4x16mm2</t>
  </si>
  <si>
    <r>
      <t>Demontaż przewodów linii napowietrznej</t>
    </r>
    <r>
      <rPr>
        <sz val="9"/>
        <color indexed="8"/>
        <rFont val="Arial"/>
        <family val="2"/>
      </rPr>
      <t xml:space="preserve">  AsXSn 4x16mm2</t>
    </r>
  </si>
  <si>
    <t>Ułożenie rury ochronnej RHDPE-D Ø110 mm</t>
  </si>
  <si>
    <t>KNNR 5 0705-01</t>
  </si>
  <si>
    <t>Demontaż złącza kablowego i zabudowa w nowym miejscu</t>
  </si>
  <si>
    <t>KNNR 5 0403-03
analiza indywidualna</t>
  </si>
  <si>
    <t>Demontaż kablowej linii nN YAKY 4x120mm2</t>
  </si>
  <si>
    <t>BCP 451.03.05.25.05</t>
  </si>
  <si>
    <t>BCI 9.8.013</t>
  </si>
  <si>
    <t>Ułożenie rury ochronnej RHDPEp Ø125 mm</t>
  </si>
  <si>
    <t>BCP
451.03.05.25.05</t>
  </si>
  <si>
    <t>Budowa zasilającej linii kablowej, kabel YAKXS 4x35mm2 wraz z osprzętem</t>
  </si>
  <si>
    <t>BCO 7223
KNNR 5 0707-03</t>
  </si>
  <si>
    <t>KNR 5-10 0513-02</t>
  </si>
  <si>
    <t>Montaż głowicy kablowej nN</t>
  </si>
  <si>
    <t>KNNR 5 0728-01</t>
  </si>
  <si>
    <t>Ułożenie rury ochronnej RHDPk-S Ø110 mm</t>
  </si>
  <si>
    <t>Ułożenie rury ochronnej RHDPEp Ø110 mm – przewiert</t>
  </si>
  <si>
    <t>KNNR 5 0723-03</t>
  </si>
  <si>
    <t>Budowa zasilającej linii kablowej, kabel 3xXRUHAKXS 120/50mm2 wraz z osprzętem</t>
  </si>
  <si>
    <t>KNNR 5 0708-01
BCO 7211-710
BCO 7211-780
BCO 7211-711</t>
  </si>
  <si>
    <t>Ułożenie rury ochronnej RHDPEp Ø225 mm</t>
  </si>
  <si>
    <t>Montaż głowicy kablowej SN</t>
  </si>
  <si>
    <t>Budowa linii kablowej, kabel 3xXRUHAKXS 120/50mm2 wraz z osprzętem</t>
  </si>
  <si>
    <t>Demontaż kablowej linii SN 3xXRUHAKXS 120/50mm2</t>
  </si>
  <si>
    <t>BCP 451.03.06.25.05</t>
  </si>
  <si>
    <t>Demontaż kablowej linii nN</t>
  </si>
  <si>
    <t>Montaż mufy kablowej SN</t>
  </si>
  <si>
    <t>KNR 5-10 0513-08</t>
  </si>
  <si>
    <t>Ułożenie rury ochronnej RHDPEk-Sp Ø160mm</t>
  </si>
  <si>
    <t>Ułożenie rury ochronnej RHDPEp Ø160 mm</t>
  </si>
  <si>
    <t>Ułożenie rury ochronnej RHDPEp Ø200 mm</t>
  </si>
  <si>
    <r>
      <t xml:space="preserve">Demontaż kablowej linii SN HKnFta 3x95mm2, </t>
    </r>
    <r>
      <rPr>
        <sz val="9"/>
        <color indexed="8"/>
        <rFont val="Arial"/>
        <family val="2"/>
      </rPr>
      <t>HAKnFty 3x120mm2</t>
    </r>
    <r>
      <rPr>
        <sz val="9"/>
        <rFont val="Arial"/>
        <family val="2"/>
      </rPr>
      <t xml:space="preserve">  </t>
    </r>
  </si>
  <si>
    <t>Ułożenie rury ochronnej RHDPEp Ø160 mm – przewiert</t>
  </si>
  <si>
    <t>Budowa linii kablowej, kabel 2xYAKXS 4x120mm2 wraz z osprzętem</t>
  </si>
  <si>
    <t>Ułożenie rury ochronnej RHDPEp Ø125 mm – przewiert</t>
  </si>
  <si>
    <t>Demontaż kablowej linii nN 2xYAKY 4x120mm2</t>
  </si>
  <si>
    <t>Budowa linii kablowej, kabel YAKXS 4x240mm2 wraz z osprzętem</t>
  </si>
  <si>
    <t>BCI 9.8.016</t>
  </si>
  <si>
    <t>Ułożenie rury ochronnej RHDPk-S Ø125 mm</t>
  </si>
  <si>
    <t>Jedn.</t>
  </si>
  <si>
    <t>Ilość</t>
  </si>
  <si>
    <t>L. P</t>
  </si>
  <si>
    <t>Oznakowanie poziome jezdni materiałami grubowarstwowymi strukturalnymi (masy termoplastyczne) – linie na skrzyżowaniach i przejściach</t>
  </si>
  <si>
    <t>Oznakowanie poziome jezdni materiałami grubowarstwowymi strukturalnymi (masy termoplastyczne) – strzałki i inne symbole</t>
  </si>
  <si>
    <t>Ustawienie słupków z rur stalowych dla znaków drogowych</t>
  </si>
  <si>
    <t>Ustawienie podpór o konstrukcji przestrzennej dla znaków drogowych</t>
  </si>
  <si>
    <t>Przymocowanie tablic znaków drogowych odblaskowych A, B, C, D, U do gotowych słupków / podpór</t>
  </si>
  <si>
    <t>Ustawienie słupków przeszkodowych</t>
  </si>
  <si>
    <t>Ustawienie barier ochronnych stalowych jednostronnych</t>
  </si>
  <si>
    <t>Ustawienie wygrodzeń dla pieszych U-12a</t>
  </si>
  <si>
    <t>baza cen GDDKiA
D-07.01.01</t>
  </si>
  <si>
    <t>BCO 5220_nk-D-07.02.01</t>
  </si>
  <si>
    <t>BCO 5220_nk-D-07.02.12</t>
  </si>
  <si>
    <t>BCO 5225_nk-D-07.02.20</t>
  </si>
  <si>
    <t>Przymocowanie tablic znaków drogowych odblaskowych E, F, Tdo gotowych              słupków / podpór</t>
  </si>
  <si>
    <t>BCD D-07 07.02.25-13</t>
  </si>
  <si>
    <t>baza cen GDDKiA
D-07.04.01</t>
  </si>
  <si>
    <r>
      <t>Rury kanalizacyjne z PP  SN 8 kN/m</t>
    </r>
    <r>
      <rPr>
        <vertAlign val="superscript"/>
        <sz val="9"/>
        <rFont val="Arial"/>
        <family val="2"/>
      </rPr>
      <t xml:space="preserve">2  </t>
    </r>
    <r>
      <rPr>
        <sz val="9"/>
        <rFont val="Arial"/>
        <family val="2"/>
      </rPr>
      <t>Dn200</t>
    </r>
  </si>
  <si>
    <t>BCI 11.1.5.001</t>
  </si>
  <si>
    <r>
      <t>Rury kanalizacyjne z PP  SN 8 kN/m</t>
    </r>
    <r>
      <rPr>
        <vertAlign val="superscript"/>
        <sz val="9"/>
        <rFont val="Arial"/>
        <family val="2"/>
      </rPr>
      <t xml:space="preserve">2  </t>
    </r>
    <r>
      <rPr>
        <sz val="9"/>
        <rFont val="Arial"/>
        <family val="2"/>
      </rPr>
      <t>Dn300</t>
    </r>
  </si>
  <si>
    <t>BCI 11.1.5.003</t>
  </si>
  <si>
    <r>
      <t>Rury kanalizacyjne z PP  SN 8 kN/m</t>
    </r>
    <r>
      <rPr>
        <vertAlign val="superscript"/>
        <sz val="9"/>
        <rFont val="Arial"/>
        <family val="2"/>
      </rPr>
      <t xml:space="preserve">2  </t>
    </r>
    <r>
      <rPr>
        <sz val="9"/>
        <rFont val="Arial"/>
        <family val="2"/>
      </rPr>
      <t>Dn400</t>
    </r>
  </si>
  <si>
    <t>BCI 11.1.5.004</t>
  </si>
  <si>
    <r>
      <t>Rury kanalizacyjne z PP  SN 8 kN/m</t>
    </r>
    <r>
      <rPr>
        <vertAlign val="superscript"/>
        <sz val="9"/>
        <rFont val="Arial"/>
        <family val="2"/>
      </rPr>
      <t xml:space="preserve">2  </t>
    </r>
    <r>
      <rPr>
        <sz val="9"/>
        <rFont val="Arial"/>
        <family val="2"/>
      </rPr>
      <t>Dn500</t>
    </r>
  </si>
  <si>
    <t>BCI 11.1.5.005</t>
  </si>
  <si>
    <r>
      <t>Rury kanalizacyjne z żywic poliestrowych wzmacnianych włóknem szklanym (GRP) SN 10 kN/m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, Dn600</t>
    </r>
  </si>
  <si>
    <t>BCI 11.1.5.006
analogia</t>
  </si>
  <si>
    <t>KNNR 4 1413-03</t>
  </si>
  <si>
    <t>KNNR 4 1413-03
analiza indywidualna</t>
  </si>
  <si>
    <t>Montaż studzienki prefabrykowanej niecentrycznej z GRP Dn1200 mm</t>
  </si>
  <si>
    <t>KNNR 4 1413-05
analiza indywidualna</t>
  </si>
  <si>
    <t>Montaż studzienki wpadowej żelbetowej z częścią osadnikową Dn1500 mm wraz z dwuma piaskownikami</t>
  </si>
  <si>
    <t>Montaż osadnika zintegrowanego wraz z separatorem</t>
  </si>
  <si>
    <t>Montaż osadnika pionowego z zasyfonowanym odpływem</t>
  </si>
  <si>
    <t>KNNR 4 1424-02</t>
  </si>
  <si>
    <t>KNNR 6 0602-01</t>
  </si>
  <si>
    <t>Wykonanie wylotu kolektora do rowu (z kratą) DN300</t>
  </si>
  <si>
    <t>Wykonanie wylotu kolektora do rowu (z kratą) DN400</t>
  </si>
  <si>
    <t>Wykonanie wylotu kolektora do rowu (z kratą) DN500</t>
  </si>
  <si>
    <t>Wykonanie wylotu kolektora do rowu (z kratą) DN600</t>
  </si>
  <si>
    <t>Rozebranie przepustów betonowych wraz ze ściankami czołowymi</t>
  </si>
  <si>
    <t>Rury przewodowe PE 100 SDR 17 Dz 280x16,6</t>
  </si>
  <si>
    <t>BCI 10.1.4.005
analogia</t>
  </si>
  <si>
    <t>Rury przewodowe PVC Dz 160</t>
  </si>
  <si>
    <t>BCI 11.1.4.002</t>
  </si>
  <si>
    <t>Rury przewodowe PVC Dz 200</t>
  </si>
  <si>
    <t>BCI 11.1.6.001</t>
  </si>
  <si>
    <t>KNR-W 2-19 0306-06
KNNR 4 1010-05</t>
  </si>
  <si>
    <t>Rury ochronne PE 100 SDR 17 Dz 160x9,5 z kompletem płóz i manszet</t>
  </si>
  <si>
    <t>KNR-W 2-19 0306-08
KNNR 4 1010-07</t>
  </si>
  <si>
    <t>KNR-W 2-19 0306-12
KNNR 4 1010-12</t>
  </si>
  <si>
    <t>KNR-W 2-19 0306-12
KNNR 4 1010-14</t>
  </si>
  <si>
    <t>Pompownia ścieków Q=4dm3/s DN1200</t>
  </si>
  <si>
    <t>BCI 11.3.2.014</t>
  </si>
  <si>
    <t>Likwidacja pompowni ścieków</t>
  </si>
  <si>
    <t>BCP 451.03.03.50.20</t>
  </si>
  <si>
    <t>Likwidacja sieci kanalizacyjnych DN63</t>
  </si>
  <si>
    <t>BCP 451.03.03.10.05</t>
  </si>
  <si>
    <t>BCP 451.03.03.10.10</t>
  </si>
  <si>
    <t>Likwidacja sieci kanalizacyjnych DN150</t>
  </si>
  <si>
    <t>Likwidacja sieci kanalizacyjnych DN200</t>
  </si>
  <si>
    <t>Likwidacja sieci kanalizacyjnych DN280</t>
  </si>
  <si>
    <t>Wytyczenie zbiorników retencyjnych</t>
  </si>
  <si>
    <t>baza cen GDDKiA
D-02.01.01
(tylko wykop)</t>
  </si>
  <si>
    <t>Nadmiar gruntu wywóz i utylizacja materiały nie nadające się do ponownego wbudowania</t>
  </si>
  <si>
    <t>baza cen GDDKiA
D-02.01.01
(tylko wywóz)</t>
  </si>
  <si>
    <t>Wymiana gruntu</t>
  </si>
  <si>
    <t>baza cen GDDKiA
D-02.05.01</t>
  </si>
  <si>
    <t>Stal zbrojeniowa  - pręty  Ø16</t>
  </si>
  <si>
    <t>Umocnienie betonem C25/30 gr. 35cm</t>
  </si>
  <si>
    <t>Geomembrana z polietylenu PE-HD lub PVC o grubości min. 1,5mm i wytrzymałości &gt;15MPa wzdłuż i w poprzek</t>
  </si>
  <si>
    <t>Podbudowa z betonu cementowego C16/20 grubość warstwy 20 cm</t>
  </si>
  <si>
    <t>Podbudowa z AC 22 P 35/50, gr. 12 cm</t>
  </si>
  <si>
    <t>Podbudowa z AC 22 P 35/50, gr. 7 cm</t>
  </si>
  <si>
    <t>NAWIERZCHNIE</t>
  </si>
  <si>
    <t>Wykonanie nawierzchni z mieszanki niezwiązanej 0/16 mm stabilizowanej mechanicznie, gr. 12 cm</t>
  </si>
  <si>
    <t>Wykonanie nawierzchni z kostki kamiennej granitowej nieregularnej grubości 18 cm na zaprawie cementowej, gr.3cm</t>
  </si>
  <si>
    <t>Wykonanie nawierzchni z betonu C35/45, płyty dyblowane grubości 22 cm zbrojone włóknami stalowymi, na geowłókninie przeciwerozyjnej</t>
  </si>
  <si>
    <t>Wykonanie nawierzchni z AC 16 W PMB 25/55-60, w-wa wiążąca grubości 8 cm</t>
  </si>
  <si>
    <t>Wykonanie nawierzchni z AC 16 W 50/70, w-wa wiążąca grubości 8 cm</t>
  </si>
  <si>
    <t>Wykonanie nawierzchni z AC16 W 35/50, w-wa wiążąca grubości 5 cm</t>
  </si>
  <si>
    <t>Wykonanie nawierzchni z AC 8 S 50/70, w-wa ścieralna grubości 4 cm</t>
  </si>
  <si>
    <t>21.</t>
  </si>
  <si>
    <t>Frezowanie nawierzchni asfaltowej na zimno gr. 12 cm</t>
  </si>
  <si>
    <t>Frezowanie nawierzchni asfaltowej na zimno gr. 8 cm</t>
  </si>
  <si>
    <t>Frezowanie nawierzchni asfaltowej na zimno gr. 7 cm</t>
  </si>
  <si>
    <t>Frezowanie nawierzchni asfaltowej na zimno gr. 5 cm</t>
  </si>
  <si>
    <t>Frezowanie nawierzchni asfaltowej na zimno gr. 4 cm</t>
  </si>
  <si>
    <t>22.</t>
  </si>
  <si>
    <t>Wykonanie nawierzchni z mieszanki SMA 11 PMB 45/80-55, grubości 4 cm</t>
  </si>
  <si>
    <t>23.</t>
  </si>
  <si>
    <t>Wykonanie nawierzchni z kostki betonowej gr.8 cm na podsypce cem-piask 1:4, gr.3cm</t>
  </si>
  <si>
    <t>Wykonanie nawierzchni z kostki betonowej niefazowanej czerwonej gr.8cm, na podsypce cem-piask 1:4, gr. 3 cm</t>
  </si>
  <si>
    <t>24.</t>
  </si>
  <si>
    <t>Wykonanie zabezpieczenia z geosiatki na połączeniu starej i nowej nawierzchni</t>
  </si>
  <si>
    <t>ROBOTY WYKOŃCZENIOWE</t>
  </si>
  <si>
    <t>25.</t>
  </si>
  <si>
    <t>Humusowanie i obsianie nasionami traw skarp i rowów - grubość 15 cm</t>
  </si>
  <si>
    <t>Humusowanie i obsianie nasionami traw powierzchni płaskich - grubość 15 cm</t>
  </si>
  <si>
    <t>Umocnienie rowów – bystrotok</t>
  </si>
  <si>
    <t>26.</t>
  </si>
  <si>
    <t>Uzupełnianie poboczy mieszanką niezwiązaną 0/20 stabilizowaną mechanicznie, gr. 10 cm</t>
  </si>
  <si>
    <t>Uzupełnianie poboczy humusem 15cm z obsianiem nasionami traw</t>
  </si>
  <si>
    <t>Ustawienie ogrodzenia z siatki metalowej</t>
  </si>
  <si>
    <t>Ustawienie furtek</t>
  </si>
  <si>
    <t>Ustawienie bram</t>
  </si>
  <si>
    <t>Dogęszczenie ogrodzenia siatką z tworzywa sztucznego</t>
  </si>
  <si>
    <t>Ustawienie ogrodzenia naprowadzającego dla płazów</t>
  </si>
  <si>
    <t>Ustawienie ogrodzenia z siatki metalowej na słupach betonowych przy posesjach przydrożnych</t>
  </si>
  <si>
    <t>Ustawienie ogrodzenia stalowego na słupach stalowych i podmurówce przy posesjach przydrożnych</t>
  </si>
  <si>
    <t>Wyniesienie i stabilizacja granic pasa drogowego przez ustawienie punktów granicznych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</si>
  <si>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</si>
  <si>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</si>
  <si>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</si>
  <si>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</si>
  <si>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</si>
  <si>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</si>
  <si>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</si>
  <si>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</si>
  <si>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</si>
  <si>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</si>
  <si>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</si>
  <si>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</si>
  <si>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</si>
  <si>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</si>
  <si>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</si>
  <si>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</si>
  <si>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</si>
  <si>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</si>
  <si>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</si>
  <si>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</si>
  <si>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</si>
  <si>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</si>
  <si>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</si>
  <si>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</si>
  <si>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</si>
  <si>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</si>
  <si>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</si>
  <si>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</si>
  <si>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</si>
  <si>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</si>
  <si>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</si>
  <si>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</si>
  <si>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</si>
  <si>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</si>
  <si>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</si>
  <si>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</si>
  <si>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</si>
  <si>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</si>
  <si>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</si>
  <si>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</si>
  <si>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</si>
  <si>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</si>
  <si>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</si>
  <si>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</si>
  <si>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</si>
  <si>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</si>
  <si>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</si>
  <si>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</si>
  <si>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</si>
  <si>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</si>
  <si>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</si>
  <si>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</si>
  <si>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</si>
  <si>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</si>
  <si>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</si>
  <si>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</si>
  <si>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</si>
  <si>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</si>
  <si>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</si>
  <si>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</si>
  <si>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</si>
  <si>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</si>
  <si>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78.</t>
  </si>
  <si>
    <t>79.</t>
  </si>
  <si>
    <t>83.</t>
  </si>
  <si>
    <t>84.</t>
  </si>
  <si>
    <t>85.</t>
  </si>
  <si>
    <t>86.</t>
  </si>
  <si>
    <t>87.</t>
  </si>
  <si>
    <t>88.</t>
  </si>
  <si>
    <t>89.</t>
  </si>
  <si>
    <t>91.</t>
  </si>
  <si>
    <t>92.</t>
  </si>
  <si>
    <t>93.</t>
  </si>
  <si>
    <t>94.</t>
  </si>
  <si>
    <t>95.</t>
  </si>
  <si>
    <t>100.</t>
  </si>
  <si>
    <t>101.</t>
  </si>
  <si>
    <t>102.</t>
  </si>
  <si>
    <t>Demontaż istniejącej sieci gazowej DN 160 (wykopanie, utylizacja, zaślepienie istn. sieci, wyłączenie i ponowne zagazowanie)</t>
  </si>
  <si>
    <t>Montaż separatora lamelowego Qnom=10l/s DN1000</t>
  </si>
  <si>
    <t>Montaż separatora lamelowego Qnom=15l/s DN1500</t>
  </si>
  <si>
    <t>Montaż separatora lamelowego Qnom=20l/s DN2000</t>
  </si>
  <si>
    <t>Montaż osadnika poziomego Dn1500, Vcz=3,0m3</t>
  </si>
  <si>
    <t>Montaż osadnika poziomego Dn2000, Vcz=5,0m3</t>
  </si>
  <si>
    <t>Rury przewodowe PE 100 SDR 17 Dz 32x2,0</t>
  </si>
  <si>
    <t>Studnia wodociągowa</t>
  </si>
  <si>
    <t>Likwidacja sieci wodociągowej wraz z armatura i hydrantami DN150</t>
  </si>
  <si>
    <t>Likwidacja studni wodociągowych</t>
  </si>
  <si>
    <t>Likwidacja ujęcia wody</t>
  </si>
  <si>
    <t>Likwidacja sieci gazowych DN65</t>
  </si>
  <si>
    <t>Pompownia ścieków DN1200</t>
  </si>
  <si>
    <t>Studnia kanalizacyjna czyszczakowa DN 1200</t>
  </si>
  <si>
    <t>Rury przewodowe PE 100 SDR 17 Dz 160x9,5 wraz z kształtkami</t>
  </si>
  <si>
    <t>Rury przewodowe PE 100 SDR 17 Dz 200x11,9 wraz z kształtkami</t>
  </si>
  <si>
    <t>BCI 10.1.4.004</t>
  </si>
  <si>
    <t>Rury ochronne PE 100 SDR 17 Dz 200x11,9 z kompletem płóz i manszet</t>
  </si>
  <si>
    <t>Rury ochronne PE 100 SDR 17 Dz 250x14,8 z kompletem płóz i manszet</t>
  </si>
  <si>
    <t>Montaż zasuwy odcinającej DN 100</t>
  </si>
  <si>
    <t>BCI 10.4.2.003</t>
  </si>
  <si>
    <t>Montaż zasuwy odcinającej DN 200</t>
  </si>
  <si>
    <t>BCI 10.4.2.004</t>
  </si>
  <si>
    <t>KNR 2-19 0219-01</t>
  </si>
  <si>
    <t>BCI 11.1.4.003</t>
  </si>
  <si>
    <t>BCI 11.1.4.005</t>
  </si>
  <si>
    <t>BCI 11.1.4.006</t>
  </si>
  <si>
    <t>Montaż rury ochronnej z kompletem płóz i manszet Dz110 PE100 SDR17,6</t>
  </si>
  <si>
    <t>Montaż rury ochronnej z kompletem płóz i manszet Dz125 PE100 SDR17,6</t>
  </si>
  <si>
    <t>Montaż rury ochronnej z kompletem płóz i manszet Dz160 PE100 SDR17,6</t>
  </si>
  <si>
    <t>Montaż rury ochronnej z kompletem płóz i manszet Dz200 PE100 SDR17,6</t>
  </si>
  <si>
    <t>Montaż rury ochronnej z kompletem płóz i manszet Dz250 PE100 SDR17,6</t>
  </si>
  <si>
    <t>III.Koszty pozyskania nieruchomości</t>
  </si>
  <si>
    <t xml:space="preserve">RAZEM WARTOŚĆ CAŁKOWITA ZADANIA: </t>
  </si>
  <si>
    <t>Ustawienie ogrodzenia z siatki metalowej na słupach stalowych i podmurówce przy posesjach przydrożnych</t>
  </si>
  <si>
    <t>Ustawienie ogrodzenia z siatki metalowej na slupach stalowych przy posesjach przydrożnych</t>
  </si>
  <si>
    <t>Ustawienie bram przy posesjach przydrożnych</t>
  </si>
  <si>
    <t>ELEMENTY ULIC</t>
  </si>
  <si>
    <t>Ustawienie krawężników betonowych 15x30cm na ławie z betonu C16/20</t>
  </si>
  <si>
    <t>Ustawienie krawężników betonowych 20x30cm na ławie z betonu C16/20</t>
  </si>
  <si>
    <t>Ustawienie krawężników betonowych 20x30cm na płask na ławie z betonu C16/20</t>
  </si>
  <si>
    <t>Ustawienie krawężników betonowych 20x22cm na ławie z betonu C16/20</t>
  </si>
  <si>
    <t>Ustawienie krawężników kamiennych 20x30cm na ławie z betonu C16/20</t>
  </si>
  <si>
    <t>Ustawienie krawężników kamiennych 20x30cm na płask, na ławie z betonu C16/20</t>
  </si>
  <si>
    <t>Ustawienie krawężników kamiennych 20x22cm obniżonych, na ławie z betonu C16/20</t>
  </si>
  <si>
    <t>Ustawienie obrzeży betonowych 8x30cm na ławie z betonu C16/20</t>
  </si>
  <si>
    <t>Ułożenie ścieków korytkowych 60x50x15cm na ławie z kruszywa</t>
  </si>
  <si>
    <t>Ułożenie ścieków trójkątnych 50x50x20cm na ławie betonowej</t>
  </si>
  <si>
    <t>Nasadzenia drzew</t>
  </si>
  <si>
    <t>Nasadzenia krzewów</t>
  </si>
  <si>
    <t>Nasadzenia pnączy</t>
  </si>
  <si>
    <t>Rozłożenie karp korzeniowych</t>
  </si>
  <si>
    <t>Karpy korzeniowe</t>
  </si>
  <si>
    <t>Rozłożenie głazów</t>
  </si>
  <si>
    <t>Głazy</t>
  </si>
  <si>
    <t>Usunięcie i karczowanie krzewów</t>
  </si>
  <si>
    <t>Rozbiórki obiektów kubaturowych</t>
  </si>
  <si>
    <t>Usunięcie gruntów organicznych/słabonośnych</t>
  </si>
  <si>
    <t>Ułożenie przepustów pod koroną drogi, rury żelbetowe Ø600</t>
  </si>
  <si>
    <t>Ułożenie przepustów pod koroną drogi, rury żelbetowe Ø800</t>
  </si>
  <si>
    <t>Ułożenie przepustów pod koroną drogi, rury żelbetowe Ø1000</t>
  </si>
  <si>
    <t>Ułożenie przepustów pod koroną drogi, rury żelbetowe Ø1200</t>
  </si>
  <si>
    <t>Ułożenie przepustów pod koroną drogi, rury żelbetowe Ø1800</t>
  </si>
  <si>
    <t>Studnie drenarskie Ø425 mm</t>
  </si>
  <si>
    <t>Przykanaliki PVC Ø110 mm – rurka pełna</t>
  </si>
  <si>
    <t>Umocnienie rowów darniną</t>
  </si>
  <si>
    <t>Umocnienie rowów brukowcem</t>
  </si>
  <si>
    <t>Wyrównanie terenu z umocnieniem warstwą humusu 15 cm i obsianiem trawą</t>
  </si>
  <si>
    <t>*</t>
  </si>
  <si>
    <t>baza cen GDDKiA
D-01.01.01</t>
  </si>
  <si>
    <t>kalk. własna</t>
  </si>
  <si>
    <t>baza cen GDDKiA
D-01.02.01</t>
  </si>
  <si>
    <t>baza cen GDDKiA</t>
  </si>
  <si>
    <t>baza cen GDDKiA
D-01.02.02</t>
  </si>
  <si>
    <t>baza cen GDDKiA
D-01.02.03
analogia</t>
  </si>
  <si>
    <t>baza cen GDDKiA
D-01.02.04</t>
  </si>
  <si>
    <t>baza cen GDDKiA
D-02.01.01</t>
  </si>
  <si>
    <t>KNR-W 2-01 0112-01
baza cen GDDKiA
D-02.01.01</t>
  </si>
  <si>
    <t>8.</t>
  </si>
  <si>
    <t>KNR 9-11 0101</t>
  </si>
  <si>
    <t>baza cen GDDKiA
D-02.03.01</t>
  </si>
  <si>
    <t>baza cen GDDKiA
D-02.03.01
analiza indywidualna</t>
  </si>
  <si>
    <t>Ułożenie przepustów z PCV Ø600</t>
  </si>
  <si>
    <t>Ułożenie przepustów z PCV Ø800</t>
  </si>
  <si>
    <t>Ułożenie przepustów z PCV Ø1200</t>
  </si>
  <si>
    <t>KNR 9-11 0101-03+KNR 2-31 0114-05 0114-06</t>
  </si>
  <si>
    <t>BCD D-03 03.01.01-21</t>
  </si>
  <si>
    <t>BCD D-03 03.01.01-22</t>
  </si>
  <si>
    <t>BCD D-03 03.01.01-23</t>
  </si>
  <si>
    <t>BCD D-03 03.01.01-24</t>
  </si>
  <si>
    <t>BCD D-03 03.01.01-25</t>
  </si>
  <si>
    <t>Zbrojenie skarp nasypu wkładkami geosyntetycznymi</t>
  </si>
  <si>
    <t>KNR 2-33 0604-04</t>
  </si>
  <si>
    <t>KNR 2-33 0604-07</t>
  </si>
  <si>
    <t>KNR 2-33 0606-02</t>
  </si>
  <si>
    <t>KNR 2-33 0605-01</t>
  </si>
  <si>
    <t>KNR 9-11 0101-03
analiza indywidualna</t>
  </si>
  <si>
    <t>KNR 2-31 0602-02</t>
  </si>
  <si>
    <t>BCD D-03 03.01</t>
  </si>
  <si>
    <t>BCD II M-29.05.01.11</t>
  </si>
  <si>
    <t>KNR 9-11 0301-01</t>
  </si>
  <si>
    <t>KNNR 11 0406-03 01</t>
  </si>
  <si>
    <t xml:space="preserve">KNNR 11 0505-01 z.sz.3.10. </t>
  </si>
  <si>
    <t>baza cen GDDKiA
D-04.02.02</t>
  </si>
  <si>
    <t>baza cen GDDKiA
D-04.03.01</t>
  </si>
  <si>
    <t>BCD D-04 04.03.02-04</t>
  </si>
  <si>
    <t>BCD D-04 D-04.04.02</t>
  </si>
  <si>
    <t>baza cen GDDKiA
D-04.05.01</t>
  </si>
  <si>
    <t>baza cen GDDKiA
D-04.05.01
analogia</t>
  </si>
  <si>
    <t>baza cen GDDKiA
D-04.06.01</t>
  </si>
  <si>
    <t>baza cen GDDKiA
D-04.06.01/b</t>
  </si>
  <si>
    <t>baza cen GDDKiA
D-04.07.01</t>
  </si>
  <si>
    <t>Kanalizacja deszczowa: rury PP SN 8 kN/m2  Dn600</t>
  </si>
  <si>
    <t>Warstwa mrozoochronna z mieszanki niezwiązanej  o CBR≥35% gr. 20cm</t>
  </si>
  <si>
    <t>Wzmocnienie skarpy lub zbocza wykopów. Materace gabionowe</t>
  </si>
  <si>
    <t>Wzmocnienie skarpy lub zbocza wykopów. Kosze gabionowe</t>
  </si>
  <si>
    <t>Zbrojenie nasypu  materacami pełnymi zamkniętymi z wypełnieniem mieszanką niezwiązaną i kruszywem łamanym</t>
  </si>
  <si>
    <t>Wzmocnienie podłoża nasypu przez stabilizację gruntów spoiwami hydraulicznymi na głębokość 30 cm</t>
  </si>
  <si>
    <t>Warstwa mrozoochronna z mieszanki związanej cementem C 1,5/2,0 gr. 20 cm</t>
  </si>
  <si>
    <t>Ulepszone podłoże z mieszanki niezwiązanej lub gruntu niewysadzinowego o CBR&gt;20% i k&gt;0,0093 cm/s gr. 40 cm</t>
  </si>
  <si>
    <t>Ulepszone podłoże z mieszanki niezwiązanej lub gruntu niewysadzinowego o CBR&gt;20% i k&gt;0,0093 cm/s gr. 26 cm</t>
  </si>
  <si>
    <t>Ulepszenie podłoża poprzez stabilizację spoiwem hydraulicznym C1,5/2,0  gr.15 cm</t>
  </si>
  <si>
    <t>Podbudowa z mieszanki związanej cementem C5/6 grubość warstwy 20 cm</t>
  </si>
  <si>
    <t>Podbudowa z mieszanki związanej cementem C3/4 grubość warstwy 18 cm</t>
  </si>
  <si>
    <t>Podbudowa z mieszanki związanej cementem C3/4 grubość warstwy 15 cm</t>
  </si>
  <si>
    <t>Rozbiórki obiektów kubaturowych – budynki mieszkalne</t>
  </si>
  <si>
    <t>Rozbiórki obiektów kubaturowych – budynki gospodarcze</t>
  </si>
  <si>
    <t>Rozbiórki obiektów kubaturowych – budynki gospodarcze na ogródkach działkowych</t>
  </si>
  <si>
    <t>Rozebranie podbudowy z kruszywa śr. grubość 20 cm</t>
  </si>
  <si>
    <t>Rozebranie nawierzchni z betonu asfaltowego śr. grubości 15 cm</t>
  </si>
  <si>
    <t>Rozebranie nawierzchni z płyt betonowych drogowych gr. 7 cm</t>
  </si>
  <si>
    <t>Rozebranie ogrodzeń z siatki z podmurówką</t>
  </si>
  <si>
    <t>Rozebranie ogrodzeń drewnianych z podmurówką</t>
  </si>
  <si>
    <t>Rozebranie furtek</t>
  </si>
  <si>
    <t>Rozebranie bram</t>
  </si>
  <si>
    <t>Montaż separatora lamelowego substancji ropopochodnych Dn1200, Qnom/Qmax=10/100l/s</t>
  </si>
  <si>
    <t>Montaż separatora lamelowego substancji ropopochodnych Dn1500, Qnom/Qmax=20/200l/s</t>
  </si>
  <si>
    <t>Montaż separatora lamelowego substancji ropopochodnych Dn1500, Qnom/Qmax=30/300l/s</t>
  </si>
  <si>
    <t>Montaż separatora lamelowego substancji ropopochodnych Dn1500, Qnom/Qmax=40/400l/s</t>
  </si>
  <si>
    <t>Montaż separatora lamelowego substancji ropopochodnych Dn2500, Qnom/Qmax=90/900l/s</t>
  </si>
  <si>
    <t>Montaż osadnika betonowego Dn2000, V=3,5m3</t>
  </si>
  <si>
    <t>Montaż osadnika betonowego Dn2500, V=5,0m3</t>
  </si>
  <si>
    <t>Montaż osadnika betonowego Dn2500, V=7,5m3</t>
  </si>
  <si>
    <t>Demontaż istniejącej sieci wodociągowej Dz32-Dz63</t>
  </si>
  <si>
    <t>Demontaż istniejącej sieci wodociągowej Dz100</t>
  </si>
  <si>
    <t>Demontaż istniejącej sieci wodociągowej Dz160</t>
  </si>
  <si>
    <t>Demontaż istniejącej sieci wodociągowej Dz200</t>
  </si>
  <si>
    <t>Demontaż istniejącej sieci wodociągowej Dz300</t>
  </si>
  <si>
    <t>Demontaż istniejącej sieci wodociągowej Dz400</t>
  </si>
  <si>
    <t>Likwidacja punktów czerpalnych wody/ zdrojów wodnych/punktów poboru</t>
  </si>
  <si>
    <t>Montaż sieci kanalizacji sanitarnej tłocznej z rur PE100 SDR11 średnicy Dz110 wraz ze wszystkimi kształtkami i armaturą</t>
  </si>
  <si>
    <t>Montaż sieci kanalizacji sanitarnej tłocznej z rur PE100 SDR11 średnicy Dz200 wraz ze wszystkimi kształtkami i armaturą</t>
  </si>
  <si>
    <t>Montaż sieci kanalizacji sanitarnej tłocznej z rur PE100 SDR11 średnicy Dz250 wraz ze wszystkimi kształtkami i armaturą</t>
  </si>
  <si>
    <t>BCI 10.1.4.005</t>
  </si>
  <si>
    <t>Montaż sieci kanalizacji sanitarnej tłocznej z rur PE100 SDR11 średnicy Dz400 wraz ze wszystkimi kształtkami i armaturą</t>
  </si>
  <si>
    <t>BCI 10.1.4.007</t>
  </si>
  <si>
    <t>Montaż sieci kanalizacji sanitarnej grawitacyjnej z rur GRP średnicy Dn200 wraz z armatura</t>
  </si>
  <si>
    <t>BCI 11.1.5.001
(analogia)</t>
  </si>
  <si>
    <t>Montaż sieci kanalizacji sanitarnej grawitacyjnej z rur GRP średnicy Dn500 wraz z armatura</t>
  </si>
  <si>
    <t>BCI 11.1.5.005
(analogia)</t>
  </si>
  <si>
    <t>Montaż sieci kanalizacji sanitarnej grawitacyjnej z rur GRP średnicy Dn800 wraz z armatura</t>
  </si>
  <si>
    <t>BCI 11.1.5.006
(analogia)
(ekstrapolacja)</t>
  </si>
  <si>
    <t>Montaż sieci kanalizacji sanitarnej grawitacyjnej z rur GRP średnicy Dn1000 wraz z armatura</t>
  </si>
  <si>
    <t>Montaż sieci kanalizacji sanitarnej grawitacyjnej z rur GRP średnicy Dn1800 wraz z armatura</t>
  </si>
  <si>
    <t>Montaż żelbetowej studni kanalizacyjnej Dn1200</t>
  </si>
  <si>
    <t>Montaż żelbetowej studni kanalizacyjnej Dn1500</t>
  </si>
  <si>
    <t>BCI 11.3.2.022</t>
  </si>
  <si>
    <t>Montaż żelbetowej studni kanalizacyjnej Dn2000</t>
  </si>
  <si>
    <t>Montaż żelbetowej komory kanalizacyjnej 2,5x2,5m</t>
  </si>
  <si>
    <t>BCO 5692-562+kalk. własna</t>
  </si>
  <si>
    <t>Montaż żelbetowej komory kanalizacyjnej 3,5x3,5m</t>
  </si>
  <si>
    <t>Montaż żelbetowej studni kontrolnej na kanale tłocznym Dn2000</t>
  </si>
  <si>
    <t>Regulacja wysokościowa studni kanalizacyjnych Dn1500</t>
  </si>
  <si>
    <t>Demontaż wieży oświetleniowej wraz z osprzętem i czterema oprawami oświetleniowymi</t>
  </si>
  <si>
    <t>Ułożenie rur osłonowych typu RHDPEp 160</t>
  </si>
  <si>
    <t>Budowa linii kablowej ziemnej nN wraz z układem ochrony katodowej rurociągu gazowego</t>
  </si>
  <si>
    <t>Ułożenie rur osłonowych typu RHDPEp 125/7,1</t>
  </si>
  <si>
    <t>Ułożenie rur osłonowych typu RHDPEp 110/6,3</t>
  </si>
  <si>
    <t>Budowa złącza kablowego nN ZK-4</t>
  </si>
  <si>
    <t>Budowa szafy oświetleniowej, kompletnej wraz z wyposażeniem</t>
  </si>
  <si>
    <t>Budowa stacji transformatorowej słupowej SN z transformatorem o mocy 63kVA</t>
  </si>
  <si>
    <t>BCO 7129</t>
  </si>
  <si>
    <t>Budowa linii kablowej ziemnej nN typu YAKXS 4x240mm2</t>
  </si>
  <si>
    <t>Budowa linii kablowej ziemnej SN  typu 3xXRUHAKXS-1x120/50mm2-12/20kV</t>
  </si>
  <si>
    <t>Budowa linii kablowej ziemnej nN  typu YAKXS 4x120mm2</t>
  </si>
  <si>
    <t>Budowa linii kablowej ziemnej nN  typu YAKXS 4x240mm2</t>
  </si>
  <si>
    <t>KNR 2-19 0119</t>
  </si>
  <si>
    <t>BCI 9.8.013
analogia</t>
  </si>
  <si>
    <t>Fundament z betonu C25/30 na gr. 30cm</t>
  </si>
  <si>
    <t>Wylot DN 400 dokowy wg KPED karta 02.16 z kratą zabezpieczającą</t>
  </si>
  <si>
    <t xml:space="preserve">Wylot DN 600 dokowy wg KPED karta 02.16 z kratą zabezpieczającą </t>
  </si>
  <si>
    <t>Umocnienie dna i skarp – narzut kamienny o średnicy 10-30cm gr.30cm  rowy dopływowe i odpływowe</t>
  </si>
  <si>
    <t>BCD D-06 06.01.06-22</t>
  </si>
  <si>
    <r>
      <t xml:space="preserve">Wykonanie palisady z pali </t>
    </r>
    <r>
      <rPr>
        <sz val="9"/>
        <color indexed="8"/>
        <rFont val="Arial"/>
        <family val="2"/>
      </rPr>
      <t>∅12, l=120cm</t>
    </r>
  </si>
  <si>
    <t>KNNR 10 0513-06</t>
  </si>
  <si>
    <t>Rury PE HD SN12 Dn400– kanały hydrotechniczne</t>
  </si>
  <si>
    <t>Rury PE HD SN12 Dn500– kanały hydrotechniczne</t>
  </si>
  <si>
    <t>Rury PE HD SN12 Dn600– kanały hydrotechniczne</t>
  </si>
  <si>
    <t>Rury PE HD SN12 Dn700 – kanały hydrotechniczne</t>
  </si>
  <si>
    <t>Rury PE HD SN12 Dn900 – kanały hydrotechniczne</t>
  </si>
  <si>
    <t>Wylot z DN400 wg KPED wraz z klapą zwrotną</t>
  </si>
  <si>
    <t>Wylot z DN500 wg KPED wraz z klapą zwrotną</t>
  </si>
  <si>
    <t>Wylot z DN600 wg KPED wraz z klapą zwrotną</t>
  </si>
  <si>
    <t>Wylot z DN700 wg KPED wraz z klapą zwrotną</t>
  </si>
  <si>
    <t>Wylot z DN900 adaptowany z  KPED wraz z klapą zwrotną i umocnieniem</t>
  </si>
  <si>
    <t>Wylot z DN500 wg KPED wraz z umocnieniem</t>
  </si>
  <si>
    <t>Wylot z DN600 wg KPED wraz z umocnieniem</t>
  </si>
  <si>
    <t>Wylot z DN700 wg KPED wraz z umocnieniem</t>
  </si>
  <si>
    <t>Wylot z DN900 adaptowany z  KPED wraz z umocnieniem</t>
  </si>
  <si>
    <t>Studnie żelbetowa DN1500 z zastawką, wysokość 2-2,5m</t>
  </si>
  <si>
    <t>Studnia żelbetowa DN1500 w regulatorem przepływu, wysokość 2-2,5m</t>
  </si>
  <si>
    <t>Studnia żelbetowa DN1500, wysokość 2-2,5m</t>
  </si>
  <si>
    <t>Oznakowanie poziome jezdni punktowymi elementami odblaskowymi</t>
  </si>
  <si>
    <t>BCD D-07 07.01.06-01</t>
  </si>
  <si>
    <t>Ustawienie barier ochronnych stalowych dwustronnych</t>
  </si>
  <si>
    <t>Ustawienie osłon energochłonnych</t>
  </si>
  <si>
    <t>Oznakowanie poziome jezdni materiałami cienkowarstwowymi (farba) – linie ciągłe</t>
  </si>
  <si>
    <t>Oznakowanie poziome jezdni materiałami cienkowarstwowymi (farba) – linie przerywane</t>
  </si>
  <si>
    <t>Oznakowanie poziome jezdni materiałami cienkowarstwowymi (farba) – linie na skrzyżowaniach i przejściach</t>
  </si>
  <si>
    <t>Oznakowanie poziome jezdni materiałami cienkowarstwowymi (farba) – strzałki i inne symbole</t>
  </si>
  <si>
    <t>baza cen GDDKiA
D-07.06.02</t>
  </si>
  <si>
    <t>siatka</t>
  </si>
  <si>
    <t>dostawa</t>
  </si>
  <si>
    <t>Budowa słupów oświetleniowych aluminiowych o wysokości 11m, kompletnych, jednoramiennych z oprawami oświetleniowymi sodowymi o mocy 150W</t>
  </si>
  <si>
    <t>Budowa linii kablowej, kabel YAKXS 4x70mm2 wraz z osprzętem</t>
  </si>
  <si>
    <t>Demontaż kablowej linii nN YAKY4x35mm2</t>
  </si>
  <si>
    <t>Oznakowanie poziome jezdni materiałami cienkowarstwowymi (farby) – linie ciągłe</t>
  </si>
  <si>
    <t>Oznakowanie poziome jezdni materiałami cienkowarstwowymi (farby) – linie przerywane</t>
  </si>
  <si>
    <t>Oznakowanie poziome jezdni materiałami cienkowarstwowymi  (farby) – linie na skrzyżowaniach i przejściach</t>
  </si>
  <si>
    <t>Montaż studni kanalizacyjnej tworzywowej DN800</t>
  </si>
  <si>
    <t>Montaż studni kanalizacyjnej tworzywowej kaskadowej DN1000 wraz z obejściem kaskadowym (trójnik, prostka, kolano)
i jej obetonowaniem</t>
  </si>
  <si>
    <t>Montaż osadnika poziomego Dn1200, Vcz=2,0m3</t>
  </si>
  <si>
    <t>Likwidacja rury kanalizacyjnej Dn 200</t>
  </si>
  <si>
    <t>Likwidacja wpustu deszczowego betonowego DN500 – uliczny</t>
  </si>
  <si>
    <t>Likwidacja rury kanalizacyjnej Dn 500</t>
  </si>
  <si>
    <t>II.Koszty pozostałe</t>
  </si>
  <si>
    <t>Zdjęcie warstwy humusu (wywóz na składowisko)</t>
  </si>
  <si>
    <t>Zdjęcie warstwy humusu (wywóz na odkład)</t>
  </si>
  <si>
    <t>ROBOTY PRZYGOTOWAWCZE</t>
  </si>
  <si>
    <t>PRACE INNE</t>
  </si>
  <si>
    <t>ROBOTY ZIEMNE</t>
  </si>
  <si>
    <t>6.</t>
  </si>
  <si>
    <t>90.</t>
  </si>
  <si>
    <t>96.</t>
  </si>
  <si>
    <t>97.</t>
  </si>
  <si>
    <t>98.</t>
  </si>
  <si>
    <t>99.</t>
  </si>
  <si>
    <t>Zieleń wysoka: Platanus x hispanica 'Alphen's Globe': wysokość minimum 240cm</t>
  </si>
  <si>
    <t>Zieleń niska - mieszanka krzewów 5 szt m2 na podłożu z kory 10cm i agrowłókniny</t>
  </si>
  <si>
    <t>Budowa kanału technologicznego (RHDPE 2x fi110, studnie SKO-2)</t>
  </si>
  <si>
    <t>Humusowanie:10cm (humus po przesianiu) i obsianie nasionami traw terenów zielonych</t>
  </si>
  <si>
    <t>Ułożenie ścieków  50x50x20cm na ławie na ławie z betonu C16/20</t>
  </si>
  <si>
    <t>Zieleń wysoka: Jesion wyniosły F. excelsior: wysokość minimum 240cm</t>
  </si>
  <si>
    <t>Warstwa ścieralna z mieszanki niezwiązanej 0/31.5mm gr. 12 cm</t>
  </si>
  <si>
    <t>Wpust deszczowy betonowy DN500 – uliczny</t>
  </si>
  <si>
    <t>Kanalizacja deszczowa: rury PCV SN 8 kN/m2  Dn315</t>
  </si>
  <si>
    <t>Kanalizacja deszczowa: rury PVC SN 8 kN/m2  Dn500</t>
  </si>
  <si>
    <t>Kanalizacja deszczowa: studnia kanalizacyjna żelbetowa DN1200 mm</t>
  </si>
  <si>
    <t>Wpust deszczowy. Wylot do rowu przykanalika Dn200</t>
  </si>
  <si>
    <t>Zbiornik retencyjny V=600m3</t>
  </si>
  <si>
    <t>Budowa komory kompensacyjnej, żelbetowej 6,5x4,0x2,3m</t>
  </si>
  <si>
    <t>Demontaż rurociągu parowego 2xDn350 na estakadzie</t>
  </si>
  <si>
    <t>Demontaż betonowego kanału wraz z sieciami w nim zlokalizowanymi, tj. rurociągiem kondensatu Dn100, rurociągiem parowym Dn350, siecią ciepłowniczą 2xDn600</t>
  </si>
  <si>
    <t>Demontaż sieci ciepłowniczej 2xDn500</t>
  </si>
  <si>
    <t>Demontaż sieci gorącej pary 3xDn600</t>
  </si>
  <si>
    <t>Montaż sieci gazowej średniego ciśnienia Dz32 PE100 SDR11 wraz ze wszystkimi kształtkami i armaturą</t>
  </si>
  <si>
    <t>Montaż sieci gazowej wysokoprężnej z rur stalowych Dn250 wraz ze wszystkimi kształtkami i armaturą</t>
  </si>
  <si>
    <t>BCI 13.3.1.004</t>
  </si>
  <si>
    <t>Wykonanie zabezpieczenia gazociągu w/c Dn250 ze zbrojonych płyt betonowych (3x20m) na podsypce piaskowej</t>
  </si>
  <si>
    <t>Demontaż istniejącej sieci gazowej średniego ciśnienia Dz32</t>
  </si>
  <si>
    <t>Demontaż sieci gazowej w/c Dn250</t>
  </si>
  <si>
    <t>Montaż rur kanalizacyjnych z PE100 SN8 Dz200</t>
  </si>
  <si>
    <t>Montaż rur kanalizacyjnych z PE100 SN8 Dz315</t>
  </si>
  <si>
    <t>Montaż rur kanalizacyjnych z PE100 SN8 Dz400</t>
  </si>
  <si>
    <t>Montaż rur kanalizacyjnych z PE100 SN8 Dz500</t>
  </si>
  <si>
    <t>Montaż rur kanalizacyjnych z PE100 SN8 Dz600</t>
  </si>
  <si>
    <t>Montaż rur kanalizacyjnych z PE100 SN8 Dz700</t>
  </si>
  <si>
    <t>Montaż rur kanalizacyjnych z PE100 SN8 Dz900</t>
  </si>
  <si>
    <t>Montaż rur kanalizacyjnych ciśnieniowych dla kanałów tłocznych Dz160 PE100 SDR17 wraz z kształtkami, niezbędną armaturą oraz zabudową rur ochronnych</t>
  </si>
  <si>
    <t>Wykonanie wylotu przykanalika do rowu DN200</t>
  </si>
  <si>
    <t>Wykonanie wylotu kolektora do rowu  DN300</t>
  </si>
  <si>
    <t>Wykonanie wylotu kolektora do rowu  DN400</t>
  </si>
  <si>
    <t>Montaż klapy zwrotnej na wylocie do rowu DN300</t>
  </si>
  <si>
    <t>Montaż klapy zwrotnej na wylocie do rowu DN400</t>
  </si>
  <si>
    <t>Budowa zasilającej linii kablowej, kabel YAKXS 4x120mm2 wraz z osprzętem</t>
  </si>
  <si>
    <t>Budowa słupów oświetleniowych aluminiowych o wysokości 11m bezpiecznych, spełniających wymagania PN-EN 12767 , kompletnych, dwuramiennych z oprawami oświetleniowymi sodowymi o mocy 150W</t>
  </si>
  <si>
    <t>Budowa słupów oświetleniowych aluminiowych o wysokości 11m bezpiecznych, spełniających wymagania PN-EN 12767 , kompletnych, jednoramiennych z oprawami oświetleniowymi sodowymi o mocy 150W</t>
  </si>
  <si>
    <t>Budowa słupów oświetleniowych aluminiowych o wysokości 11m bezpiecznych, spełniających wymagania PN-EN 12767 , kompletnych, jednoramiennych z oprawami oświetleniowymi sodowymi o mocy 100W</t>
  </si>
  <si>
    <t>Budowa słupów oświetleniowych aluminiowych o wysokości 8m bezpiecznych, spełniających wymagania PN-EN 12767 , kompletnych, jednoramiennych z oprawami oświetleniowymi sodowymi o mocy 100W</t>
  </si>
  <si>
    <t>Budowa szaf oświetleniowych, kompletnych wraz z wyposażeniem</t>
  </si>
  <si>
    <t>Budowa oświetleniowej linii kablowej ziemnej nN typu YAKY 4x35mm2</t>
  </si>
  <si>
    <t>Ułożenie rury ochronnej RHDPEk-S Ø110 mm</t>
  </si>
  <si>
    <t>Ułożenie rury ochronnej RHDPEk-S Ø125 mm</t>
  </si>
  <si>
    <t>Ułożenie rur osłonowych typu RHDPEp 110</t>
  </si>
  <si>
    <t>Ułożenie rur osłonowych typu RHDPEp 110 (przewiert)</t>
  </si>
  <si>
    <t>Demontaż latarni oświetleniowej</t>
  </si>
  <si>
    <t>Demontaż linii kablowej nN</t>
  </si>
  <si>
    <t>Rury ochronne PE 100 SDR 17 Dz 355x21,1 z kompletem płóz i manszet</t>
  </si>
  <si>
    <t>Rury przewodowe PE 100 SDR 17 Dz 225x13,4 wraz z kształtkami</t>
  </si>
  <si>
    <t>Likwidacja studni wodociągowej</t>
  </si>
  <si>
    <t>Likwidacja sieci wodociągowej  DN32</t>
  </si>
  <si>
    <t>Likwidacja sieci wodociągowej  DN40</t>
  </si>
  <si>
    <t>Likwidacja sieci wodociągowej  DN225</t>
  </si>
  <si>
    <t>Rury przewodowe PE 100 SDR 17,6 Dz 125x7,1 wraz z kształtkami</t>
  </si>
  <si>
    <t>Rury przewodowe PE 100 SDR 17,6 Dz 160x9,1 wraz z kształtkami</t>
  </si>
  <si>
    <t>Rury przewodowe PE 100 SDR 17,6 Dz 225x12,8 wraz z kształtkami</t>
  </si>
  <si>
    <t>Rury ochronne PE 100 SDR 17,6 Dz 180x10,2 z kompletem płóz i manszet</t>
  </si>
  <si>
    <t>Rury ochronne PE 100 SDR 17,6 Dz 225x12,8 z kompletem płóz i manszet</t>
  </si>
  <si>
    <t>Rury ochronne PE 100 SDR 17,6 Dz 315x17,9 z kompletem płóz i manszet</t>
  </si>
  <si>
    <t>Rury ochronne stalowe Dz139,7x4,0</t>
  </si>
  <si>
    <t>Montaż zasuwy do zgrzewania DN 100</t>
  </si>
  <si>
    <t>Montaż zasuwy do zgrzewania DN 200</t>
  </si>
  <si>
    <t>Demontaż istniejącej sieci gazowej DN 200 (wykopanie, utylizacja, zaślepienie istn. sieci, wyłączenie i ponowne zagazowanie)</t>
  </si>
  <si>
    <t>Wykonanie nawierzchni z SMA 11 PMB45/80-55, w-wa ścieralna grubości 4 cm</t>
  </si>
  <si>
    <t>Budowa słupa narożnego N/E linii napowietrznej SN kompletnego wraz z osprzętem</t>
  </si>
  <si>
    <t>Budowa słupa krańcowego K2go/E linii napowietrznej SN kompletnego wraz z osprzętem</t>
  </si>
  <si>
    <t>Demontaż dwóch odcinków linii napowietrznej SN</t>
  </si>
  <si>
    <t>Demontaż odcinka linii napowietrznej nN</t>
  </si>
  <si>
    <t>Budowa linii kablowej ziemnej SN typu 3xXRUHAKXS-1x120/50mm2-12/20kV</t>
  </si>
  <si>
    <t>Demontaż linii kablowej ziemnej SN</t>
  </si>
  <si>
    <t>Ułożenie rur osłonowych typu RHDPEp 200/11,4</t>
  </si>
  <si>
    <t>Budowa mufy kablowej SN</t>
  </si>
  <si>
    <t>Ułożenie rur osłonowych typu RHDPEp 225/12,8</t>
  </si>
  <si>
    <t>Ułożenie rur osłonowych typu RHDPEp 160/9,1</t>
  </si>
  <si>
    <t>Ułożenie rur osłonowych typu RHDPEk-S 160</t>
  </si>
  <si>
    <t>Budowa złącza kablowego ZK4</t>
  </si>
  <si>
    <t>Budowa złącza kablowego ZK-3</t>
  </si>
  <si>
    <t>Budowa linii kablowej ziemnej nN typu YAKY 4x35mm2</t>
  </si>
  <si>
    <t>Demontaż linii kablowej ziemnej nN ze słupami oświetleniowymi wraz z osprzętem</t>
  </si>
  <si>
    <t>BCP 451.03.05.25.05
BCP 451.03.05.15.05</t>
  </si>
  <si>
    <t>Budowa słupa oświetleniowego stalowego ocynkowanego o wysokości 12m, kompletnego z oprawą oświetleniową sodową o mocy 150W</t>
  </si>
  <si>
    <t>Budowa słupa oświetleniowego stalowego ocynkowanego o wysokości 12m, kompletnego z dwiema oprawami oświetleniowymi sodową o mocy 150W</t>
  </si>
  <si>
    <t>Wartość</t>
  </si>
  <si>
    <t>przyjęcia</t>
  </si>
  <si>
    <t>ceny
jednostkowej
lub nakładu
rzeczowego</t>
  </si>
  <si>
    <t>zł</t>
  </si>
  <si>
    <t>RAZEM WARTOŚĆ netto</t>
  </si>
  <si>
    <t>1.</t>
  </si>
  <si>
    <t>Odtworzenie (wyznaczenie)  trasy i punktów wysokościowych</t>
  </si>
  <si>
    <t>Wyznaczenie trasy i punktów wysokościowych w terenie równinnym</t>
  </si>
  <si>
    <t>km</t>
  </si>
  <si>
    <t>Wyznaczenie granic inwestycji w terenie równinnym przez ustawienie punktów granicznych</t>
  </si>
  <si>
    <t>Oznakowanie granic pasa drogowego przez ustawienie świadków punktów granicznych</t>
  </si>
  <si>
    <t>szt.</t>
  </si>
  <si>
    <t>2.</t>
  </si>
  <si>
    <t>Usunięcie drzew</t>
  </si>
  <si>
    <t>Usunięcie i karczowanie zagajników</t>
  </si>
  <si>
    <t>3.</t>
  </si>
  <si>
    <t>Zdjęcie warstwy humusu</t>
  </si>
  <si>
    <t>kpl</t>
  </si>
  <si>
    <t>Rozbiórki wiat i altan</t>
  </si>
  <si>
    <t>4.</t>
  </si>
  <si>
    <t>Rozebranie podbudowy z kruszywa śr. gr. 10 cm</t>
  </si>
  <si>
    <t>Rozebranie podbudowy z kruszywa śr. gr. 15 cm</t>
  </si>
  <si>
    <t>Rozebranie podbudowy z kruszywa śr. gr. 20 cm</t>
  </si>
  <si>
    <t>Rozebranie podbudowy z kruszywa śr. gr. 30 cm</t>
  </si>
  <si>
    <t>Rozebranie podbudowy z kruszywa śr. gr. 35 cm</t>
  </si>
  <si>
    <t>Rozebranie nawierzchni z kruszywa gr.20 cm</t>
  </si>
  <si>
    <t>Rozebranie nawierzchni z betonu asfaltowego śr. grubości 10 cm</t>
  </si>
  <si>
    <t>Rozebranie nawierzchni z betonu asfaltowego śr. grubości 16 cm</t>
  </si>
  <si>
    <t>Rozebranie nawierzchni z betonu asfaltowego śr. grubości 25 cm</t>
  </si>
  <si>
    <t>Rozebranie nawierzchni z kostki betonowej gr. 8 cm</t>
  </si>
  <si>
    <t>Rozebranie nawierzchni z płyt betonowych gr 15 cm</t>
  </si>
  <si>
    <t>Rozebranie umocnienia skarp z płyt ażurowych</t>
  </si>
  <si>
    <t>Rozebranie umocnienia rowów z płyt chodnikowych</t>
  </si>
  <si>
    <t>Rozebranie krawężników betonowych na ławie betonowej</t>
  </si>
  <si>
    <t>m</t>
  </si>
  <si>
    <t>Rozebranie obrzeży betonowych na ławie betonowej</t>
  </si>
  <si>
    <t>Rozebranie ścieków betonowych na ławie betonowej</t>
  </si>
  <si>
    <t>Rozebranie ogrodzeń z siatki na słupach betonowych</t>
  </si>
  <si>
    <t>Rozebranie ogrodzeń z siatki na słupach stalowych</t>
  </si>
  <si>
    <t>Rozebranie ogrodzeń z siatki na słupach stalowych i podmurówce</t>
  </si>
  <si>
    <t>Rozebranie ogrodzeń stalowych na słupach stalowych i podmurówce</t>
  </si>
  <si>
    <t>Rozebranie bram stalowych</t>
  </si>
  <si>
    <t>Rozebranie przepustów z rur betonowych lub żelbetowych wraz ze ściankami czołowymi</t>
  </si>
  <si>
    <t>5.</t>
  </si>
  <si>
    <t>Wykonanie wykopów w gruntach nieskalistych (kat II-IV) z transportem na odkład – roboty drogowe</t>
  </si>
  <si>
    <t>Wykonanie wykopów w gruntach nieskalistych z transportem na wysypisko</t>
  </si>
  <si>
    <t>Rury przewodowe PE 100 SDR 17 Dz 40x2,4</t>
  </si>
  <si>
    <t>BCI 10.1.4.001
analogia</t>
  </si>
  <si>
    <t>Rury przewodowe PE 100 SDR 17 Dz63x3,8</t>
  </si>
  <si>
    <t>Rury przewodowe PE 100 SDR 17 Dz 90x5,4</t>
  </si>
  <si>
    <t>BCI 10.1.4.001</t>
  </si>
  <si>
    <t>Rury przewodowe PE 100 SDR 17 Dz 110x6,6</t>
  </si>
  <si>
    <t>BCI 10.1.4.002</t>
  </si>
  <si>
    <t>Rury przewodowe PE 100 SDR 17 Dz 160x9,5</t>
  </si>
  <si>
    <t>BCI 10.1.4.003</t>
  </si>
  <si>
    <t>Rury przewodowe PE 100 SDR 17 Dz 355x21,1</t>
  </si>
  <si>
    <t>BCI 10.1.4.006</t>
  </si>
  <si>
    <t>Rury ochronne PE 100 SDR 17 Dz 140x8,3 z kompletem płóz i manszet</t>
  </si>
  <si>
    <t>KNR-W 2-19 0306-07
KNNR 4 1010-06</t>
  </si>
  <si>
    <t>KNR-W 2-19 0306-12
KNNR 4 1010-16</t>
  </si>
  <si>
    <t>Hydrant p.poż nadziemny Dn 80</t>
  </si>
  <si>
    <t>BCI 10.5.2.001</t>
  </si>
  <si>
    <t>Ujęcie wody</t>
  </si>
  <si>
    <t>Studnia wodomierzowa</t>
  </si>
  <si>
    <t>Likwidacja sieci wodociągowej  DN25</t>
  </si>
  <si>
    <t>BCP 451.03.01.10.01</t>
  </si>
  <si>
    <t>Likwidacja sieci wodociągowej  DN50</t>
  </si>
  <si>
    <t>Likwidacja sieci wodociągowej  DN63</t>
  </si>
  <si>
    <t>Likwidacja sieci wodociągowej wraz z armatura i hydrantami DN80</t>
  </si>
  <si>
    <t>Likwidacja sieci wodociągowej wraz z armatura i hydrantami DN90</t>
  </si>
  <si>
    <t>Likwidacja sieci wodociągowej wraz z armatura i hydrantami DN100</t>
  </si>
  <si>
    <t>BCP 451.03.01.10.05</t>
  </si>
  <si>
    <t>Likwidacja sieci wodociągowej wraz z armatura i hydrantami DN110</t>
  </si>
  <si>
    <t>Likwidacja sieci wodociągowej wraz z armatura i hydrantami DN160</t>
  </si>
  <si>
    <t>Likwidacja sieci wodociągowej wraz z armatura i hydrantami DN350</t>
  </si>
  <si>
    <t>BCP 451.03.01.10.05
max</t>
  </si>
  <si>
    <t>Likwidacja studni wodomierzowych</t>
  </si>
  <si>
    <t>BCP 451.03.03.60.05</t>
  </si>
  <si>
    <t>Likwidacja ujęć wody</t>
  </si>
  <si>
    <t>Rury przewodowe PE 100 SDR 17 Dz 25x3</t>
  </si>
  <si>
    <t>BCI 13.2.1.001
analogia</t>
  </si>
  <si>
    <t>Rury przewodowe PE 100 SDR 17 Dz 32x2,9</t>
  </si>
  <si>
    <t>Rury przewodowe PE 100 SDR 17 Dz 40x3,7 wraz z rurami ochronnymi</t>
  </si>
  <si>
    <t>Rury przewodowe PE 100 SDR 17 Dz63x5,8</t>
  </si>
  <si>
    <t>BCI 13.2.1.001</t>
  </si>
  <si>
    <t>Rury przewodowe PE 100 SDR 17 Dz 90x8,2 wraz z rurami ochronnymi</t>
  </si>
  <si>
    <t>BCI 13.2.1.002</t>
  </si>
  <si>
    <t>Rury przewodowe PE 100 SDR 17 Dz 160x14,6 wraz z rurami ochronnymi</t>
  </si>
  <si>
    <t>BCI 13.2.1.005</t>
  </si>
  <si>
    <t>Rury przewodowe PE 100 SDR 17 Dz 225x20,5 wraz z rurami ochronnymi</t>
  </si>
  <si>
    <t>BCI 13.2.1.006</t>
  </si>
  <si>
    <t>Rury ochronne PE 100 SDR 17 Dz 90x5,4 z kompletem płóz i manszet</t>
  </si>
  <si>
    <t>KNR-W 2-19 0306-04</t>
  </si>
  <si>
    <t>Rury ochronne PE 100 SDR 17 Dz 110x6,6 z kompletem płóz i manszet</t>
  </si>
  <si>
    <t>KNR-W 2-19 0306-05
KNNR 4 1010-04</t>
  </si>
  <si>
    <t>Rury ochronne PE 100 SDR 17 Dz 225x13,4 z kompletem płóz i manszet</t>
  </si>
  <si>
    <t>KNR-W 2-19 0306-11
KNNR 4 1010-10</t>
  </si>
  <si>
    <t>KNR-W 2-19 0306-12
KNNR 4 1010-13</t>
  </si>
  <si>
    <t>Likwidacja sieci gazowych DN25</t>
  </si>
  <si>
    <t>BCP 451.03.02.10.01</t>
  </si>
  <si>
    <t>Likwidacja sieci gazowych DN32</t>
  </si>
  <si>
    <t>Likwidacja sieci gazowych DN40</t>
  </si>
  <si>
    <t>Likwidacja sieci gazowych DN50</t>
  </si>
  <si>
    <t>Likwidacja sieci gazowych DN63</t>
  </si>
  <si>
    <t>Likwidacja sieci gazowych DN90</t>
  </si>
  <si>
    <t>Likwidacja sieci gazowych DN100</t>
  </si>
  <si>
    <t>BCP 451.03.02.10.05</t>
  </si>
  <si>
    <t>Likwidacja sieci gazowych DN200</t>
  </si>
  <si>
    <t>Rury przewodowe PE 100 SDR 17 Dz63x3,8 (kanalizacja)</t>
  </si>
  <si>
    <t>Rury przewodowe PE 100 SDR 17 Dz 110x6,6 (kanalizacja)</t>
  </si>
  <si>
    <t>BCI 10.1.4.002
analogia</t>
  </si>
  <si>
    <t>Kanalizacja deszczowa: rury żelbetowe: Dn1000, wylot, komory tłumiące żelbetowe.</t>
  </si>
  <si>
    <t>Demontaż istniejącej sieci gazowej DN 25 (wykopanie, utylizacja, zaślepienie istn. sieci, wyłączenie i ponowne zagazowanie)</t>
  </si>
  <si>
    <t>Podbudowa z AC 22 P 35/50, gr. 10 cm</t>
  </si>
  <si>
    <t>Wykonanie nawierzchni z AC 16 W 50/70, w-wa wiążąca grubości 6 cm</t>
  </si>
  <si>
    <t>Ulepszenie podłoża poprzez stabilizację spoiwem hydraulicznym C0,4/0,5 na gł.40 cm</t>
  </si>
  <si>
    <t>Konstrukcja nawierzchni KR4 - kostka kamienna</t>
  </si>
  <si>
    <t>Konstrukcja nawierzchni KR4 - mieszanka mineralno asfaltowa</t>
  </si>
  <si>
    <t>Podbudowa z betonu cementowego C12/15 gr. 20 cm</t>
  </si>
  <si>
    <t>Konstrukcja nawierzchni KR4 - mieszanka mineralno asfaltowa - nakładka typ 1</t>
  </si>
  <si>
    <t>Konstrukcja nawierzchni KR4 - mieszanka mineralno asfaltowa - nakładka typ 2</t>
  </si>
  <si>
    <t>77.</t>
  </si>
  <si>
    <t>81.</t>
  </si>
  <si>
    <t>Konstrukcja nawierzchni KR3 - kostka betonowa</t>
  </si>
  <si>
    <t>Ulepszenie podłoża poprzez stabilizację spoiwem hydraulicznym C0,4/0,5 na gł.20 cm</t>
  </si>
  <si>
    <t>Konstrukcja nawierzchni KR2 - kostka betonowa</t>
  </si>
  <si>
    <t>Podbudowa z betonu cementowego C12/15 gr. 10 cm</t>
  </si>
  <si>
    <t>Warstwa mrozoochronna z mieszanki niezwiązanej  o CBR≥35% gr. 15cm</t>
  </si>
  <si>
    <t>Warstwa ścieralna AC 8S 50/70 gr. 5cm</t>
  </si>
  <si>
    <t>Konstrukcja nawierzchni ścieżka rowerowa mieszanka mineralno asfaltowa</t>
  </si>
  <si>
    <t>Konstrukcja nawierzchni chodniki - kostka betonowa</t>
  </si>
  <si>
    <t>Konstrukcja nawierzchni KR2 - kruszywo łamane</t>
  </si>
  <si>
    <t>Warstwa ścieralna z mieszanki niezwiązanej 0/31.5mm gr. 10 cm</t>
  </si>
  <si>
    <t>Ustawienie krawęzników kamiennych 15x30cm na ławie z betonu C16/20</t>
  </si>
  <si>
    <t>ODWODNIENIE KORPUSU DROGOWEGO, KANALIZACJA DESZCZOWA</t>
  </si>
  <si>
    <t>OŚWIETLENIE ULICZNE, KANAŁ TECHNOLOGICZNY</t>
  </si>
  <si>
    <t>ORGANIZACJA RUCHU, URZĄDZENIA BEZPIECZEŃSTWA RUCHU</t>
  </si>
  <si>
    <t>ZIELEŃ</t>
  </si>
  <si>
    <t>Wykonanie wykopów fundamentowych w gruntach nieskalistych</t>
  </si>
  <si>
    <t>Zasypanie wykopów z zagęszczeniem z gruntu nieprzepuszczalnego</t>
  </si>
  <si>
    <t>Wzmocnienie podłoża pod fundamentami metodą jet-grouting</t>
  </si>
  <si>
    <t>baza cen GDDKiA
M.21.00.00</t>
  </si>
  <si>
    <t>Zbrojenie stalą klasy AIIIN (B500SP, BSt500S)</t>
  </si>
  <si>
    <t>Cięgna podwieszające - kable  Ø 0,6"</t>
  </si>
  <si>
    <t>Beton podpór B35 (C30/37)</t>
  </si>
  <si>
    <t>Beton niekonstrukcyjny B15 (C12/15)</t>
  </si>
  <si>
    <t>Konstrukcja stalowa ustroju niosącego</t>
  </si>
  <si>
    <t>BCD M-23 23.05.01-11</t>
  </si>
  <si>
    <t>Pokrywanie powłokami malarskimi konstrukcji stalowej ocynkowanej</t>
  </si>
  <si>
    <t>KNR 7-12 0224-
02</t>
  </si>
  <si>
    <t>Natryskiwanie cieplne powłok cynkowych</t>
  </si>
  <si>
    <t>KNR 0-25 0301-
05</t>
  </si>
  <si>
    <t>Rozbiórka elementów betonowych, żelbetowych i murowanych</t>
  </si>
  <si>
    <t>BCP 451.02.02.20.01</t>
  </si>
  <si>
    <t>Rozbiórka elementów stalowych</t>
  </si>
  <si>
    <t>Demontaż istniejącej sieci gazowej średniego ciśnienia Dz20-Dz32</t>
  </si>
  <si>
    <t>Demontaż istniejącej sieci gazowej średniego ciśnienia Dz40-Dz50</t>
  </si>
  <si>
    <t>Demontaż istniejącej sieci gazowej średniego ciśnienia Dz75</t>
  </si>
  <si>
    <t>Demontaż istniejącej sieci gazowej średniego ciśnienia Dz100</t>
  </si>
  <si>
    <t>Demontaż istniejącej sieci gazowej średniego ciśnienia Dz150</t>
  </si>
  <si>
    <t>Demontaż istniejącej sieci gazowej wysokiego ciśnienia Dn250</t>
  </si>
  <si>
    <t>Demontaż istniejącej sieci gazowej wysokiego ciśnienia Dn700</t>
  </si>
  <si>
    <t>Demontaż zespołu zaworowo-upustowego na gazociągu wysokiego ciśnienia Dn700</t>
  </si>
  <si>
    <t>Demontaż odwadniacza na gazociągu wysokiego ciśnienia Dn700</t>
  </si>
  <si>
    <t>BCO 7156-730
BCO 7156-770</t>
  </si>
  <si>
    <t>Budowa słupa narożnego N/E linii napowietrznej nN kompletnego wraz z osprzętem</t>
  </si>
  <si>
    <t>Przewieszenie istn przewodów  AsXSn 4x50mm2</t>
  </si>
  <si>
    <t>KNNR-W 9 1301-03
KNNR 5 1410-03</t>
  </si>
  <si>
    <t>Zawieszenie nowych przewodów  AsXSn 4x50mm2</t>
  </si>
  <si>
    <t>BCI 9.5.6.001</t>
  </si>
  <si>
    <t>Przewieszenie istn przewodów  AsXSn 4x16mm2</t>
  </si>
  <si>
    <t>KNNR-W 9 0901-08 + KNNR-W 9 0902-06 + KNNR-W 9 0902-07 + KNNR-W 9 0902-08</t>
  </si>
  <si>
    <t>Demontaż linii napowietrznej  AsXSn 4x50mm2</t>
  </si>
  <si>
    <t>BCP 451.03.05.10.01</t>
  </si>
  <si>
    <t>Demontaż linii napowietrznej  AsXSn 4x16mm2</t>
  </si>
  <si>
    <t>Demontaż linii napowietrznej  AL 4x50mm2</t>
  </si>
  <si>
    <t>BCO 7152-730
BCO 7152-770</t>
  </si>
  <si>
    <t>Przewieszenie przewodów  3xAFL6-70mm2</t>
  </si>
  <si>
    <t>KNNR 5 1410-03 + KNNR-W 9 1301-03</t>
  </si>
  <si>
    <t>BCP 451.03.06.10.05</t>
  </si>
  <si>
    <t>Demontaż linii napowietrznej  AsXSn 4x35mm2</t>
  </si>
  <si>
    <t>Przewieszenie przewodów  3xAFL6-95mm2</t>
  </si>
  <si>
    <t>Demontaż słupa sieci SN  z osprzętem, przewodami</t>
  </si>
  <si>
    <t xml:space="preserve">KNNR-W 9 1304-02 + KNNR-W 9 1307-01 + KNR 4-04 1107-03 1107-04 </t>
  </si>
  <si>
    <t>Demontaż linii napowietrznej  3xAFL6-95mm2</t>
  </si>
  <si>
    <t>kalk. własna (kalk. na
podstawie
wykonanych
kosztorysów
inwestorskich dla
zbliżonego zakresu)</t>
  </si>
  <si>
    <t>BCO 7161</t>
  </si>
  <si>
    <t>Demontaż słupa sieci WN  z osprzętem, przewodami</t>
  </si>
  <si>
    <t>BCP 451.03.07.10.10</t>
  </si>
  <si>
    <t>Przewieszenie istn przewodów  AL 4x35mm2</t>
  </si>
  <si>
    <t>Demontaż słupa sieci nN  z osprzętem, przewodami</t>
  </si>
  <si>
    <t>Demontaż linii napowietrznej  AL 4x35mm2</t>
  </si>
  <si>
    <t>Budowa słupa odporowo narożnego ON/E linii napowietrznej  nN kompletnego wraz z osprzętem</t>
  </si>
  <si>
    <t>Przewieszenie istn przewodów  AsXSn 4x70mm2+ AsXSn 4x50mm2</t>
  </si>
  <si>
    <t>Demontaż linii napowietrznej  AsXSn 4x70mm2+ AsXSn 4x50mm2</t>
  </si>
  <si>
    <t>Przewieszenie istn przewodów  AsXSn 4x70mm2</t>
  </si>
  <si>
    <t>Demontaż linii napowietrznej  AL  AsXSn 4x70mm2</t>
  </si>
  <si>
    <r>
      <t xml:space="preserve">Demontaż linii napowietrznej  </t>
    </r>
    <r>
      <rPr>
        <sz val="9"/>
        <color indexed="8"/>
        <rFont val="Arial"/>
        <family val="2"/>
      </rPr>
      <t>AsXSn 2x16mm2</t>
    </r>
  </si>
  <si>
    <t>Przystosowanie istn słupów do obostrzenia 2 stopnia</t>
  </si>
  <si>
    <r>
      <t xml:space="preserve">Przewieszenie przewodów  </t>
    </r>
    <r>
      <rPr>
        <sz val="9"/>
        <color indexed="8"/>
        <rFont val="Arial"/>
        <family val="2"/>
      </rPr>
      <t>3xAFLs-10 240mm2 + OPGW 18/41/504</t>
    </r>
  </si>
  <si>
    <t>Demontaż słupa sieci WN  z osprzętem,przewodami</t>
  </si>
  <si>
    <t>Demontaż linii napowietrznej  3xAFL6-70mm2</t>
  </si>
  <si>
    <t>Oznakowanie trasy gazociągu ułożonego w ziemi taśma z tworzywa sztucznego z drutem sygnalizacyjnym</t>
  </si>
  <si>
    <t>Rury przewodowe lite  PVC SN8 Dz 200</t>
  </si>
  <si>
    <t>Rury przewodowe lite  PVC SN8 Dz 315</t>
  </si>
  <si>
    <t>Rury przewodowe lite  PVC SN8 Dz 400</t>
  </si>
  <si>
    <t>Rury przewodowe PE 100 SDR 17 Dz 110x6,6 wraz z kształtkami</t>
  </si>
  <si>
    <t>Rury ochronne PE 100 SDR 17 Dz 125x7,4 z kompletem płóz i manszet</t>
  </si>
  <si>
    <t>Rury ochronne PE 100 SDR 17 Dz 180x10,7 z kompletem płóz i manszet</t>
  </si>
  <si>
    <t>Rury ochronne PE 100 SDR 17 Dz 280x16,6 z kompletem płóz i manszet</t>
  </si>
  <si>
    <t>Rury ochronne PE 100 SDR 17 Dz 315x18,7 z kompletem płóz i manszet</t>
  </si>
  <si>
    <t>Rury ochronne PE 100 SDR 17 Dz 450x26,7 z kompletem płóz i manszet</t>
  </si>
  <si>
    <t>Rury ochronne PE 100 SDR 17 Dz 560x33,2 z kompletem płóz i manszet</t>
  </si>
  <si>
    <t>Studnia kanalizacyjna DN 1200</t>
  </si>
  <si>
    <t>Studnia czyszczakowa DN 1200</t>
  </si>
  <si>
    <t>Likwidacja studni kanalizacyjnych</t>
  </si>
  <si>
    <t>Likwidacja sieci kanalizacyjnych DN110</t>
  </si>
  <si>
    <t>Likwidacja sieci kanalizacyjnych DN160</t>
  </si>
  <si>
    <t>Likwidacja sieci kanalizacyjnych DN250</t>
  </si>
  <si>
    <t>Likwidacja sieci kanalizacyjnych DN315</t>
  </si>
  <si>
    <t>Likwidacja sieci kanalizacyjnych DN400</t>
  </si>
  <si>
    <t>Demontaż słupa sieci nN  z osprzętem,przewodami</t>
  </si>
  <si>
    <t>Budowa słupa krańcowego Kgo/E linii napowietrznej  nN kompletnego wraz z osprzętem</t>
  </si>
  <si>
    <t>Budowa słupa krańcowego Kgo/E linii napowietrznej nN kompletnego wraz z osprzętem</t>
  </si>
  <si>
    <t>Budowa słupa odporowego O/E linii napowietrznej nN kompletnego wraz z osprzętem</t>
  </si>
  <si>
    <t>Przewieszenie istn przewodów  AL 4x50mm2</t>
  </si>
  <si>
    <t>Budowa słupa krańcowego Kgo/E linii napowietrznej  SN kompletnego wraz z osprzętem</t>
  </si>
  <si>
    <t>Przewieszenie przewodów  3xAFL6-50mm2</t>
  </si>
  <si>
    <t>Demontaż linii napowietrznej  3xAFL6-50mm2</t>
  </si>
  <si>
    <t>Budowa słupa odporowo narożnego kratowego ON  linii napowietrznej  WN kompletnego wraz z osprzętem</t>
  </si>
  <si>
    <t>Przystosowanie istn słupów WN do obostrzenia 2 stopnia</t>
  </si>
  <si>
    <t>Przewieszenie przewodów  3xAFL4-185mm2</t>
  </si>
  <si>
    <t>Budowa linii kablowej, kabel YAKXS 4x120mm2 wraz z osprzętem</t>
  </si>
  <si>
    <t>Montaż mufy kablowej nN</t>
  </si>
  <si>
    <t>Budowa zasilającej linii kablowej, kabel YAKXS 4x70mm2 wraz z osprzętem</t>
  </si>
  <si>
    <t>Demontaż kablowej linii nN YAKY 4x35mm2</t>
  </si>
  <si>
    <t>Montaż głowicy kablowej</t>
  </si>
  <si>
    <r>
      <t xml:space="preserve">Demontaż linii napowietrznej </t>
    </r>
    <r>
      <rPr>
        <sz val="9"/>
        <color indexed="8"/>
        <rFont val="Arial"/>
        <family val="2"/>
      </rPr>
      <t>AL 4x16mm2</t>
    </r>
  </si>
  <si>
    <r>
      <t xml:space="preserve">Przewieszenie przewodów </t>
    </r>
    <r>
      <rPr>
        <sz val="9"/>
        <color indexed="8"/>
        <rFont val="Arial"/>
        <family val="2"/>
      </rPr>
      <t>AsXSn 4x50mm2</t>
    </r>
  </si>
  <si>
    <r>
      <t xml:space="preserve">Demontaż linii napowietrznej </t>
    </r>
    <r>
      <rPr>
        <sz val="9"/>
        <color indexed="8"/>
        <rFont val="Arial"/>
        <family val="2"/>
      </rPr>
      <t>AsXSn 4x50mm2</t>
    </r>
  </si>
  <si>
    <r>
      <t>Przewieszenie przewodów</t>
    </r>
    <r>
      <rPr>
        <sz val="9"/>
        <color indexed="8"/>
        <rFont val="Arial"/>
        <family val="2"/>
      </rPr>
      <t>3xAFL-6 35mm2</t>
    </r>
  </si>
  <si>
    <r>
      <t>Demontaż linii napowietrznej</t>
    </r>
    <r>
      <rPr>
        <sz val="9"/>
        <color indexed="8"/>
        <rFont val="Arial"/>
        <family val="2"/>
      </rPr>
      <t>3xAFL-6 35mm2</t>
    </r>
  </si>
  <si>
    <t>Ułożenie rury ochronnej RHDPEp Ø200 mm -przewiert</t>
  </si>
  <si>
    <r>
      <t>Demontaż kablowej linii SN</t>
    </r>
    <r>
      <rPr>
        <sz val="9"/>
        <color indexed="8"/>
        <rFont val="Arial"/>
        <family val="2"/>
      </rPr>
      <t>HAKFtA 3x70mm2</t>
    </r>
  </si>
  <si>
    <t>Ułożenie rury ochronnej RHDPEp Ø110 mm</t>
  </si>
  <si>
    <t>Ułożenie rury ochronnej RHDPEk-S Ø160 mm</t>
  </si>
  <si>
    <t>Konserwacja koryta cieków i rowów melioracyjnych usunięcie namułu  wraz z koszeniem i wywozem urobku</t>
  </si>
  <si>
    <t>Roboty pomiarowe melioracji wodnych i budownictwa wodnego - trasa rowów
melioracyjnych w terenie równinnym</t>
  </si>
  <si>
    <t>Wykonanie wykopów w gruntach nieskalistych kat.III-IV</t>
  </si>
  <si>
    <t>Umocnienie dna i skarp rowów – narzut kamienny klinowanym o średnicy 10-30cm gr.30cm w kwaterach palisadowych</t>
  </si>
  <si>
    <t>Geowłóknina separacyjna w dnie wytrzymałość na rozciąganie 20kN/m</t>
  </si>
  <si>
    <t>Umocnienie darniną 40x30x10cm na płask na humusie gr. 10cm</t>
  </si>
  <si>
    <t>KNNR-W 10 2513-10+KNNR 1 0201-10 0208-02 +kalk. Własna</t>
  </si>
  <si>
    <t>BCD D-01 01.01.01-30</t>
  </si>
  <si>
    <t xml:space="preserve">KNR-W 2-01 0218-14 + KNNR 1 0207-03 0208-02 </t>
  </si>
  <si>
    <t>KNR-W 2-01 0403-02</t>
  </si>
  <si>
    <t>Wykonanie nasypów grobli</t>
  </si>
  <si>
    <t>KNNR 10 0513-10+BCD D-06 06.01.06-22</t>
  </si>
  <si>
    <t>BCD D-06 06.01.02-02</t>
  </si>
  <si>
    <t>Oznakowanie poziome jezdni materiałami grubowarstwowymi strukturalnymi (masy termoplastyczne) – linie ciągłe</t>
  </si>
  <si>
    <t>Oznakowanie poziome jezdni materiałami grubowarstwowymi strukturalnymi (masy termoplastyczne) – linie przerywane</t>
  </si>
  <si>
    <t>baza cen GDDKiA
D-05.03.01</t>
  </si>
  <si>
    <t>baza cen GDDKiA
D-05.03.04</t>
  </si>
  <si>
    <t>baza cen GDDKiA
D-05.03.05</t>
  </si>
  <si>
    <t>baza cen GDDKiA
D-05.03.11</t>
  </si>
  <si>
    <t>baza cen GDDKiA
D-05.03.11
analogia</t>
  </si>
  <si>
    <t>baza cen GDDKiA
D-05.03.13</t>
  </si>
  <si>
    <t>baza cen GDDKiA
D-05.03.23a</t>
  </si>
  <si>
    <t>BCD D-05 05.03.23-32</t>
  </si>
  <si>
    <t>baza cen GDDKiA
D-05.03.26a</t>
  </si>
  <si>
    <t>BCD D-06 06.01.01</t>
  </si>
  <si>
    <t>BCD D-06 06.01.10-11</t>
  </si>
  <si>
    <t>BCD D-06 06.01.10-10</t>
  </si>
  <si>
    <t>BCO 5225-519-60</t>
  </si>
  <si>
    <t>BCO 5228_nk-D-09.02.01</t>
  </si>
  <si>
    <t>BCO 5228_nk-D-08.01.01</t>
  </si>
  <si>
    <t>BCO 5228_nk-D-06.01.01</t>
  </si>
  <si>
    <t>KNR 2-21 0311-05</t>
  </si>
  <si>
    <t>KNR 2-31 0402-04+KNNR 6 0402-03</t>
  </si>
  <si>
    <t>KNR 2-31 0402-04+KNNR 6 0404-05</t>
  </si>
  <si>
    <t>BCD D-06 06.01.02-01</t>
  </si>
  <si>
    <t>BCD D-06 06.01.03-03</t>
  </si>
  <si>
    <t>BCD D-06 06.01.03-28</t>
  </si>
  <si>
    <t>Uszczelnienie rowów – geomembrana</t>
  </si>
  <si>
    <t>Umocnienie skarp wykopów geosiatką komórkową wypełnioną humusem</t>
  </si>
  <si>
    <t>KNR 9-11 0501-01</t>
  </si>
  <si>
    <t>KNR 9-11 0102-02</t>
  </si>
  <si>
    <t>kalk. Własna</t>
  </si>
  <si>
    <t>Rozebranie nawierzchni z kostki kamiennej gr. 16/18 cm</t>
  </si>
  <si>
    <t>Rozebranie ogrodzeń drewnianych</t>
  </si>
  <si>
    <t>Warstwa mrozoochronna z mieszanki niezwiązanej  o CBR≥35% gr. 22cm</t>
  </si>
  <si>
    <t>Zasypanie oczek wodnych</t>
  </si>
  <si>
    <t>Wykonanie wykopów w gruntach nieskalistych z transportem na odkład</t>
  </si>
  <si>
    <t>Wykonanie nasypów z gruntu kat I-IV uzyskanego z wykopu</t>
  </si>
  <si>
    <t>Wykonanie nasypów z gruntu kat I-IV uzyskanego z wykopu wraz z ulepszeniem</t>
  </si>
  <si>
    <t>Wzmocnienie podłoża przez stabilizację spoiwami hydraulicznymi</t>
  </si>
  <si>
    <t>Wzmocnienie podłoża nasypów o wysokości 1,0 – 5,0m</t>
  </si>
  <si>
    <t>Wzmocnienie podłoża nasypów o wysokości &gt;5,0m</t>
  </si>
  <si>
    <t>Zbrojenie korpusu nasypu</t>
  </si>
  <si>
    <t>Ułożenie przepustów z blachy falistej Ø150cm</t>
  </si>
  <si>
    <t>BCD D-03 03.01.04-04</t>
  </si>
  <si>
    <t>Ułożenie przepustów z blachy falistej Ø120cm</t>
  </si>
  <si>
    <t>Ułożenie przepustów z blachy falistej Ø100cm</t>
  </si>
  <si>
    <t>BCD D-03 03.01.04-03</t>
  </si>
  <si>
    <t>Ułożenie przepustów z blachy falistej Ø80cm</t>
  </si>
  <si>
    <t>BCD D-03 03.01.04-02</t>
  </si>
  <si>
    <t>Ułożenie przepustów z blachy falistej Ø60cm</t>
  </si>
  <si>
    <t>BCD D-03 03.01.04-01</t>
  </si>
  <si>
    <t>Umocnienie wlotów/wylotów przepustów kostką betonową na podsypce cementowo – piaskowej 1:4, gr. 5cm</t>
  </si>
  <si>
    <t>Ułożenie przepustów żelbetowych 250x150cm</t>
  </si>
  <si>
    <t>Wykonanie półek dla zwierząt o szerokości 0,50m w przepuście żelbetowym</t>
  </si>
  <si>
    <t>Wykonanie drenażu typu „francuskiego” o szerokości 35 cm</t>
  </si>
  <si>
    <t>Korytowanie oraz profilowanie i zagęszczenie podłoża, średnia gr. 50cm</t>
  </si>
  <si>
    <t>BCD D-04 04.01.01-03</t>
  </si>
  <si>
    <t>Warstwa mrozoochronna z mieszanki niezwiązanej o CBR≥35% i k≥0.0093, gr. 20 cm</t>
  </si>
  <si>
    <t>Warstwa mrozoochronna z mieszanki niezwiązanej o CBR≥35% i k≥0.0093, gr. 35 cm</t>
  </si>
  <si>
    <t>Warstwa mrozoochronna z mieszanki niezwiązanej o CBR≥35% i k≥0.0093, gr. 30 cm</t>
  </si>
  <si>
    <t>Oczyszczenie i skropienie podbudowy z mieszanki niezwiązanej 0/31.5 stabilizowanej mechanicznie</t>
  </si>
  <si>
    <t>Oczyszczenie i skropienie warstw po frezowaniu</t>
  </si>
  <si>
    <t>Podbudowa z mieszanki niezwiązanej  0/31.5mm stabilizowanej mechanicznie gr. 20 cm – dla kategorii obciążenia ruchem od KR3 do KR6</t>
  </si>
  <si>
    <t>Podbudowa z mieszanki niezwiązanej  0/31.5mm stabilizowanej mechanicznie gr. 20 cm – dla kategorii obciążenia ruchem od KR1 do KR2</t>
  </si>
  <si>
    <t>Podbudowa z mieszanki niezwiązanej  0/31.5mm stabilizowanej mechanicznie gr. 15 cm</t>
  </si>
  <si>
    <t>Podbudowa pomocnicza z mieszanki związanej cementem C5.0/6.0, gr. 15cm</t>
  </si>
  <si>
    <t>Podbudowa pomocnicza z mieszanki związanej cementem C3.0/4.0, gr. 15cm</t>
  </si>
  <si>
    <t>Podbudowa z betonu cementowego C16/20 gr. 30 cm</t>
  </si>
  <si>
    <t>baza cen GDDKiA
D-04.06.01/b
analogia</t>
  </si>
  <si>
    <t>Podbudowa z AC 22 P 35/50 gr. 7 cm</t>
  </si>
  <si>
    <t>Podbudowa z AC 22 P 35/50 gr. 10 cm</t>
  </si>
  <si>
    <t>Podbudowa z AC 22 P 35/50 gr. 12 cm</t>
  </si>
  <si>
    <t>Wykonanie nawierzchni z mieszanki niezwiązanej 0/16mm stabilizowanej mechanicznie, gr. 15 cm</t>
  </si>
  <si>
    <t>Wykonanie nawierzchni z kostki kamiennej granitowej gr.18 cm na zaprawie cementowo – piaskowej 1:4, gr. 3cm</t>
  </si>
  <si>
    <t>Ułożenie warstwy wiążącej z AC 16 W PMB 25/55-60, gr. 5 cm</t>
  </si>
  <si>
    <t>Ułożenie warstwy wiążącej z AC 16 W PMB 25/55-60, gr. 6 cm</t>
  </si>
  <si>
    <t>Ułożenie warstwy wiążącej z AC 16 W PMB 25/55-60, gr. 8cm</t>
  </si>
  <si>
    <t>Ułożenie warstwy wiążącej z AC 16 W 50/70, gr. 5 cm</t>
  </si>
  <si>
    <t>Ułożenie warstwy wiążącej z AC 16 W 50/70, gr. 8 cm</t>
  </si>
  <si>
    <t>Ułożenie warstwy ścieralnej z AC 8 S 50/70, gr. 4 cm  – dla kategorii obciążenia ruchem KR1, KR2</t>
  </si>
  <si>
    <t>Podsypka piaskowa gr. 15cm</t>
  </si>
  <si>
    <t>KNNR 11 0501-05</t>
  </si>
  <si>
    <t>Podsypka piaskowa gr. 50cm</t>
  </si>
  <si>
    <t>Umocnienie skarp geokrata komórkowa gr. 20cm humusem</t>
  </si>
  <si>
    <t>KNR 9-11 0102-04
analiza indywidualna</t>
  </si>
  <si>
    <t>Umocnienie skarp geokrata komórkowa gr. 20cm wypełniona żwirem 8-32mm</t>
  </si>
  <si>
    <t>Wykonanie zbiorników podziemnych</t>
  </si>
  <si>
    <t>Fundament stal zbrojeniowa  - pręty  Ø16</t>
  </si>
  <si>
    <t>Fundament z betonu C25/30 na gr. 35cm</t>
  </si>
  <si>
    <t>Zabicie ścianki szczelnej na czas prowadzenia robót G-62</t>
  </si>
  <si>
    <t>Podłoże pod umocnienie rampy.  Tłuczniem kamiennym o frakcji  31,5-63mm</t>
  </si>
  <si>
    <t>Kamień układany brukarsko h=15cm o śr. 5-10 cm na podsypce cementowo-piaskowej gr. 5cm spoinowany zaprawą cementowo-piaskową</t>
  </si>
  <si>
    <t>BCD D-06 06.01.03-26</t>
  </si>
  <si>
    <t>Wyloty DN400 dokowe wg KPED karta 02.16</t>
  </si>
  <si>
    <t>Wyloty DN600 dokowe wg KPED karta 02.16</t>
  </si>
  <si>
    <t>Wyloty DN400 dokowe wg KPED karta 02.16 z umocnieniem</t>
  </si>
  <si>
    <t>Wyloty DN700 dokowe wg KPED karta 02.16 z umocnieniem</t>
  </si>
  <si>
    <t>Odtworzenie i wyznaczenie trasy i punktów wysokościowych w terenie - kanały hydrotechniczne</t>
  </si>
  <si>
    <t>KNNR-W 10 2101-03</t>
  </si>
  <si>
    <t>Wykonanie wykopów w gruntach nieskalistych kat. III-IV - kanały hydrotechniczne</t>
  </si>
  <si>
    <t>Rury PE HD SN8 Dn400 – kanały hydrotechniczne</t>
  </si>
  <si>
    <t>BCI I.11.1.5+kalk. własna</t>
  </si>
  <si>
    <t>Rury PE HD SN8 Dn500 – kanały hydrotechniczne</t>
  </si>
  <si>
    <t>Rury PE HD SN8 Dn700 – kanały hydrotechniczne</t>
  </si>
  <si>
    <t>Studnie żelbetowe Dn1500mm</t>
  </si>
  <si>
    <t>BCI 11.3.2.020</t>
  </si>
  <si>
    <t>Studnie żelbetowe Dn1500mm z regulatorem przepływu</t>
  </si>
  <si>
    <t>Studnie żelbetowe Dn1500mm z zastawką</t>
  </si>
  <si>
    <t>Osadnik z separatorem z bypassem</t>
  </si>
  <si>
    <t>Studnia wpadowa żelbetowa z piaskowmnikiem DN2000</t>
  </si>
  <si>
    <t>KNNR 4 1413-05</t>
  </si>
  <si>
    <t>Wylot z klapą zwrotną DN400</t>
  </si>
  <si>
    <t>Wylot z DN400 wg KPED wraz z umocnieniem</t>
  </si>
  <si>
    <t>Wykonanie nawierzchni z mieszanki SMA 11 PMB 45/80-55, gr. 4 cm – dla kategorii obciążenia ruchem KR5</t>
  </si>
  <si>
    <t>Wykonanie nawierzchni z mieszanki SMA 11 PMB 45/80-55, gr. 4 cm – dla kategorii obciążenia ruchem KR 4</t>
  </si>
  <si>
    <t>Wykonanie nawierzchni z kostki betonowej szarej gr. 8cm na podsypce cementowo – piaskowej 1:4, gr. 3cm</t>
  </si>
  <si>
    <t>Wykonanie nawierzchni z kostki betonowej czerwonej gr. 8cm na podsypce cementowo – piaskowej 1:4, gr. 3cm</t>
  </si>
  <si>
    <t>Wykonanie nawierzchni dotykowej przy przejściach dla pieszych</t>
  </si>
  <si>
    <t>BCD D-05 05.03.23-32
analogia</t>
  </si>
  <si>
    <t>Wykonanie zabezpieczenia z geosiatki 100/100kN/m na połączeniu starej i nowej nawierzchni</t>
  </si>
  <si>
    <t>Humusowanie i obsianie nasionami traw skarp i rowów  – grubość 10 cm</t>
  </si>
  <si>
    <t>Umocnienie humusem gr. 10cm z obsianiem nasionami traw rowów uszczelnionych</t>
  </si>
  <si>
    <t>Humusowanie i obsianie nasionami traw terenów płaskich  – grubość 10 cm</t>
  </si>
  <si>
    <t>Umocnienie rowów szczelnych geosiatką komórkową wypełnioną humusem, gr 10cm + humus, gr. 5cm</t>
  </si>
  <si>
    <t>Zbrojenie skarp nasypu matą antyerozyjną</t>
  </si>
  <si>
    <t>KNR 9-11 0101-04</t>
  </si>
  <si>
    <t>Umocnienie skarpy materacami gabionowymi</t>
  </si>
  <si>
    <t>Umocnienie skarpy materacami gabionowymi – geowłóknina separacyjna</t>
  </si>
  <si>
    <t>KNR 9-11 0202-01
analiza indywidualna</t>
  </si>
  <si>
    <t>Umocnienie skarpy materacami gabionowymi – geomembrana hydroizolacyjna</t>
  </si>
  <si>
    <t>Przepusty rurowe stalowe Ø600mm</t>
  </si>
  <si>
    <t>Umocnienie wlotów/wylotów kostką betonową na podsypce cementowo – piaskowej</t>
  </si>
  <si>
    <t>Pobocze z mieszanki niezwiązanej 0/16 stabilizowanej mechanicznie, gr. 10 cm</t>
  </si>
  <si>
    <t>Uzupełnianie poboczy kruszywem łamanym 4/31.5, gr. 10 cm</t>
  </si>
  <si>
    <t>BCD D-06 06.01.10-10
analogia</t>
  </si>
  <si>
    <t>Ustawienie siatki dogęszczającej w dolnej części ogrodzenia</t>
  </si>
  <si>
    <t>Ustawienie ogrodzenia naprowadzającego dla płazów z siatki metalowej wolnostojącej</t>
  </si>
  <si>
    <t>Ustawienie ogrodzenia z siatki metalowej z podmurówką</t>
  </si>
  <si>
    <t>Ustawienie furtek przy posesjach przydrożnych</t>
  </si>
  <si>
    <t>Ustawienie krawężników kamiennych 20x30cm na ławie z betonu C16/20 – układane na płask</t>
  </si>
  <si>
    <t>Ułożenie ścieków trójkątnych 50x50x20cm na ławie z betonu C16/20</t>
  </si>
  <si>
    <t>Umocnienie wpustów w ciągu ścieków trójkątnych/korytkowych</t>
  </si>
  <si>
    <t>KNR 2-31 0402-04
KNR 2-31 0403-04</t>
  </si>
  <si>
    <t>Sadzenie drzew</t>
  </si>
  <si>
    <t>Sadzenie krzewów</t>
  </si>
  <si>
    <t>Rozebranie krawężników kamiennych na ławie betonowej</t>
  </si>
  <si>
    <t>Wykonanie wykopów w gruntach nieskalistych (kat I-IV) z transportem na odkład – roboty drogowe</t>
  </si>
  <si>
    <t>Wzmocnienie kolumnami żwirowymi</t>
  </si>
  <si>
    <t>Ułożenie przepustów pod koroną drogi, prefabrykaty o wym. 2500x2500</t>
  </si>
  <si>
    <t>Podbudowa z mieszanki niezwiązanej 0/31.5mm stabilizowanej mechanicznie gr. 20 cm - dla kategorii obciążenia ruchem KR3</t>
  </si>
  <si>
    <t>Podbudowa z mieszanki niezwiązanej 0/31.5mm stabilizowanej mechanicznie gr. 20 cm - dla kategorii obciążenia ruchem KR2</t>
  </si>
  <si>
    <t>Wykonanie nawierzchni z AC 16 W 35/50, w-wa wiążąca grubości 5 cm</t>
  </si>
  <si>
    <t>Wykonanie nawierzchni z AC 16 W 35/50, w-wa wiążąca grubości 8 cm</t>
  </si>
  <si>
    <t>Elementy zabezpieczające przed zanieczyszczeniem wód – zastawki rynnowe typu 3R</t>
  </si>
  <si>
    <t>KNR 9-11 0101-03+KNR 2-31 0114-05 0114-06
analiza indywidualna</t>
  </si>
  <si>
    <t>Montaż rury ochronnej z kompletem płóz i manszet Dz315 PE100 SDR17,6</t>
  </si>
  <si>
    <t>Wykonanie zabezpieczenia gazociągu w/c ze zbrojonych płyt betonowych na podsypce piaskowej</t>
  </si>
  <si>
    <t>KNNR 6 0307-07
analiza indywidualna</t>
  </si>
  <si>
    <t>Montaż sieci kanalizacji sanitarnej grawitacyjnej z rur PE-HD SN8 średnicy Dz200 wraz z armatura</t>
  </si>
  <si>
    <t>BCI 11.1.5
analogia</t>
  </si>
  <si>
    <t>Montaż sieci wodociągowej z rur PE100 SDR11 średnicy Dz32 wraz ze wszystkimi kształtkami</t>
  </si>
  <si>
    <t>Montaż sieci wody przemysłowej z rur PE100 Dz800 wraz ze wszystkimi kształtkami</t>
  </si>
  <si>
    <t>BCO 5565
analogia</t>
  </si>
  <si>
    <t>Montaż sieci wody przemysłowej z rur PE100 Dz710 wraz ze wszystkimi kształtkami</t>
  </si>
  <si>
    <t>Demontaż istniejącej sieci wodociągowej Dz32</t>
  </si>
  <si>
    <t>Demontaż istniejącej sieci wody przemysłowej Dn600 – Dn700</t>
  </si>
  <si>
    <t>Likwidacja nieczynnego przewodu kanalizacyjnego Dn1000</t>
  </si>
  <si>
    <t>Montaż sieci ciepłowniczej z rur preizolowanych  2xDn600/800</t>
  </si>
  <si>
    <t>BCI 12.1.1.012
analogia</t>
  </si>
  <si>
    <t xml:space="preserve">I. Koszt robót budowlanych </t>
  </si>
  <si>
    <r>
      <t xml:space="preserve">„Budowa/modernizacja infrastruktury drogowej, technicznej drogowej, elektroenergetycznej  i wodno-kanalizacyjnej na terenie Dolnośląskiej Strefy Aktywności Gospodarczej – S 3 Jawor” -  </t>
    </r>
    <r>
      <rPr>
        <sz val="11"/>
        <color indexed="8"/>
        <rFont val="Calibri"/>
        <family val="2"/>
      </rPr>
      <t>układ drogowy</t>
    </r>
  </si>
  <si>
    <t>Załącznik - 1A Formularz cenowy</t>
  </si>
  <si>
    <t>Załącznik 1A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</si>
</sst>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[Red]\-#,##0\ "/>
    <numFmt numFmtId="167" formatCode="#,##0.00_ ;[Red]\-#,##0.00\ "/>
    <numFmt numFmtId="168" formatCode="#,##0&quot; F&quot;_);[Red]\(#,##0&quot; F&quot;\)"/>
    <numFmt numFmtId="169" formatCode="#,##0.00&quot; F&quot;_);[Red]\(#,##0.00&quot; F&quot;\)"/>
    <numFmt numFmtId="170" formatCode="_-* #,##0.00\ [$€-1]_-;\-* #,##0.00\ [$€-1]_-;_-* &quot;-&quot;??\ [$€-1]_-"/>
    <numFmt numFmtId="171" formatCode="d/mm/yyyy"/>
    <numFmt numFmtId="172" formatCode="#,##0.0"/>
    <numFmt numFmtId="173" formatCode="0.0"/>
    <numFmt numFmtId="174" formatCode="00\+000.00"/>
    <numFmt numFmtId="175" formatCode="0.000"/>
    <numFmt numFmtId="176" formatCode="#,##0.000"/>
    <numFmt numFmtId="177" formatCode="0.0000000"/>
    <numFmt numFmtId="178" formatCode="0.000000"/>
    <numFmt numFmtId="179" formatCode="0.00000"/>
    <numFmt numFmtId="180" formatCode="0.0000"/>
  </numFmts>
  <fonts count="77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Pl Courier New"/>
      <family val="0"/>
    </font>
    <font>
      <sz val="10"/>
      <name val="PL Times New Roman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4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8"/>
      <color indexed="62"/>
      <name val="Cambria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MS Sans Serif"/>
      <family val="2"/>
    </font>
    <font>
      <sz val="8"/>
      <name val="MS Sans Serif"/>
      <family val="0"/>
    </font>
    <font>
      <i/>
      <sz val="9"/>
      <name val="Arial"/>
      <family val="2"/>
    </font>
    <font>
      <b/>
      <sz val="9"/>
      <color indexed="10"/>
      <name val="Arial"/>
      <family val="2"/>
    </font>
    <font>
      <u val="single"/>
      <sz val="12.5"/>
      <color indexed="12"/>
      <name val="MS Sans Serif"/>
      <family val="0"/>
    </font>
    <font>
      <u val="single"/>
      <sz val="12.5"/>
      <color indexed="36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dashed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/>
      <bottom/>
    </border>
  </borders>
  <cellStyleXfs count="73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9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9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9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9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9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9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5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9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5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9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0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60" fillId="30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0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0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60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0" fillId="35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60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0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0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3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0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60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1" fillId="49" borderId="1" applyNumberFormat="0" applyAlignment="0" applyProtection="0"/>
    <xf numFmtId="0" fontId="8" fillId="5" borderId="2" applyNumberFormat="0" applyAlignment="0" applyProtection="0"/>
    <xf numFmtId="0" fontId="8" fillId="13" borderId="3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62" fillId="50" borderId="4" applyNumberFormat="0" applyAlignment="0" applyProtection="0"/>
    <xf numFmtId="0" fontId="9" fillId="3" borderId="5" applyNumberFormat="0" applyAlignment="0" applyProtection="0"/>
    <xf numFmtId="0" fontId="9" fillId="51" borderId="6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10" fillId="52" borderId="0" applyNumberFormat="0" applyBorder="0" applyAlignment="0" applyProtection="0"/>
    <xf numFmtId="0" fontId="10" fillId="6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63" fillId="5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24" fillId="0" borderId="0" applyNumberFormat="0" applyFont="0" applyFill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 wrapText="1"/>
    </xf>
    <xf numFmtId="0" fontId="6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65" fillId="54" borderId="9" applyNumberFormat="0" applyAlignment="0" applyProtection="0"/>
    <xf numFmtId="0" fontId="12" fillId="55" borderId="10" applyNumberFormat="0" applyAlignment="0" applyProtection="0"/>
    <xf numFmtId="0" fontId="12" fillId="56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66" fillId="0" borderId="11" applyNumberFormat="0" applyFill="0" applyAlignment="0" applyProtection="0"/>
    <xf numFmtId="0" fontId="28" fillId="0" borderId="12" applyNumberFormat="0" applyFill="0" applyAlignment="0" applyProtection="0"/>
    <xf numFmtId="0" fontId="13" fillId="0" borderId="13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67" fillId="0" borderId="14" applyNumberFormat="0" applyFill="0" applyAlignment="0" applyProtection="0"/>
    <xf numFmtId="0" fontId="29" fillId="0" borderId="15" applyNumberFormat="0" applyFill="0" applyAlignment="0" applyProtection="0"/>
    <xf numFmtId="0" fontId="14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68" fillId="0" borderId="16" applyNumberFormat="0" applyFill="0" applyAlignment="0" applyProtection="0"/>
    <xf numFmtId="0" fontId="30" fillId="0" borderId="12" applyNumberFormat="0" applyFill="0" applyAlignment="0" applyProtection="0"/>
    <xf numFmtId="0" fontId="15" fillId="0" borderId="17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5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69" fillId="58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6" fillId="0" borderId="0">
      <alignment/>
      <protection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>
      <alignment vertical="top"/>
      <protection/>
    </xf>
    <xf numFmtId="0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Protection="0">
      <alignment vertical="top"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 applyNumberFormat="0" applyFill="0" applyBorder="0" applyProtection="0">
      <alignment vertical="top"/>
    </xf>
    <xf numFmtId="0" fontId="70" fillId="50" borderId="1" applyNumberFormat="0" applyAlignment="0" applyProtection="0"/>
    <xf numFmtId="0" fontId="17" fillId="3" borderId="2" applyNumberFormat="0" applyAlignment="0" applyProtection="0"/>
    <xf numFmtId="0" fontId="17" fillId="51" borderId="3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42" fillId="0" borderId="0" applyNumberFormat="0" applyFill="0" applyBorder="0" applyAlignment="0" applyProtection="0"/>
    <xf numFmtId="0" fontId="23" fillId="0" borderId="1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>
      <alignment/>
      <protection/>
    </xf>
    <xf numFmtId="0" fontId="71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3" fillId="0" borderId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9" borderId="22" applyNumberFormat="0" applyFont="0" applyAlignment="0" applyProtection="0"/>
    <xf numFmtId="0" fontId="3" fillId="7" borderId="23" applyNumberFormat="0" applyAlignment="0" applyProtection="0"/>
    <xf numFmtId="0" fontId="24" fillId="60" borderId="24" applyNumberFormat="0" applyFon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61" borderId="0" applyNumberFormat="0" applyBorder="0" applyAlignment="0" applyProtection="0"/>
    <xf numFmtId="0" fontId="22" fillId="4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75" fillId="62" borderId="0" applyNumberFormat="0" applyBorder="0" applyAlignment="0" applyProtection="0"/>
  </cellStyleXfs>
  <cellXfs count="206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628" applyNumberFormat="1" applyFont="1" applyFill="1" applyBorder="1" applyAlignment="1" applyProtection="1">
      <alignment horizontal="center" vertical="top"/>
      <protection/>
    </xf>
    <xf numFmtId="0" fontId="4" fillId="0" borderId="0" xfId="628" applyNumberFormat="1" applyFont="1" applyFill="1" applyBorder="1" applyAlignment="1" applyProtection="1">
      <alignment vertical="top"/>
      <protection/>
    </xf>
    <xf numFmtId="4" fontId="4" fillId="0" borderId="0" xfId="628" applyNumberFormat="1" applyFont="1" applyFill="1" applyBorder="1" applyAlignment="1" applyProtection="1">
      <alignment horizontal="center" vertical="top"/>
      <protection/>
    </xf>
    <xf numFmtId="0" fontId="4" fillId="0" borderId="25" xfId="628" applyNumberFormat="1" applyFont="1" applyFill="1" applyBorder="1" applyAlignment="1" applyProtection="1">
      <alignment horizontal="center" vertical="top"/>
      <protection/>
    </xf>
    <xf numFmtId="0" fontId="4" fillId="0" borderId="26" xfId="628" applyNumberFormat="1" applyFont="1" applyFill="1" applyBorder="1" applyAlignment="1" applyProtection="1">
      <alignment horizontal="center" vertical="top"/>
      <protection/>
    </xf>
    <xf numFmtId="4" fontId="4" fillId="0" borderId="27" xfId="628" applyNumberFormat="1" applyFont="1" applyFill="1" applyBorder="1" applyAlignment="1" applyProtection="1">
      <alignment horizontal="center" vertical="top"/>
      <protection/>
    </xf>
    <xf numFmtId="4" fontId="4" fillId="0" borderId="28" xfId="628" applyNumberFormat="1" applyFont="1" applyFill="1" applyBorder="1" applyAlignment="1" applyProtection="1">
      <alignment horizontal="center" vertical="top"/>
      <protection/>
    </xf>
    <xf numFmtId="3" fontId="4" fillId="0" borderId="26" xfId="628" applyNumberFormat="1" applyFont="1" applyFill="1" applyBorder="1" applyAlignment="1" applyProtection="1">
      <alignment horizontal="center" vertical="top"/>
      <protection/>
    </xf>
    <xf numFmtId="3" fontId="4" fillId="0" borderId="29" xfId="628" applyNumberFormat="1" applyFont="1" applyFill="1" applyBorder="1" applyAlignment="1" applyProtection="1">
      <alignment horizontal="center" vertical="top"/>
      <protection/>
    </xf>
    <xf numFmtId="0" fontId="4" fillId="0" borderId="0" xfId="628" applyNumberFormat="1" applyFont="1" applyFill="1" applyBorder="1" applyAlignment="1" applyProtection="1">
      <alignment horizontal="center" vertical="top" wrapText="1"/>
      <protection/>
    </xf>
    <xf numFmtId="0" fontId="4" fillId="0" borderId="30" xfId="628" applyNumberFormat="1" applyFont="1" applyFill="1" applyBorder="1" applyAlignment="1" applyProtection="1">
      <alignment horizontal="center" vertical="top" wrapText="1"/>
      <protection/>
    </xf>
    <xf numFmtId="0" fontId="4" fillId="0" borderId="26" xfId="628" applyNumberFormat="1" applyFont="1" applyFill="1" applyBorder="1" applyAlignment="1" applyProtection="1">
      <alignment horizontal="center" vertical="top" wrapText="1"/>
      <protection/>
    </xf>
    <xf numFmtId="0" fontId="4" fillId="0" borderId="0" xfId="628" applyNumberFormat="1" applyFont="1" applyFill="1" applyBorder="1" applyAlignment="1" applyProtection="1">
      <alignment vertical="top" wrapText="1"/>
      <protection/>
    </xf>
    <xf numFmtId="49" fontId="4" fillId="0" borderId="27" xfId="0" applyNumberFormat="1" applyFont="1" applyFill="1" applyBorder="1" applyAlignment="1">
      <alignment horizontal="left" vertical="top" wrapText="1"/>
    </xf>
    <xf numFmtId="4" fontId="4" fillId="0" borderId="0" xfId="628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3" fillId="0" borderId="27" xfId="670" applyNumberFormat="1" applyFont="1" applyFill="1" applyBorder="1" applyAlignment="1" applyProtection="1">
      <alignment horizontal="left" vertical="top" wrapText="1"/>
      <protection/>
    </xf>
    <xf numFmtId="4" fontId="3" fillId="0" borderId="27" xfId="598" applyNumberFormat="1" applyFont="1" applyFill="1" applyBorder="1" applyAlignment="1" applyProtection="1">
      <alignment horizontal="center" vertical="top" wrapText="1"/>
      <protection/>
    </xf>
    <xf numFmtId="171" fontId="3" fillId="0" borderId="27" xfId="670" applyNumberFormat="1" applyFont="1" applyFill="1" applyBorder="1" applyAlignment="1" applyProtection="1">
      <alignment horizontal="center" vertical="top" wrapText="1"/>
      <protection/>
    </xf>
    <xf numFmtId="2" fontId="4" fillId="0" borderId="0" xfId="599" applyNumberFormat="1" applyFont="1" applyFill="1" applyBorder="1" applyAlignment="1" applyProtection="1">
      <alignment horizontal="left" vertical="top" wrapText="1"/>
      <protection/>
    </xf>
    <xf numFmtId="0" fontId="3" fillId="0" borderId="27" xfId="670" applyFont="1" applyFill="1" applyBorder="1" applyAlignment="1" applyProtection="1">
      <alignment horizontal="center" vertical="top" wrapText="1"/>
      <protection/>
    </xf>
    <xf numFmtId="49" fontId="3" fillId="0" borderId="27" xfId="599" applyNumberFormat="1" applyFont="1" applyFill="1" applyBorder="1" applyAlignment="1">
      <alignment horizontal="left" vertical="top" wrapText="1"/>
    </xf>
    <xf numFmtId="49" fontId="3" fillId="0" borderId="27" xfId="671" applyNumberFormat="1" applyFont="1" applyFill="1" applyBorder="1" applyAlignment="1" applyProtection="1">
      <alignment horizontal="left" vertical="top" wrapText="1"/>
      <protection/>
    </xf>
    <xf numFmtId="0" fontId="3" fillId="0" borderId="27" xfId="599" applyFont="1" applyFill="1" applyBorder="1" applyAlignment="1">
      <alignment horizontal="center" vertical="top" wrapText="1"/>
    </xf>
    <xf numFmtId="49" fontId="3" fillId="0" borderId="27" xfId="599" applyNumberFormat="1" applyFont="1" applyFill="1" applyBorder="1" applyAlignment="1">
      <alignment horizontal="center" vertical="top" wrapText="1"/>
    </xf>
    <xf numFmtId="171" fontId="3" fillId="0" borderId="27" xfId="599" applyNumberFormat="1" applyFont="1" applyFill="1" applyBorder="1" applyAlignment="1">
      <alignment horizontal="center" vertical="top" wrapText="1"/>
    </xf>
    <xf numFmtId="49" fontId="3" fillId="0" borderId="27" xfId="670" applyNumberFormat="1" applyFont="1" applyFill="1" applyBorder="1" applyAlignment="1" applyProtection="1">
      <alignment horizontal="center" vertical="top" wrapText="1"/>
      <protection/>
    </xf>
    <xf numFmtId="49" fontId="3" fillId="0" borderId="27" xfId="477" applyNumberFormat="1" applyFont="1" applyFill="1" applyBorder="1" applyAlignment="1">
      <alignment horizontal="left" vertical="top" wrapText="1"/>
    </xf>
    <xf numFmtId="0" fontId="4" fillId="0" borderId="0" xfId="599" applyNumberFormat="1" applyFont="1" applyFill="1" applyBorder="1" applyAlignment="1" applyProtection="1">
      <alignment horizontal="left" vertical="top" wrapText="1"/>
      <protection/>
    </xf>
    <xf numFmtId="4" fontId="3" fillId="0" borderId="27" xfId="599" applyNumberFormat="1" applyFont="1" applyFill="1" applyBorder="1" applyAlignment="1" applyProtection="1">
      <alignment horizontal="center" vertical="top" wrapText="1"/>
      <protection/>
    </xf>
    <xf numFmtId="4" fontId="4" fillId="0" borderId="0" xfId="628" applyNumberFormat="1" applyFont="1" applyFill="1" applyBorder="1" applyAlignment="1" applyProtection="1">
      <alignment vertical="top" wrapText="1"/>
      <protection/>
    </xf>
    <xf numFmtId="165" fontId="3" fillId="0" borderId="27" xfId="477" applyFont="1" applyFill="1" applyBorder="1" applyAlignment="1">
      <alignment horizontal="left" vertical="top" wrapText="1"/>
    </xf>
    <xf numFmtId="0" fontId="3" fillId="0" borderId="27" xfId="599" applyNumberFormat="1" applyFont="1" applyFill="1" applyBorder="1" applyAlignment="1" applyProtection="1">
      <alignment horizontal="center" vertical="top" wrapText="1"/>
      <protection/>
    </xf>
    <xf numFmtId="4" fontId="3" fillId="63" borderId="27" xfId="598" applyNumberFormat="1" applyFont="1" applyFill="1" applyBorder="1" applyAlignment="1" applyProtection="1">
      <alignment horizontal="center" vertical="top" wrapText="1"/>
      <protection/>
    </xf>
    <xf numFmtId="4" fontId="35" fillId="63" borderId="27" xfId="598" applyNumberFormat="1" applyFont="1" applyFill="1" applyBorder="1" applyAlignment="1" applyProtection="1">
      <alignment horizontal="center" vertical="top" wrapText="1"/>
      <protection/>
    </xf>
    <xf numFmtId="49" fontId="35" fillId="0" borderId="27" xfId="599" applyNumberFormat="1" applyFont="1" applyFill="1" applyBorder="1" applyAlignment="1">
      <alignment horizontal="left" vertical="top" wrapText="1"/>
    </xf>
    <xf numFmtId="4" fontId="35" fillId="0" borderId="27" xfId="598" applyNumberFormat="1" applyFont="1" applyFill="1" applyBorder="1" applyAlignment="1" applyProtection="1">
      <alignment horizontal="center" vertical="top" wrapText="1"/>
      <protection/>
    </xf>
    <xf numFmtId="49" fontId="35" fillId="0" borderId="27" xfId="599" applyNumberFormat="1" applyFont="1" applyFill="1" applyBorder="1" applyAlignment="1">
      <alignment horizontal="center" vertical="top" wrapText="1"/>
    </xf>
    <xf numFmtId="49" fontId="3" fillId="0" borderId="27" xfId="0" applyNumberFormat="1" applyFont="1" applyBorder="1" applyAlignment="1">
      <alignment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49" fontId="35" fillId="0" borderId="27" xfId="0" applyNumberFormat="1" applyFont="1" applyBorder="1" applyAlignment="1">
      <alignment vertical="center" wrapText="1"/>
    </xf>
    <xf numFmtId="4" fontId="3" fillId="63" borderId="27" xfId="599" applyNumberFormat="1" applyFont="1" applyFill="1" applyBorder="1" applyAlignment="1" applyProtection="1">
      <alignment horizontal="center" vertical="top" wrapText="1"/>
      <protection/>
    </xf>
    <xf numFmtId="49" fontId="4" fillId="0" borderId="27" xfId="0" applyNumberFormat="1" applyFont="1" applyFill="1" applyBorder="1" applyAlignment="1">
      <alignment horizontal="left" vertical="center" wrapText="1"/>
    </xf>
    <xf numFmtId="49" fontId="4" fillId="0" borderId="27" xfId="669" applyNumberFormat="1" applyFont="1" applyFill="1" applyBorder="1" applyAlignment="1" applyProtection="1">
      <alignment horizontal="left" vertical="center" wrapText="1"/>
      <protection/>
    </xf>
    <xf numFmtId="49" fontId="4" fillId="0" borderId="27" xfId="0" applyNumberFormat="1" applyFont="1" applyFill="1" applyBorder="1" applyAlignment="1">
      <alignment wrapText="1"/>
    </xf>
    <xf numFmtId="2" fontId="36" fillId="0" borderId="0" xfId="599" applyNumberFormat="1" applyFont="1" applyFill="1" applyBorder="1" applyAlignment="1" applyProtection="1">
      <alignment horizontal="left" vertical="top" wrapText="1"/>
      <protection/>
    </xf>
    <xf numFmtId="2" fontId="4" fillId="0" borderId="0" xfId="0" applyNumberFormat="1" applyFont="1" applyFill="1" applyBorder="1" applyAlignment="1" applyProtection="1">
      <alignment vertical="top"/>
      <protection/>
    </xf>
    <xf numFmtId="49" fontId="4" fillId="0" borderId="27" xfId="669" applyNumberFormat="1" applyFont="1" applyBorder="1" applyAlignment="1" applyProtection="1">
      <alignment horizontal="left" vertical="top" wrapText="1"/>
      <protection/>
    </xf>
    <xf numFmtId="4" fontId="4" fillId="0" borderId="27" xfId="669" applyNumberFormat="1" applyFont="1" applyBorder="1" applyAlignment="1" applyProtection="1">
      <alignment horizontal="center" vertical="top" wrapText="1"/>
      <protection/>
    </xf>
    <xf numFmtId="49" fontId="4" fillId="0" borderId="27" xfId="0" applyNumberFormat="1" applyFont="1" applyBorder="1" applyAlignment="1">
      <alignment horizontal="left" vertical="top" wrapText="1"/>
    </xf>
    <xf numFmtId="49" fontId="4" fillId="64" borderId="27" xfId="0" applyNumberFormat="1" applyFont="1" applyFill="1" applyBorder="1" applyAlignment="1">
      <alignment horizontal="left" vertical="top" wrapText="1"/>
    </xf>
    <xf numFmtId="4" fontId="32" fillId="0" borderId="31" xfId="628" applyNumberFormat="1" applyFont="1" applyFill="1" applyBorder="1" applyAlignment="1" applyProtection="1">
      <alignment horizontal="center" vertical="center"/>
      <protection/>
    </xf>
    <xf numFmtId="171" fontId="4" fillId="0" borderId="27" xfId="669" applyNumberFormat="1" applyFont="1" applyBorder="1" applyAlignment="1" applyProtection="1">
      <alignment horizontal="center" vertical="top" wrapText="1"/>
      <protection/>
    </xf>
    <xf numFmtId="171" fontId="4" fillId="0" borderId="27" xfId="669" applyNumberFormat="1" applyFont="1" applyFill="1" applyBorder="1" applyAlignment="1" applyProtection="1">
      <alignment horizontal="center" vertical="top" wrapText="1"/>
      <protection/>
    </xf>
    <xf numFmtId="4" fontId="4" fillId="0" borderId="27" xfId="669" applyNumberFormat="1" applyFont="1" applyFill="1" applyBorder="1" applyAlignment="1" applyProtection="1">
      <alignment horizontal="center" vertical="top" wrapText="1"/>
      <protection/>
    </xf>
    <xf numFmtId="0" fontId="4" fillId="0" borderId="32" xfId="628" applyNumberFormat="1" applyFont="1" applyFill="1" applyBorder="1" applyAlignment="1" applyProtection="1">
      <alignment horizontal="center" vertical="top" wrapText="1"/>
      <protection/>
    </xf>
    <xf numFmtId="49" fontId="4" fillId="0" borderId="27" xfId="672" applyNumberFormat="1" applyFont="1" applyBorder="1" applyAlignment="1" applyProtection="1">
      <alignment horizontal="left" vertical="top" wrapText="1"/>
      <protection/>
    </xf>
    <xf numFmtId="4" fontId="4" fillId="0" borderId="27" xfId="598" applyNumberFormat="1" applyFont="1" applyFill="1" applyBorder="1" applyAlignment="1" applyProtection="1">
      <alignment horizontal="center" vertical="top" wrapText="1"/>
      <protection/>
    </xf>
    <xf numFmtId="4" fontId="4" fillId="0" borderId="27" xfId="669" applyNumberFormat="1" applyFont="1" applyFill="1" applyBorder="1" applyAlignment="1" applyProtection="1">
      <alignment horizontal="center" vertical="top"/>
      <protection/>
    </xf>
    <xf numFmtId="165" fontId="34" fillId="3" borderId="27" xfId="482" applyFont="1" applyFill="1" applyBorder="1" applyAlignment="1" applyProtection="1">
      <alignment horizontal="left" vertical="top" wrapText="1"/>
      <protection/>
    </xf>
    <xf numFmtId="165" fontId="4" fillId="0" borderId="27" xfId="482" applyFont="1" applyBorder="1" applyAlignment="1" applyProtection="1">
      <alignment horizontal="left" vertical="top" wrapText="1"/>
      <protection/>
    </xf>
    <xf numFmtId="165" fontId="4" fillId="3" borderId="27" xfId="482" applyFont="1" applyFill="1" applyBorder="1" applyAlignment="1" applyProtection="1">
      <alignment horizontal="left" vertical="top" wrapText="1"/>
      <protection/>
    </xf>
    <xf numFmtId="49" fontId="4" fillId="0" borderId="27" xfId="484" applyNumberFormat="1" applyFont="1" applyBorder="1" applyAlignment="1" applyProtection="1">
      <alignment horizontal="left" vertical="top" wrapText="1"/>
      <protection/>
    </xf>
    <xf numFmtId="0" fontId="4" fillId="0" borderId="27" xfId="484" applyFont="1" applyBorder="1" applyAlignment="1" applyProtection="1">
      <alignment vertical="top" wrapText="1"/>
      <protection/>
    </xf>
    <xf numFmtId="171" fontId="4" fillId="0" borderId="27" xfId="669" applyNumberFormat="1" applyFont="1" applyFill="1" applyBorder="1" applyAlignment="1" applyProtection="1">
      <alignment horizontal="center" vertical="top"/>
      <protection/>
    </xf>
    <xf numFmtId="0" fontId="4" fillId="0" borderId="27" xfId="628" applyNumberFormat="1" applyFont="1" applyFill="1" applyBorder="1" applyAlignment="1" applyProtection="1">
      <alignment horizontal="left" vertical="top" wrapText="1"/>
      <protection/>
    </xf>
    <xf numFmtId="4" fontId="4" fillId="0" borderId="27" xfId="598" applyNumberFormat="1" applyFont="1" applyFill="1" applyBorder="1" applyAlignment="1" applyProtection="1">
      <alignment horizontal="center" vertical="top"/>
      <protection/>
    </xf>
    <xf numFmtId="49" fontId="3" fillId="0" borderId="27" xfId="482" applyNumberFormat="1" applyFont="1" applyFill="1" applyBorder="1" applyAlignment="1">
      <alignment horizontal="left" vertical="top" wrapText="1"/>
    </xf>
    <xf numFmtId="165" fontId="3" fillId="0" borderId="27" xfId="482" applyFont="1" applyFill="1" applyBorder="1" applyAlignment="1">
      <alignment horizontal="left" vertical="top" wrapText="1"/>
    </xf>
    <xf numFmtId="0" fontId="4" fillId="0" borderId="27" xfId="669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174" fontId="4" fillId="0" borderId="27" xfId="0" applyNumberFormat="1" applyFont="1" applyFill="1" applyBorder="1" applyAlignment="1">
      <alignment horizontal="left" vertical="top" wrapText="1"/>
    </xf>
    <xf numFmtId="174" fontId="4" fillId="0" borderId="27" xfId="0" applyNumberFormat="1" applyFont="1" applyFill="1" applyBorder="1" applyAlignment="1">
      <alignment horizontal="left" vertical="top" wrapText="1" shrinkToFit="1"/>
    </xf>
    <xf numFmtId="0" fontId="4" fillId="0" borderId="27" xfId="0" applyFont="1" applyFill="1" applyBorder="1" applyAlignment="1">
      <alignment horizontal="left" vertical="top" wrapText="1"/>
    </xf>
    <xf numFmtId="0" fontId="4" fillId="0" borderId="27" xfId="669" applyFont="1" applyFill="1" applyBorder="1" applyAlignment="1" applyProtection="1">
      <alignment horizontal="left" vertical="top"/>
      <protection/>
    </xf>
    <xf numFmtId="165" fontId="34" fillId="0" borderId="27" xfId="482" applyFont="1" applyBorder="1" applyAlignment="1" applyProtection="1">
      <alignment horizontal="left" vertical="top" wrapText="1"/>
      <protection/>
    </xf>
    <xf numFmtId="4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4" fontId="4" fillId="0" borderId="27" xfId="0" applyNumberFormat="1" applyFont="1" applyFill="1" applyBorder="1" applyAlignment="1">
      <alignment horizontal="center" vertical="top" wrapText="1"/>
    </xf>
    <xf numFmtId="165" fontId="4" fillId="0" borderId="32" xfId="482" applyFont="1" applyBorder="1" applyAlignment="1" applyProtection="1">
      <alignment horizontal="left" vertical="top" wrapText="1"/>
      <protection/>
    </xf>
    <xf numFmtId="165" fontId="4" fillId="0" borderId="33" xfId="482" applyFont="1" applyBorder="1" applyAlignment="1" applyProtection="1">
      <alignment horizontal="left" vertical="top" wrapText="1"/>
      <protection/>
    </xf>
    <xf numFmtId="0" fontId="3" fillId="0" borderId="27" xfId="0" applyNumberFormat="1" applyFont="1" applyFill="1" applyBorder="1" applyAlignment="1" applyProtection="1">
      <alignment horizontal="left" vertical="top"/>
      <protection/>
    </xf>
    <xf numFmtId="0" fontId="3" fillId="0" borderId="27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Font="1" applyFill="1" applyBorder="1" applyAlignment="1">
      <alignment horizontal="left" vertical="top" wrapText="1"/>
    </xf>
    <xf numFmtId="49" fontId="3" fillId="0" borderId="27" xfId="669" applyNumberFormat="1" applyFont="1" applyFill="1" applyBorder="1" applyAlignment="1" applyProtection="1">
      <alignment horizontal="left" vertical="top" wrapText="1"/>
      <protection/>
    </xf>
    <xf numFmtId="0" fontId="0" fillId="0" borderId="27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27" xfId="482" applyNumberFormat="1" applyFont="1" applyFill="1" applyBorder="1" applyAlignment="1">
      <alignment horizontal="left" vertical="top" wrapText="1"/>
    </xf>
    <xf numFmtId="4" fontId="4" fillId="0" borderId="27" xfId="598" applyNumberFormat="1" applyFont="1" applyFill="1" applyBorder="1" applyAlignment="1" applyProtection="1">
      <alignment horizontal="center" vertical="center"/>
      <protection/>
    </xf>
    <xf numFmtId="0" fontId="4" fillId="0" borderId="27" xfId="628" applyNumberFormat="1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 vertical="top" wrapText="1"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27" xfId="669" applyNumberFormat="1" applyFont="1" applyFill="1" applyBorder="1" applyAlignment="1">
      <alignment horizontal="left" vertical="top" wrapText="1"/>
    </xf>
    <xf numFmtId="4" fontId="4" fillId="0" borderId="27" xfId="625" applyNumberFormat="1" applyFont="1" applyFill="1" applyBorder="1" applyAlignment="1" applyProtection="1">
      <alignment horizontal="center" vertical="center"/>
      <protection/>
    </xf>
    <xf numFmtId="0" fontId="4" fillId="0" borderId="27" xfId="625" applyNumberFormat="1" applyFont="1" applyFill="1" applyBorder="1" applyAlignment="1" applyProtection="1">
      <alignment horizontal="center" vertical="center" wrapText="1"/>
      <protection/>
    </xf>
    <xf numFmtId="0" fontId="4" fillId="0" borderId="27" xfId="625" applyNumberFormat="1" applyFont="1" applyFill="1" applyBorder="1" applyAlignment="1" applyProtection="1">
      <alignment horizontal="center" vertical="center"/>
      <protection/>
    </xf>
    <xf numFmtId="0" fontId="4" fillId="0" borderId="27" xfId="672" applyNumberFormat="1" applyFont="1" applyBorder="1" applyAlignment="1" applyProtection="1">
      <alignment horizontal="center" vertical="top" wrapText="1"/>
      <protection/>
    </xf>
    <xf numFmtId="4" fontId="4" fillId="0" borderId="27" xfId="672" applyNumberFormat="1" applyFont="1" applyBorder="1" applyAlignment="1" applyProtection="1">
      <alignment horizontal="center" vertical="top" wrapText="1"/>
      <protection/>
    </xf>
    <xf numFmtId="0" fontId="4" fillId="0" borderId="27" xfId="669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36" fillId="3" borderId="27" xfId="482" applyNumberFormat="1" applyFont="1" applyFill="1" applyBorder="1" applyAlignment="1" applyProtection="1">
      <alignment horizontal="left" vertical="top" wrapText="1"/>
      <protection/>
    </xf>
    <xf numFmtId="4" fontId="36" fillId="0" borderId="27" xfId="0" applyNumberFormat="1" applyFont="1" applyFill="1" applyBorder="1" applyAlignment="1" applyProtection="1">
      <alignment horizontal="center" vertical="top" wrapText="1"/>
      <protection/>
    </xf>
    <xf numFmtId="0" fontId="37" fillId="0" borderId="0" xfId="0" applyNumberFormat="1" applyFont="1" applyFill="1" applyBorder="1" applyAlignment="1" applyProtection="1">
      <alignment horizontal="left" vertical="top" wrapText="1"/>
      <protection/>
    </xf>
    <xf numFmtId="165" fontId="36" fillId="3" borderId="27" xfId="482" applyFont="1" applyFill="1" applyBorder="1" applyAlignment="1" applyProtection="1">
      <alignment horizontal="left" vertical="top" wrapText="1"/>
      <protection/>
    </xf>
    <xf numFmtId="49" fontId="36" fillId="0" borderId="27" xfId="482" applyNumberFormat="1" applyFont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0" borderId="0" xfId="625" applyNumberFormat="1" applyFont="1" applyFill="1" applyBorder="1" applyAlignment="1" applyProtection="1">
      <alignment vertical="top" wrapText="1"/>
      <protection/>
    </xf>
    <xf numFmtId="174" fontId="4" fillId="0" borderId="27" xfId="625" applyNumberFormat="1" applyFont="1" applyFill="1" applyBorder="1" applyAlignment="1">
      <alignment horizontal="left" vertical="top" wrapText="1"/>
    </xf>
    <xf numFmtId="174" fontId="4" fillId="0" borderId="27" xfId="625" applyNumberFormat="1" applyFont="1" applyFill="1" applyBorder="1" applyAlignment="1">
      <alignment horizontal="left" vertical="top" wrapText="1" shrinkToFit="1"/>
    </xf>
    <xf numFmtId="0" fontId="4" fillId="0" borderId="27" xfId="625" applyFont="1" applyFill="1" applyBorder="1" applyAlignment="1">
      <alignment horizontal="left" vertical="top" wrapText="1"/>
    </xf>
    <xf numFmtId="172" fontId="4" fillId="0" borderId="27" xfId="0" applyNumberFormat="1" applyFont="1" applyBorder="1" applyAlignment="1">
      <alignment horizontal="left" vertical="top"/>
    </xf>
    <xf numFmtId="0" fontId="4" fillId="0" borderId="27" xfId="0" applyFont="1" applyBorder="1" applyAlignment="1">
      <alignment horizontal="left" vertical="top" wrapText="1"/>
    </xf>
    <xf numFmtId="4" fontId="4" fillId="0" borderId="27" xfId="625" applyNumberFormat="1" applyFont="1" applyFill="1" applyBorder="1" applyAlignment="1" applyProtection="1">
      <alignment horizontal="center" vertical="top" wrapText="1"/>
      <protection/>
    </xf>
    <xf numFmtId="0" fontId="4" fillId="0" borderId="27" xfId="625" applyNumberFormat="1" applyFont="1" applyFill="1" applyBorder="1" applyAlignment="1" applyProtection="1">
      <alignment horizontal="center" vertical="top" wrapText="1"/>
      <protection/>
    </xf>
    <xf numFmtId="0" fontId="4" fillId="0" borderId="27" xfId="0" applyFont="1" applyBorder="1" applyAlignment="1">
      <alignment vertical="top"/>
    </xf>
    <xf numFmtId="0" fontId="4" fillId="0" borderId="27" xfId="0" applyFont="1" applyBorder="1" applyAlignment="1">
      <alignment horizontal="left" vertical="top"/>
    </xf>
    <xf numFmtId="0" fontId="4" fillId="0" borderId="0" xfId="625" applyNumberFormat="1" applyFont="1" applyFill="1" applyBorder="1" applyAlignment="1" applyProtection="1">
      <alignment horizontal="left" vertical="top" wrapText="1"/>
      <protection/>
    </xf>
    <xf numFmtId="4" fontId="4" fillId="0" borderId="0" xfId="625" applyNumberFormat="1" applyFont="1" applyFill="1" applyBorder="1" applyAlignment="1" applyProtection="1">
      <alignment horizontal="center" vertical="top" wrapText="1"/>
      <protection/>
    </xf>
    <xf numFmtId="0" fontId="4" fillId="0" borderId="0" xfId="625" applyNumberFormat="1" applyFont="1" applyFill="1" applyBorder="1" applyAlignment="1" applyProtection="1">
      <alignment horizontal="center" vertical="top" wrapText="1"/>
      <protection/>
    </xf>
    <xf numFmtId="0" fontId="4" fillId="0" borderId="0" xfId="625" applyNumberFormat="1" applyFont="1" applyFill="1" applyBorder="1" applyAlignment="1" applyProtection="1">
      <alignment vertical="top"/>
      <protection/>
    </xf>
    <xf numFmtId="49" fontId="4" fillId="0" borderId="27" xfId="669" applyNumberFormat="1" applyFont="1" applyBorder="1" applyAlignment="1" applyProtection="1">
      <alignment horizontal="left" vertical="center" wrapText="1"/>
      <protection/>
    </xf>
    <xf numFmtId="0" fontId="4" fillId="0" borderId="27" xfId="625" applyNumberFormat="1" applyFont="1" applyFill="1" applyBorder="1" applyAlignment="1" applyProtection="1">
      <alignment horizontal="center" vertical="top"/>
      <protection/>
    </xf>
    <xf numFmtId="0" fontId="4" fillId="0" borderId="0" xfId="625" applyNumberFormat="1" applyFont="1" applyFill="1" applyBorder="1" applyAlignment="1" applyProtection="1">
      <alignment horizontal="center" vertical="top"/>
      <protection/>
    </xf>
    <xf numFmtId="165" fontId="34" fillId="0" borderId="27" xfId="482" applyFont="1" applyFill="1" applyBorder="1" applyAlignment="1" applyProtection="1">
      <alignment horizontal="left" vertical="top" wrapText="1"/>
      <protection/>
    </xf>
    <xf numFmtId="49" fontId="34" fillId="0" borderId="27" xfId="482" applyNumberFormat="1" applyFont="1" applyFill="1" applyBorder="1" applyAlignment="1" applyProtection="1">
      <alignment horizontal="left" vertical="top" wrapText="1"/>
      <protection/>
    </xf>
    <xf numFmtId="4" fontId="4" fillId="0" borderId="27" xfId="669" applyNumberFormat="1" applyFont="1" applyFill="1" applyBorder="1" applyAlignment="1" applyProtection="1">
      <alignment horizontal="left" vertical="top" wrapText="1"/>
      <protection/>
    </xf>
    <xf numFmtId="49" fontId="4" fillId="0" borderId="34" xfId="669" applyNumberFormat="1" applyFont="1" applyFill="1" applyBorder="1" applyAlignment="1" applyProtection="1">
      <alignment horizontal="center" vertical="top"/>
      <protection/>
    </xf>
    <xf numFmtId="4" fontId="4" fillId="0" borderId="35" xfId="669" applyNumberFormat="1" applyFont="1" applyFill="1" applyBorder="1" applyAlignment="1" applyProtection="1">
      <alignment horizontal="left" vertical="top" wrapText="1"/>
      <protection/>
    </xf>
    <xf numFmtId="49" fontId="4" fillId="0" borderId="36" xfId="669" applyNumberFormat="1" applyFont="1" applyFill="1" applyBorder="1" applyAlignment="1" applyProtection="1">
      <alignment horizontal="center" vertical="top"/>
      <protection/>
    </xf>
    <xf numFmtId="4" fontId="4" fillId="0" borderId="28" xfId="669" applyNumberFormat="1" applyFont="1" applyFill="1" applyBorder="1" applyAlignment="1" applyProtection="1">
      <alignment horizontal="center" vertical="top" wrapText="1"/>
      <protection/>
    </xf>
    <xf numFmtId="4" fontId="4" fillId="0" borderId="37" xfId="669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" fontId="32" fillId="0" borderId="38" xfId="628" applyNumberFormat="1" applyFont="1" applyFill="1" applyBorder="1" applyAlignment="1" applyProtection="1">
      <alignment horizontal="center" vertical="center"/>
      <protection/>
    </xf>
    <xf numFmtId="0" fontId="4" fillId="0" borderId="27" xfId="628" applyNumberFormat="1" applyFont="1" applyFill="1" applyBorder="1" applyAlignment="1" applyProtection="1">
      <alignment horizontal="left" vertical="center"/>
      <protection/>
    </xf>
    <xf numFmtId="0" fontId="4" fillId="0" borderId="34" xfId="628" applyNumberFormat="1" applyFont="1" applyFill="1" applyBorder="1" applyAlignment="1" applyProtection="1">
      <alignment horizontal="center" vertical="center"/>
      <protection/>
    </xf>
    <xf numFmtId="0" fontId="4" fillId="0" borderId="35" xfId="628" applyNumberFormat="1" applyFont="1" applyFill="1" applyBorder="1" applyAlignment="1" applyProtection="1">
      <alignment horizontal="left" vertical="center"/>
      <protection/>
    </xf>
    <xf numFmtId="0" fontId="4" fillId="0" borderId="36" xfId="628" applyNumberFormat="1" applyFont="1" applyFill="1" applyBorder="1" applyAlignment="1" applyProtection="1">
      <alignment horizontal="center" vertical="center"/>
      <protection/>
    </xf>
    <xf numFmtId="0" fontId="4" fillId="0" borderId="25" xfId="628" applyNumberFormat="1" applyFont="1" applyFill="1" applyBorder="1" applyAlignment="1" applyProtection="1">
      <alignment horizontal="center" vertical="center"/>
      <protection/>
    </xf>
    <xf numFmtId="0" fontId="4" fillId="0" borderId="26" xfId="628" applyNumberFormat="1" applyFont="1" applyFill="1" applyBorder="1" applyAlignment="1" applyProtection="1">
      <alignment horizontal="left" vertical="center"/>
      <protection/>
    </xf>
    <xf numFmtId="4" fontId="4" fillId="0" borderId="28" xfId="628" applyNumberFormat="1" applyFont="1" applyFill="1" applyBorder="1" applyAlignment="1" applyProtection="1">
      <alignment horizontal="center" vertical="center"/>
      <protection/>
    </xf>
    <xf numFmtId="4" fontId="4" fillId="0" borderId="29" xfId="628" applyNumberFormat="1" applyFont="1" applyFill="1" applyBorder="1" applyAlignment="1" applyProtection="1">
      <alignment horizontal="center" vertical="center"/>
      <protection/>
    </xf>
    <xf numFmtId="4" fontId="4" fillId="0" borderId="37" xfId="628" applyNumberFormat="1" applyFont="1" applyFill="1" applyBorder="1" applyAlignment="1" applyProtection="1">
      <alignment horizontal="center" vertical="center"/>
      <protection/>
    </xf>
    <xf numFmtId="0" fontId="4" fillId="0" borderId="39" xfId="628" applyNumberFormat="1" applyFont="1" applyFill="1" applyBorder="1" applyAlignment="1" applyProtection="1">
      <alignment horizontal="center" vertical="center"/>
      <protection/>
    </xf>
    <xf numFmtId="0" fontId="4" fillId="0" borderId="32" xfId="628" applyNumberFormat="1" applyFont="1" applyFill="1" applyBorder="1" applyAlignment="1" applyProtection="1">
      <alignment horizontal="left" vertical="center"/>
      <protection/>
    </xf>
    <xf numFmtId="4" fontId="4" fillId="0" borderId="40" xfId="628" applyNumberFormat="1" applyFont="1" applyFill="1" applyBorder="1" applyAlignment="1" applyProtection="1">
      <alignment horizontal="center" vertical="center"/>
      <protection/>
    </xf>
    <xf numFmtId="4" fontId="40" fillId="57" borderId="31" xfId="628" applyNumberFormat="1" applyFont="1" applyFill="1" applyBorder="1" applyAlignment="1" applyProtection="1">
      <alignment horizontal="center" vertical="center"/>
      <protection/>
    </xf>
    <xf numFmtId="171" fontId="4" fillId="6" borderId="27" xfId="669" applyNumberFormat="1" applyFont="1" applyFill="1" applyBorder="1" applyAlignment="1" applyProtection="1">
      <alignment horizontal="center" vertical="top" wrapText="1"/>
      <protection/>
    </xf>
    <xf numFmtId="49" fontId="4" fillId="6" borderId="27" xfId="669" applyNumberFormat="1" applyFont="1" applyFill="1" applyBorder="1" applyAlignment="1" applyProtection="1">
      <alignment horizontal="left" vertical="top" wrapText="1"/>
      <protection/>
    </xf>
    <xf numFmtId="4" fontId="4" fillId="6" borderId="27" xfId="669" applyNumberFormat="1" applyFont="1" applyFill="1" applyBorder="1" applyAlignment="1" applyProtection="1">
      <alignment horizontal="center" vertical="top" wrapText="1"/>
      <protection/>
    </xf>
    <xf numFmtId="44" fontId="4" fillId="6" borderId="27" xfId="715" applyFont="1" applyFill="1" applyBorder="1" applyAlignment="1" applyProtection="1">
      <alignment horizontal="center" vertical="top" wrapText="1"/>
      <protection/>
    </xf>
    <xf numFmtId="0" fontId="4" fillId="57" borderId="27" xfId="669" applyFont="1" applyFill="1" applyBorder="1" applyAlignment="1" applyProtection="1">
      <alignment horizontal="center" vertical="top" wrapText="1"/>
      <protection/>
    </xf>
    <xf numFmtId="49" fontId="40" fillId="57" borderId="27" xfId="669" applyNumberFormat="1" applyFont="1" applyFill="1" applyBorder="1" applyAlignment="1" applyProtection="1">
      <alignment horizontal="left" vertical="top" wrapText="1"/>
      <protection/>
    </xf>
    <xf numFmtId="0" fontId="40" fillId="57" borderId="27" xfId="628" applyNumberFormat="1" applyFont="1" applyFill="1" applyBorder="1" applyAlignment="1" applyProtection="1">
      <alignment vertical="top" wrapText="1"/>
      <protection/>
    </xf>
    <xf numFmtId="0" fontId="4" fillId="57" borderId="27" xfId="628" applyNumberFormat="1" applyFont="1" applyFill="1" applyBorder="1" applyAlignment="1" applyProtection="1">
      <alignment horizontal="center" vertical="top"/>
      <protection/>
    </xf>
    <xf numFmtId="0" fontId="4" fillId="57" borderId="27" xfId="669" applyFont="1" applyFill="1" applyBorder="1" applyAlignment="1" applyProtection="1">
      <alignment horizontal="center" vertical="top"/>
      <protection/>
    </xf>
    <xf numFmtId="4" fontId="4" fillId="6" borderId="27" xfId="598" applyNumberFormat="1" applyFont="1" applyFill="1" applyBorder="1" applyAlignment="1" applyProtection="1">
      <alignment horizontal="center" vertical="top"/>
      <protection/>
    </xf>
    <xf numFmtId="0" fontId="4" fillId="57" borderId="27" xfId="599" applyFont="1" applyFill="1" applyBorder="1" applyAlignment="1">
      <alignment horizontal="center" vertical="top" wrapText="1"/>
    </xf>
    <xf numFmtId="0" fontId="4" fillId="6" borderId="27" xfId="628" applyNumberFormat="1" applyFont="1" applyFill="1" applyBorder="1" applyAlignment="1" applyProtection="1">
      <alignment vertical="top" wrapText="1"/>
      <protection/>
    </xf>
    <xf numFmtId="4" fontId="4" fillId="6" borderId="27" xfId="672" applyNumberFormat="1" applyFont="1" applyFill="1" applyBorder="1" applyAlignment="1" applyProtection="1">
      <alignment horizontal="center" vertical="top"/>
      <protection/>
    </xf>
    <xf numFmtId="0" fontId="4" fillId="57" borderId="27" xfId="0" applyFont="1" applyFill="1" applyBorder="1" applyAlignment="1">
      <alignment horizontal="center" vertical="top"/>
    </xf>
    <xf numFmtId="0" fontId="4" fillId="57" borderId="32" xfId="628" applyNumberFormat="1" applyFont="1" applyFill="1" applyBorder="1" applyAlignment="1" applyProtection="1">
      <alignment horizontal="center" vertical="top"/>
      <protection/>
    </xf>
    <xf numFmtId="0" fontId="4" fillId="57" borderId="27" xfId="484" applyFont="1" applyFill="1" applyBorder="1" applyAlignment="1" applyProtection="1">
      <alignment horizontal="center" vertical="top" wrapText="1"/>
      <protection/>
    </xf>
    <xf numFmtId="2" fontId="4" fillId="6" borderId="27" xfId="669" applyNumberFormat="1" applyFont="1" applyFill="1" applyBorder="1" applyAlignment="1" applyProtection="1">
      <alignment horizontal="center" vertical="top" wrapText="1"/>
      <protection/>
    </xf>
    <xf numFmtId="49" fontId="4" fillId="6" borderId="27" xfId="669" applyNumberFormat="1" applyFont="1" applyFill="1" applyBorder="1" applyAlignment="1" applyProtection="1">
      <alignment wrapText="1"/>
      <protection/>
    </xf>
    <xf numFmtId="0" fontId="4" fillId="6" borderId="27" xfId="484" applyFont="1" applyFill="1" applyBorder="1" applyAlignment="1" applyProtection="1">
      <alignment vertical="top" wrapText="1"/>
      <protection/>
    </xf>
    <xf numFmtId="49" fontId="4" fillId="6" borderId="27" xfId="484" applyNumberFormat="1" applyFont="1" applyFill="1" applyBorder="1" applyAlignment="1" applyProtection="1">
      <alignment horizontal="left" vertical="top" wrapText="1"/>
      <protection/>
    </xf>
    <xf numFmtId="4" fontId="4" fillId="0" borderId="33" xfId="669" applyNumberFormat="1" applyFont="1" applyFill="1" applyBorder="1" applyAlignment="1" applyProtection="1">
      <alignment horizontal="left" vertical="top" wrapText="1"/>
      <protection/>
    </xf>
    <xf numFmtId="4" fontId="4" fillId="0" borderId="41" xfId="669" applyNumberFormat="1" applyFont="1" applyFill="1" applyBorder="1" applyAlignment="1" applyProtection="1">
      <alignment horizontal="center" vertical="top" wrapText="1"/>
      <protection/>
    </xf>
    <xf numFmtId="2" fontId="4" fillId="0" borderId="27" xfId="669" applyNumberFormat="1" applyFont="1" applyFill="1" applyBorder="1" applyAlignment="1" applyProtection="1">
      <alignment horizontal="right" vertical="top" wrapText="1"/>
      <protection/>
    </xf>
    <xf numFmtId="0" fontId="4" fillId="57" borderId="27" xfId="669" applyFont="1" applyFill="1" applyBorder="1" applyAlignment="1" applyProtection="1">
      <alignment horizontal="right" vertical="top" wrapText="1"/>
      <protection/>
    </xf>
    <xf numFmtId="0" fontId="4" fillId="57" borderId="27" xfId="628" applyNumberFormat="1" applyFont="1" applyFill="1" applyBorder="1" applyAlignment="1" applyProtection="1">
      <alignment horizontal="right" vertical="top"/>
      <protection/>
    </xf>
    <xf numFmtId="0" fontId="39" fillId="0" borderId="0" xfId="0" applyNumberFormat="1" applyFont="1" applyFill="1" applyBorder="1" applyAlignment="1" applyProtection="1">
      <alignment horizontal="left" vertical="top" wrapText="1"/>
      <protection/>
    </xf>
    <xf numFmtId="0" fontId="32" fillId="6" borderId="42" xfId="628" applyNumberFormat="1" applyFont="1" applyFill="1" applyBorder="1" applyAlignment="1" applyProtection="1">
      <alignment horizontal="center" vertical="top"/>
      <protection/>
    </xf>
    <xf numFmtId="0" fontId="32" fillId="6" borderId="43" xfId="628" applyNumberFormat="1" applyFont="1" applyFill="1" applyBorder="1" applyAlignment="1" applyProtection="1">
      <alignment horizontal="center" vertical="top"/>
      <protection/>
    </xf>
    <xf numFmtId="0" fontId="32" fillId="6" borderId="44" xfId="628" applyNumberFormat="1" applyFont="1" applyFill="1" applyBorder="1" applyAlignment="1" applyProtection="1">
      <alignment horizontal="center" vertical="top"/>
      <protection/>
    </xf>
    <xf numFmtId="0" fontId="32" fillId="0" borderId="45" xfId="628" applyNumberFormat="1" applyFont="1" applyFill="1" applyBorder="1" applyAlignment="1" applyProtection="1">
      <alignment horizontal="right" vertical="center"/>
      <protection/>
    </xf>
    <xf numFmtId="0" fontId="32" fillId="0" borderId="46" xfId="628" applyNumberFormat="1" applyFont="1" applyFill="1" applyBorder="1" applyAlignment="1" applyProtection="1">
      <alignment horizontal="right" vertical="center"/>
      <protection/>
    </xf>
    <xf numFmtId="0" fontId="32" fillId="0" borderId="47" xfId="628" applyNumberFormat="1" applyFont="1" applyFill="1" applyBorder="1" applyAlignment="1" applyProtection="1">
      <alignment horizontal="right" vertical="center"/>
      <protection/>
    </xf>
    <xf numFmtId="0" fontId="32" fillId="0" borderId="48" xfId="628" applyNumberFormat="1" applyFont="1" applyFill="1" applyBorder="1" applyAlignment="1" applyProtection="1">
      <alignment horizontal="right" vertical="center"/>
      <protection/>
    </xf>
    <xf numFmtId="0" fontId="76" fillId="0" borderId="42" xfId="628" applyNumberFormat="1" applyFont="1" applyFill="1" applyBorder="1" applyAlignment="1" applyProtection="1">
      <alignment horizontal="center" vertical="center" wrapText="1"/>
      <protection/>
    </xf>
    <xf numFmtId="0" fontId="5" fillId="0" borderId="43" xfId="628" applyNumberFormat="1" applyFont="1" applyFill="1" applyBorder="1" applyAlignment="1" applyProtection="1">
      <alignment horizontal="center" vertical="center" wrapText="1"/>
      <protection/>
    </xf>
    <xf numFmtId="0" fontId="5" fillId="0" borderId="49" xfId="628" applyNumberFormat="1" applyFont="1" applyFill="1" applyBorder="1" applyAlignment="1" applyProtection="1">
      <alignment horizontal="center" vertical="center" wrapText="1"/>
      <protection/>
    </xf>
    <xf numFmtId="0" fontId="32" fillId="6" borderId="50" xfId="628" applyNumberFormat="1" applyFont="1" applyFill="1" applyBorder="1" applyAlignment="1" applyProtection="1">
      <alignment horizontal="center" vertical="top"/>
      <protection/>
    </xf>
    <xf numFmtId="0" fontId="32" fillId="6" borderId="51" xfId="628" applyNumberFormat="1" applyFont="1" applyFill="1" applyBorder="1" applyAlignment="1" applyProtection="1">
      <alignment horizontal="center" vertical="top"/>
      <protection/>
    </xf>
    <xf numFmtId="0" fontId="32" fillId="6" borderId="52" xfId="628" applyNumberFormat="1" applyFont="1" applyFill="1" applyBorder="1" applyAlignment="1" applyProtection="1">
      <alignment horizontal="center" vertical="top"/>
      <protection/>
    </xf>
    <xf numFmtId="0" fontId="40" fillId="57" borderId="45" xfId="628" applyNumberFormat="1" applyFont="1" applyFill="1" applyBorder="1" applyAlignment="1" applyProtection="1">
      <alignment horizontal="right" vertical="center"/>
      <protection/>
    </xf>
    <xf numFmtId="0" fontId="40" fillId="57" borderId="46" xfId="628" applyNumberFormat="1" applyFont="1" applyFill="1" applyBorder="1" applyAlignment="1" applyProtection="1">
      <alignment horizontal="right" vertical="center"/>
      <protection/>
    </xf>
    <xf numFmtId="2" fontId="36" fillId="0" borderId="53" xfId="599" applyNumberFormat="1" applyFont="1" applyFill="1" applyBorder="1" applyAlignment="1" applyProtection="1">
      <alignment horizontal="left" vertical="top" wrapText="1"/>
      <protection/>
    </xf>
    <xf numFmtId="2" fontId="36" fillId="0" borderId="0" xfId="599" applyNumberFormat="1" applyFont="1" applyFill="1" applyBorder="1" applyAlignment="1" applyProtection="1">
      <alignment horizontal="left" vertical="top" wrapText="1"/>
      <protection/>
    </xf>
    <xf numFmtId="2" fontId="4" fillId="0" borderId="54" xfId="628" applyNumberFormat="1" applyFont="1" applyFill="1" applyBorder="1" applyAlignment="1" applyProtection="1">
      <alignment horizontal="left" vertical="top" wrapText="1"/>
      <protection/>
    </xf>
    <xf numFmtId="2" fontId="4" fillId="0" borderId="43" xfId="628" applyNumberFormat="1" applyFont="1" applyFill="1" applyBorder="1" applyAlignment="1" applyProtection="1">
      <alignment horizontal="left" vertical="top" wrapText="1"/>
      <protection/>
    </xf>
    <xf numFmtId="2" fontId="4" fillId="0" borderId="44" xfId="628" applyNumberFormat="1" applyFont="1" applyFill="1" applyBorder="1" applyAlignment="1" applyProtection="1">
      <alignment horizontal="left" vertical="top" wrapText="1"/>
      <protection/>
    </xf>
    <xf numFmtId="0" fontId="4" fillId="0" borderId="39" xfId="628" applyNumberFormat="1" applyFont="1" applyFill="1" applyBorder="1" applyAlignment="1" applyProtection="1">
      <alignment horizontal="center" vertical="top"/>
      <protection/>
    </xf>
    <xf numFmtId="0" fontId="4" fillId="0" borderId="36" xfId="628" applyNumberFormat="1" applyFont="1" applyFill="1" applyBorder="1" applyAlignment="1" applyProtection="1">
      <alignment horizontal="center" vertical="top"/>
      <protection/>
    </xf>
    <xf numFmtId="0" fontId="4" fillId="0" borderId="32" xfId="628" applyNumberFormat="1" applyFont="1" applyFill="1" applyBorder="1" applyAlignment="1" applyProtection="1">
      <alignment horizontal="center" vertical="top" wrapText="1"/>
      <protection/>
    </xf>
    <xf numFmtId="0" fontId="4" fillId="0" borderId="27" xfId="628" applyNumberFormat="1" applyFont="1" applyFill="1" applyBorder="1" applyAlignment="1" applyProtection="1">
      <alignment horizontal="center" vertical="top" wrapText="1"/>
      <protection/>
    </xf>
    <xf numFmtId="0" fontId="4" fillId="0" borderId="30" xfId="628" applyNumberFormat="1" applyFont="1" applyFill="1" applyBorder="1" applyAlignment="1" applyProtection="1">
      <alignment horizontal="center" vertical="top"/>
      <protection/>
    </xf>
    <xf numFmtId="0" fontId="4" fillId="0" borderId="32" xfId="628" applyNumberFormat="1" applyFont="1" applyFill="1" applyBorder="1" applyAlignment="1" applyProtection="1">
      <alignment horizontal="center" vertical="top"/>
      <protection/>
    </xf>
    <xf numFmtId="4" fontId="4" fillId="0" borderId="30" xfId="628" applyNumberFormat="1" applyFont="1" applyFill="1" applyBorder="1" applyAlignment="1" applyProtection="1">
      <alignment horizontal="center" vertical="top"/>
      <protection/>
    </xf>
    <xf numFmtId="4" fontId="4" fillId="0" borderId="32" xfId="628" applyNumberFormat="1" applyFont="1" applyFill="1" applyBorder="1" applyAlignment="1" applyProtection="1">
      <alignment horizontal="center" vertical="top"/>
      <protection/>
    </xf>
    <xf numFmtId="4" fontId="4" fillId="0" borderId="55" xfId="628" applyNumberFormat="1" applyFont="1" applyFill="1" applyBorder="1" applyAlignment="1" applyProtection="1">
      <alignment horizontal="center" vertical="top"/>
      <protection/>
    </xf>
    <xf numFmtId="4" fontId="4" fillId="0" borderId="40" xfId="628" applyNumberFormat="1" applyFont="1" applyFill="1" applyBorder="1" applyAlignment="1" applyProtection="1">
      <alignment horizontal="center" vertical="top"/>
      <protection/>
    </xf>
  </cellXfs>
  <cellStyles count="720">
    <cellStyle name="Normal" xfId="0"/>
    <cellStyle name="_PERSONAL" xfId="15"/>
    <cellStyle name="_PERSONAL_1" xfId="16"/>
    <cellStyle name="20% — akcent 1" xfId="17"/>
    <cellStyle name="20% - akcent 1 1" xfId="18"/>
    <cellStyle name="20% - akcent 1 2" xfId="19"/>
    <cellStyle name="20% - akcent 1 2 10" xfId="20"/>
    <cellStyle name="20% - akcent 1 2 11" xfId="21"/>
    <cellStyle name="20% - akcent 1 2 12" xfId="22"/>
    <cellStyle name="20% - akcent 1 2 13" xfId="23"/>
    <cellStyle name="20% - akcent 1 2 14" xfId="24"/>
    <cellStyle name="20% - akcent 1 2 2" xfId="25"/>
    <cellStyle name="20% - akcent 1 2 3" xfId="26"/>
    <cellStyle name="20% - akcent 1 2 4" xfId="27"/>
    <cellStyle name="20% - akcent 1 2 5" xfId="28"/>
    <cellStyle name="20% - akcent 1 2 6" xfId="29"/>
    <cellStyle name="20% - akcent 1 2 7" xfId="30"/>
    <cellStyle name="20% - akcent 1 2 8" xfId="31"/>
    <cellStyle name="20% - akcent 1 2 9" xfId="32"/>
    <cellStyle name="20% - akcent 1 3" xfId="33"/>
    <cellStyle name="20% — akcent 2" xfId="34"/>
    <cellStyle name="20% - akcent 2 1" xfId="35"/>
    <cellStyle name="20% - akcent 2 2" xfId="36"/>
    <cellStyle name="20% - akcent 2 2 10" xfId="37"/>
    <cellStyle name="20% - akcent 2 2 11" xfId="38"/>
    <cellStyle name="20% - akcent 2 2 12" xfId="39"/>
    <cellStyle name="20% - akcent 2 2 13" xfId="40"/>
    <cellStyle name="20% - akcent 2 2 14" xfId="41"/>
    <cellStyle name="20% - akcent 2 2 2" xfId="42"/>
    <cellStyle name="20% - akcent 2 2 3" xfId="43"/>
    <cellStyle name="20% - akcent 2 2 4" xfId="44"/>
    <cellStyle name="20% - akcent 2 2 5" xfId="45"/>
    <cellStyle name="20% - akcent 2 2 6" xfId="46"/>
    <cellStyle name="20% - akcent 2 2 7" xfId="47"/>
    <cellStyle name="20% - akcent 2 2 8" xfId="48"/>
    <cellStyle name="20% - akcent 2 2 9" xfId="49"/>
    <cellStyle name="20% - akcent 2 3" xfId="50"/>
    <cellStyle name="20% — akcent 3" xfId="51"/>
    <cellStyle name="20% - akcent 3 1" xfId="52"/>
    <cellStyle name="20% - akcent 3 2" xfId="53"/>
    <cellStyle name="20% - akcent 3 2 10" xfId="54"/>
    <cellStyle name="20% - akcent 3 2 11" xfId="55"/>
    <cellStyle name="20% - akcent 3 2 12" xfId="56"/>
    <cellStyle name="20% - akcent 3 2 13" xfId="57"/>
    <cellStyle name="20% - akcent 3 2 14" xfId="58"/>
    <cellStyle name="20% - akcent 3 2 2" xfId="59"/>
    <cellStyle name="20% - akcent 3 2 3" xfId="60"/>
    <cellStyle name="20% - akcent 3 2 4" xfId="61"/>
    <cellStyle name="20% - akcent 3 2 5" xfId="62"/>
    <cellStyle name="20% - akcent 3 2 6" xfId="63"/>
    <cellStyle name="20% - akcent 3 2 7" xfId="64"/>
    <cellStyle name="20% - akcent 3 2 8" xfId="65"/>
    <cellStyle name="20% - akcent 3 2 9" xfId="66"/>
    <cellStyle name="20% - akcent 3 3" xfId="67"/>
    <cellStyle name="20% — akcent 4" xfId="68"/>
    <cellStyle name="20% - akcent 4 1" xfId="69"/>
    <cellStyle name="20% - akcent 4 2" xfId="70"/>
    <cellStyle name="20% - akcent 4 2 10" xfId="71"/>
    <cellStyle name="20% - akcent 4 2 11" xfId="72"/>
    <cellStyle name="20% - akcent 4 2 12" xfId="73"/>
    <cellStyle name="20% - akcent 4 2 13" xfId="74"/>
    <cellStyle name="20% - akcent 4 2 14" xfId="75"/>
    <cellStyle name="20% - akcent 4 2 2" xfId="76"/>
    <cellStyle name="20% - akcent 4 2 3" xfId="77"/>
    <cellStyle name="20% - akcent 4 2 4" xfId="78"/>
    <cellStyle name="20% - akcent 4 2 5" xfId="79"/>
    <cellStyle name="20% - akcent 4 2 6" xfId="80"/>
    <cellStyle name="20% - akcent 4 2 7" xfId="81"/>
    <cellStyle name="20% - akcent 4 2 8" xfId="82"/>
    <cellStyle name="20% - akcent 4 2 9" xfId="83"/>
    <cellStyle name="20% - akcent 4 3" xfId="84"/>
    <cellStyle name="20% — akcent 5" xfId="85"/>
    <cellStyle name="20% - akcent 5 1" xfId="86"/>
    <cellStyle name="20% - akcent 5 2" xfId="87"/>
    <cellStyle name="20% - akcent 5 2 10" xfId="88"/>
    <cellStyle name="20% - akcent 5 2 11" xfId="89"/>
    <cellStyle name="20% - akcent 5 2 12" xfId="90"/>
    <cellStyle name="20% - akcent 5 2 13" xfId="91"/>
    <cellStyle name="20% - akcent 5 2 14" xfId="92"/>
    <cellStyle name="20% - akcent 5 2 2" xfId="93"/>
    <cellStyle name="20% - akcent 5 2 3" xfId="94"/>
    <cellStyle name="20% - akcent 5 2 4" xfId="95"/>
    <cellStyle name="20% - akcent 5 2 5" xfId="96"/>
    <cellStyle name="20% - akcent 5 2 6" xfId="97"/>
    <cellStyle name="20% - akcent 5 2 7" xfId="98"/>
    <cellStyle name="20% - akcent 5 2 8" xfId="99"/>
    <cellStyle name="20% - akcent 5 2 9" xfId="100"/>
    <cellStyle name="20% - akcent 5 3" xfId="101"/>
    <cellStyle name="20% — akcent 6" xfId="102"/>
    <cellStyle name="20% - akcent 6 1" xfId="103"/>
    <cellStyle name="20% - akcent 6 2" xfId="104"/>
    <cellStyle name="20% - akcent 6 2 10" xfId="105"/>
    <cellStyle name="20% - akcent 6 2 11" xfId="106"/>
    <cellStyle name="20% - akcent 6 2 12" xfId="107"/>
    <cellStyle name="20% - akcent 6 2 13" xfId="108"/>
    <cellStyle name="20% - akcent 6 2 14" xfId="109"/>
    <cellStyle name="20% - akcent 6 2 2" xfId="110"/>
    <cellStyle name="20% - akcent 6 2 3" xfId="111"/>
    <cellStyle name="20% - akcent 6 2 4" xfId="112"/>
    <cellStyle name="20% - akcent 6 2 5" xfId="113"/>
    <cellStyle name="20% - akcent 6 2 6" xfId="114"/>
    <cellStyle name="20% - akcent 6 2 7" xfId="115"/>
    <cellStyle name="20% - akcent 6 2 8" xfId="116"/>
    <cellStyle name="20% - akcent 6 2 9" xfId="117"/>
    <cellStyle name="20% - akcent 6 3" xfId="118"/>
    <cellStyle name="4.1" xfId="119"/>
    <cellStyle name="40% — akcent 1" xfId="120"/>
    <cellStyle name="40% - akcent 1 1" xfId="121"/>
    <cellStyle name="40% - akcent 1 2" xfId="122"/>
    <cellStyle name="40% - akcent 1 2 10" xfId="123"/>
    <cellStyle name="40% - akcent 1 2 11" xfId="124"/>
    <cellStyle name="40% - akcent 1 2 12" xfId="125"/>
    <cellStyle name="40% - akcent 1 2 13" xfId="126"/>
    <cellStyle name="40% - akcent 1 2 14" xfId="127"/>
    <cellStyle name="40% - akcent 1 2 2" xfId="128"/>
    <cellStyle name="40% - akcent 1 2 3" xfId="129"/>
    <cellStyle name="40% - akcent 1 2 4" xfId="130"/>
    <cellStyle name="40% - akcent 1 2 5" xfId="131"/>
    <cellStyle name="40% - akcent 1 2 6" xfId="132"/>
    <cellStyle name="40% - akcent 1 2 7" xfId="133"/>
    <cellStyle name="40% - akcent 1 2 8" xfId="134"/>
    <cellStyle name="40% - akcent 1 2 9" xfId="135"/>
    <cellStyle name="40% - akcent 1 3" xfId="136"/>
    <cellStyle name="40% — akcent 2" xfId="137"/>
    <cellStyle name="40% - akcent 2 1" xfId="138"/>
    <cellStyle name="40% - akcent 2 2" xfId="139"/>
    <cellStyle name="40% - akcent 2 2 10" xfId="140"/>
    <cellStyle name="40% - akcent 2 2 11" xfId="141"/>
    <cellStyle name="40% - akcent 2 2 12" xfId="142"/>
    <cellStyle name="40% - akcent 2 2 13" xfId="143"/>
    <cellStyle name="40% - akcent 2 2 14" xfId="144"/>
    <cellStyle name="40% - akcent 2 2 2" xfId="145"/>
    <cellStyle name="40% - akcent 2 2 3" xfId="146"/>
    <cellStyle name="40% - akcent 2 2 4" xfId="147"/>
    <cellStyle name="40% - akcent 2 2 5" xfId="148"/>
    <cellStyle name="40% - akcent 2 2 6" xfId="149"/>
    <cellStyle name="40% - akcent 2 2 7" xfId="150"/>
    <cellStyle name="40% - akcent 2 2 8" xfId="151"/>
    <cellStyle name="40% - akcent 2 2 9" xfId="152"/>
    <cellStyle name="40% - akcent 2 3" xfId="153"/>
    <cellStyle name="40% — akcent 3" xfId="154"/>
    <cellStyle name="40% - akcent 3 1" xfId="155"/>
    <cellStyle name="40% - akcent 3 2" xfId="156"/>
    <cellStyle name="40% - akcent 3 2 10" xfId="157"/>
    <cellStyle name="40% - akcent 3 2 11" xfId="158"/>
    <cellStyle name="40% - akcent 3 2 12" xfId="159"/>
    <cellStyle name="40% - akcent 3 2 13" xfId="160"/>
    <cellStyle name="40% - akcent 3 2 14" xfId="161"/>
    <cellStyle name="40% - akcent 3 2 2" xfId="162"/>
    <cellStyle name="40% - akcent 3 2 3" xfId="163"/>
    <cellStyle name="40% - akcent 3 2 4" xfId="164"/>
    <cellStyle name="40% - akcent 3 2 5" xfId="165"/>
    <cellStyle name="40% - akcent 3 2 6" xfId="166"/>
    <cellStyle name="40% - akcent 3 2 7" xfId="167"/>
    <cellStyle name="40% - akcent 3 2 8" xfId="168"/>
    <cellStyle name="40% - akcent 3 2 9" xfId="169"/>
    <cellStyle name="40% - akcent 3 3" xfId="170"/>
    <cellStyle name="40% — akcent 4" xfId="171"/>
    <cellStyle name="40% - akcent 4 1" xfId="172"/>
    <cellStyle name="40% - akcent 4 2" xfId="173"/>
    <cellStyle name="40% - akcent 4 2 10" xfId="174"/>
    <cellStyle name="40% - akcent 4 2 11" xfId="175"/>
    <cellStyle name="40% - akcent 4 2 12" xfId="176"/>
    <cellStyle name="40% - akcent 4 2 13" xfId="177"/>
    <cellStyle name="40% - akcent 4 2 14" xfId="178"/>
    <cellStyle name="40% - akcent 4 2 2" xfId="179"/>
    <cellStyle name="40% - akcent 4 2 3" xfId="180"/>
    <cellStyle name="40% - akcent 4 2 4" xfId="181"/>
    <cellStyle name="40% - akcent 4 2 5" xfId="182"/>
    <cellStyle name="40% - akcent 4 2 6" xfId="183"/>
    <cellStyle name="40% - akcent 4 2 7" xfId="184"/>
    <cellStyle name="40% - akcent 4 2 8" xfId="185"/>
    <cellStyle name="40% - akcent 4 2 9" xfId="186"/>
    <cellStyle name="40% - akcent 4 3" xfId="187"/>
    <cellStyle name="40% — akcent 5" xfId="188"/>
    <cellStyle name="40% - akcent 5 1" xfId="189"/>
    <cellStyle name="40% - akcent 5 2" xfId="190"/>
    <cellStyle name="40% - akcent 5 2 10" xfId="191"/>
    <cellStyle name="40% - akcent 5 2 11" xfId="192"/>
    <cellStyle name="40% - akcent 5 2 12" xfId="193"/>
    <cellStyle name="40% - akcent 5 2 13" xfId="194"/>
    <cellStyle name="40% - akcent 5 2 14" xfId="195"/>
    <cellStyle name="40% - akcent 5 2 2" xfId="196"/>
    <cellStyle name="40% - akcent 5 2 3" xfId="197"/>
    <cellStyle name="40% - akcent 5 2 4" xfId="198"/>
    <cellStyle name="40% - akcent 5 2 5" xfId="199"/>
    <cellStyle name="40% - akcent 5 2 6" xfId="200"/>
    <cellStyle name="40% - akcent 5 2 7" xfId="201"/>
    <cellStyle name="40% - akcent 5 2 8" xfId="202"/>
    <cellStyle name="40% - akcent 5 2 9" xfId="203"/>
    <cellStyle name="40% - akcent 5 3" xfId="204"/>
    <cellStyle name="40% — akcent 6" xfId="205"/>
    <cellStyle name="40% - akcent 6 1" xfId="206"/>
    <cellStyle name="40% - akcent 6 2" xfId="207"/>
    <cellStyle name="40% - akcent 6 2 10" xfId="208"/>
    <cellStyle name="40% - akcent 6 2 11" xfId="209"/>
    <cellStyle name="40% - akcent 6 2 12" xfId="210"/>
    <cellStyle name="40% - akcent 6 2 13" xfId="211"/>
    <cellStyle name="40% - akcent 6 2 14" xfId="212"/>
    <cellStyle name="40% - akcent 6 2 2" xfId="213"/>
    <cellStyle name="40% - akcent 6 2 3" xfId="214"/>
    <cellStyle name="40% - akcent 6 2 4" xfId="215"/>
    <cellStyle name="40% - akcent 6 2 5" xfId="216"/>
    <cellStyle name="40% - akcent 6 2 6" xfId="217"/>
    <cellStyle name="40% - akcent 6 2 7" xfId="218"/>
    <cellStyle name="40% - akcent 6 2 8" xfId="219"/>
    <cellStyle name="40% - akcent 6 2 9" xfId="220"/>
    <cellStyle name="40% - akcent 6 3" xfId="221"/>
    <cellStyle name="60% — akcent 1" xfId="222"/>
    <cellStyle name="60% - akcent 1 1" xfId="223"/>
    <cellStyle name="60% - akcent 1 2" xfId="224"/>
    <cellStyle name="60% - akcent 1 2 10" xfId="225"/>
    <cellStyle name="60% - akcent 1 2 11" xfId="226"/>
    <cellStyle name="60% - akcent 1 2 12" xfId="227"/>
    <cellStyle name="60% - akcent 1 2 13" xfId="228"/>
    <cellStyle name="60% - akcent 1 2 14" xfId="229"/>
    <cellStyle name="60% - akcent 1 2 2" xfId="230"/>
    <cellStyle name="60% - akcent 1 2 3" xfId="231"/>
    <cellStyle name="60% - akcent 1 2 4" xfId="232"/>
    <cellStyle name="60% - akcent 1 2 5" xfId="233"/>
    <cellStyle name="60% - akcent 1 2 6" xfId="234"/>
    <cellStyle name="60% - akcent 1 2 7" xfId="235"/>
    <cellStyle name="60% - akcent 1 2 8" xfId="236"/>
    <cellStyle name="60% - akcent 1 2 9" xfId="237"/>
    <cellStyle name="60% - akcent 1 3" xfId="238"/>
    <cellStyle name="60% — akcent 2" xfId="239"/>
    <cellStyle name="60% - akcent 2 1" xfId="240"/>
    <cellStyle name="60% - akcent 2 2" xfId="241"/>
    <cellStyle name="60% - akcent 2 2 10" xfId="242"/>
    <cellStyle name="60% - akcent 2 2 11" xfId="243"/>
    <cellStyle name="60% - akcent 2 2 12" xfId="244"/>
    <cellStyle name="60% - akcent 2 2 13" xfId="245"/>
    <cellStyle name="60% - akcent 2 2 14" xfId="246"/>
    <cellStyle name="60% - akcent 2 2 2" xfId="247"/>
    <cellStyle name="60% - akcent 2 2 3" xfId="248"/>
    <cellStyle name="60% - akcent 2 2 4" xfId="249"/>
    <cellStyle name="60% - akcent 2 2 5" xfId="250"/>
    <cellStyle name="60% - akcent 2 2 6" xfId="251"/>
    <cellStyle name="60% - akcent 2 2 7" xfId="252"/>
    <cellStyle name="60% - akcent 2 2 8" xfId="253"/>
    <cellStyle name="60% - akcent 2 2 9" xfId="254"/>
    <cellStyle name="60% - akcent 2 3" xfId="255"/>
    <cellStyle name="60% — akcent 3" xfId="256"/>
    <cellStyle name="60% - akcent 3 1" xfId="257"/>
    <cellStyle name="60% - akcent 3 2" xfId="258"/>
    <cellStyle name="60% - akcent 3 2 10" xfId="259"/>
    <cellStyle name="60% - akcent 3 2 11" xfId="260"/>
    <cellStyle name="60% - akcent 3 2 12" xfId="261"/>
    <cellStyle name="60% - akcent 3 2 13" xfId="262"/>
    <cellStyle name="60% - akcent 3 2 14" xfId="263"/>
    <cellStyle name="60% - akcent 3 2 2" xfId="264"/>
    <cellStyle name="60% - akcent 3 2 3" xfId="265"/>
    <cellStyle name="60% - akcent 3 2 4" xfId="266"/>
    <cellStyle name="60% - akcent 3 2 5" xfId="267"/>
    <cellStyle name="60% - akcent 3 2 6" xfId="268"/>
    <cellStyle name="60% - akcent 3 2 7" xfId="269"/>
    <cellStyle name="60% - akcent 3 2 8" xfId="270"/>
    <cellStyle name="60% - akcent 3 2 9" xfId="271"/>
    <cellStyle name="60% - akcent 3 3" xfId="272"/>
    <cellStyle name="60% — akcent 4" xfId="273"/>
    <cellStyle name="60% - akcent 4 1" xfId="274"/>
    <cellStyle name="60% - akcent 4 2" xfId="275"/>
    <cellStyle name="60% - akcent 4 2 10" xfId="276"/>
    <cellStyle name="60% - akcent 4 2 11" xfId="277"/>
    <cellStyle name="60% - akcent 4 2 12" xfId="278"/>
    <cellStyle name="60% - akcent 4 2 13" xfId="279"/>
    <cellStyle name="60% - akcent 4 2 14" xfId="280"/>
    <cellStyle name="60% - akcent 4 2 2" xfId="281"/>
    <cellStyle name="60% - akcent 4 2 3" xfId="282"/>
    <cellStyle name="60% - akcent 4 2 4" xfId="283"/>
    <cellStyle name="60% - akcent 4 2 5" xfId="284"/>
    <cellStyle name="60% - akcent 4 2 6" xfId="285"/>
    <cellStyle name="60% - akcent 4 2 7" xfId="286"/>
    <cellStyle name="60% - akcent 4 2 8" xfId="287"/>
    <cellStyle name="60% - akcent 4 2 9" xfId="288"/>
    <cellStyle name="60% - akcent 4 3" xfId="289"/>
    <cellStyle name="60% — akcent 5" xfId="290"/>
    <cellStyle name="60% - akcent 5 1" xfId="291"/>
    <cellStyle name="60% - akcent 5 2" xfId="292"/>
    <cellStyle name="60% - akcent 5 2 10" xfId="293"/>
    <cellStyle name="60% - akcent 5 2 11" xfId="294"/>
    <cellStyle name="60% - akcent 5 2 12" xfId="295"/>
    <cellStyle name="60% - akcent 5 2 13" xfId="296"/>
    <cellStyle name="60% - akcent 5 2 14" xfId="297"/>
    <cellStyle name="60% - akcent 5 2 2" xfId="298"/>
    <cellStyle name="60% - akcent 5 2 3" xfId="299"/>
    <cellStyle name="60% - akcent 5 2 4" xfId="300"/>
    <cellStyle name="60% - akcent 5 2 5" xfId="301"/>
    <cellStyle name="60% - akcent 5 2 6" xfId="302"/>
    <cellStyle name="60% - akcent 5 2 7" xfId="303"/>
    <cellStyle name="60% - akcent 5 2 8" xfId="304"/>
    <cellStyle name="60% - akcent 5 2 9" xfId="305"/>
    <cellStyle name="60% - akcent 5 3" xfId="306"/>
    <cellStyle name="60% — akcent 6" xfId="307"/>
    <cellStyle name="60% - akcent 6 1" xfId="308"/>
    <cellStyle name="60% - akcent 6 2" xfId="309"/>
    <cellStyle name="60% - akcent 6 2 10" xfId="310"/>
    <cellStyle name="60% - akcent 6 2 11" xfId="311"/>
    <cellStyle name="60% - akcent 6 2 12" xfId="312"/>
    <cellStyle name="60% - akcent 6 2 13" xfId="313"/>
    <cellStyle name="60% - akcent 6 2 14" xfId="314"/>
    <cellStyle name="60% - akcent 6 2 2" xfId="315"/>
    <cellStyle name="60% - akcent 6 2 3" xfId="316"/>
    <cellStyle name="60% - akcent 6 2 4" xfId="317"/>
    <cellStyle name="60% - akcent 6 2 5" xfId="318"/>
    <cellStyle name="60% - akcent 6 2 6" xfId="319"/>
    <cellStyle name="60% - akcent 6 2 7" xfId="320"/>
    <cellStyle name="60% - akcent 6 2 8" xfId="321"/>
    <cellStyle name="60% - akcent 6 2 9" xfId="322"/>
    <cellStyle name="60% - akcent 6 3" xfId="323"/>
    <cellStyle name="Akcent 1" xfId="324"/>
    <cellStyle name="Akcent 1 1" xfId="325"/>
    <cellStyle name="Akcent 1 2" xfId="326"/>
    <cellStyle name="Akcent 1 2 10" xfId="327"/>
    <cellStyle name="Akcent 1 2 11" xfId="328"/>
    <cellStyle name="Akcent 1 2 12" xfId="329"/>
    <cellStyle name="Akcent 1 2 13" xfId="330"/>
    <cellStyle name="Akcent 1 2 14" xfId="331"/>
    <cellStyle name="Akcent 1 2 2" xfId="332"/>
    <cellStyle name="Akcent 1 2 3" xfId="333"/>
    <cellStyle name="Akcent 1 2 4" xfId="334"/>
    <cellStyle name="Akcent 1 2 5" xfId="335"/>
    <cellStyle name="Akcent 1 2 6" xfId="336"/>
    <cellStyle name="Akcent 1 2 7" xfId="337"/>
    <cellStyle name="Akcent 1 2 8" xfId="338"/>
    <cellStyle name="Akcent 1 2 9" xfId="339"/>
    <cellStyle name="Akcent 1 3" xfId="340"/>
    <cellStyle name="Akcent 2" xfId="341"/>
    <cellStyle name="Akcent 2 1" xfId="342"/>
    <cellStyle name="Akcent 2 2" xfId="343"/>
    <cellStyle name="Akcent 2 2 10" xfId="344"/>
    <cellStyle name="Akcent 2 2 11" xfId="345"/>
    <cellStyle name="Akcent 2 2 12" xfId="346"/>
    <cellStyle name="Akcent 2 2 13" xfId="347"/>
    <cellStyle name="Akcent 2 2 14" xfId="348"/>
    <cellStyle name="Akcent 2 2 2" xfId="349"/>
    <cellStyle name="Akcent 2 2 3" xfId="350"/>
    <cellStyle name="Akcent 2 2 4" xfId="351"/>
    <cellStyle name="Akcent 2 2 5" xfId="352"/>
    <cellStyle name="Akcent 2 2 6" xfId="353"/>
    <cellStyle name="Akcent 2 2 7" xfId="354"/>
    <cellStyle name="Akcent 2 2 8" xfId="355"/>
    <cellStyle name="Akcent 2 2 9" xfId="356"/>
    <cellStyle name="Akcent 2 3" xfId="357"/>
    <cellStyle name="Akcent 3" xfId="358"/>
    <cellStyle name="Akcent 3 1" xfId="359"/>
    <cellStyle name="Akcent 3 2" xfId="360"/>
    <cellStyle name="Akcent 3 2 10" xfId="361"/>
    <cellStyle name="Akcent 3 2 11" xfId="362"/>
    <cellStyle name="Akcent 3 2 12" xfId="363"/>
    <cellStyle name="Akcent 3 2 13" xfId="364"/>
    <cellStyle name="Akcent 3 2 14" xfId="365"/>
    <cellStyle name="Akcent 3 2 2" xfId="366"/>
    <cellStyle name="Akcent 3 2 3" xfId="367"/>
    <cellStyle name="Akcent 3 2 4" xfId="368"/>
    <cellStyle name="Akcent 3 2 5" xfId="369"/>
    <cellStyle name="Akcent 3 2 6" xfId="370"/>
    <cellStyle name="Akcent 3 2 7" xfId="371"/>
    <cellStyle name="Akcent 3 2 8" xfId="372"/>
    <cellStyle name="Akcent 3 2 9" xfId="373"/>
    <cellStyle name="Akcent 3 3" xfId="374"/>
    <cellStyle name="Akcent 4" xfId="375"/>
    <cellStyle name="Akcent 4 1" xfId="376"/>
    <cellStyle name="Akcent 4 2" xfId="377"/>
    <cellStyle name="Akcent 4 2 10" xfId="378"/>
    <cellStyle name="Akcent 4 2 11" xfId="379"/>
    <cellStyle name="Akcent 4 2 12" xfId="380"/>
    <cellStyle name="Akcent 4 2 13" xfId="381"/>
    <cellStyle name="Akcent 4 2 14" xfId="382"/>
    <cellStyle name="Akcent 4 2 2" xfId="383"/>
    <cellStyle name="Akcent 4 2 3" xfId="384"/>
    <cellStyle name="Akcent 4 2 4" xfId="385"/>
    <cellStyle name="Akcent 4 2 5" xfId="386"/>
    <cellStyle name="Akcent 4 2 6" xfId="387"/>
    <cellStyle name="Akcent 4 2 7" xfId="388"/>
    <cellStyle name="Akcent 4 2 8" xfId="389"/>
    <cellStyle name="Akcent 4 2 9" xfId="390"/>
    <cellStyle name="Akcent 4 3" xfId="391"/>
    <cellStyle name="Akcent 5" xfId="392"/>
    <cellStyle name="Akcent 5 1" xfId="393"/>
    <cellStyle name="Akcent 5 2" xfId="394"/>
    <cellStyle name="Akcent 5 2 10" xfId="395"/>
    <cellStyle name="Akcent 5 2 11" xfId="396"/>
    <cellStyle name="Akcent 5 2 12" xfId="397"/>
    <cellStyle name="Akcent 5 2 13" xfId="398"/>
    <cellStyle name="Akcent 5 2 14" xfId="399"/>
    <cellStyle name="Akcent 5 2 2" xfId="400"/>
    <cellStyle name="Akcent 5 2 3" xfId="401"/>
    <cellStyle name="Akcent 5 2 4" xfId="402"/>
    <cellStyle name="Akcent 5 2 5" xfId="403"/>
    <cellStyle name="Akcent 5 2 6" xfId="404"/>
    <cellStyle name="Akcent 5 2 7" xfId="405"/>
    <cellStyle name="Akcent 5 2 8" xfId="406"/>
    <cellStyle name="Akcent 5 2 9" xfId="407"/>
    <cellStyle name="Akcent 5 3" xfId="408"/>
    <cellStyle name="Akcent 6" xfId="409"/>
    <cellStyle name="Akcent 6 1" xfId="410"/>
    <cellStyle name="Akcent 6 2" xfId="411"/>
    <cellStyle name="Akcent 6 2 10" xfId="412"/>
    <cellStyle name="Akcent 6 2 11" xfId="413"/>
    <cellStyle name="Akcent 6 2 12" xfId="414"/>
    <cellStyle name="Akcent 6 2 13" xfId="415"/>
    <cellStyle name="Akcent 6 2 14" xfId="416"/>
    <cellStyle name="Akcent 6 2 2" xfId="417"/>
    <cellStyle name="Akcent 6 2 3" xfId="418"/>
    <cellStyle name="Akcent 6 2 4" xfId="419"/>
    <cellStyle name="Akcent 6 2 5" xfId="420"/>
    <cellStyle name="Akcent 6 2 6" xfId="421"/>
    <cellStyle name="Akcent 6 2 7" xfId="422"/>
    <cellStyle name="Akcent 6 2 8" xfId="423"/>
    <cellStyle name="Akcent 6 2 9" xfId="424"/>
    <cellStyle name="Akcent 6 3" xfId="425"/>
    <cellStyle name="Dane wejściowe" xfId="426"/>
    <cellStyle name="Dane wejściowe 1" xfId="427"/>
    <cellStyle name="Dane wejściowe 2" xfId="428"/>
    <cellStyle name="Dane wejściowe 2 10" xfId="429"/>
    <cellStyle name="Dane wejściowe 2 11" xfId="430"/>
    <cellStyle name="Dane wejściowe 2 12" xfId="431"/>
    <cellStyle name="Dane wejściowe 2 13" xfId="432"/>
    <cellStyle name="Dane wejściowe 2 14" xfId="433"/>
    <cellStyle name="Dane wejściowe 2 2" xfId="434"/>
    <cellStyle name="Dane wejściowe 2 3" xfId="435"/>
    <cellStyle name="Dane wejściowe 2 4" xfId="436"/>
    <cellStyle name="Dane wejściowe 2 5" xfId="437"/>
    <cellStyle name="Dane wejściowe 2 6" xfId="438"/>
    <cellStyle name="Dane wejściowe 2 7" xfId="439"/>
    <cellStyle name="Dane wejściowe 2 8" xfId="440"/>
    <cellStyle name="Dane wejściowe 2 9" xfId="441"/>
    <cellStyle name="Dane wejściowe 3" xfId="442"/>
    <cellStyle name="Dane wyjściowe" xfId="443"/>
    <cellStyle name="Dane wyjściowe 1" xfId="444"/>
    <cellStyle name="Dane wyjściowe 2" xfId="445"/>
    <cellStyle name="Dane wyjściowe 2 10" xfId="446"/>
    <cellStyle name="Dane wyjściowe 2 11" xfId="447"/>
    <cellStyle name="Dane wyjściowe 2 12" xfId="448"/>
    <cellStyle name="Dane wyjściowe 2 13" xfId="449"/>
    <cellStyle name="Dane wyjściowe 2 14" xfId="450"/>
    <cellStyle name="Dane wyjściowe 2 2" xfId="451"/>
    <cellStyle name="Dane wyjściowe 2 3" xfId="452"/>
    <cellStyle name="Dane wyjściowe 2 4" xfId="453"/>
    <cellStyle name="Dane wyjściowe 2 5" xfId="454"/>
    <cellStyle name="Dane wyjściowe 2 6" xfId="455"/>
    <cellStyle name="Dane wyjściowe 2 7" xfId="456"/>
    <cellStyle name="Dane wyjściowe 2 8" xfId="457"/>
    <cellStyle name="Dane wyjściowe 2 9" xfId="458"/>
    <cellStyle name="Dane wyjściowe 3" xfId="459"/>
    <cellStyle name="Dobre 1" xfId="460"/>
    <cellStyle name="Dobre 2" xfId="461"/>
    <cellStyle name="Dobre 2 10" xfId="462"/>
    <cellStyle name="Dobre 2 11" xfId="463"/>
    <cellStyle name="Dobre 2 12" xfId="464"/>
    <cellStyle name="Dobre 2 13" xfId="465"/>
    <cellStyle name="Dobre 2 14" xfId="466"/>
    <cellStyle name="Dobre 2 2" xfId="467"/>
    <cellStyle name="Dobre 2 3" xfId="468"/>
    <cellStyle name="Dobre 2 4" xfId="469"/>
    <cellStyle name="Dobre 2 5" xfId="470"/>
    <cellStyle name="Dobre 2 6" xfId="471"/>
    <cellStyle name="Dobre 2 7" xfId="472"/>
    <cellStyle name="Dobre 2 8" xfId="473"/>
    <cellStyle name="Dobre 2 9" xfId="474"/>
    <cellStyle name="Dobre 3" xfId="475"/>
    <cellStyle name="Dobry" xfId="476"/>
    <cellStyle name="Comma" xfId="477"/>
    <cellStyle name="Comma [0]" xfId="478"/>
    <cellStyle name="Dziesiętny 2" xfId="479"/>
    <cellStyle name="Dziesiętny 3" xfId="480"/>
    <cellStyle name="Dziesiętny 4" xfId="481"/>
    <cellStyle name="Dziesiętny 5" xfId="482"/>
    <cellStyle name="Euro" xfId="483"/>
    <cellStyle name="Excel Built-in Excel Built-in Excel Built-in Excel Built-in Excel Built-in Excel Built-in Excel Built-in Normalny 9" xfId="484"/>
    <cellStyle name="Excel Built-in Normal" xfId="485"/>
    <cellStyle name="Hyperlink" xfId="486"/>
    <cellStyle name="Karta" xfId="487"/>
    <cellStyle name="Komórka połączona" xfId="488"/>
    <cellStyle name="Komórka połączona 1" xfId="489"/>
    <cellStyle name="Komórka połączona 2" xfId="490"/>
    <cellStyle name="Komórka połączona 3" xfId="491"/>
    <cellStyle name="Komórka zaznaczona" xfId="492"/>
    <cellStyle name="Komórka zaznaczona 1" xfId="493"/>
    <cellStyle name="Komórka zaznaczona 2" xfId="494"/>
    <cellStyle name="Komórka zaznaczona 2 10" xfId="495"/>
    <cellStyle name="Komórka zaznaczona 2 11" xfId="496"/>
    <cellStyle name="Komórka zaznaczona 2 12" xfId="497"/>
    <cellStyle name="Komórka zaznaczona 2 13" xfId="498"/>
    <cellStyle name="Komórka zaznaczona 2 14" xfId="499"/>
    <cellStyle name="Komórka zaznaczona 2 2" xfId="500"/>
    <cellStyle name="Komórka zaznaczona 2 3" xfId="501"/>
    <cellStyle name="Komórka zaznaczona 2 4" xfId="502"/>
    <cellStyle name="Komórka zaznaczona 2 5" xfId="503"/>
    <cellStyle name="Komórka zaznaczona 2 6" xfId="504"/>
    <cellStyle name="Komórka zaznaczona 2 7" xfId="505"/>
    <cellStyle name="Komórka zaznaczona 2 8" xfId="506"/>
    <cellStyle name="Komórka zaznaczona 2 9" xfId="507"/>
    <cellStyle name="Komórka zaznaczona 3" xfId="508"/>
    <cellStyle name="Nagłówek 1" xfId="509"/>
    <cellStyle name="Nagłówek 1 1" xfId="510"/>
    <cellStyle name="Nagłówek 1 2" xfId="511"/>
    <cellStyle name="Nagłówek 1 2 10" xfId="512"/>
    <cellStyle name="Nagłówek 1 2 11" xfId="513"/>
    <cellStyle name="Nagłówek 1 2 12" xfId="514"/>
    <cellStyle name="Nagłówek 1 2 13" xfId="515"/>
    <cellStyle name="Nagłówek 1 2 14" xfId="516"/>
    <cellStyle name="Nagłówek 1 2 2" xfId="517"/>
    <cellStyle name="Nagłówek 1 2 3" xfId="518"/>
    <cellStyle name="Nagłówek 1 2 4" xfId="519"/>
    <cellStyle name="Nagłówek 1 2 5" xfId="520"/>
    <cellStyle name="Nagłówek 1 2 6" xfId="521"/>
    <cellStyle name="Nagłówek 1 2 7" xfId="522"/>
    <cellStyle name="Nagłówek 1 2 8" xfId="523"/>
    <cellStyle name="Nagłówek 1 2 9" xfId="524"/>
    <cellStyle name="Nagłówek 1 3" xfId="525"/>
    <cellStyle name="Nagłówek 2" xfId="526"/>
    <cellStyle name="Nagłówek 2 1" xfId="527"/>
    <cellStyle name="Nagłówek 2 2" xfId="528"/>
    <cellStyle name="Nagłówek 2 2 10" xfId="529"/>
    <cellStyle name="Nagłówek 2 2 11" xfId="530"/>
    <cellStyle name="Nagłówek 2 2 12" xfId="531"/>
    <cellStyle name="Nagłówek 2 2 13" xfId="532"/>
    <cellStyle name="Nagłówek 2 2 14" xfId="533"/>
    <cellStyle name="Nagłówek 2 2 2" xfId="534"/>
    <cellStyle name="Nagłówek 2 2 3" xfId="535"/>
    <cellStyle name="Nagłówek 2 2 4" xfId="536"/>
    <cellStyle name="Nagłówek 2 2 5" xfId="537"/>
    <cellStyle name="Nagłówek 2 2 6" xfId="538"/>
    <cellStyle name="Nagłówek 2 2 7" xfId="539"/>
    <cellStyle name="Nagłówek 2 2 8" xfId="540"/>
    <cellStyle name="Nagłówek 2 2 9" xfId="541"/>
    <cellStyle name="Nagłówek 2 3" xfId="542"/>
    <cellStyle name="Nagłówek 3" xfId="543"/>
    <cellStyle name="Nagłówek 3 1" xfId="544"/>
    <cellStyle name="Nagłówek 3 2" xfId="545"/>
    <cellStyle name="Nagłówek 3 2 10" xfId="546"/>
    <cellStyle name="Nagłówek 3 2 11" xfId="547"/>
    <cellStyle name="Nagłówek 3 2 12" xfId="548"/>
    <cellStyle name="Nagłówek 3 2 13" xfId="549"/>
    <cellStyle name="Nagłówek 3 2 14" xfId="550"/>
    <cellStyle name="Nagłówek 3 2 2" xfId="551"/>
    <cellStyle name="Nagłówek 3 2 3" xfId="552"/>
    <cellStyle name="Nagłówek 3 2 4" xfId="553"/>
    <cellStyle name="Nagłówek 3 2 5" xfId="554"/>
    <cellStyle name="Nagłówek 3 2 6" xfId="555"/>
    <cellStyle name="Nagłówek 3 2 7" xfId="556"/>
    <cellStyle name="Nagłówek 3 2 8" xfId="557"/>
    <cellStyle name="Nagłówek 3 2 9" xfId="558"/>
    <cellStyle name="Nagłówek 3 3" xfId="559"/>
    <cellStyle name="Nagłówek 4" xfId="560"/>
    <cellStyle name="Nagłówek 4 1" xfId="561"/>
    <cellStyle name="Nagłówek 4 2" xfId="562"/>
    <cellStyle name="Nagłówek 4 2 10" xfId="563"/>
    <cellStyle name="Nagłówek 4 2 11" xfId="564"/>
    <cellStyle name="Nagłówek 4 2 12" xfId="565"/>
    <cellStyle name="Nagłówek 4 2 13" xfId="566"/>
    <cellStyle name="Nagłówek 4 2 14" xfId="567"/>
    <cellStyle name="Nagłówek 4 2 2" xfId="568"/>
    <cellStyle name="Nagłówek 4 2 3" xfId="569"/>
    <cellStyle name="Nagłówek 4 2 4" xfId="570"/>
    <cellStyle name="Nagłówek 4 2 5" xfId="571"/>
    <cellStyle name="Nagłówek 4 2 6" xfId="572"/>
    <cellStyle name="Nagłówek 4 2 7" xfId="573"/>
    <cellStyle name="Nagłówek 4 2 8" xfId="574"/>
    <cellStyle name="Nagłówek 4 2 9" xfId="575"/>
    <cellStyle name="Nagłówek 4 3" xfId="576"/>
    <cellStyle name="Neutralne 1" xfId="577"/>
    <cellStyle name="Neutralne 2" xfId="578"/>
    <cellStyle name="Neutralne 2 10" xfId="579"/>
    <cellStyle name="Neutralne 2 11" xfId="580"/>
    <cellStyle name="Neutralne 2 12" xfId="581"/>
    <cellStyle name="Neutralne 2 13" xfId="582"/>
    <cellStyle name="Neutralne 2 14" xfId="583"/>
    <cellStyle name="Neutralne 2 2" xfId="584"/>
    <cellStyle name="Neutralne 2 3" xfId="585"/>
    <cellStyle name="Neutralne 2 4" xfId="586"/>
    <cellStyle name="Neutralne 2 5" xfId="587"/>
    <cellStyle name="Neutralne 2 6" xfId="588"/>
    <cellStyle name="Neutralne 2 7" xfId="589"/>
    <cellStyle name="Neutralne 2 8" xfId="590"/>
    <cellStyle name="Neutralne 2 9" xfId="591"/>
    <cellStyle name="Neutralne 3" xfId="592"/>
    <cellStyle name="Neutralny" xfId="593"/>
    <cellStyle name="None" xfId="594"/>
    <cellStyle name="normální_laroux" xfId="595"/>
    <cellStyle name="Normalny 10" xfId="596"/>
    <cellStyle name="Normalny 11" xfId="597"/>
    <cellStyle name="Normalny 16" xfId="598"/>
    <cellStyle name="Normalny 2" xfId="599"/>
    <cellStyle name="Normalny 2 2" xfId="600"/>
    <cellStyle name="Normalny 2 3" xfId="601"/>
    <cellStyle name="Normalny 2 4" xfId="602"/>
    <cellStyle name="Normalny 2 5" xfId="603"/>
    <cellStyle name="Normalny 2 6" xfId="604"/>
    <cellStyle name="Normalny 3 2" xfId="605"/>
    <cellStyle name="Normalny 3 3" xfId="606"/>
    <cellStyle name="Normalny 3 4" xfId="607"/>
    <cellStyle name="Normalny 3 5" xfId="608"/>
    <cellStyle name="Normalny 3 6" xfId="609"/>
    <cellStyle name="Normalny 4 2" xfId="610"/>
    <cellStyle name="Normalny 4 3" xfId="611"/>
    <cellStyle name="Normalny 4 4" xfId="612"/>
    <cellStyle name="Normalny 4 5" xfId="613"/>
    <cellStyle name="Normalny 4 6" xfId="614"/>
    <cellStyle name="Normalny 5 2" xfId="615"/>
    <cellStyle name="Normalny 5 3" xfId="616"/>
    <cellStyle name="Normalny 5 4" xfId="617"/>
    <cellStyle name="Normalny 5 5" xfId="618"/>
    <cellStyle name="Normalny 5 6" xfId="619"/>
    <cellStyle name="Normalny 6 2" xfId="620"/>
    <cellStyle name="Normalny 6 3" xfId="621"/>
    <cellStyle name="Normalny 6 4" xfId="622"/>
    <cellStyle name="Normalny 6 5" xfId="623"/>
    <cellStyle name="Normalny 6 6" xfId="624"/>
    <cellStyle name="Normalny 7" xfId="625"/>
    <cellStyle name="Normalny 7 2" xfId="626"/>
    <cellStyle name="Normalny 8" xfId="627"/>
    <cellStyle name="Normalny 9" xfId="628"/>
    <cellStyle name="Normalny 9 2" xfId="629"/>
    <cellStyle name="Obliczenia" xfId="630"/>
    <cellStyle name="Obliczenia 1" xfId="631"/>
    <cellStyle name="Obliczenia 2" xfId="632"/>
    <cellStyle name="Obliczenia 2 10" xfId="633"/>
    <cellStyle name="Obliczenia 2 11" xfId="634"/>
    <cellStyle name="Obliczenia 2 12" xfId="635"/>
    <cellStyle name="Obliczenia 2 13" xfId="636"/>
    <cellStyle name="Obliczenia 2 14" xfId="637"/>
    <cellStyle name="Obliczenia 2 2" xfId="638"/>
    <cellStyle name="Obliczenia 2 3" xfId="639"/>
    <cellStyle name="Obliczenia 2 4" xfId="640"/>
    <cellStyle name="Obliczenia 2 5" xfId="641"/>
    <cellStyle name="Obliczenia 2 6" xfId="642"/>
    <cellStyle name="Obliczenia 2 7" xfId="643"/>
    <cellStyle name="Obliczenia 2 8" xfId="644"/>
    <cellStyle name="Obliczenia 2 9" xfId="645"/>
    <cellStyle name="Obliczenia 3" xfId="646"/>
    <cellStyle name="Followed Hyperlink" xfId="647"/>
    <cellStyle name="Opis" xfId="648"/>
    <cellStyle name="Percent" xfId="649"/>
    <cellStyle name="PRZEDMIAR" xfId="650"/>
    <cellStyle name="Styl 1" xfId="651"/>
    <cellStyle name="Suma" xfId="652"/>
    <cellStyle name="Suma 1" xfId="653"/>
    <cellStyle name="Suma 2" xfId="654"/>
    <cellStyle name="Suma 2 10" xfId="655"/>
    <cellStyle name="Suma 2 11" xfId="656"/>
    <cellStyle name="Suma 2 12" xfId="657"/>
    <cellStyle name="Suma 2 13" xfId="658"/>
    <cellStyle name="Suma 2 14" xfId="659"/>
    <cellStyle name="Suma 2 2" xfId="660"/>
    <cellStyle name="Suma 2 3" xfId="661"/>
    <cellStyle name="Suma 2 4" xfId="662"/>
    <cellStyle name="Suma 2 5" xfId="663"/>
    <cellStyle name="Suma 2 6" xfId="664"/>
    <cellStyle name="Suma 2 7" xfId="665"/>
    <cellStyle name="Suma 2 8" xfId="666"/>
    <cellStyle name="Suma 2 9" xfId="667"/>
    <cellStyle name="Suma 3" xfId="668"/>
    <cellStyle name="TableStyleLight1" xfId="669"/>
    <cellStyle name="TableStyleLight1 2" xfId="670"/>
    <cellStyle name="TableStyleLight1 2 2" xfId="671"/>
    <cellStyle name="TableStyleLight1 2 3" xfId="672"/>
    <cellStyle name="Tekst objaśnienia" xfId="673"/>
    <cellStyle name="Tekst objaśnienia 1" xfId="674"/>
    <cellStyle name="Tekst objaśnienia 2" xfId="675"/>
    <cellStyle name="Tekst objaśnienia 3" xfId="676"/>
    <cellStyle name="Tekst ostrzeżenia" xfId="677"/>
    <cellStyle name="Tekst ostrzeżenia 1" xfId="678"/>
    <cellStyle name="Tekst ostrzeżenia 2" xfId="679"/>
    <cellStyle name="Tekst ostrzeżenia 3" xfId="680"/>
    <cellStyle name="Tytuł" xfId="681"/>
    <cellStyle name="Tytuł 1" xfId="682"/>
    <cellStyle name="Tytuł 2" xfId="683"/>
    <cellStyle name="Tytuł 2 10" xfId="684"/>
    <cellStyle name="Tytuł 2 11" xfId="685"/>
    <cellStyle name="Tytuł 2 12" xfId="686"/>
    <cellStyle name="Tytuł 2 13" xfId="687"/>
    <cellStyle name="Tytuł 2 14" xfId="688"/>
    <cellStyle name="Tytuł 2 2" xfId="689"/>
    <cellStyle name="Tytuł 2 3" xfId="690"/>
    <cellStyle name="Tytuł 2 4" xfId="691"/>
    <cellStyle name="Tytuł 2 5" xfId="692"/>
    <cellStyle name="Tytuł 2 6" xfId="693"/>
    <cellStyle name="Tytuł 2 7" xfId="694"/>
    <cellStyle name="Tytuł 2 8" xfId="695"/>
    <cellStyle name="Tytuł 2 9" xfId="696"/>
    <cellStyle name="Tytuł 3" xfId="697"/>
    <cellStyle name="Uwaga" xfId="698"/>
    <cellStyle name="Uwaga 1" xfId="699"/>
    <cellStyle name="Uwaga 2" xfId="700"/>
    <cellStyle name="Uwaga 2 10" xfId="701"/>
    <cellStyle name="Uwaga 2 11" xfId="702"/>
    <cellStyle name="Uwaga 2 12" xfId="703"/>
    <cellStyle name="Uwaga 2 13" xfId="704"/>
    <cellStyle name="Uwaga 2 14" xfId="705"/>
    <cellStyle name="Uwaga 2 2" xfId="706"/>
    <cellStyle name="Uwaga 2 3" xfId="707"/>
    <cellStyle name="Uwaga 2 4" xfId="708"/>
    <cellStyle name="Uwaga 2 5" xfId="709"/>
    <cellStyle name="Uwaga 2 6" xfId="710"/>
    <cellStyle name="Uwaga 2 7" xfId="711"/>
    <cellStyle name="Uwaga 2 8" xfId="712"/>
    <cellStyle name="Uwaga 2 9" xfId="713"/>
    <cellStyle name="Uwaga 3" xfId="714"/>
    <cellStyle name="Currency" xfId="715"/>
    <cellStyle name="Currency [0]" xfId="716"/>
    <cellStyle name="Złe 1" xfId="717"/>
    <cellStyle name="Złe 2" xfId="718"/>
    <cellStyle name="Złe 2 10" xfId="719"/>
    <cellStyle name="Złe 2 11" xfId="720"/>
    <cellStyle name="Złe 2 12" xfId="721"/>
    <cellStyle name="Złe 2 13" xfId="722"/>
    <cellStyle name="Złe 2 14" xfId="723"/>
    <cellStyle name="Złe 2 2" xfId="724"/>
    <cellStyle name="Złe 2 3" xfId="725"/>
    <cellStyle name="Złe 2 4" xfId="726"/>
    <cellStyle name="Złe 2 5" xfId="727"/>
    <cellStyle name="Złe 2 6" xfId="728"/>
    <cellStyle name="Złe 2 7" xfId="729"/>
    <cellStyle name="Złe 2 8" xfId="730"/>
    <cellStyle name="Złe 2 9" xfId="731"/>
    <cellStyle name="Złe 3" xfId="732"/>
    <cellStyle name="Zły" xfId="733"/>
  </cellStyles>
  <dxfs count="52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G21"/>
  <sheetViews>
    <sheetView view="pageBreakPreview" zoomScaleSheetLayoutView="100" zoomScalePageLayoutView="0" workbookViewId="0" topLeftCell="A1">
      <selection activeCell="B21" sqref="B21:E21"/>
    </sheetView>
  </sheetViews>
  <sheetFormatPr defaultColWidth="9.140625" defaultRowHeight="12.75"/>
  <cols>
    <col min="1" max="1" width="4.00390625" style="2" customWidth="1"/>
    <col min="2" max="2" width="8.140625" style="1" bestFit="1" customWidth="1"/>
    <col min="3" max="3" width="78.421875" style="10" customWidth="1"/>
    <col min="4" max="4" width="13.421875" style="3" bestFit="1" customWidth="1"/>
    <col min="5" max="5" width="3.8515625" style="15" customWidth="1"/>
    <col min="6" max="16384" width="9.140625" style="2" customWidth="1"/>
  </cols>
  <sheetData>
    <row r="1" ht="12.75" thickBot="1">
      <c r="D1" s="3" t="s">
        <v>1285</v>
      </c>
    </row>
    <row r="2" spans="2:4" ht="84.75" customHeight="1" thickBot="1">
      <c r="B2" s="183" t="s">
        <v>1283</v>
      </c>
      <c r="C2" s="184"/>
      <c r="D2" s="185"/>
    </row>
    <row r="3" spans="2:4" ht="12.75" thickBot="1">
      <c r="B3" s="4">
        <v>1</v>
      </c>
      <c r="C3" s="12">
        <v>2</v>
      </c>
      <c r="D3" s="9">
        <v>8</v>
      </c>
    </row>
    <row r="4" spans="2:4" ht="12.75" thickBot="1">
      <c r="B4" s="176" t="s">
        <v>1282</v>
      </c>
      <c r="C4" s="177"/>
      <c r="D4" s="178"/>
    </row>
    <row r="5" spans="2:5" s="13" customFormat="1" ht="16.5" customHeight="1" thickBot="1">
      <c r="B5" s="130">
        <v>1</v>
      </c>
      <c r="C5" s="131" t="s">
        <v>126</v>
      </c>
      <c r="D5" s="134">
        <f>Podstawa!H109</f>
        <v>0</v>
      </c>
      <c r="E5" s="31"/>
    </row>
    <row r="6" spans="2:4" ht="21.75" customHeight="1" thickBot="1">
      <c r="B6" s="179" t="s">
        <v>231</v>
      </c>
      <c r="C6" s="180"/>
      <c r="D6" s="52">
        <f>SUM(D5:D5)</f>
        <v>0</v>
      </c>
    </row>
    <row r="7" spans="2:4" ht="12.75" thickBot="1">
      <c r="B7" s="176" t="s">
        <v>759</v>
      </c>
      <c r="C7" s="177"/>
      <c r="D7" s="178"/>
    </row>
    <row r="8" spans="2:4" ht="21.75" customHeight="1">
      <c r="B8" s="146">
        <v>2</v>
      </c>
      <c r="C8" s="147"/>
      <c r="D8" s="148">
        <v>0</v>
      </c>
    </row>
    <row r="9" spans="2:4" ht="21.75" customHeight="1">
      <c r="B9" s="140">
        <v>3</v>
      </c>
      <c r="C9" s="137"/>
      <c r="D9" s="143">
        <v>0</v>
      </c>
    </row>
    <row r="10" spans="2:4" ht="21.75" customHeight="1" thickBot="1">
      <c r="B10" s="141">
        <v>4</v>
      </c>
      <c r="C10" s="142"/>
      <c r="D10" s="144">
        <v>0</v>
      </c>
    </row>
    <row r="11" spans="2:7" ht="21.75" customHeight="1" thickBot="1">
      <c r="B11" s="179" t="s">
        <v>232</v>
      </c>
      <c r="C11" s="180"/>
      <c r="D11" s="52">
        <f>SUM(D8:D10)</f>
        <v>0</v>
      </c>
      <c r="G11" s="15"/>
    </row>
    <row r="12" spans="2:4" ht="12.75" thickBot="1">
      <c r="B12" s="176"/>
      <c r="C12" s="177"/>
      <c r="D12" s="178"/>
    </row>
    <row r="13" spans="2:4" ht="21.75" customHeight="1" thickBot="1">
      <c r="B13" s="179" t="s">
        <v>233</v>
      </c>
      <c r="C13" s="180"/>
      <c r="D13" s="52">
        <f>D6+D11</f>
        <v>0</v>
      </c>
    </row>
    <row r="14" spans="2:4" ht="21.75" customHeight="1" thickBot="1">
      <c r="B14" s="181" t="s">
        <v>131</v>
      </c>
      <c r="C14" s="182"/>
      <c r="D14" s="136">
        <v>0.23</v>
      </c>
    </row>
    <row r="15" spans="2:4" ht="21.75" customHeight="1" thickBot="1">
      <c r="B15" s="179" t="s">
        <v>127</v>
      </c>
      <c r="C15" s="180"/>
      <c r="D15" s="52">
        <f>D13*1.23</f>
        <v>0</v>
      </c>
    </row>
    <row r="16" spans="2:4" ht="12.75" thickBot="1">
      <c r="B16" s="186" t="s">
        <v>556</v>
      </c>
      <c r="C16" s="187"/>
      <c r="D16" s="188"/>
    </row>
    <row r="17" spans="2:4" ht="21.75" customHeight="1" thickBot="1">
      <c r="B17" s="138">
        <v>5</v>
      </c>
      <c r="C17" s="139" t="s">
        <v>234</v>
      </c>
      <c r="D17" s="145">
        <v>0</v>
      </c>
    </row>
    <row r="18" spans="2:4" ht="21.75" customHeight="1" thickBot="1">
      <c r="B18" s="189" t="s">
        <v>557</v>
      </c>
      <c r="C18" s="190"/>
      <c r="D18" s="149">
        <f>D15+D17</f>
        <v>0</v>
      </c>
    </row>
    <row r="19" spans="2:5" ht="12">
      <c r="B19" s="89"/>
      <c r="C19" s="89"/>
      <c r="D19" s="135"/>
      <c r="E19" s="85"/>
    </row>
    <row r="20" spans="2:5" ht="14.25" customHeight="1">
      <c r="B20" s="175"/>
      <c r="C20" s="175"/>
      <c r="D20" s="175"/>
      <c r="E20" s="175"/>
    </row>
    <row r="21" spans="2:5" ht="14.25" customHeight="1">
      <c r="B21" s="175"/>
      <c r="C21" s="175"/>
      <c r="D21" s="175"/>
      <c r="E21" s="175"/>
    </row>
  </sheetData>
  <sheetProtection selectLockedCells="1" selectUnlockedCells="1"/>
  <mergeCells count="13">
    <mergeCell ref="B2:D2"/>
    <mergeCell ref="B16:D16"/>
    <mergeCell ref="B18:C18"/>
    <mergeCell ref="B12:D12"/>
    <mergeCell ref="B21:E21"/>
    <mergeCell ref="B4:D4"/>
    <mergeCell ref="B11:C11"/>
    <mergeCell ref="B13:C13"/>
    <mergeCell ref="B20:E20"/>
    <mergeCell ref="B15:C15"/>
    <mergeCell ref="B14:C14"/>
    <mergeCell ref="B6:C6"/>
    <mergeCell ref="B7:D7"/>
  </mergeCells>
  <printOptions horizontalCentered="1"/>
  <pageMargins left="0.3937007874015748" right="0.3937007874015748" top="0.3937007874015748" bottom="0.3937007874015748" header="0.31496062992125984" footer="0.31496062992125984"/>
  <pageSetup firstPageNumber="3" useFirstPageNumber="1" fitToHeight="2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10FF1"/>
  </sheetPr>
  <dimension ref="A1:G40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79.28125" style="123" customWidth="1"/>
    <col min="2" max="2" width="9.140625" style="126" customWidth="1"/>
    <col min="3" max="3" width="24.7109375" style="126" customWidth="1"/>
    <col min="4" max="16384" width="9.140625" style="123" customWidth="1"/>
  </cols>
  <sheetData>
    <row r="1" spans="1:3" ht="24">
      <c r="A1" s="48" t="s">
        <v>1115</v>
      </c>
      <c r="B1" s="67">
        <v>52.43</v>
      </c>
      <c r="C1" s="53" t="s">
        <v>344</v>
      </c>
    </row>
    <row r="2" spans="1:3" ht="24">
      <c r="A2" s="48" t="s">
        <v>1116</v>
      </c>
      <c r="B2" s="67">
        <v>52.43</v>
      </c>
      <c r="C2" s="53" t="s">
        <v>344</v>
      </c>
    </row>
    <row r="3" spans="1:3" ht="24">
      <c r="A3" s="48" t="s">
        <v>336</v>
      </c>
      <c r="B3" s="67">
        <v>52.43</v>
      </c>
      <c r="C3" s="53" t="s">
        <v>344</v>
      </c>
    </row>
    <row r="4" spans="1:3" ht="24">
      <c r="A4" s="48" t="s">
        <v>337</v>
      </c>
      <c r="B4" s="67">
        <v>52.43</v>
      </c>
      <c r="C4" s="53" t="s">
        <v>344</v>
      </c>
    </row>
    <row r="5" spans="1:3" ht="12">
      <c r="A5" s="48" t="s">
        <v>736</v>
      </c>
      <c r="B5" s="67">
        <v>19.74</v>
      </c>
      <c r="C5" s="53" t="s">
        <v>737</v>
      </c>
    </row>
    <row r="6" spans="1:3" ht="12">
      <c r="A6" s="48" t="s">
        <v>338</v>
      </c>
      <c r="B6" s="67">
        <v>277.51</v>
      </c>
      <c r="C6" s="53" t="s">
        <v>345</v>
      </c>
    </row>
    <row r="7" spans="1:3" ht="12">
      <c r="A7" s="48" t="s">
        <v>339</v>
      </c>
      <c r="B7" s="67">
        <v>1150</v>
      </c>
      <c r="C7" s="53" t="s">
        <v>594</v>
      </c>
    </row>
    <row r="8" spans="1:3" ht="24">
      <c r="A8" s="48" t="s">
        <v>340</v>
      </c>
      <c r="B8" s="67">
        <v>371.05</v>
      </c>
      <c r="C8" s="53" t="s">
        <v>346</v>
      </c>
    </row>
    <row r="9" spans="1:3" ht="24">
      <c r="A9" s="48" t="s">
        <v>348</v>
      </c>
      <c r="B9" s="67">
        <v>534.67</v>
      </c>
      <c r="C9" s="53" t="s">
        <v>347</v>
      </c>
    </row>
    <row r="10" spans="1:3" ht="12">
      <c r="A10" s="48" t="s">
        <v>341</v>
      </c>
      <c r="B10" s="67">
        <v>253.84</v>
      </c>
      <c r="C10" s="53" t="s">
        <v>349</v>
      </c>
    </row>
    <row r="11" spans="1:3" ht="24">
      <c r="A11" s="48" t="s">
        <v>342</v>
      </c>
      <c r="B11" s="67">
        <v>155</v>
      </c>
      <c r="C11" s="53" t="s">
        <v>350</v>
      </c>
    </row>
    <row r="12" spans="1:3" ht="24">
      <c r="A12" s="48" t="s">
        <v>738</v>
      </c>
      <c r="B12" s="67">
        <v>178.3</v>
      </c>
      <c r="C12" s="53" t="s">
        <v>350</v>
      </c>
    </row>
    <row r="13" spans="1:3" ht="12">
      <c r="A13" s="48" t="s">
        <v>739</v>
      </c>
      <c r="B13" s="67">
        <v>45000</v>
      </c>
      <c r="C13" s="53" t="s">
        <v>594</v>
      </c>
    </row>
    <row r="14" spans="1:3" ht="24">
      <c r="A14" s="124" t="s">
        <v>740</v>
      </c>
      <c r="B14" s="125">
        <v>17.99</v>
      </c>
      <c r="C14" s="53" t="s">
        <v>344</v>
      </c>
    </row>
    <row r="15" spans="1:3" ht="24">
      <c r="A15" s="124" t="s">
        <v>741</v>
      </c>
      <c r="B15" s="125">
        <v>17.99</v>
      </c>
      <c r="C15" s="53" t="s">
        <v>344</v>
      </c>
    </row>
    <row r="16" spans="1:3" ht="24">
      <c r="A16" s="124" t="s">
        <v>742</v>
      </c>
      <c r="B16" s="125">
        <v>17.99</v>
      </c>
      <c r="C16" s="53" t="s">
        <v>344</v>
      </c>
    </row>
    <row r="17" spans="1:3" ht="24">
      <c r="A17" s="124" t="s">
        <v>743</v>
      </c>
      <c r="B17" s="125">
        <v>17.99</v>
      </c>
      <c r="C17" s="53" t="s">
        <v>344</v>
      </c>
    </row>
    <row r="18" spans="1:7" ht="24">
      <c r="A18" s="124" t="s">
        <v>343</v>
      </c>
      <c r="B18" s="125">
        <v>160.47</v>
      </c>
      <c r="C18" s="117" t="s">
        <v>744</v>
      </c>
      <c r="E18" s="123">
        <v>38</v>
      </c>
      <c r="F18" s="123">
        <v>1.5</v>
      </c>
      <c r="G18" s="123">
        <f>F18*E18</f>
        <v>57</v>
      </c>
    </row>
    <row r="19" spans="1:6" ht="24">
      <c r="A19" s="48" t="s">
        <v>750</v>
      </c>
      <c r="B19" s="125">
        <v>17.99</v>
      </c>
      <c r="C19" s="53" t="s">
        <v>344</v>
      </c>
      <c r="E19" s="123">
        <f>E18*13.5</f>
        <v>513</v>
      </c>
      <c r="F19" s="123" t="s">
        <v>745</v>
      </c>
    </row>
    <row r="20" spans="1:5" ht="24">
      <c r="A20" s="48" t="s">
        <v>751</v>
      </c>
      <c r="B20" s="125">
        <v>17.99</v>
      </c>
      <c r="C20" s="53" t="s">
        <v>344</v>
      </c>
      <c r="E20" s="123">
        <f>120*0.5</f>
        <v>60</v>
      </c>
    </row>
    <row r="21" spans="1:5" ht="24">
      <c r="A21" s="48" t="s">
        <v>752</v>
      </c>
      <c r="B21" s="125">
        <v>17.99</v>
      </c>
      <c r="C21" s="53" t="s">
        <v>344</v>
      </c>
      <c r="E21" s="123">
        <f>3*32</f>
        <v>96</v>
      </c>
    </row>
    <row r="22" ht="12">
      <c r="E22" s="123">
        <f>3*15</f>
        <v>45</v>
      </c>
    </row>
    <row r="23" ht="12">
      <c r="E23" s="123">
        <f>3*15</f>
        <v>45</v>
      </c>
    </row>
    <row r="24" ht="12">
      <c r="E24" s="123">
        <v>708</v>
      </c>
    </row>
    <row r="28" ht="12">
      <c r="E28" s="123">
        <f>38*6.9</f>
        <v>262.2</v>
      </c>
    </row>
    <row r="29" spans="5:6" ht="12">
      <c r="E29" s="123">
        <f>20+20+20</f>
        <v>60</v>
      </c>
      <c r="F29" s="123" t="s">
        <v>746</v>
      </c>
    </row>
    <row r="30" ht="12">
      <c r="E30" s="123">
        <f>120*0.35</f>
        <v>42</v>
      </c>
    </row>
    <row r="31" spans="5:6" ht="12">
      <c r="E31" s="123">
        <v>20</v>
      </c>
      <c r="F31" s="123" t="s">
        <v>746</v>
      </c>
    </row>
    <row r="32" ht="12">
      <c r="E32" s="123">
        <f>25*3</f>
        <v>75</v>
      </c>
    </row>
    <row r="33" spans="5:6" ht="12">
      <c r="E33" s="123">
        <v>20</v>
      </c>
      <c r="F33" s="123" t="s">
        <v>746</v>
      </c>
    </row>
    <row r="34" ht="12">
      <c r="E34" s="123">
        <f>3*4</f>
        <v>12</v>
      </c>
    </row>
    <row r="35" ht="12">
      <c r="E35" s="123">
        <f>3*3</f>
        <v>9</v>
      </c>
    </row>
    <row r="40" ht="12">
      <c r="E40" s="123">
        <f>SUM(E28:E39)</f>
        <v>500.2</v>
      </c>
    </row>
  </sheetData>
  <sheetProtection/>
  <conditionalFormatting sqref="A1:A65536">
    <cfRule type="duplicateValues" priority="1" dxfId="0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1:J272"/>
  <sheetViews>
    <sheetView zoomScale="85" zoomScaleNormal="85" zoomScalePageLayoutView="0" workbookViewId="0" topLeftCell="A264">
      <selection activeCell="B272" sqref="B272"/>
    </sheetView>
  </sheetViews>
  <sheetFormatPr defaultColWidth="10.140625" defaultRowHeight="12.75"/>
  <cols>
    <col min="1" max="1" width="73.28125" style="16" customWidth="1"/>
    <col min="2" max="2" width="11.7109375" style="16" bestFit="1" customWidth="1"/>
    <col min="3" max="3" width="29.57421875" style="16" customWidth="1"/>
    <col min="4" max="16384" width="10.140625" style="16" customWidth="1"/>
  </cols>
  <sheetData>
    <row r="1" spans="1:3" s="20" customFormat="1" ht="25.5">
      <c r="A1" s="22" t="s">
        <v>161</v>
      </c>
      <c r="B1" s="18">
        <v>98.08</v>
      </c>
      <c r="C1" s="25" t="s">
        <v>609</v>
      </c>
    </row>
    <row r="2" spans="1:3" ht="12.75">
      <c r="A2" s="28" t="s">
        <v>1256</v>
      </c>
      <c r="B2" s="18">
        <v>104.32</v>
      </c>
      <c r="C2" s="27" t="s">
        <v>1130</v>
      </c>
    </row>
    <row r="3" spans="1:3" ht="12.75">
      <c r="A3" s="28" t="s">
        <v>1257</v>
      </c>
      <c r="B3" s="18">
        <v>45.76</v>
      </c>
      <c r="C3" s="27" t="s">
        <v>1133</v>
      </c>
    </row>
    <row r="4" spans="1:3" ht="12.75">
      <c r="A4" s="28" t="s">
        <v>576</v>
      </c>
      <c r="B4" s="18">
        <v>25</v>
      </c>
      <c r="C4" s="27" t="s">
        <v>594</v>
      </c>
    </row>
    <row r="5" spans="1:3" ht="12.75">
      <c r="A5" s="28" t="s">
        <v>578</v>
      </c>
      <c r="B5" s="18">
        <v>25</v>
      </c>
      <c r="C5" s="27" t="s">
        <v>594</v>
      </c>
    </row>
    <row r="6" spans="1:10" ht="25.5">
      <c r="A6" s="17" t="s">
        <v>863</v>
      </c>
      <c r="B6" s="18">
        <v>30647.76</v>
      </c>
      <c r="C6" s="19" t="s">
        <v>593</v>
      </c>
      <c r="D6" s="20"/>
      <c r="E6" s="20"/>
      <c r="F6" s="20"/>
      <c r="G6" s="20"/>
      <c r="H6" s="20"/>
      <c r="I6" s="20"/>
      <c r="J6" s="20"/>
    </row>
    <row r="7" spans="1:10" ht="25.5">
      <c r="A7" s="17" t="s">
        <v>865</v>
      </c>
      <c r="B7" s="18">
        <v>3500</v>
      </c>
      <c r="C7" s="19" t="s">
        <v>594</v>
      </c>
      <c r="D7" s="20"/>
      <c r="E7" s="20"/>
      <c r="F7" s="20"/>
      <c r="G7" s="20"/>
      <c r="H7" s="20"/>
      <c r="I7" s="20"/>
      <c r="J7" s="20"/>
    </row>
    <row r="8" spans="1:10" ht="25.5">
      <c r="A8" s="17" t="s">
        <v>866</v>
      </c>
      <c r="B8" s="18">
        <v>85</v>
      </c>
      <c r="C8" s="19" t="s">
        <v>1143</v>
      </c>
      <c r="D8" s="20"/>
      <c r="E8" s="20"/>
      <c r="F8" s="20"/>
      <c r="G8" s="20"/>
      <c r="H8" s="20"/>
      <c r="I8" s="20"/>
      <c r="J8" s="20"/>
    </row>
    <row r="9" spans="1:10" ht="25.5">
      <c r="A9" s="17" t="s">
        <v>869</v>
      </c>
      <c r="B9" s="18">
        <v>62.59</v>
      </c>
      <c r="C9" s="19" t="s">
        <v>595</v>
      </c>
      <c r="D9" s="20"/>
      <c r="E9" s="20"/>
      <c r="F9" s="20"/>
      <c r="G9" s="20"/>
      <c r="H9" s="20"/>
      <c r="I9" s="20"/>
      <c r="J9" s="20"/>
    </row>
    <row r="10" spans="1:10" ht="12.75">
      <c r="A10" s="17" t="s">
        <v>579</v>
      </c>
      <c r="B10" s="18">
        <v>15204.82</v>
      </c>
      <c r="C10" s="21" t="s">
        <v>596</v>
      </c>
      <c r="D10" s="20"/>
      <c r="E10" s="20"/>
      <c r="F10" s="20"/>
      <c r="G10" s="20"/>
      <c r="H10" s="20"/>
      <c r="I10" s="20"/>
      <c r="J10" s="20"/>
    </row>
    <row r="11" spans="1:10" ht="12.75">
      <c r="A11" s="17" t="s">
        <v>870</v>
      </c>
      <c r="B11" s="18">
        <v>15204.82</v>
      </c>
      <c r="C11" s="21" t="s">
        <v>596</v>
      </c>
      <c r="D11" s="20"/>
      <c r="E11" s="20"/>
      <c r="F11" s="20"/>
      <c r="G11" s="20"/>
      <c r="H11" s="20"/>
      <c r="I11" s="20"/>
      <c r="J11" s="20"/>
    </row>
    <row r="12" spans="1:10" ht="25.5">
      <c r="A12" s="17" t="s">
        <v>872</v>
      </c>
      <c r="B12" s="18">
        <v>11.21</v>
      </c>
      <c r="C12" s="21" t="s">
        <v>597</v>
      </c>
      <c r="D12" s="20"/>
      <c r="E12" s="20"/>
      <c r="F12" s="20"/>
      <c r="G12" s="20"/>
      <c r="H12" s="20"/>
      <c r="I12" s="20"/>
      <c r="J12" s="20"/>
    </row>
    <row r="13" spans="1:10" ht="38.25">
      <c r="A13" s="17" t="s">
        <v>580</v>
      </c>
      <c r="B13" s="18">
        <v>49496</v>
      </c>
      <c r="C13" s="21" t="s">
        <v>598</v>
      </c>
      <c r="D13" s="20"/>
      <c r="E13" s="20"/>
      <c r="F13" s="20"/>
      <c r="G13" s="20"/>
      <c r="H13" s="20"/>
      <c r="I13" s="20"/>
      <c r="J13" s="20"/>
    </row>
    <row r="14" spans="1:10" ht="38.25">
      <c r="A14" s="17" t="s">
        <v>874</v>
      </c>
      <c r="B14" s="18">
        <v>10827.25</v>
      </c>
      <c r="C14" s="21" t="s">
        <v>598</v>
      </c>
      <c r="D14" s="20"/>
      <c r="E14" s="20"/>
      <c r="F14" s="20"/>
      <c r="G14" s="20"/>
      <c r="H14" s="20"/>
      <c r="I14" s="20"/>
      <c r="J14" s="20"/>
    </row>
    <row r="15" spans="1:10" ht="25.5">
      <c r="A15" s="17" t="s">
        <v>876</v>
      </c>
      <c r="B15" s="18">
        <v>6.97</v>
      </c>
      <c r="C15" s="21" t="s">
        <v>599</v>
      </c>
      <c r="D15" s="20"/>
      <c r="E15" s="20"/>
      <c r="F15" s="20"/>
      <c r="G15" s="20"/>
      <c r="H15" s="20"/>
      <c r="I15" s="20"/>
      <c r="J15" s="20"/>
    </row>
    <row r="16" spans="1:10" ht="25.5">
      <c r="A16" s="17" t="s">
        <v>877</v>
      </c>
      <c r="B16" s="18">
        <v>6.97</v>
      </c>
      <c r="C16" s="21" t="s">
        <v>599</v>
      </c>
      <c r="D16" s="20"/>
      <c r="E16" s="20"/>
      <c r="F16" s="20"/>
      <c r="G16" s="20"/>
      <c r="H16" s="20"/>
      <c r="I16" s="20"/>
      <c r="J16" s="20"/>
    </row>
    <row r="17" spans="1:10" ht="25.5">
      <c r="A17" s="17" t="s">
        <v>878</v>
      </c>
      <c r="B17" s="18">
        <v>6.97</v>
      </c>
      <c r="C17" s="21" t="s">
        <v>599</v>
      </c>
      <c r="D17" s="20"/>
      <c r="E17" s="20"/>
      <c r="F17" s="20"/>
      <c r="G17" s="20"/>
      <c r="H17" s="20"/>
      <c r="I17" s="20"/>
      <c r="J17" s="20"/>
    </row>
    <row r="18" spans="1:10" ht="25.5">
      <c r="A18" s="17" t="s">
        <v>879</v>
      </c>
      <c r="B18" s="18">
        <v>6.97</v>
      </c>
      <c r="C18" s="21" t="s">
        <v>599</v>
      </c>
      <c r="D18" s="20"/>
      <c r="E18" s="20"/>
      <c r="F18" s="20"/>
      <c r="G18" s="20"/>
      <c r="H18" s="20"/>
      <c r="I18" s="20"/>
      <c r="J18" s="20"/>
    </row>
    <row r="19" spans="1:10" ht="25.5">
      <c r="A19" s="17" t="s">
        <v>880</v>
      </c>
      <c r="B19" s="18">
        <v>6.97</v>
      </c>
      <c r="C19" s="21" t="s">
        <v>599</v>
      </c>
      <c r="D19" s="20"/>
      <c r="E19" s="20"/>
      <c r="F19" s="20"/>
      <c r="G19" s="20"/>
      <c r="H19" s="20"/>
      <c r="I19" s="20"/>
      <c r="J19" s="20"/>
    </row>
    <row r="20" spans="1:10" ht="25.5">
      <c r="A20" s="17" t="s">
        <v>881</v>
      </c>
      <c r="B20" s="18">
        <v>8.87</v>
      </c>
      <c r="C20" s="21" t="s">
        <v>599</v>
      </c>
      <c r="D20" s="20"/>
      <c r="E20" s="20"/>
      <c r="F20" s="20"/>
      <c r="G20" s="20"/>
      <c r="H20" s="20"/>
      <c r="I20" s="20"/>
      <c r="J20" s="20"/>
    </row>
    <row r="21" spans="1:10" ht="25.5">
      <c r="A21" s="22" t="s">
        <v>882</v>
      </c>
      <c r="B21" s="18">
        <v>8.87</v>
      </c>
      <c r="C21" s="21" t="s">
        <v>599</v>
      </c>
      <c r="D21" s="20"/>
      <c r="E21" s="20"/>
      <c r="F21" s="20"/>
      <c r="G21" s="20"/>
      <c r="H21" s="20"/>
      <c r="I21" s="20"/>
      <c r="J21" s="20"/>
    </row>
    <row r="22" spans="1:10" ht="25.5">
      <c r="A22" s="23" t="s">
        <v>1144</v>
      </c>
      <c r="B22" s="18">
        <v>8.87</v>
      </c>
      <c r="C22" s="21" t="s">
        <v>599</v>
      </c>
      <c r="D22" s="20"/>
      <c r="E22" s="20"/>
      <c r="F22" s="20"/>
      <c r="G22" s="20"/>
      <c r="H22" s="20"/>
      <c r="I22" s="20"/>
      <c r="J22" s="20"/>
    </row>
    <row r="23" spans="1:10" ht="25.5">
      <c r="A23" s="22" t="s">
        <v>883</v>
      </c>
      <c r="B23" s="18">
        <v>8.87</v>
      </c>
      <c r="C23" s="21" t="s">
        <v>599</v>
      </c>
      <c r="D23" s="20"/>
      <c r="E23" s="20"/>
      <c r="F23" s="20"/>
      <c r="G23" s="20"/>
      <c r="H23" s="20"/>
      <c r="I23" s="20"/>
      <c r="J23" s="20"/>
    </row>
    <row r="24" spans="1:10" ht="25.5">
      <c r="A24" s="22" t="s">
        <v>884</v>
      </c>
      <c r="B24" s="18">
        <v>8.87</v>
      </c>
      <c r="C24" s="21" t="s">
        <v>599</v>
      </c>
      <c r="D24" s="20"/>
      <c r="E24" s="20"/>
      <c r="F24" s="20"/>
      <c r="G24" s="20"/>
      <c r="H24" s="20"/>
      <c r="I24" s="20"/>
      <c r="J24" s="20"/>
    </row>
    <row r="25" spans="1:10" ht="25.5">
      <c r="A25" s="17" t="s">
        <v>885</v>
      </c>
      <c r="B25" s="18">
        <v>8.87</v>
      </c>
      <c r="C25" s="21" t="s">
        <v>599</v>
      </c>
      <c r="D25" s="20"/>
      <c r="E25" s="20"/>
      <c r="F25" s="20"/>
      <c r="G25" s="20"/>
      <c r="H25" s="20"/>
      <c r="I25" s="20"/>
      <c r="J25" s="20"/>
    </row>
    <row r="26" spans="1:10" ht="25.5">
      <c r="A26" s="17" t="s">
        <v>886</v>
      </c>
      <c r="B26" s="18">
        <v>8.87</v>
      </c>
      <c r="C26" s="21" t="s">
        <v>599</v>
      </c>
      <c r="D26" s="20"/>
      <c r="E26" s="20"/>
      <c r="F26" s="20"/>
      <c r="G26" s="20"/>
      <c r="H26" s="20"/>
      <c r="I26" s="20"/>
      <c r="J26" s="20"/>
    </row>
    <row r="27" spans="1:10" ht="25.5">
      <c r="A27" s="17" t="s">
        <v>887</v>
      </c>
      <c r="B27" s="18">
        <v>6.97</v>
      </c>
      <c r="C27" s="21" t="s">
        <v>599</v>
      </c>
      <c r="D27" s="20"/>
      <c r="E27" s="20"/>
      <c r="F27" s="20"/>
      <c r="G27" s="20"/>
      <c r="H27" s="20"/>
      <c r="I27" s="20"/>
      <c r="J27" s="20"/>
    </row>
    <row r="28" spans="1:10" ht="25.5">
      <c r="A28" s="17" t="s">
        <v>888</v>
      </c>
      <c r="B28" s="18">
        <v>6.97</v>
      </c>
      <c r="C28" s="21" t="s">
        <v>599</v>
      </c>
      <c r="D28" s="20"/>
      <c r="E28" s="20"/>
      <c r="F28" s="20"/>
      <c r="G28" s="20"/>
      <c r="H28" s="20"/>
      <c r="I28" s="20"/>
      <c r="J28" s="20"/>
    </row>
    <row r="29" spans="1:10" ht="25.5">
      <c r="A29" s="17" t="s">
        <v>889</v>
      </c>
      <c r="B29" s="18">
        <v>5.78</v>
      </c>
      <c r="C29" s="21" t="s">
        <v>599</v>
      </c>
      <c r="D29" s="20"/>
      <c r="E29" s="20"/>
      <c r="F29" s="20"/>
      <c r="G29" s="20"/>
      <c r="H29" s="20"/>
      <c r="I29" s="20"/>
      <c r="J29" s="20"/>
    </row>
    <row r="30" spans="1:10" ht="25.5">
      <c r="A30" s="17" t="s">
        <v>891</v>
      </c>
      <c r="B30" s="18">
        <v>5.78</v>
      </c>
      <c r="C30" s="21" t="s">
        <v>599</v>
      </c>
      <c r="D30" s="20"/>
      <c r="E30" s="20"/>
      <c r="F30" s="20"/>
      <c r="G30" s="20"/>
      <c r="H30" s="20"/>
      <c r="I30" s="20"/>
      <c r="J30" s="20"/>
    </row>
    <row r="31" spans="1:10" ht="25.5">
      <c r="A31" s="17" t="s">
        <v>892</v>
      </c>
      <c r="B31" s="18">
        <v>5.78</v>
      </c>
      <c r="C31" s="21" t="s">
        <v>599</v>
      </c>
      <c r="D31" s="20"/>
      <c r="E31" s="20"/>
      <c r="F31" s="20"/>
      <c r="G31" s="20"/>
      <c r="H31" s="20"/>
      <c r="I31" s="20"/>
      <c r="J31" s="20"/>
    </row>
    <row r="32" spans="1:10" ht="25.5">
      <c r="A32" s="22" t="s">
        <v>893</v>
      </c>
      <c r="B32" s="18">
        <v>5.78</v>
      </c>
      <c r="C32" s="21" t="s">
        <v>599</v>
      </c>
      <c r="D32" s="20"/>
      <c r="E32" s="20"/>
      <c r="F32" s="20"/>
      <c r="G32" s="20"/>
      <c r="H32" s="20"/>
      <c r="I32" s="20"/>
      <c r="J32" s="20"/>
    </row>
    <row r="33" spans="1:10" ht="25.5">
      <c r="A33" s="22" t="s">
        <v>1145</v>
      </c>
      <c r="B33" s="18">
        <v>5.78</v>
      </c>
      <c r="C33" s="21" t="s">
        <v>599</v>
      </c>
      <c r="D33" s="20"/>
      <c r="E33" s="20"/>
      <c r="F33" s="20"/>
      <c r="G33" s="20"/>
      <c r="H33" s="20"/>
      <c r="I33" s="20"/>
      <c r="J33" s="20"/>
    </row>
    <row r="34" spans="1:10" ht="25.5">
      <c r="A34" s="22" t="s">
        <v>894</v>
      </c>
      <c r="B34" s="18">
        <v>5.78</v>
      </c>
      <c r="C34" s="21" t="s">
        <v>599</v>
      </c>
      <c r="D34" s="20"/>
      <c r="E34" s="20"/>
      <c r="F34" s="20"/>
      <c r="G34" s="20"/>
      <c r="H34" s="20"/>
      <c r="I34" s="20"/>
      <c r="J34" s="20"/>
    </row>
    <row r="35" spans="1:10" ht="25.5">
      <c r="A35" s="22" t="s">
        <v>895</v>
      </c>
      <c r="B35" s="18">
        <v>5.78</v>
      </c>
      <c r="C35" s="21" t="s">
        <v>599</v>
      </c>
      <c r="D35" s="20"/>
      <c r="E35" s="20"/>
      <c r="F35" s="20"/>
      <c r="G35" s="20"/>
      <c r="H35" s="20"/>
      <c r="I35" s="20"/>
      <c r="J35" s="20"/>
    </row>
    <row r="36" spans="1:10" ht="25.5">
      <c r="A36" s="22" t="s">
        <v>896</v>
      </c>
      <c r="B36" s="18">
        <v>5.78</v>
      </c>
      <c r="C36" s="21" t="s">
        <v>599</v>
      </c>
      <c r="D36" s="20"/>
      <c r="E36" s="20"/>
      <c r="F36" s="20"/>
      <c r="G36" s="20"/>
      <c r="H36" s="20"/>
      <c r="I36" s="20"/>
      <c r="J36" s="20"/>
    </row>
    <row r="37" spans="1:10" ht="12.75">
      <c r="A37" s="22" t="s">
        <v>897</v>
      </c>
      <c r="B37" s="18">
        <v>300</v>
      </c>
      <c r="C37" s="24" t="s">
        <v>594</v>
      </c>
      <c r="D37" s="20"/>
      <c r="E37" s="20"/>
      <c r="F37" s="20"/>
      <c r="G37" s="20"/>
      <c r="H37" s="20"/>
      <c r="I37" s="20"/>
      <c r="J37" s="20"/>
    </row>
    <row r="38" spans="1:10" ht="25.5">
      <c r="A38" s="22" t="s">
        <v>898</v>
      </c>
      <c r="B38" s="18">
        <v>65.07</v>
      </c>
      <c r="C38" s="21" t="s">
        <v>599</v>
      </c>
      <c r="D38" s="20"/>
      <c r="E38" s="20"/>
      <c r="F38" s="20"/>
      <c r="G38" s="20"/>
      <c r="H38" s="20"/>
      <c r="I38" s="20"/>
      <c r="J38" s="20"/>
    </row>
    <row r="39" spans="1:10" ht="25.5">
      <c r="A39" s="22" t="s">
        <v>900</v>
      </c>
      <c r="B39" s="18">
        <v>8.83</v>
      </c>
      <c r="C39" s="21" t="s">
        <v>600</v>
      </c>
      <c r="D39" s="20"/>
      <c r="E39" s="20"/>
      <c r="F39" s="20"/>
      <c r="G39" s="20"/>
      <c r="H39" s="20"/>
      <c r="I39" s="20"/>
      <c r="J39" s="20"/>
    </row>
    <row r="40" spans="1:10" ht="25.5">
      <c r="A40" s="22" t="s">
        <v>901</v>
      </c>
      <c r="B40" s="18">
        <v>6.79</v>
      </c>
      <c r="C40" s="21" t="s">
        <v>600</v>
      </c>
      <c r="D40" s="20"/>
      <c r="E40" s="20"/>
      <c r="F40" s="20"/>
      <c r="G40" s="20"/>
      <c r="H40" s="20"/>
      <c r="I40" s="20"/>
      <c r="J40" s="20"/>
    </row>
    <row r="41" spans="1:10" ht="38.25">
      <c r="A41" s="22" t="s">
        <v>150</v>
      </c>
      <c r="B41" s="18">
        <f>58.44+8.83</f>
        <v>67.27</v>
      </c>
      <c r="C41" s="25" t="s">
        <v>601</v>
      </c>
      <c r="D41" s="20"/>
      <c r="E41" s="20"/>
      <c r="F41" s="20"/>
      <c r="G41" s="20"/>
      <c r="H41" s="20"/>
      <c r="I41" s="20"/>
      <c r="J41" s="20"/>
    </row>
    <row r="42" spans="1:10" ht="38.25">
      <c r="A42" s="22" t="s">
        <v>151</v>
      </c>
      <c r="B42" s="18">
        <f>58.44+6.79</f>
        <v>65.23</v>
      </c>
      <c r="C42" s="25" t="s">
        <v>601</v>
      </c>
      <c r="D42" s="20"/>
      <c r="E42" s="20"/>
      <c r="F42" s="20"/>
      <c r="G42" s="20"/>
      <c r="H42" s="20"/>
      <c r="I42" s="20"/>
      <c r="J42" s="20"/>
    </row>
    <row r="43" spans="1:10" ht="12.75">
      <c r="A43" s="22" t="s">
        <v>152</v>
      </c>
      <c r="B43" s="18">
        <v>34.34</v>
      </c>
      <c r="C43" s="25" t="s">
        <v>603</v>
      </c>
      <c r="D43" s="20"/>
      <c r="E43" s="20"/>
      <c r="F43" s="20"/>
      <c r="G43" s="20"/>
      <c r="H43" s="20"/>
      <c r="I43" s="20"/>
      <c r="J43" s="20"/>
    </row>
    <row r="44" spans="1:10" ht="12.75">
      <c r="A44" s="22" t="s">
        <v>153</v>
      </c>
      <c r="B44" s="18">
        <v>1560</v>
      </c>
      <c r="C44" s="25" t="s">
        <v>594</v>
      </c>
      <c r="D44" s="20"/>
      <c r="E44" s="20"/>
      <c r="F44" s="20"/>
      <c r="G44" s="20"/>
      <c r="H44" s="20"/>
      <c r="I44" s="20"/>
      <c r="J44" s="20"/>
    </row>
    <row r="45" spans="1:10" ht="12.75">
      <c r="A45" s="22" t="s">
        <v>154</v>
      </c>
      <c r="B45" s="18">
        <v>2080</v>
      </c>
      <c r="C45" s="25" t="s">
        <v>594</v>
      </c>
      <c r="D45" s="20"/>
      <c r="E45" s="20"/>
      <c r="F45" s="20"/>
      <c r="G45" s="20"/>
      <c r="H45" s="20"/>
      <c r="I45" s="20"/>
      <c r="J45" s="20"/>
    </row>
    <row r="46" spans="1:10" ht="12.75">
      <c r="A46" s="22" t="s">
        <v>155</v>
      </c>
      <c r="B46" s="18">
        <v>2860</v>
      </c>
      <c r="C46" s="25" t="s">
        <v>594</v>
      </c>
      <c r="D46" s="20"/>
      <c r="E46" s="20"/>
      <c r="F46" s="20"/>
      <c r="G46" s="20"/>
      <c r="H46" s="20"/>
      <c r="I46" s="20"/>
      <c r="J46" s="20"/>
    </row>
    <row r="47" spans="1:10" ht="12.75">
      <c r="A47" s="22" t="s">
        <v>156</v>
      </c>
      <c r="B47" s="18">
        <v>480</v>
      </c>
      <c r="C47" s="25" t="s">
        <v>594</v>
      </c>
      <c r="D47" s="20"/>
      <c r="E47" s="20"/>
      <c r="F47" s="20"/>
      <c r="G47" s="20"/>
      <c r="H47" s="20"/>
      <c r="I47" s="20"/>
      <c r="J47" s="20"/>
    </row>
    <row r="48" spans="1:10" ht="38.25">
      <c r="A48" s="17" t="s">
        <v>157</v>
      </c>
      <c r="B48" s="18">
        <v>15.26</v>
      </c>
      <c r="C48" s="21" t="s">
        <v>605</v>
      </c>
      <c r="D48" s="20"/>
      <c r="E48" s="20"/>
      <c r="F48" s="20"/>
      <c r="G48" s="20"/>
      <c r="H48" s="20"/>
      <c r="I48" s="20"/>
      <c r="J48" s="20"/>
    </row>
    <row r="49" spans="1:10" ht="38.25">
      <c r="A49" s="17" t="s">
        <v>158</v>
      </c>
      <c r="B49" s="18">
        <v>15.26</v>
      </c>
      <c r="C49" s="21" t="s">
        <v>605</v>
      </c>
      <c r="D49" s="20"/>
      <c r="E49" s="20"/>
      <c r="F49" s="20"/>
      <c r="G49" s="20"/>
      <c r="H49" s="20"/>
      <c r="I49" s="20"/>
      <c r="J49" s="20"/>
    </row>
    <row r="50" spans="1:10" ht="25.5">
      <c r="A50" s="22" t="s">
        <v>159</v>
      </c>
      <c r="B50" s="18">
        <v>12.45</v>
      </c>
      <c r="C50" s="21" t="s">
        <v>604</v>
      </c>
      <c r="D50" s="20"/>
      <c r="E50" s="20"/>
      <c r="F50" s="20"/>
      <c r="G50" s="20"/>
      <c r="H50" s="20"/>
      <c r="I50" s="20"/>
      <c r="J50" s="20"/>
    </row>
    <row r="51" spans="1:10" ht="25.5">
      <c r="A51" s="22" t="s">
        <v>160</v>
      </c>
      <c r="B51" s="34">
        <v>57</v>
      </c>
      <c r="C51" s="25" t="s">
        <v>609</v>
      </c>
      <c r="D51" s="191" t="s">
        <v>64</v>
      </c>
      <c r="E51" s="192"/>
      <c r="F51" s="192"/>
      <c r="G51" s="192"/>
      <c r="H51" s="192"/>
      <c r="I51" s="192"/>
      <c r="J51" s="192"/>
    </row>
    <row r="52" spans="1:10" ht="38.25">
      <c r="A52" s="22" t="s">
        <v>640</v>
      </c>
      <c r="B52" s="34">
        <v>128.71</v>
      </c>
      <c r="C52" s="25" t="s">
        <v>1267</v>
      </c>
      <c r="D52" s="191" t="s">
        <v>61</v>
      </c>
      <c r="E52" s="192"/>
      <c r="F52" s="192"/>
      <c r="G52" s="192"/>
      <c r="H52" s="192"/>
      <c r="I52" s="192"/>
      <c r="J52" s="192"/>
    </row>
    <row r="53" spans="1:10" ht="25.5">
      <c r="A53" s="22" t="s">
        <v>615</v>
      </c>
      <c r="B53" s="34">
        <v>17.92</v>
      </c>
      <c r="C53" s="25" t="s">
        <v>620</v>
      </c>
      <c r="D53" s="191">
        <v>17.92</v>
      </c>
      <c r="E53" s="192"/>
      <c r="F53" s="192"/>
      <c r="G53" s="192"/>
      <c r="H53" s="192"/>
      <c r="I53" s="192"/>
      <c r="J53" s="192"/>
    </row>
    <row r="54" spans="1:10" ht="25.5">
      <c r="A54" s="22" t="s">
        <v>29</v>
      </c>
      <c r="B54" s="35"/>
      <c r="C54" s="25" t="s">
        <v>620</v>
      </c>
      <c r="D54" s="191">
        <v>21</v>
      </c>
      <c r="E54" s="192"/>
      <c r="F54" s="192"/>
      <c r="G54" s="192"/>
      <c r="H54" s="192"/>
      <c r="I54" s="192"/>
      <c r="J54" s="192"/>
    </row>
    <row r="55" spans="1:10" ht="25.5">
      <c r="A55" s="22" t="s">
        <v>581</v>
      </c>
      <c r="B55" s="18">
        <v>6.79</v>
      </c>
      <c r="C55" s="21" t="s">
        <v>600</v>
      </c>
      <c r="D55" s="20"/>
      <c r="E55" s="20"/>
      <c r="F55" s="20"/>
      <c r="G55" s="20"/>
      <c r="H55" s="20"/>
      <c r="I55" s="20"/>
      <c r="J55" s="20"/>
    </row>
    <row r="56" spans="1:10" ht="12.75">
      <c r="A56" s="22" t="s">
        <v>582</v>
      </c>
      <c r="B56" s="18">
        <v>1190.27</v>
      </c>
      <c r="C56" s="26" t="s">
        <v>610</v>
      </c>
      <c r="D56" s="20"/>
      <c r="E56" s="20"/>
      <c r="F56" s="20"/>
      <c r="G56" s="20"/>
      <c r="H56" s="20"/>
      <c r="I56" s="20"/>
      <c r="J56" s="20"/>
    </row>
    <row r="57" spans="1:10" ht="12.75">
      <c r="A57" s="22" t="s">
        <v>583</v>
      </c>
      <c r="B57" s="18">
        <v>1231.17</v>
      </c>
      <c r="C57" s="26" t="s">
        <v>611</v>
      </c>
      <c r="D57" s="20"/>
      <c r="E57" s="20"/>
      <c r="F57" s="20"/>
      <c r="G57" s="20"/>
      <c r="H57" s="20"/>
      <c r="I57" s="20"/>
      <c r="J57" s="20"/>
    </row>
    <row r="58" spans="1:10" ht="12.75">
      <c r="A58" s="22" t="s">
        <v>584</v>
      </c>
      <c r="B58" s="18">
        <v>1517.4</v>
      </c>
      <c r="C58" s="25" t="s">
        <v>612</v>
      </c>
      <c r="D58" s="20"/>
      <c r="E58" s="20"/>
      <c r="F58" s="20"/>
      <c r="G58" s="20"/>
      <c r="H58" s="20"/>
      <c r="I58" s="20"/>
      <c r="J58" s="20"/>
    </row>
    <row r="59" spans="1:10" ht="12.75">
      <c r="A59" s="22" t="s">
        <v>585</v>
      </c>
      <c r="B59" s="18">
        <v>2239.95</v>
      </c>
      <c r="C59" s="25" t="s">
        <v>613</v>
      </c>
      <c r="D59" s="20"/>
      <c r="E59" s="20"/>
      <c r="F59" s="20"/>
      <c r="G59" s="20"/>
      <c r="H59" s="20"/>
      <c r="I59" s="20"/>
      <c r="J59" s="20"/>
    </row>
    <row r="60" spans="1:10" ht="12.75">
      <c r="A60" s="22" t="s">
        <v>586</v>
      </c>
      <c r="B60" s="18">
        <v>2668.33</v>
      </c>
      <c r="C60" s="25" t="s">
        <v>614</v>
      </c>
      <c r="D60" s="20"/>
      <c r="E60" s="20"/>
      <c r="F60" s="20"/>
      <c r="G60" s="20"/>
      <c r="H60" s="20"/>
      <c r="I60" s="20"/>
      <c r="J60" s="20"/>
    </row>
    <row r="61" spans="1:10" ht="12.75">
      <c r="A61" s="22" t="s">
        <v>162</v>
      </c>
      <c r="B61" s="18">
        <v>3187.11</v>
      </c>
      <c r="C61" s="25" t="s">
        <v>616</v>
      </c>
      <c r="D61" s="20"/>
      <c r="E61" s="20"/>
      <c r="F61" s="20"/>
      <c r="G61" s="20"/>
      <c r="H61" s="20"/>
      <c r="I61" s="20"/>
      <c r="J61" s="20"/>
    </row>
    <row r="62" spans="1:10" ht="12.75">
      <c r="A62" s="22" t="s">
        <v>163</v>
      </c>
      <c r="B62" s="18">
        <v>3347.11</v>
      </c>
      <c r="C62" s="25" t="s">
        <v>616</v>
      </c>
      <c r="D62" s="20"/>
      <c r="E62" s="20"/>
      <c r="F62" s="20"/>
      <c r="G62" s="20"/>
      <c r="H62" s="20"/>
      <c r="I62" s="20"/>
      <c r="J62" s="20"/>
    </row>
    <row r="63" spans="1:10" ht="12.75">
      <c r="A63" s="22" t="s">
        <v>164</v>
      </c>
      <c r="B63" s="18">
        <v>4637.8</v>
      </c>
      <c r="C63" s="25" t="s">
        <v>617</v>
      </c>
      <c r="D63" s="20"/>
      <c r="E63" s="20"/>
      <c r="F63" s="20"/>
      <c r="G63" s="20"/>
      <c r="H63" s="20"/>
      <c r="I63" s="20"/>
      <c r="J63" s="20"/>
    </row>
    <row r="64" spans="1:10" ht="12.75">
      <c r="A64" s="22" t="s">
        <v>165</v>
      </c>
      <c r="B64" s="18">
        <v>4637.8</v>
      </c>
      <c r="C64" s="25" t="s">
        <v>617</v>
      </c>
      <c r="D64" s="20"/>
      <c r="E64" s="20"/>
      <c r="F64" s="20"/>
      <c r="G64" s="20"/>
      <c r="H64" s="20"/>
      <c r="I64" s="20"/>
      <c r="J64" s="20"/>
    </row>
    <row r="65" spans="1:10" ht="12.75">
      <c r="A65" s="22" t="s">
        <v>166</v>
      </c>
      <c r="B65" s="18">
        <v>5377.8</v>
      </c>
      <c r="C65" s="25" t="s">
        <v>617</v>
      </c>
      <c r="D65" s="20"/>
      <c r="E65" s="20"/>
      <c r="F65" s="20"/>
      <c r="G65" s="20"/>
      <c r="H65" s="20"/>
      <c r="I65" s="20"/>
      <c r="J65" s="20"/>
    </row>
    <row r="66" spans="1:10" ht="12.75">
      <c r="A66" s="22" t="s">
        <v>167</v>
      </c>
      <c r="B66" s="18">
        <v>9963.58</v>
      </c>
      <c r="C66" s="25" t="s">
        <v>619</v>
      </c>
      <c r="D66" s="20"/>
      <c r="E66" s="20"/>
      <c r="F66" s="20"/>
      <c r="G66" s="20"/>
      <c r="H66" s="20"/>
      <c r="I66" s="20"/>
      <c r="J66" s="20"/>
    </row>
    <row r="67" spans="1:10" ht="12.75">
      <c r="A67" s="22" t="s">
        <v>168</v>
      </c>
      <c r="B67" s="18">
        <v>6877.8</v>
      </c>
      <c r="C67" s="25" t="s">
        <v>617</v>
      </c>
      <c r="D67" s="20"/>
      <c r="E67" s="20"/>
      <c r="F67" s="20"/>
      <c r="G67" s="20"/>
      <c r="H67" s="20"/>
      <c r="I67" s="20"/>
      <c r="J67" s="20"/>
    </row>
    <row r="68" spans="1:10" ht="12.75">
      <c r="A68" s="22" t="s">
        <v>606</v>
      </c>
      <c r="B68" s="18">
        <v>909.4</v>
      </c>
      <c r="C68" s="26" t="s">
        <v>622</v>
      </c>
      <c r="D68" s="20"/>
      <c r="E68" s="20"/>
      <c r="F68" s="20"/>
      <c r="G68" s="20"/>
      <c r="H68" s="20"/>
      <c r="I68" s="20"/>
      <c r="J68" s="20"/>
    </row>
    <row r="69" spans="1:10" ht="12.75">
      <c r="A69" s="22" t="s">
        <v>607</v>
      </c>
      <c r="B69" s="18">
        <v>1000.23</v>
      </c>
      <c r="C69" s="26" t="s">
        <v>622</v>
      </c>
      <c r="D69" s="20"/>
      <c r="E69" s="20"/>
      <c r="F69" s="20"/>
      <c r="G69" s="20"/>
      <c r="H69" s="20"/>
      <c r="I69" s="20"/>
      <c r="J69" s="20"/>
    </row>
    <row r="70" spans="1:10" ht="12.75">
      <c r="A70" s="22" t="s">
        <v>30</v>
      </c>
      <c r="B70" s="18">
        <v>1240</v>
      </c>
      <c r="C70" s="26" t="s">
        <v>622</v>
      </c>
      <c r="D70" s="20"/>
      <c r="E70" s="20"/>
      <c r="F70" s="20"/>
      <c r="G70" s="20"/>
      <c r="H70" s="20"/>
      <c r="I70" s="20"/>
      <c r="J70" s="20"/>
    </row>
    <row r="71" spans="1:10" ht="12.75">
      <c r="A71" s="22" t="s">
        <v>608</v>
      </c>
      <c r="B71" s="18">
        <v>1579.47</v>
      </c>
      <c r="C71" s="26" t="s">
        <v>622</v>
      </c>
      <c r="D71" s="20"/>
      <c r="E71" s="20"/>
      <c r="F71" s="20"/>
      <c r="G71" s="20"/>
      <c r="H71" s="20"/>
      <c r="I71" s="20"/>
      <c r="J71" s="20"/>
    </row>
    <row r="72" spans="1:10" ht="12.75">
      <c r="A72" s="22" t="s">
        <v>169</v>
      </c>
      <c r="B72" s="18">
        <v>73.36</v>
      </c>
      <c r="C72" s="26" t="s">
        <v>622</v>
      </c>
      <c r="D72" s="20"/>
      <c r="E72" s="20"/>
      <c r="F72" s="20"/>
      <c r="G72" s="20"/>
      <c r="H72" s="20"/>
      <c r="I72" s="20"/>
      <c r="J72" s="20"/>
    </row>
    <row r="73" spans="1:10" ht="12.75">
      <c r="A73" s="22" t="s">
        <v>170</v>
      </c>
      <c r="B73" s="18">
        <v>1255.82</v>
      </c>
      <c r="C73" s="25" t="s">
        <v>618</v>
      </c>
      <c r="D73" s="20"/>
      <c r="E73" s="20"/>
      <c r="F73" s="20"/>
      <c r="G73" s="20"/>
      <c r="H73" s="20"/>
      <c r="I73" s="20"/>
      <c r="J73" s="20"/>
    </row>
    <row r="74" spans="1:10" ht="12.75">
      <c r="A74" s="22" t="s">
        <v>171</v>
      </c>
      <c r="B74" s="18">
        <v>466.11</v>
      </c>
      <c r="C74" s="25" t="s">
        <v>623</v>
      </c>
      <c r="D74" s="20"/>
      <c r="E74" s="20"/>
      <c r="F74" s="20"/>
      <c r="G74" s="20"/>
      <c r="H74" s="20"/>
      <c r="I74" s="20"/>
      <c r="J74" s="20"/>
    </row>
    <row r="75" spans="1:10" ht="12.75">
      <c r="A75" s="22" t="s">
        <v>172</v>
      </c>
      <c r="B75" s="18">
        <v>146.61</v>
      </c>
      <c r="C75" s="25" t="s">
        <v>624</v>
      </c>
      <c r="D75" s="20"/>
      <c r="E75" s="20"/>
      <c r="F75" s="20"/>
      <c r="G75" s="20"/>
      <c r="H75" s="20"/>
      <c r="I75" s="20"/>
      <c r="J75" s="20"/>
    </row>
    <row r="76" spans="1:10" ht="12.75">
      <c r="A76" s="22" t="s">
        <v>587</v>
      </c>
      <c r="B76" s="18">
        <v>1072.89</v>
      </c>
      <c r="C76" s="25" t="s">
        <v>625</v>
      </c>
      <c r="D76" s="20"/>
      <c r="E76" s="20"/>
      <c r="F76" s="20"/>
      <c r="G76" s="20"/>
      <c r="H76" s="20"/>
      <c r="I76" s="20"/>
      <c r="J76" s="20"/>
    </row>
    <row r="77" spans="1:10" ht="12.75">
      <c r="A77" s="22" t="s">
        <v>588</v>
      </c>
      <c r="B77" s="18">
        <v>71.51</v>
      </c>
      <c r="C77" s="25" t="s">
        <v>626</v>
      </c>
      <c r="D77" s="20"/>
      <c r="E77" s="20"/>
      <c r="F77" s="20"/>
      <c r="G77" s="20"/>
      <c r="H77" s="20"/>
      <c r="I77" s="20"/>
      <c r="J77" s="20"/>
    </row>
    <row r="78" spans="1:10" ht="12.75">
      <c r="A78" s="22" t="s">
        <v>174</v>
      </c>
      <c r="B78" s="18">
        <v>991.15</v>
      </c>
      <c r="C78" s="25" t="s">
        <v>621</v>
      </c>
      <c r="D78" s="20"/>
      <c r="E78" s="20"/>
      <c r="F78" s="20"/>
      <c r="G78" s="20"/>
      <c r="H78" s="20"/>
      <c r="I78" s="20"/>
      <c r="J78" s="20"/>
    </row>
    <row r="79" spans="1:10" ht="25.5">
      <c r="A79" s="17" t="s">
        <v>1146</v>
      </c>
      <c r="B79" s="18">
        <v>8.47</v>
      </c>
      <c r="C79" s="21" t="s">
        <v>627</v>
      </c>
      <c r="D79" s="20"/>
      <c r="E79" s="20"/>
      <c r="F79" s="20"/>
      <c r="G79" s="20"/>
      <c r="H79" s="20"/>
      <c r="I79" s="20"/>
      <c r="J79" s="20"/>
    </row>
    <row r="80" spans="1:10" ht="25.5">
      <c r="A80" s="17" t="s">
        <v>637</v>
      </c>
      <c r="B80" s="18">
        <v>7.7</v>
      </c>
      <c r="C80" s="21" t="s">
        <v>627</v>
      </c>
      <c r="D80" s="20"/>
      <c r="E80" s="20"/>
      <c r="F80" s="20"/>
      <c r="G80" s="20"/>
      <c r="H80" s="20"/>
      <c r="I80" s="20"/>
      <c r="J80" s="20"/>
    </row>
    <row r="81" spans="1:10" ht="25.5">
      <c r="A81" s="17" t="s">
        <v>176</v>
      </c>
      <c r="B81" s="18">
        <v>1.54</v>
      </c>
      <c r="C81" s="21" t="s">
        <v>628</v>
      </c>
      <c r="D81" s="20"/>
      <c r="E81" s="20"/>
      <c r="F81" s="20"/>
      <c r="G81" s="20"/>
      <c r="H81" s="20"/>
      <c r="I81" s="20"/>
      <c r="J81" s="20"/>
    </row>
    <row r="82" spans="1:10" ht="25.5">
      <c r="A82" s="17" t="s">
        <v>177</v>
      </c>
      <c r="B82" s="18">
        <v>1.54</v>
      </c>
      <c r="C82" s="21" t="s">
        <v>628</v>
      </c>
      <c r="D82" s="20"/>
      <c r="E82" s="20"/>
      <c r="F82" s="20"/>
      <c r="G82" s="20"/>
      <c r="H82" s="20"/>
      <c r="I82" s="20"/>
      <c r="J82" s="20"/>
    </row>
    <row r="83" spans="1:10" ht="12.75">
      <c r="A83" s="17" t="s">
        <v>178</v>
      </c>
      <c r="B83" s="18">
        <v>0.99</v>
      </c>
      <c r="C83" s="19" t="s">
        <v>629</v>
      </c>
      <c r="D83" s="20"/>
      <c r="E83" s="20"/>
      <c r="F83" s="20"/>
      <c r="G83" s="20"/>
      <c r="H83" s="20"/>
      <c r="I83" s="20"/>
      <c r="J83" s="20"/>
    </row>
    <row r="84" spans="1:10" ht="25.5">
      <c r="A84" s="17" t="s">
        <v>179</v>
      </c>
      <c r="B84" s="18">
        <v>11</v>
      </c>
      <c r="C84" s="19" t="s">
        <v>630</v>
      </c>
      <c r="D84" s="20"/>
      <c r="E84" s="20"/>
      <c r="F84" s="20"/>
      <c r="G84" s="20"/>
      <c r="H84" s="20"/>
      <c r="I84" s="20"/>
      <c r="J84" s="20"/>
    </row>
    <row r="85" spans="1:10" ht="25.5">
      <c r="A85" s="17" t="s">
        <v>180</v>
      </c>
      <c r="B85" s="18">
        <v>29.37</v>
      </c>
      <c r="C85" s="19" t="s">
        <v>630</v>
      </c>
      <c r="D85" s="20"/>
      <c r="E85" s="20"/>
      <c r="F85" s="20"/>
      <c r="G85" s="20"/>
      <c r="H85" s="20"/>
      <c r="I85" s="20"/>
      <c r="J85" s="20"/>
    </row>
    <row r="86" spans="1:10" ht="25.5">
      <c r="A86" s="17" t="s">
        <v>181</v>
      </c>
      <c r="B86" s="18">
        <v>29.37</v>
      </c>
      <c r="C86" s="19" t="s">
        <v>630</v>
      </c>
      <c r="D86" s="20"/>
      <c r="E86" s="20"/>
      <c r="F86" s="20"/>
      <c r="G86" s="20"/>
      <c r="H86" s="20"/>
      <c r="I86" s="20"/>
      <c r="J86" s="20"/>
    </row>
    <row r="87" spans="1:10" ht="25.5">
      <c r="A87" s="17" t="s">
        <v>182</v>
      </c>
      <c r="B87" s="18">
        <v>20.66</v>
      </c>
      <c r="C87" s="19" t="s">
        <v>630</v>
      </c>
      <c r="D87" s="20"/>
      <c r="E87" s="20"/>
      <c r="F87" s="20"/>
      <c r="G87" s="20"/>
      <c r="H87" s="20"/>
      <c r="I87" s="20"/>
      <c r="J87" s="20"/>
    </row>
    <row r="88" spans="1:10" ht="25.5">
      <c r="A88" s="22" t="s">
        <v>183</v>
      </c>
      <c r="B88" s="18">
        <v>20.23</v>
      </c>
      <c r="C88" s="25" t="s">
        <v>631</v>
      </c>
      <c r="D88" s="20"/>
      <c r="E88" s="20"/>
      <c r="F88" s="20"/>
      <c r="G88" s="20"/>
      <c r="H88" s="20"/>
      <c r="I88" s="20"/>
      <c r="J88" s="20"/>
    </row>
    <row r="89" spans="1:10" ht="38.25">
      <c r="A89" s="22" t="s">
        <v>184</v>
      </c>
      <c r="B89" s="18">
        <v>19.44</v>
      </c>
      <c r="C89" s="25" t="s">
        <v>632</v>
      </c>
      <c r="D89" s="20"/>
      <c r="E89" s="20"/>
      <c r="F89" s="20"/>
      <c r="G89" s="20"/>
      <c r="H89" s="20"/>
      <c r="I89" s="20"/>
      <c r="J89" s="20"/>
    </row>
    <row r="90" spans="1:10" ht="25.5">
      <c r="A90" s="22" t="s">
        <v>185</v>
      </c>
      <c r="B90" s="18">
        <v>19.82</v>
      </c>
      <c r="C90" s="25" t="s">
        <v>631</v>
      </c>
      <c r="D90" s="20"/>
      <c r="E90" s="20"/>
      <c r="F90" s="20"/>
      <c r="G90" s="20"/>
      <c r="H90" s="20"/>
      <c r="I90" s="20"/>
      <c r="J90" s="20"/>
    </row>
    <row r="91" spans="1:10" ht="25.5">
      <c r="A91" s="22" t="s">
        <v>186</v>
      </c>
      <c r="B91" s="18">
        <v>37.75</v>
      </c>
      <c r="C91" s="25" t="s">
        <v>633</v>
      </c>
      <c r="D91" s="20"/>
      <c r="E91" s="20"/>
      <c r="F91" s="20"/>
      <c r="G91" s="20"/>
      <c r="H91" s="20"/>
      <c r="I91" s="20"/>
      <c r="J91" s="20"/>
    </row>
    <row r="92" spans="1:10" ht="25.5">
      <c r="A92" s="22" t="s">
        <v>187</v>
      </c>
      <c r="B92" s="18">
        <v>15</v>
      </c>
      <c r="C92" s="25" t="s">
        <v>633</v>
      </c>
      <c r="D92" s="20"/>
      <c r="E92" s="20"/>
      <c r="F92" s="20"/>
      <c r="G92" s="20"/>
      <c r="H92" s="20"/>
      <c r="I92" s="20"/>
      <c r="J92" s="20"/>
    </row>
    <row r="93" spans="1:10" ht="25.5">
      <c r="A93" s="22" t="s">
        <v>405</v>
      </c>
      <c r="B93" s="18">
        <v>52.04</v>
      </c>
      <c r="C93" s="25" t="s">
        <v>634</v>
      </c>
      <c r="D93" s="20"/>
      <c r="E93" s="20"/>
      <c r="F93" s="20"/>
      <c r="G93" s="20"/>
      <c r="H93" s="20"/>
      <c r="I93" s="20"/>
      <c r="J93" s="20"/>
    </row>
    <row r="94" spans="1:10" ht="25.5">
      <c r="A94" s="17" t="s">
        <v>406</v>
      </c>
      <c r="B94" s="18">
        <v>71.5</v>
      </c>
      <c r="C94" s="19" t="s">
        <v>635</v>
      </c>
      <c r="D94" s="20"/>
      <c r="E94" s="20"/>
      <c r="F94" s="20"/>
      <c r="G94" s="20"/>
      <c r="H94" s="20"/>
      <c r="I94" s="20"/>
      <c r="J94" s="20"/>
    </row>
    <row r="95" spans="1:10" ht="25.5">
      <c r="A95" s="17" t="s">
        <v>407</v>
      </c>
      <c r="B95" s="18">
        <v>42.5</v>
      </c>
      <c r="C95" s="19" t="s">
        <v>635</v>
      </c>
      <c r="D95" s="20"/>
      <c r="E95" s="20"/>
      <c r="F95" s="20"/>
      <c r="G95" s="20"/>
      <c r="H95" s="20"/>
      <c r="I95" s="20"/>
      <c r="J95" s="20"/>
    </row>
    <row r="96" spans="1:10" ht="25.5">
      <c r="A96" s="22" t="s">
        <v>409</v>
      </c>
      <c r="B96" s="18">
        <v>24.04</v>
      </c>
      <c r="C96" s="25" t="s">
        <v>78</v>
      </c>
      <c r="D96" s="20"/>
      <c r="E96" s="20"/>
      <c r="F96" s="20"/>
      <c r="G96" s="20"/>
      <c r="H96" s="20"/>
      <c r="I96" s="20"/>
      <c r="J96" s="20"/>
    </row>
    <row r="97" spans="1:10" ht="25.5">
      <c r="A97" s="22" t="s">
        <v>410</v>
      </c>
      <c r="B97" s="18">
        <v>162.5</v>
      </c>
      <c r="C97" s="19" t="s">
        <v>1117</v>
      </c>
      <c r="D97" s="20"/>
      <c r="E97" s="20"/>
      <c r="F97" s="20"/>
      <c r="G97" s="20"/>
      <c r="H97" s="20"/>
      <c r="I97" s="20"/>
      <c r="J97" s="20"/>
    </row>
    <row r="98" spans="1:10" ht="25.5">
      <c r="A98" s="22" t="s">
        <v>411</v>
      </c>
      <c r="B98" s="18">
        <v>140.3</v>
      </c>
      <c r="C98" s="19" t="s">
        <v>1118</v>
      </c>
      <c r="D98" s="20"/>
      <c r="E98" s="20"/>
      <c r="F98" s="20"/>
      <c r="G98" s="20"/>
      <c r="H98" s="20"/>
      <c r="I98" s="20"/>
      <c r="J98" s="20"/>
    </row>
    <row r="99" spans="1:10" ht="25.5">
      <c r="A99" s="17" t="s">
        <v>412</v>
      </c>
      <c r="B99" s="18">
        <v>54.19</v>
      </c>
      <c r="C99" s="19" t="s">
        <v>1119</v>
      </c>
      <c r="D99" s="20"/>
      <c r="E99" s="20"/>
      <c r="F99" s="20"/>
      <c r="G99" s="20"/>
      <c r="H99" s="20"/>
      <c r="I99" s="20"/>
      <c r="J99" s="20"/>
    </row>
    <row r="100" spans="1:10" ht="25.5">
      <c r="A100" s="17" t="s">
        <v>413</v>
      </c>
      <c r="B100" s="18">
        <v>54.19</v>
      </c>
      <c r="C100" s="19" t="s">
        <v>1119</v>
      </c>
      <c r="D100" s="20"/>
      <c r="E100" s="20"/>
      <c r="F100" s="20"/>
      <c r="G100" s="20"/>
      <c r="H100" s="20"/>
      <c r="I100" s="20"/>
      <c r="J100" s="20"/>
    </row>
    <row r="101" spans="1:10" ht="25.5">
      <c r="A101" s="17" t="s">
        <v>414</v>
      </c>
      <c r="B101" s="18">
        <v>32.06</v>
      </c>
      <c r="C101" s="19" t="s">
        <v>1119</v>
      </c>
      <c r="D101" s="20"/>
      <c r="E101" s="20"/>
      <c r="F101" s="20"/>
      <c r="G101" s="20"/>
      <c r="H101" s="20"/>
      <c r="I101" s="20"/>
      <c r="J101" s="20"/>
    </row>
    <row r="102" spans="1:10" ht="25.5">
      <c r="A102" s="17" t="s">
        <v>415</v>
      </c>
      <c r="B102" s="18">
        <v>28.48</v>
      </c>
      <c r="C102" s="19" t="s">
        <v>1119</v>
      </c>
      <c r="D102" s="20"/>
      <c r="E102" s="20"/>
      <c r="F102" s="20"/>
      <c r="G102" s="20"/>
      <c r="H102" s="20"/>
      <c r="I102" s="20"/>
      <c r="J102" s="20"/>
    </row>
    <row r="103" spans="1:10" ht="38.25">
      <c r="A103" s="17" t="s">
        <v>417</v>
      </c>
      <c r="B103" s="18">
        <v>9.6</v>
      </c>
      <c r="C103" s="19" t="s">
        <v>1121</v>
      </c>
      <c r="D103" s="20"/>
      <c r="E103" s="20"/>
      <c r="F103" s="20"/>
      <c r="G103" s="20"/>
      <c r="H103" s="20"/>
      <c r="I103" s="20"/>
      <c r="J103" s="20"/>
    </row>
    <row r="104" spans="1:10" ht="38.25">
      <c r="A104" s="17" t="s">
        <v>418</v>
      </c>
      <c r="B104" s="18">
        <v>6.4</v>
      </c>
      <c r="C104" s="19" t="s">
        <v>1121</v>
      </c>
      <c r="D104" s="20"/>
      <c r="E104" s="20"/>
      <c r="F104" s="20"/>
      <c r="G104" s="20"/>
      <c r="H104" s="20"/>
      <c r="I104" s="20"/>
      <c r="J104" s="20"/>
    </row>
    <row r="105" spans="1:10" ht="38.25">
      <c r="A105" s="17" t="s">
        <v>419</v>
      </c>
      <c r="B105" s="18">
        <v>5.6</v>
      </c>
      <c r="C105" s="19" t="s">
        <v>1121</v>
      </c>
      <c r="D105" s="20"/>
      <c r="E105" s="20"/>
      <c r="F105" s="20"/>
      <c r="G105" s="20"/>
      <c r="H105" s="20"/>
      <c r="I105" s="20"/>
      <c r="J105" s="20"/>
    </row>
    <row r="106" spans="1:10" ht="38.25">
      <c r="A106" s="17" t="s">
        <v>420</v>
      </c>
      <c r="B106" s="18">
        <v>4</v>
      </c>
      <c r="C106" s="19" t="s">
        <v>1121</v>
      </c>
      <c r="D106" s="20"/>
      <c r="E106" s="20"/>
      <c r="F106" s="20"/>
      <c r="G106" s="20"/>
      <c r="H106" s="20"/>
      <c r="I106" s="20"/>
      <c r="J106" s="20"/>
    </row>
    <row r="107" spans="1:10" ht="25.5">
      <c r="A107" s="17" t="s">
        <v>421</v>
      </c>
      <c r="B107" s="18">
        <v>3.2</v>
      </c>
      <c r="C107" s="19" t="s">
        <v>1120</v>
      </c>
      <c r="D107" s="20"/>
      <c r="E107" s="20"/>
      <c r="F107" s="20"/>
      <c r="G107" s="20"/>
      <c r="H107" s="20"/>
      <c r="I107" s="20"/>
      <c r="J107" s="20"/>
    </row>
    <row r="108" spans="1:10" ht="25.5">
      <c r="A108" s="17" t="s">
        <v>423</v>
      </c>
      <c r="B108" s="18">
        <v>31.67</v>
      </c>
      <c r="C108" s="19" t="s">
        <v>1122</v>
      </c>
      <c r="D108" s="20"/>
      <c r="E108" s="20"/>
      <c r="F108" s="20"/>
      <c r="G108" s="20"/>
      <c r="H108" s="20"/>
      <c r="I108" s="20"/>
      <c r="J108" s="20"/>
    </row>
    <row r="109" spans="1:10" ht="25.5">
      <c r="A109" s="17" t="s">
        <v>425</v>
      </c>
      <c r="B109" s="18">
        <v>58.94</v>
      </c>
      <c r="C109" s="19" t="s">
        <v>1123</v>
      </c>
      <c r="D109" s="20"/>
      <c r="E109" s="20"/>
      <c r="F109" s="20"/>
      <c r="G109" s="20"/>
      <c r="H109" s="20"/>
      <c r="I109" s="20"/>
      <c r="J109" s="20"/>
    </row>
    <row r="110" spans="1:10" ht="25.5">
      <c r="A110" s="17" t="s">
        <v>426</v>
      </c>
      <c r="B110" s="18">
        <v>79.56</v>
      </c>
      <c r="C110" s="19" t="s">
        <v>1124</v>
      </c>
      <c r="D110" s="20"/>
      <c r="E110" s="20"/>
      <c r="F110" s="20"/>
      <c r="G110" s="20"/>
      <c r="H110" s="20"/>
      <c r="I110" s="20"/>
      <c r="J110" s="20"/>
    </row>
    <row r="111" spans="1:10" ht="25.5">
      <c r="A111" s="17" t="s">
        <v>428</v>
      </c>
      <c r="B111" s="18">
        <v>13.44</v>
      </c>
      <c r="C111" s="19" t="s">
        <v>1125</v>
      </c>
      <c r="D111" s="20"/>
      <c r="E111" s="20"/>
      <c r="F111" s="20"/>
      <c r="G111" s="20"/>
      <c r="H111" s="20"/>
      <c r="I111" s="20"/>
      <c r="J111" s="20"/>
    </row>
    <row r="112" spans="1:10" ht="12.75">
      <c r="A112" s="17" t="s">
        <v>431</v>
      </c>
      <c r="B112" s="18">
        <v>13.3</v>
      </c>
      <c r="C112" s="19" t="s">
        <v>1132</v>
      </c>
      <c r="D112" s="20"/>
      <c r="E112" s="20"/>
      <c r="F112" s="20"/>
      <c r="G112" s="20"/>
      <c r="H112" s="20"/>
      <c r="I112" s="20"/>
      <c r="J112" s="20"/>
    </row>
    <row r="113" spans="1:10" ht="12.75">
      <c r="A113" s="17" t="s">
        <v>432</v>
      </c>
      <c r="B113" s="18">
        <v>13.3</v>
      </c>
      <c r="C113" s="19" t="s">
        <v>1132</v>
      </c>
      <c r="D113" s="20"/>
      <c r="E113" s="20"/>
      <c r="F113" s="20"/>
      <c r="G113" s="20"/>
      <c r="H113" s="20"/>
      <c r="I113" s="20"/>
      <c r="J113" s="20"/>
    </row>
    <row r="114" spans="1:10" ht="12.75">
      <c r="A114" s="22" t="s">
        <v>589</v>
      </c>
      <c r="B114" s="18">
        <v>24.91</v>
      </c>
      <c r="C114" s="25" t="s">
        <v>1136</v>
      </c>
      <c r="D114" s="20"/>
      <c r="E114" s="20"/>
      <c r="F114" s="20"/>
      <c r="G114" s="20"/>
      <c r="H114" s="20"/>
      <c r="I114" s="20"/>
      <c r="J114" s="20"/>
    </row>
    <row r="115" spans="1:10" ht="12.75">
      <c r="A115" s="22" t="s">
        <v>1140</v>
      </c>
      <c r="B115" s="18">
        <v>23.86</v>
      </c>
      <c r="C115" s="25" t="s">
        <v>1142</v>
      </c>
      <c r="D115" s="20"/>
      <c r="E115" s="20"/>
      <c r="F115" s="20"/>
      <c r="G115" s="20"/>
      <c r="H115" s="20"/>
      <c r="I115" s="20"/>
      <c r="J115" s="20"/>
    </row>
    <row r="116" spans="1:10" ht="12.75">
      <c r="A116" s="22" t="s">
        <v>590</v>
      </c>
      <c r="B116" s="18">
        <v>109.02</v>
      </c>
      <c r="C116" s="25" t="s">
        <v>1137</v>
      </c>
      <c r="D116" s="20"/>
      <c r="E116" s="20"/>
      <c r="F116" s="20"/>
      <c r="G116" s="20"/>
      <c r="H116" s="20"/>
      <c r="I116" s="20"/>
      <c r="J116" s="20"/>
    </row>
    <row r="117" spans="1:10" ht="12.75">
      <c r="A117" s="22" t="s">
        <v>433</v>
      </c>
      <c r="B117" s="18">
        <v>134.3</v>
      </c>
      <c r="C117" s="25" t="s">
        <v>1138</v>
      </c>
      <c r="D117" s="20"/>
      <c r="E117" s="20"/>
      <c r="F117" s="20"/>
      <c r="G117" s="20"/>
      <c r="H117" s="20"/>
      <c r="I117" s="20"/>
      <c r="J117" s="20"/>
    </row>
    <row r="118" spans="1:10" ht="12.75">
      <c r="A118" s="22" t="s">
        <v>1139</v>
      </c>
      <c r="B118" s="18">
        <v>23.97</v>
      </c>
      <c r="C118" s="25" t="s">
        <v>1141</v>
      </c>
      <c r="D118" s="20"/>
      <c r="E118" s="20"/>
      <c r="F118" s="20"/>
      <c r="G118" s="20"/>
      <c r="H118" s="20"/>
      <c r="I118" s="20"/>
      <c r="J118" s="20"/>
    </row>
    <row r="119" spans="1:10" ht="25.5">
      <c r="A119" s="17" t="s">
        <v>435</v>
      </c>
      <c r="B119" s="18">
        <v>11.45</v>
      </c>
      <c r="C119" s="19" t="s">
        <v>1128</v>
      </c>
      <c r="D119" s="20"/>
      <c r="E119" s="20"/>
      <c r="F119" s="20"/>
      <c r="G119" s="20"/>
      <c r="H119" s="20"/>
      <c r="I119" s="20"/>
      <c r="J119" s="20"/>
    </row>
    <row r="120" spans="1:10" ht="12.75">
      <c r="A120" s="17" t="s">
        <v>436</v>
      </c>
      <c r="B120" s="18">
        <v>8.13</v>
      </c>
      <c r="C120" s="19" t="s">
        <v>1127</v>
      </c>
      <c r="D120" s="20"/>
      <c r="E120" s="20"/>
      <c r="F120" s="20"/>
      <c r="G120" s="20"/>
      <c r="H120" s="20"/>
      <c r="I120" s="20"/>
      <c r="J120" s="20"/>
    </row>
    <row r="121" spans="1:10" ht="12.75">
      <c r="A121" s="22" t="s">
        <v>437</v>
      </c>
      <c r="B121" s="18">
        <v>58.69</v>
      </c>
      <c r="C121" s="25" t="s">
        <v>1129</v>
      </c>
      <c r="D121" s="20"/>
      <c r="E121" s="20"/>
      <c r="F121" s="20"/>
      <c r="G121" s="20"/>
      <c r="H121" s="20"/>
      <c r="I121" s="20"/>
      <c r="J121" s="20"/>
    </row>
    <row r="122" spans="1:10" ht="12.75">
      <c r="A122" s="22" t="s">
        <v>438</v>
      </c>
      <c r="B122" s="18">
        <v>500</v>
      </c>
      <c r="C122" s="25" t="s">
        <v>594</v>
      </c>
      <c r="D122" s="20"/>
      <c r="E122" s="20"/>
      <c r="F122" s="20"/>
      <c r="G122" s="20"/>
      <c r="H122" s="20"/>
      <c r="I122" s="20"/>
      <c r="J122" s="20"/>
    </row>
    <row r="123" spans="1:10" ht="12.75">
      <c r="A123" s="22" t="s">
        <v>439</v>
      </c>
      <c r="B123" s="18">
        <v>1500</v>
      </c>
      <c r="C123" s="25" t="s">
        <v>594</v>
      </c>
      <c r="D123" s="20"/>
      <c r="E123" s="20"/>
      <c r="F123" s="20"/>
      <c r="G123" s="20"/>
      <c r="H123" s="20"/>
      <c r="I123" s="20"/>
      <c r="J123" s="20"/>
    </row>
    <row r="124" spans="1:10" ht="12.75">
      <c r="A124" s="22" t="s">
        <v>440</v>
      </c>
      <c r="B124" s="18">
        <v>25</v>
      </c>
      <c r="C124" s="25" t="s">
        <v>594</v>
      </c>
      <c r="D124" s="20"/>
      <c r="E124" s="20"/>
      <c r="F124" s="20"/>
      <c r="G124" s="20"/>
      <c r="H124" s="20"/>
      <c r="I124" s="20"/>
      <c r="J124" s="20"/>
    </row>
    <row r="125" spans="1:10" ht="12.75">
      <c r="A125" s="22" t="s">
        <v>441</v>
      </c>
      <c r="B125" s="18">
        <v>85</v>
      </c>
      <c r="C125" s="25" t="s">
        <v>594</v>
      </c>
      <c r="D125" s="20"/>
      <c r="E125" s="20"/>
      <c r="F125" s="20"/>
      <c r="G125" s="20"/>
      <c r="H125" s="20"/>
      <c r="I125" s="20"/>
      <c r="J125" s="20"/>
    </row>
    <row r="126" spans="1:10" ht="25.5">
      <c r="A126" s="22" t="s">
        <v>442</v>
      </c>
      <c r="B126" s="18">
        <v>283.85</v>
      </c>
      <c r="C126" s="25" t="s">
        <v>594</v>
      </c>
      <c r="D126" s="20"/>
      <c r="E126" s="20"/>
      <c r="F126" s="20"/>
      <c r="G126" s="20"/>
      <c r="H126" s="20"/>
      <c r="I126" s="20"/>
      <c r="J126" s="20"/>
    </row>
    <row r="127" spans="1:10" ht="25.5">
      <c r="A127" s="22" t="s">
        <v>443</v>
      </c>
      <c r="B127" s="18">
        <v>358.29</v>
      </c>
      <c r="C127" s="25" t="s">
        <v>594</v>
      </c>
      <c r="D127" s="20"/>
      <c r="E127" s="20"/>
      <c r="F127" s="20"/>
      <c r="G127" s="20"/>
      <c r="H127" s="20"/>
      <c r="I127" s="20"/>
      <c r="J127" s="20"/>
    </row>
    <row r="128" spans="1:10" ht="25.5">
      <c r="A128" s="22" t="s">
        <v>558</v>
      </c>
      <c r="B128" s="18">
        <v>263.54</v>
      </c>
      <c r="C128" s="25" t="s">
        <v>594</v>
      </c>
      <c r="D128" s="20"/>
      <c r="E128" s="20"/>
      <c r="F128" s="20"/>
      <c r="G128" s="20"/>
      <c r="H128" s="20"/>
      <c r="I128" s="20"/>
      <c r="J128" s="20"/>
    </row>
    <row r="129" spans="1:10" ht="25.5">
      <c r="A129" s="22" t="s">
        <v>559</v>
      </c>
      <c r="B129" s="18">
        <v>148.5</v>
      </c>
      <c r="C129" s="25" t="s">
        <v>594</v>
      </c>
      <c r="D129" s="20"/>
      <c r="E129" s="20"/>
      <c r="F129" s="20"/>
      <c r="G129" s="20"/>
      <c r="H129" s="20"/>
      <c r="I129" s="20"/>
      <c r="J129" s="20"/>
    </row>
    <row r="130" spans="1:10" ht="12.75">
      <c r="A130" s="22" t="s">
        <v>560</v>
      </c>
      <c r="B130" s="18">
        <v>2500</v>
      </c>
      <c r="C130" s="25" t="s">
        <v>594</v>
      </c>
      <c r="D130" s="20"/>
      <c r="E130" s="20"/>
      <c r="F130" s="20"/>
      <c r="G130" s="20"/>
      <c r="H130" s="20"/>
      <c r="I130" s="20"/>
      <c r="J130" s="20"/>
    </row>
    <row r="131" spans="1:10" ht="12.75">
      <c r="A131" s="17" t="s">
        <v>562</v>
      </c>
      <c r="B131" s="18">
        <v>63.9</v>
      </c>
      <c r="C131" s="19" t="s">
        <v>1131</v>
      </c>
      <c r="D131" s="20"/>
      <c r="E131" s="20"/>
      <c r="F131" s="20"/>
      <c r="G131" s="20"/>
      <c r="H131" s="20"/>
      <c r="I131" s="20"/>
      <c r="J131" s="20"/>
    </row>
    <row r="132" spans="1:10" ht="12.75">
      <c r="A132" s="17" t="s">
        <v>563</v>
      </c>
      <c r="B132" s="18">
        <v>63.9</v>
      </c>
      <c r="C132" s="19" t="s">
        <v>1131</v>
      </c>
      <c r="D132" s="20"/>
      <c r="E132" s="20"/>
      <c r="F132" s="20"/>
      <c r="G132" s="20"/>
      <c r="H132" s="20"/>
      <c r="I132" s="20"/>
      <c r="J132" s="20"/>
    </row>
    <row r="133" spans="1:10" ht="12.75">
      <c r="A133" s="17" t="s">
        <v>564</v>
      </c>
      <c r="B133" s="18">
        <v>63.9</v>
      </c>
      <c r="C133" s="19" t="s">
        <v>1131</v>
      </c>
      <c r="D133" s="20"/>
      <c r="E133" s="20"/>
      <c r="F133" s="20"/>
      <c r="G133" s="20"/>
      <c r="H133" s="20"/>
      <c r="I133" s="20"/>
      <c r="J133" s="20"/>
    </row>
    <row r="134" spans="1:10" ht="12.75">
      <c r="A134" s="17" t="s">
        <v>565</v>
      </c>
      <c r="B134" s="18">
        <v>63.9</v>
      </c>
      <c r="C134" s="19" t="s">
        <v>1131</v>
      </c>
      <c r="D134" s="20"/>
      <c r="E134" s="20"/>
      <c r="F134" s="20"/>
      <c r="G134" s="20"/>
      <c r="H134" s="20"/>
      <c r="I134" s="20"/>
      <c r="J134" s="20"/>
    </row>
    <row r="135" spans="1:10" ht="25.5">
      <c r="A135" s="17" t="s">
        <v>566</v>
      </c>
      <c r="B135" s="18">
        <v>230.79</v>
      </c>
      <c r="C135" s="19" t="s">
        <v>1134</v>
      </c>
      <c r="D135" s="20"/>
      <c r="E135" s="20"/>
      <c r="F135" s="20"/>
      <c r="G135" s="20"/>
      <c r="H135" s="20"/>
      <c r="I135" s="20"/>
      <c r="J135" s="20"/>
    </row>
    <row r="136" spans="1:10" ht="25.5">
      <c r="A136" s="17" t="s">
        <v>567</v>
      </c>
      <c r="B136" s="18">
        <v>226</v>
      </c>
      <c r="C136" s="19" t="s">
        <v>1134</v>
      </c>
      <c r="D136" s="20"/>
      <c r="E136" s="20"/>
      <c r="F136" s="20"/>
      <c r="G136" s="20"/>
      <c r="H136" s="20"/>
      <c r="I136" s="20"/>
      <c r="J136" s="20"/>
    </row>
    <row r="137" spans="1:10" ht="25.5">
      <c r="A137" s="17" t="s">
        <v>568</v>
      </c>
      <c r="B137" s="18">
        <v>195.15</v>
      </c>
      <c r="C137" s="19" t="s">
        <v>1134</v>
      </c>
      <c r="D137" s="20"/>
      <c r="E137" s="20"/>
      <c r="F137" s="20"/>
      <c r="G137" s="20"/>
      <c r="H137" s="20"/>
      <c r="I137" s="20"/>
      <c r="J137" s="20"/>
    </row>
    <row r="138" spans="1:10" ht="25.5">
      <c r="A138" s="17" t="s">
        <v>569</v>
      </c>
      <c r="B138" s="18">
        <v>36.49</v>
      </c>
      <c r="C138" s="19" t="s">
        <v>1135</v>
      </c>
      <c r="D138" s="20"/>
      <c r="E138" s="20"/>
      <c r="F138" s="20"/>
      <c r="G138" s="20"/>
      <c r="H138" s="20"/>
      <c r="I138" s="20"/>
      <c r="J138" s="20"/>
    </row>
    <row r="139" spans="1:10" ht="25.5">
      <c r="A139" s="22" t="s">
        <v>570</v>
      </c>
      <c r="B139" s="18">
        <v>86.12</v>
      </c>
      <c r="C139" s="25" t="s">
        <v>1135</v>
      </c>
      <c r="D139" s="20"/>
      <c r="E139" s="20"/>
      <c r="F139" s="20"/>
      <c r="G139" s="20"/>
      <c r="H139" s="20"/>
      <c r="I139" s="20"/>
      <c r="J139" s="20"/>
    </row>
    <row r="140" spans="1:10" ht="25.5">
      <c r="A140" s="22" t="s">
        <v>571</v>
      </c>
      <c r="B140" s="18">
        <v>121.81</v>
      </c>
      <c r="C140" s="25" t="s">
        <v>1135</v>
      </c>
      <c r="D140" s="20"/>
      <c r="E140" s="20"/>
      <c r="F140" s="20"/>
      <c r="G140" s="20"/>
      <c r="H140" s="20"/>
      <c r="I140" s="20"/>
      <c r="J140" s="20"/>
    </row>
    <row r="141" spans="1:10" ht="12.75">
      <c r="A141" s="17" t="s">
        <v>572</v>
      </c>
      <c r="B141" s="18">
        <v>104.32</v>
      </c>
      <c r="C141" s="27" t="s">
        <v>1130</v>
      </c>
      <c r="D141" s="20"/>
      <c r="E141" s="20"/>
      <c r="F141" s="20"/>
      <c r="G141" s="20"/>
      <c r="H141" s="20"/>
      <c r="I141" s="20"/>
      <c r="J141" s="20"/>
    </row>
    <row r="142" spans="1:10" ht="12.75">
      <c r="A142" s="17" t="s">
        <v>573</v>
      </c>
      <c r="B142" s="18">
        <v>45.76</v>
      </c>
      <c r="C142" s="27" t="s">
        <v>1133</v>
      </c>
      <c r="D142" s="20"/>
      <c r="E142" s="20"/>
      <c r="F142" s="20"/>
      <c r="G142" s="20"/>
      <c r="H142" s="20"/>
      <c r="I142" s="20"/>
      <c r="J142" s="20"/>
    </row>
    <row r="143" spans="1:10" ht="12.75">
      <c r="A143" s="17" t="s">
        <v>574</v>
      </c>
      <c r="B143" s="18">
        <v>45.76</v>
      </c>
      <c r="C143" s="27" t="s">
        <v>1133</v>
      </c>
      <c r="D143" s="20"/>
      <c r="E143" s="20"/>
      <c r="F143" s="20"/>
      <c r="G143" s="20"/>
      <c r="H143" s="20"/>
      <c r="I143" s="20"/>
      <c r="J143" s="20"/>
    </row>
    <row r="144" spans="1:10" ht="12.75">
      <c r="A144" s="17" t="s">
        <v>575</v>
      </c>
      <c r="B144" s="18">
        <v>25</v>
      </c>
      <c r="C144" s="27" t="s">
        <v>594</v>
      </c>
      <c r="D144" s="20"/>
      <c r="E144" s="20"/>
      <c r="F144" s="20"/>
      <c r="G144" s="20"/>
      <c r="H144" s="20"/>
      <c r="I144" s="20"/>
      <c r="J144" s="20"/>
    </row>
    <row r="145" spans="1:10" ht="12.75">
      <c r="A145" s="17" t="s">
        <v>577</v>
      </c>
      <c r="B145" s="18">
        <v>25</v>
      </c>
      <c r="C145" s="27" t="s">
        <v>594</v>
      </c>
      <c r="D145" s="20"/>
      <c r="E145" s="20"/>
      <c r="F145" s="20"/>
      <c r="G145" s="20"/>
      <c r="H145" s="20"/>
      <c r="I145" s="20"/>
      <c r="J145" s="20"/>
    </row>
    <row r="146" spans="1:10" ht="12.75">
      <c r="A146" s="22" t="s">
        <v>591</v>
      </c>
      <c r="B146" s="18">
        <v>17.4</v>
      </c>
      <c r="C146" s="19" t="s">
        <v>1126</v>
      </c>
      <c r="D146" s="20"/>
      <c r="E146" s="20"/>
      <c r="F146" s="20"/>
      <c r="G146" s="20"/>
      <c r="H146" s="20"/>
      <c r="I146" s="20"/>
      <c r="J146" s="20"/>
    </row>
    <row r="147" spans="1:10" ht="12.75">
      <c r="A147" s="22" t="s">
        <v>638</v>
      </c>
      <c r="B147" s="18">
        <v>1000</v>
      </c>
      <c r="C147" s="27" t="s">
        <v>594</v>
      </c>
      <c r="D147" s="20"/>
      <c r="E147" s="20"/>
      <c r="F147" s="20"/>
      <c r="G147" s="20"/>
      <c r="H147" s="20"/>
      <c r="I147" s="20"/>
      <c r="J147" s="20"/>
    </row>
    <row r="148" spans="1:10" ht="12.75">
      <c r="A148" s="22" t="s">
        <v>639</v>
      </c>
      <c r="B148" s="18">
        <v>1000</v>
      </c>
      <c r="C148" s="27" t="s">
        <v>594</v>
      </c>
      <c r="D148" s="20"/>
      <c r="E148" s="20"/>
      <c r="F148" s="20"/>
      <c r="G148" s="20"/>
      <c r="H148" s="20"/>
      <c r="I148" s="20"/>
      <c r="J148" s="20"/>
    </row>
    <row r="149" spans="1:10" ht="25.5">
      <c r="A149" s="36" t="s">
        <v>31</v>
      </c>
      <c r="B149" s="37"/>
      <c r="C149" s="38" t="s">
        <v>609</v>
      </c>
      <c r="D149" s="46">
        <v>98.08</v>
      </c>
      <c r="E149" s="46"/>
      <c r="F149" s="46"/>
      <c r="G149" s="46"/>
      <c r="H149" s="46"/>
      <c r="I149" s="46"/>
      <c r="J149" s="46"/>
    </row>
    <row r="150" spans="1:10" ht="25.5">
      <c r="A150" s="22" t="s">
        <v>641</v>
      </c>
      <c r="B150" s="18">
        <v>9.52</v>
      </c>
      <c r="C150" s="27" t="s">
        <v>32</v>
      </c>
      <c r="D150" s="20"/>
      <c r="E150" s="20"/>
      <c r="F150" s="20"/>
      <c r="G150" s="20"/>
      <c r="H150" s="20"/>
      <c r="I150" s="20"/>
      <c r="J150" s="20"/>
    </row>
    <row r="151" spans="1:10" ht="25.5">
      <c r="A151" s="23" t="s">
        <v>642</v>
      </c>
      <c r="B151" s="18">
        <v>30.73</v>
      </c>
      <c r="C151" s="27" t="s">
        <v>631</v>
      </c>
      <c r="D151" s="20"/>
      <c r="E151" s="20"/>
      <c r="F151" s="20"/>
      <c r="G151" s="20"/>
      <c r="H151" s="20"/>
      <c r="I151" s="20"/>
      <c r="J151" s="20"/>
    </row>
    <row r="152" spans="1:10" ht="25.5">
      <c r="A152" s="23" t="s">
        <v>643</v>
      </c>
      <c r="B152" s="18">
        <v>15.4</v>
      </c>
      <c r="C152" s="27" t="s">
        <v>627</v>
      </c>
      <c r="D152" s="20">
        <v>38.51</v>
      </c>
      <c r="E152" s="20">
        <f>D152*0.4</f>
        <v>15.4</v>
      </c>
      <c r="F152" s="20"/>
      <c r="G152" s="20"/>
      <c r="H152" s="20"/>
      <c r="I152" s="20"/>
      <c r="J152" s="20"/>
    </row>
    <row r="153" spans="1:10" ht="25.5">
      <c r="A153" s="23" t="s">
        <v>644</v>
      </c>
      <c r="B153" s="18">
        <v>10.01</v>
      </c>
      <c r="C153" s="27" t="s">
        <v>627</v>
      </c>
      <c r="D153" s="20">
        <v>38.51</v>
      </c>
      <c r="E153" s="20">
        <f>D153*0.26</f>
        <v>10.01</v>
      </c>
      <c r="F153" s="20"/>
      <c r="G153" s="20"/>
      <c r="H153" s="20"/>
      <c r="I153" s="20"/>
      <c r="J153" s="20"/>
    </row>
    <row r="154" spans="1:10" ht="25.5">
      <c r="A154" s="22" t="s">
        <v>645</v>
      </c>
      <c r="B154" s="18">
        <v>19.82</v>
      </c>
      <c r="C154" s="25" t="s">
        <v>631</v>
      </c>
      <c r="D154" s="20"/>
      <c r="E154" s="20"/>
      <c r="F154" s="20"/>
      <c r="G154" s="20"/>
      <c r="H154" s="20"/>
      <c r="I154" s="20"/>
      <c r="J154" s="20"/>
    </row>
    <row r="155" spans="1:10" ht="25.5">
      <c r="A155" s="22" t="s">
        <v>646</v>
      </c>
      <c r="B155" s="18">
        <v>37.75</v>
      </c>
      <c r="C155" s="27" t="s">
        <v>633</v>
      </c>
      <c r="D155" s="20"/>
      <c r="E155" s="20"/>
      <c r="F155" s="20"/>
      <c r="G155" s="20"/>
      <c r="H155" s="20"/>
      <c r="I155" s="20"/>
      <c r="J155" s="20"/>
    </row>
    <row r="156" spans="1:10" ht="38.25">
      <c r="A156" s="22" t="s">
        <v>647</v>
      </c>
      <c r="B156" s="18">
        <v>27.72</v>
      </c>
      <c r="C156" s="27" t="s">
        <v>632</v>
      </c>
      <c r="D156" s="20"/>
      <c r="E156" s="20"/>
      <c r="F156" s="20"/>
      <c r="G156" s="20"/>
      <c r="H156" s="20"/>
      <c r="I156" s="20"/>
      <c r="J156" s="20"/>
    </row>
    <row r="157" spans="1:10" ht="38.25">
      <c r="A157" s="22" t="s">
        <v>648</v>
      </c>
      <c r="B157" s="18">
        <v>23.1</v>
      </c>
      <c r="C157" s="27" t="s">
        <v>632</v>
      </c>
      <c r="D157" s="20"/>
      <c r="E157" s="20"/>
      <c r="F157" s="20"/>
      <c r="G157" s="20"/>
      <c r="H157" s="20"/>
      <c r="I157" s="20"/>
      <c r="J157" s="20"/>
    </row>
    <row r="158" spans="1:10" ht="38.25">
      <c r="A158" s="28" t="s">
        <v>649</v>
      </c>
      <c r="B158" s="18">
        <v>49496</v>
      </c>
      <c r="C158" s="21" t="s">
        <v>598</v>
      </c>
      <c r="D158" s="20"/>
      <c r="E158" s="20"/>
      <c r="F158" s="20"/>
      <c r="G158" s="20"/>
      <c r="H158" s="20"/>
      <c r="I158" s="29"/>
      <c r="J158" s="29"/>
    </row>
    <row r="159" spans="1:10" ht="38.25">
      <c r="A159" s="28" t="s">
        <v>650</v>
      </c>
      <c r="B159" s="18">
        <v>16240.875</v>
      </c>
      <c r="C159" s="21" t="s">
        <v>598</v>
      </c>
      <c r="D159" s="20"/>
      <c r="E159" s="20"/>
      <c r="F159" s="20"/>
      <c r="G159" s="20"/>
      <c r="H159" s="20"/>
      <c r="I159" s="29"/>
      <c r="J159" s="29"/>
    </row>
    <row r="160" spans="1:10" ht="38.25">
      <c r="A160" s="28" t="s">
        <v>651</v>
      </c>
      <c r="B160" s="18">
        <v>10827.25</v>
      </c>
      <c r="C160" s="21" t="s">
        <v>598</v>
      </c>
      <c r="D160" s="20"/>
      <c r="E160" s="20"/>
      <c r="F160" s="20"/>
      <c r="G160" s="20"/>
      <c r="H160" s="20"/>
      <c r="I160" s="29"/>
      <c r="J160" s="29"/>
    </row>
    <row r="161" spans="1:10" ht="25.5">
      <c r="A161" s="28" t="s">
        <v>652</v>
      </c>
      <c r="B161" s="18">
        <v>6.97</v>
      </c>
      <c r="C161" s="21" t="s">
        <v>599</v>
      </c>
      <c r="D161" s="20"/>
      <c r="E161" s="20"/>
      <c r="F161" s="20"/>
      <c r="G161" s="20"/>
      <c r="H161" s="20"/>
      <c r="I161" s="29"/>
      <c r="J161" s="29"/>
    </row>
    <row r="162" spans="1:10" ht="25.5">
      <c r="A162" s="28" t="s">
        <v>653</v>
      </c>
      <c r="B162" s="18">
        <v>8.87</v>
      </c>
      <c r="C162" s="21" t="s">
        <v>599</v>
      </c>
      <c r="D162" s="20"/>
      <c r="E162" s="20"/>
      <c r="F162" s="20"/>
      <c r="G162" s="20"/>
      <c r="H162" s="20"/>
      <c r="I162" s="29"/>
      <c r="J162" s="29"/>
    </row>
    <row r="163" spans="1:10" ht="25.5">
      <c r="A163" s="28" t="s">
        <v>654</v>
      </c>
      <c r="B163" s="18">
        <v>8.87</v>
      </c>
      <c r="C163" s="21" t="s">
        <v>599</v>
      </c>
      <c r="D163" s="20"/>
      <c r="E163" s="20"/>
      <c r="F163" s="20"/>
      <c r="G163" s="20"/>
      <c r="H163" s="20"/>
      <c r="I163" s="29"/>
      <c r="J163" s="29"/>
    </row>
    <row r="164" spans="1:10" ht="25.5">
      <c r="A164" s="28" t="s">
        <v>655</v>
      </c>
      <c r="B164" s="18">
        <v>5.78</v>
      </c>
      <c r="C164" s="21" t="s">
        <v>599</v>
      </c>
      <c r="D164" s="20"/>
      <c r="E164" s="20"/>
      <c r="F164" s="20"/>
      <c r="G164" s="20"/>
      <c r="H164" s="20"/>
      <c r="I164" s="29"/>
      <c r="J164" s="29"/>
    </row>
    <row r="165" spans="1:10" ht="25.5">
      <c r="A165" s="28" t="s">
        <v>656</v>
      </c>
      <c r="B165" s="18">
        <v>5.78</v>
      </c>
      <c r="C165" s="21" t="s">
        <v>599</v>
      </c>
      <c r="D165" s="20"/>
      <c r="E165" s="20"/>
      <c r="F165" s="20"/>
      <c r="G165" s="20"/>
      <c r="H165" s="20"/>
      <c r="I165" s="29"/>
      <c r="J165" s="29"/>
    </row>
    <row r="166" spans="1:10" ht="12.75">
      <c r="A166" s="28" t="s">
        <v>657</v>
      </c>
      <c r="B166" s="18">
        <v>100</v>
      </c>
      <c r="C166" s="24" t="s">
        <v>594</v>
      </c>
      <c r="D166" s="20"/>
      <c r="E166" s="20"/>
      <c r="F166" s="20"/>
      <c r="G166" s="20"/>
      <c r="H166" s="20"/>
      <c r="I166" s="29"/>
      <c r="J166" s="29"/>
    </row>
    <row r="167" spans="1:10" ht="12.75">
      <c r="A167" s="28" t="s">
        <v>658</v>
      </c>
      <c r="B167" s="18">
        <v>300</v>
      </c>
      <c r="C167" s="24" t="s">
        <v>594</v>
      </c>
      <c r="D167" s="20"/>
      <c r="E167" s="20"/>
      <c r="F167" s="20"/>
      <c r="G167" s="20"/>
      <c r="H167" s="20"/>
      <c r="I167" s="29"/>
      <c r="J167" s="29"/>
    </row>
    <row r="168" spans="1:10" ht="25.5">
      <c r="A168" s="28" t="s">
        <v>374</v>
      </c>
      <c r="B168" s="18">
        <v>65.07</v>
      </c>
      <c r="C168" s="21" t="s">
        <v>599</v>
      </c>
      <c r="D168" s="20"/>
      <c r="E168" s="20"/>
      <c r="F168" s="20"/>
      <c r="G168" s="20"/>
      <c r="H168" s="20"/>
      <c r="I168" s="29"/>
      <c r="J168" s="29"/>
    </row>
    <row r="169" spans="1:10" ht="25.5">
      <c r="A169" s="28" t="s">
        <v>1147</v>
      </c>
      <c r="B169" s="18">
        <v>12.45</v>
      </c>
      <c r="C169" s="21" t="s">
        <v>604</v>
      </c>
      <c r="D169" s="20"/>
      <c r="E169" s="20"/>
      <c r="F169" s="20"/>
      <c r="G169" s="20"/>
      <c r="H169" s="20"/>
      <c r="I169" s="29"/>
      <c r="J169" s="29"/>
    </row>
    <row r="170" spans="1:10" ht="25.5">
      <c r="A170" s="28" t="s">
        <v>1148</v>
      </c>
      <c r="B170" s="18">
        <v>8.83</v>
      </c>
      <c r="C170" s="21" t="s">
        <v>600</v>
      </c>
      <c r="D170" s="20"/>
      <c r="E170" s="20"/>
      <c r="F170" s="20"/>
      <c r="G170" s="20"/>
      <c r="H170" s="20"/>
      <c r="I170" s="29"/>
      <c r="J170" s="29"/>
    </row>
    <row r="171" spans="1:10" ht="25.5">
      <c r="A171" s="28" t="s">
        <v>1149</v>
      </c>
      <c r="B171" s="30">
        <v>12.78</v>
      </c>
      <c r="C171" s="21" t="s">
        <v>604</v>
      </c>
      <c r="D171" s="20"/>
      <c r="E171" s="20"/>
      <c r="F171" s="20"/>
      <c r="G171" s="20"/>
      <c r="H171" s="20"/>
      <c r="I171" s="29"/>
      <c r="J171" s="29"/>
    </row>
    <row r="172" spans="1:10" ht="38.25">
      <c r="A172" s="28" t="s">
        <v>1150</v>
      </c>
      <c r="B172" s="18">
        <v>15.26</v>
      </c>
      <c r="C172" s="21" t="s">
        <v>605</v>
      </c>
      <c r="D172" s="20"/>
      <c r="E172" s="20"/>
      <c r="F172" s="20"/>
      <c r="G172" s="20"/>
      <c r="H172" s="20"/>
      <c r="I172" s="29"/>
      <c r="J172" s="29"/>
    </row>
    <row r="173" spans="1:10" ht="25.5">
      <c r="A173" s="32" t="s">
        <v>1151</v>
      </c>
      <c r="B173" s="18">
        <v>20.23</v>
      </c>
      <c r="C173" s="25" t="s">
        <v>631</v>
      </c>
      <c r="D173" s="20"/>
      <c r="E173" s="20"/>
      <c r="F173" s="20"/>
      <c r="G173" s="20"/>
      <c r="H173" s="20"/>
      <c r="I173" s="29"/>
      <c r="J173" s="29"/>
    </row>
    <row r="174" spans="1:10" ht="25.5">
      <c r="A174" s="28" t="s">
        <v>1152</v>
      </c>
      <c r="B174" s="18">
        <v>57.61</v>
      </c>
      <c r="C174" s="25" t="s">
        <v>609</v>
      </c>
      <c r="D174" s="20"/>
      <c r="E174" s="20"/>
      <c r="F174" s="20"/>
      <c r="G174" s="20"/>
      <c r="H174" s="20"/>
      <c r="I174" s="29"/>
      <c r="J174" s="29"/>
    </row>
    <row r="175" spans="1:10" ht="25.5">
      <c r="A175" s="28" t="s">
        <v>1153</v>
      </c>
      <c r="B175" s="18">
        <v>98.08</v>
      </c>
      <c r="C175" s="25" t="s">
        <v>609</v>
      </c>
      <c r="D175" s="20"/>
      <c r="E175" s="20"/>
      <c r="F175" s="20"/>
      <c r="G175" s="20"/>
      <c r="H175" s="20"/>
      <c r="I175" s="29"/>
      <c r="J175" s="29"/>
    </row>
    <row r="176" spans="1:10" ht="25.5">
      <c r="A176" s="28" t="s">
        <v>1154</v>
      </c>
      <c r="B176" s="18">
        <v>17.77</v>
      </c>
      <c r="C176" s="25" t="s">
        <v>620</v>
      </c>
      <c r="D176" s="20"/>
      <c r="E176" s="20"/>
      <c r="F176" s="20"/>
      <c r="G176" s="20"/>
      <c r="H176" s="20"/>
      <c r="I176" s="29"/>
      <c r="J176" s="29"/>
    </row>
    <row r="177" spans="1:10" ht="12.75">
      <c r="A177" s="28" t="s">
        <v>1155</v>
      </c>
      <c r="B177" s="30">
        <v>1836.56</v>
      </c>
      <c r="C177" s="33" t="s">
        <v>1156</v>
      </c>
      <c r="D177" s="20"/>
      <c r="E177" s="20"/>
      <c r="F177" s="20"/>
      <c r="G177" s="20"/>
      <c r="H177" s="20"/>
      <c r="I177" s="29"/>
      <c r="J177" s="29"/>
    </row>
    <row r="178" spans="1:10" ht="12.75">
      <c r="A178" s="28" t="s">
        <v>1157</v>
      </c>
      <c r="B178" s="30">
        <v>1585.17</v>
      </c>
      <c r="C178" s="33" t="s">
        <v>1156</v>
      </c>
      <c r="D178" s="20"/>
      <c r="E178" s="20"/>
      <c r="F178" s="20"/>
      <c r="G178" s="20"/>
      <c r="H178" s="20"/>
      <c r="I178" s="29"/>
      <c r="J178" s="29"/>
    </row>
    <row r="179" spans="1:10" ht="12.75">
      <c r="A179" s="28" t="s">
        <v>1158</v>
      </c>
      <c r="B179" s="30">
        <v>1367.24</v>
      </c>
      <c r="C179" s="33" t="s">
        <v>1159</v>
      </c>
      <c r="D179" s="20"/>
      <c r="E179" s="20"/>
      <c r="F179" s="20"/>
      <c r="G179" s="20"/>
      <c r="H179" s="20"/>
      <c r="I179" s="29"/>
      <c r="J179" s="29"/>
    </row>
    <row r="180" spans="1:10" ht="12.75">
      <c r="A180" s="28" t="s">
        <v>1160</v>
      </c>
      <c r="B180" s="30">
        <v>1173.65</v>
      </c>
      <c r="C180" s="33" t="s">
        <v>1161</v>
      </c>
      <c r="D180" s="20"/>
      <c r="E180" s="20"/>
      <c r="F180" s="20"/>
      <c r="G180" s="20"/>
      <c r="H180" s="20"/>
      <c r="I180" s="29"/>
      <c r="J180" s="29"/>
    </row>
    <row r="181" spans="1:10" ht="12.75">
      <c r="A181" s="28" t="s">
        <v>1162</v>
      </c>
      <c r="B181" s="30">
        <v>1086.46</v>
      </c>
      <c r="C181" s="33" t="s">
        <v>1163</v>
      </c>
      <c r="D181" s="20"/>
      <c r="E181" s="20"/>
      <c r="F181" s="20"/>
      <c r="G181" s="20"/>
      <c r="H181" s="20"/>
      <c r="I181" s="29"/>
      <c r="J181" s="29"/>
    </row>
    <row r="182" spans="1:10" ht="25.5">
      <c r="A182" s="28" t="s">
        <v>1164</v>
      </c>
      <c r="B182" s="18">
        <v>73.36</v>
      </c>
      <c r="C182" s="26" t="s">
        <v>622</v>
      </c>
      <c r="D182" s="20"/>
      <c r="E182" s="20"/>
      <c r="F182" s="20"/>
      <c r="G182" s="20"/>
      <c r="H182" s="20"/>
      <c r="I182" s="29"/>
      <c r="J182" s="29"/>
    </row>
    <row r="183" spans="1:10" ht="12.75">
      <c r="A183" s="28" t="s">
        <v>1165</v>
      </c>
      <c r="B183" s="18">
        <v>5377.8</v>
      </c>
      <c r="C183" s="25" t="s">
        <v>617</v>
      </c>
      <c r="D183" s="20"/>
      <c r="E183" s="20"/>
      <c r="F183" s="20"/>
      <c r="G183" s="20"/>
      <c r="H183" s="20"/>
      <c r="I183" s="29"/>
      <c r="J183" s="29"/>
    </row>
    <row r="184" spans="1:10" ht="12.75">
      <c r="A184" s="28" t="s">
        <v>1166</v>
      </c>
      <c r="B184" s="18">
        <v>375</v>
      </c>
      <c r="C184" s="33" t="s">
        <v>594</v>
      </c>
      <c r="D184" s="20"/>
      <c r="E184" s="20"/>
      <c r="F184" s="20"/>
      <c r="G184" s="20"/>
      <c r="H184" s="20"/>
      <c r="I184" s="29"/>
      <c r="J184" s="29"/>
    </row>
    <row r="185" spans="1:10" ht="12.75">
      <c r="A185" s="28" t="s">
        <v>1167</v>
      </c>
      <c r="B185" s="18">
        <v>146.61</v>
      </c>
      <c r="C185" s="25" t="s">
        <v>624</v>
      </c>
      <c r="D185" s="20"/>
      <c r="E185" s="20"/>
      <c r="F185" s="20"/>
      <c r="G185" s="20"/>
      <c r="H185" s="20"/>
      <c r="I185" s="29"/>
      <c r="J185" s="29"/>
    </row>
    <row r="186" spans="1:10" ht="12.75">
      <c r="A186" s="28" t="s">
        <v>1168</v>
      </c>
      <c r="B186" s="30">
        <v>4.4</v>
      </c>
      <c r="C186" s="33" t="s">
        <v>1169</v>
      </c>
      <c r="D186" s="20"/>
      <c r="E186" s="20"/>
      <c r="F186" s="20"/>
      <c r="G186" s="20"/>
      <c r="H186" s="20"/>
      <c r="I186" s="29"/>
      <c r="J186" s="29"/>
    </row>
    <row r="187" spans="1:10" ht="25.5">
      <c r="A187" s="28" t="s">
        <v>1170</v>
      </c>
      <c r="B187" s="18">
        <v>7.7</v>
      </c>
      <c r="C187" s="21" t="s">
        <v>627</v>
      </c>
      <c r="D187" s="20"/>
      <c r="E187" s="20"/>
      <c r="F187" s="20"/>
      <c r="G187" s="20"/>
      <c r="H187" s="20"/>
      <c r="I187" s="29"/>
      <c r="J187" s="29"/>
    </row>
    <row r="188" spans="1:10" ht="25.5">
      <c r="A188" s="28" t="s">
        <v>1171</v>
      </c>
      <c r="B188" s="30">
        <v>13.48</v>
      </c>
      <c r="C188" s="21" t="s">
        <v>627</v>
      </c>
      <c r="D188" s="20">
        <f>38.51*0.35</f>
        <v>13.48</v>
      </c>
      <c r="E188" s="20"/>
      <c r="F188" s="20"/>
      <c r="G188" s="20"/>
      <c r="H188" s="20"/>
      <c r="I188" s="29"/>
      <c r="J188" s="29"/>
    </row>
    <row r="189" spans="1:10" ht="25.5">
      <c r="A189" s="28" t="s">
        <v>1172</v>
      </c>
      <c r="B189" s="30">
        <v>11.55</v>
      </c>
      <c r="C189" s="21" t="s">
        <v>627</v>
      </c>
      <c r="D189" s="20">
        <f>38.51*0.3</f>
        <v>11.55</v>
      </c>
      <c r="E189" s="20"/>
      <c r="F189" s="20"/>
      <c r="G189" s="20"/>
      <c r="H189" s="20"/>
      <c r="I189" s="29"/>
      <c r="J189" s="29"/>
    </row>
    <row r="190" spans="1:10" ht="25.5">
      <c r="A190" s="28" t="s">
        <v>1173</v>
      </c>
      <c r="B190" s="18">
        <v>1.54</v>
      </c>
      <c r="C190" s="21" t="s">
        <v>628</v>
      </c>
      <c r="D190" s="20"/>
      <c r="E190" s="20"/>
      <c r="F190" s="20"/>
      <c r="G190" s="20"/>
      <c r="H190" s="20"/>
      <c r="I190" s="29"/>
      <c r="J190" s="29"/>
    </row>
    <row r="191" spans="1:10" ht="25.5">
      <c r="A191" s="28" t="s">
        <v>1174</v>
      </c>
      <c r="B191" s="18">
        <v>1.54</v>
      </c>
      <c r="C191" s="21" t="s">
        <v>628</v>
      </c>
      <c r="D191" s="20"/>
      <c r="E191" s="20"/>
      <c r="F191" s="20"/>
      <c r="G191" s="20"/>
      <c r="H191" s="20"/>
      <c r="I191" s="29"/>
      <c r="J191" s="29"/>
    </row>
    <row r="192" spans="1:10" ht="25.5">
      <c r="A192" s="28" t="s">
        <v>1175</v>
      </c>
      <c r="B192" s="18">
        <v>29.37</v>
      </c>
      <c r="C192" s="19" t="s">
        <v>630</v>
      </c>
      <c r="D192" s="20"/>
      <c r="E192" s="20"/>
      <c r="F192" s="20"/>
      <c r="G192" s="20"/>
      <c r="H192" s="20"/>
      <c r="I192" s="29"/>
      <c r="J192" s="29"/>
    </row>
    <row r="193" spans="1:10" ht="25.5">
      <c r="A193" s="28" t="s">
        <v>1176</v>
      </c>
      <c r="B193" s="18">
        <v>29.37</v>
      </c>
      <c r="C193" s="19" t="s">
        <v>630</v>
      </c>
      <c r="D193" s="20"/>
      <c r="E193" s="20"/>
      <c r="F193" s="20"/>
      <c r="G193" s="20"/>
      <c r="H193" s="20"/>
      <c r="I193" s="29"/>
      <c r="J193" s="29"/>
    </row>
    <row r="194" spans="1:10" ht="25.5">
      <c r="A194" s="28" t="s">
        <v>1177</v>
      </c>
      <c r="B194" s="18">
        <v>20.66</v>
      </c>
      <c r="C194" s="19" t="s">
        <v>630</v>
      </c>
      <c r="D194" s="20"/>
      <c r="E194" s="20"/>
      <c r="F194" s="20"/>
      <c r="G194" s="20"/>
      <c r="H194" s="20"/>
      <c r="I194" s="29"/>
      <c r="J194" s="29"/>
    </row>
    <row r="195" spans="1:10" ht="25.5">
      <c r="A195" s="28" t="s">
        <v>1178</v>
      </c>
      <c r="B195" s="18">
        <v>15</v>
      </c>
      <c r="C195" s="25" t="s">
        <v>633</v>
      </c>
      <c r="D195" s="20"/>
      <c r="E195" s="20"/>
      <c r="F195" s="20"/>
      <c r="G195" s="20"/>
      <c r="H195" s="20"/>
      <c r="I195" s="29"/>
      <c r="J195" s="29"/>
    </row>
    <row r="196" spans="1:10" ht="38.25">
      <c r="A196" s="28" t="s">
        <v>1179</v>
      </c>
      <c r="B196" s="18">
        <v>23.1</v>
      </c>
      <c r="C196" s="27" t="s">
        <v>632</v>
      </c>
      <c r="D196" s="20"/>
      <c r="E196" s="20"/>
      <c r="F196" s="20"/>
      <c r="G196" s="20"/>
      <c r="H196" s="20"/>
      <c r="I196" s="29"/>
      <c r="J196" s="29"/>
    </row>
    <row r="197" spans="1:10" ht="38.25">
      <c r="A197" s="28" t="s">
        <v>1180</v>
      </c>
      <c r="B197" s="18">
        <v>66</v>
      </c>
      <c r="C197" s="25" t="s">
        <v>1181</v>
      </c>
      <c r="D197" s="20">
        <f>57.2/26</f>
        <v>2.2</v>
      </c>
      <c r="E197" s="20">
        <f>D197*30</f>
        <v>66</v>
      </c>
      <c r="F197" s="20"/>
      <c r="G197" s="20"/>
      <c r="H197" s="20"/>
      <c r="I197" s="29"/>
      <c r="J197" s="29"/>
    </row>
    <row r="198" spans="1:10" ht="25.5">
      <c r="A198" s="28" t="s">
        <v>1182</v>
      </c>
      <c r="B198" s="18">
        <v>42.5</v>
      </c>
      <c r="C198" s="19" t="s">
        <v>635</v>
      </c>
      <c r="D198" s="20"/>
      <c r="E198" s="20"/>
      <c r="F198" s="20"/>
      <c r="G198" s="20"/>
      <c r="H198" s="20"/>
      <c r="I198" s="29"/>
      <c r="J198" s="29"/>
    </row>
    <row r="199" spans="1:10" ht="25.5">
      <c r="A199" s="28" t="s">
        <v>1183</v>
      </c>
      <c r="B199" s="30">
        <v>58.91</v>
      </c>
      <c r="C199" s="19" t="s">
        <v>635</v>
      </c>
      <c r="D199" s="20"/>
      <c r="E199" s="20"/>
      <c r="F199" s="20"/>
      <c r="G199" s="20"/>
      <c r="H199" s="20"/>
      <c r="I199" s="29"/>
      <c r="J199" s="29"/>
    </row>
    <row r="200" spans="1:10" ht="25.5">
      <c r="A200" s="28" t="s">
        <v>1184</v>
      </c>
      <c r="B200" s="30">
        <v>71.5</v>
      </c>
      <c r="C200" s="19" t="s">
        <v>635</v>
      </c>
      <c r="D200" s="20"/>
      <c r="E200" s="20"/>
      <c r="F200" s="20"/>
      <c r="G200" s="20"/>
      <c r="H200" s="20"/>
      <c r="I200" s="29"/>
      <c r="J200" s="29"/>
    </row>
    <row r="201" spans="1:10" ht="25.5">
      <c r="A201" s="28" t="s">
        <v>1185</v>
      </c>
      <c r="B201" s="18">
        <v>24.04</v>
      </c>
      <c r="C201" s="25" t="s">
        <v>78</v>
      </c>
      <c r="D201" s="20"/>
      <c r="E201" s="20"/>
      <c r="F201" s="20"/>
      <c r="G201" s="20"/>
      <c r="H201" s="20"/>
      <c r="I201" s="29"/>
      <c r="J201" s="29"/>
    </row>
    <row r="202" spans="1:10" ht="25.5">
      <c r="A202" s="28" t="s">
        <v>1186</v>
      </c>
      <c r="B202" s="18">
        <v>162.5</v>
      </c>
      <c r="C202" s="19" t="s">
        <v>1117</v>
      </c>
      <c r="D202" s="20"/>
      <c r="E202" s="20"/>
      <c r="F202" s="20"/>
      <c r="G202" s="20"/>
      <c r="H202" s="20"/>
      <c r="I202" s="29"/>
      <c r="J202" s="29"/>
    </row>
    <row r="203" spans="1:10" ht="25.5">
      <c r="A203" s="28" t="s">
        <v>1187</v>
      </c>
      <c r="B203" s="18">
        <v>32.06</v>
      </c>
      <c r="C203" s="19" t="s">
        <v>1119</v>
      </c>
      <c r="D203" s="20"/>
      <c r="E203" s="20"/>
      <c r="F203" s="20"/>
      <c r="G203" s="20"/>
      <c r="H203" s="20"/>
      <c r="I203" s="29"/>
      <c r="J203" s="29"/>
    </row>
    <row r="204" spans="1:10" ht="25.5">
      <c r="A204" s="28" t="s">
        <v>1188</v>
      </c>
      <c r="B204" s="30">
        <v>40.9</v>
      </c>
      <c r="C204" s="19" t="s">
        <v>1119</v>
      </c>
      <c r="D204" s="20"/>
      <c r="E204" s="20"/>
      <c r="F204" s="20"/>
      <c r="G204" s="20"/>
      <c r="H204" s="20"/>
      <c r="I204" s="29"/>
      <c r="J204" s="29"/>
    </row>
    <row r="205" spans="1:10" ht="25.5">
      <c r="A205" s="28" t="s">
        <v>1189</v>
      </c>
      <c r="B205" s="18">
        <v>54.19</v>
      </c>
      <c r="C205" s="19" t="s">
        <v>1119</v>
      </c>
      <c r="D205" s="20"/>
      <c r="E205" s="20"/>
      <c r="F205" s="20"/>
      <c r="G205" s="20"/>
      <c r="H205" s="20"/>
      <c r="I205" s="29"/>
      <c r="J205" s="29"/>
    </row>
    <row r="206" spans="1:10" ht="25.5">
      <c r="A206" s="28" t="s">
        <v>1190</v>
      </c>
      <c r="B206" s="18">
        <v>32.06</v>
      </c>
      <c r="C206" s="19" t="s">
        <v>1119</v>
      </c>
      <c r="D206" s="20"/>
      <c r="E206" s="20"/>
      <c r="F206" s="20"/>
      <c r="G206" s="20"/>
      <c r="H206" s="20"/>
      <c r="I206" s="29"/>
      <c r="J206" s="29"/>
    </row>
    <row r="207" spans="1:10" ht="25.5">
      <c r="A207" s="28" t="s">
        <v>1191</v>
      </c>
      <c r="B207" s="18">
        <v>54.19</v>
      </c>
      <c r="C207" s="19" t="s">
        <v>1119</v>
      </c>
      <c r="D207" s="20"/>
      <c r="E207" s="20"/>
      <c r="F207" s="20"/>
      <c r="G207" s="20"/>
      <c r="H207" s="20"/>
      <c r="I207" s="29"/>
      <c r="J207" s="29"/>
    </row>
    <row r="208" spans="1:10" ht="25.5">
      <c r="A208" s="28" t="s">
        <v>1192</v>
      </c>
      <c r="B208" s="18">
        <v>28.48</v>
      </c>
      <c r="C208" s="19" t="s">
        <v>1119</v>
      </c>
      <c r="D208" s="20"/>
      <c r="E208" s="20"/>
      <c r="F208" s="20"/>
      <c r="G208" s="20"/>
      <c r="H208" s="20"/>
      <c r="I208" s="29"/>
      <c r="J208" s="29"/>
    </row>
    <row r="209" spans="1:10" ht="25.5">
      <c r="A209" s="28" t="s">
        <v>5</v>
      </c>
      <c r="B209" s="30">
        <v>28.48</v>
      </c>
      <c r="C209" s="19" t="s">
        <v>1119</v>
      </c>
      <c r="D209" s="20"/>
      <c r="E209" s="20"/>
      <c r="F209" s="20"/>
      <c r="G209" s="20"/>
      <c r="H209" s="20"/>
      <c r="I209" s="29"/>
      <c r="J209" s="29"/>
    </row>
    <row r="210" spans="1:10" ht="25.5">
      <c r="A210" s="28" t="s">
        <v>6</v>
      </c>
      <c r="B210" s="18">
        <v>3.2</v>
      </c>
      <c r="C210" s="19" t="s">
        <v>1120</v>
      </c>
      <c r="D210" s="20"/>
      <c r="E210" s="20"/>
      <c r="F210" s="20"/>
      <c r="G210" s="20"/>
      <c r="H210" s="20"/>
      <c r="I210" s="29"/>
      <c r="J210" s="29"/>
    </row>
    <row r="211" spans="1:10" ht="38.25">
      <c r="A211" s="28" t="s">
        <v>7</v>
      </c>
      <c r="B211" s="18">
        <v>6.4</v>
      </c>
      <c r="C211" s="19" t="s">
        <v>1121</v>
      </c>
      <c r="D211" s="20"/>
      <c r="E211" s="20"/>
      <c r="F211" s="20"/>
      <c r="G211" s="20"/>
      <c r="H211" s="20"/>
      <c r="I211" s="29"/>
      <c r="J211" s="29"/>
    </row>
    <row r="212" spans="1:10" ht="25.5">
      <c r="A212" s="28" t="s">
        <v>1226</v>
      </c>
      <c r="B212" s="18">
        <v>31.67</v>
      </c>
      <c r="C212" s="19" t="s">
        <v>1122</v>
      </c>
      <c r="D212" s="20"/>
      <c r="E212" s="20"/>
      <c r="F212" s="20"/>
      <c r="G212" s="20"/>
      <c r="H212" s="20"/>
      <c r="I212" s="29"/>
      <c r="J212" s="29"/>
    </row>
    <row r="213" spans="1:10" ht="25.5">
      <c r="A213" s="28" t="s">
        <v>1227</v>
      </c>
      <c r="B213" s="18">
        <v>31.67</v>
      </c>
      <c r="C213" s="19" t="s">
        <v>1122</v>
      </c>
      <c r="D213" s="20"/>
      <c r="E213" s="20"/>
      <c r="F213" s="20"/>
      <c r="G213" s="20"/>
      <c r="H213" s="20"/>
      <c r="I213" s="29"/>
      <c r="J213" s="29"/>
    </row>
    <row r="214" spans="1:10" ht="25.5">
      <c r="A214" s="28" t="s">
        <v>1228</v>
      </c>
      <c r="B214" s="18">
        <v>58.94</v>
      </c>
      <c r="C214" s="19" t="s">
        <v>1123</v>
      </c>
      <c r="D214" s="20"/>
      <c r="E214" s="20"/>
      <c r="F214" s="20"/>
      <c r="G214" s="20"/>
      <c r="H214" s="20"/>
      <c r="I214" s="29"/>
      <c r="J214" s="29"/>
    </row>
    <row r="215" spans="1:10" ht="25.5">
      <c r="A215" s="28" t="s">
        <v>1229</v>
      </c>
      <c r="B215" s="18">
        <v>79.56</v>
      </c>
      <c r="C215" s="19" t="s">
        <v>1124</v>
      </c>
      <c r="D215" s="20"/>
      <c r="E215" s="20"/>
      <c r="F215" s="20"/>
      <c r="G215" s="20"/>
      <c r="H215" s="20"/>
      <c r="I215" s="29"/>
      <c r="J215" s="29"/>
    </row>
    <row r="216" spans="1:10" ht="25.5">
      <c r="A216" s="28" t="s">
        <v>1230</v>
      </c>
      <c r="B216" s="18">
        <v>85</v>
      </c>
      <c r="C216" s="19" t="s">
        <v>1231</v>
      </c>
      <c r="D216" s="20"/>
      <c r="E216" s="20"/>
      <c r="F216" s="20"/>
      <c r="G216" s="20"/>
      <c r="H216" s="20"/>
      <c r="I216" s="29"/>
      <c r="J216" s="29"/>
    </row>
    <row r="217" spans="1:10" ht="25.5">
      <c r="A217" s="28" t="s">
        <v>1232</v>
      </c>
      <c r="B217" s="18">
        <v>13.44</v>
      </c>
      <c r="C217" s="19" t="s">
        <v>1125</v>
      </c>
      <c r="D217" s="20"/>
      <c r="E217" s="20"/>
      <c r="F217" s="20"/>
      <c r="G217" s="20"/>
      <c r="H217" s="20"/>
      <c r="I217" s="29"/>
      <c r="J217" s="29"/>
    </row>
    <row r="218" spans="1:10" ht="12.75">
      <c r="A218" s="28" t="s">
        <v>1233</v>
      </c>
      <c r="B218" s="18">
        <v>13.3</v>
      </c>
      <c r="C218" s="19" t="s">
        <v>1132</v>
      </c>
      <c r="D218" s="20"/>
      <c r="E218" s="20"/>
      <c r="F218" s="20"/>
      <c r="G218" s="20"/>
      <c r="H218" s="20"/>
      <c r="I218" s="29"/>
      <c r="J218" s="29"/>
    </row>
    <row r="219" spans="1:10" ht="12.75">
      <c r="A219" s="28" t="s">
        <v>1234</v>
      </c>
      <c r="B219" s="18">
        <v>13.3</v>
      </c>
      <c r="C219" s="19" t="s">
        <v>1132</v>
      </c>
      <c r="D219" s="20"/>
      <c r="E219" s="20"/>
      <c r="F219" s="20"/>
      <c r="G219" s="20"/>
      <c r="H219" s="20"/>
      <c r="I219" s="29"/>
      <c r="J219" s="29"/>
    </row>
    <row r="220" spans="1:10" ht="12.75">
      <c r="A220" s="28" t="s">
        <v>1235</v>
      </c>
      <c r="B220" s="18">
        <v>13.3</v>
      </c>
      <c r="C220" s="19" t="s">
        <v>1132</v>
      </c>
      <c r="D220" s="20"/>
      <c r="E220" s="20"/>
      <c r="F220" s="20"/>
      <c r="G220" s="20"/>
      <c r="H220" s="20"/>
      <c r="I220" s="29"/>
      <c r="J220" s="29"/>
    </row>
    <row r="221" spans="1:10" ht="25.5">
      <c r="A221" s="28" t="s">
        <v>1236</v>
      </c>
      <c r="B221" s="18">
        <v>23.86</v>
      </c>
      <c r="C221" s="25" t="s">
        <v>1142</v>
      </c>
      <c r="D221" s="20"/>
      <c r="E221" s="20"/>
      <c r="F221" s="20"/>
      <c r="G221" s="20"/>
      <c r="H221" s="20"/>
      <c r="I221" s="29"/>
      <c r="J221" s="29"/>
    </row>
    <row r="222" spans="1:10" ht="12.75">
      <c r="A222" s="28" t="s">
        <v>1237</v>
      </c>
      <c r="B222" s="30">
        <v>10.12</v>
      </c>
      <c r="C222" s="33" t="s">
        <v>1238</v>
      </c>
      <c r="D222" s="20"/>
      <c r="E222" s="20"/>
      <c r="F222" s="20"/>
      <c r="G222" s="20"/>
      <c r="H222" s="20"/>
      <c r="I222" s="29"/>
      <c r="J222" s="29"/>
    </row>
    <row r="223" spans="1:10" ht="12.75">
      <c r="A223" s="28" t="s">
        <v>1239</v>
      </c>
      <c r="B223" s="18">
        <v>1000</v>
      </c>
      <c r="C223" s="27" t="s">
        <v>594</v>
      </c>
      <c r="D223" s="20"/>
      <c r="E223" s="20"/>
      <c r="F223" s="20"/>
      <c r="G223" s="20"/>
      <c r="H223" s="20"/>
      <c r="I223" s="29"/>
      <c r="J223" s="29"/>
    </row>
    <row r="224" spans="1:10" ht="25.5">
      <c r="A224" s="28" t="s">
        <v>1240</v>
      </c>
      <c r="B224" s="30">
        <v>9.81</v>
      </c>
      <c r="C224" s="33" t="s">
        <v>1241</v>
      </c>
      <c r="D224" s="20"/>
      <c r="E224" s="20"/>
      <c r="F224" s="20"/>
      <c r="G224" s="20"/>
      <c r="H224" s="20"/>
      <c r="I224" s="29"/>
      <c r="J224" s="29"/>
    </row>
    <row r="225" spans="1:10" ht="12.75">
      <c r="A225" s="28" t="s">
        <v>1242</v>
      </c>
      <c r="B225" s="18">
        <v>23.97</v>
      </c>
      <c r="C225" s="25" t="s">
        <v>1141</v>
      </c>
      <c r="D225" s="20"/>
      <c r="E225" s="20"/>
      <c r="F225" s="20"/>
      <c r="G225" s="20"/>
      <c r="H225" s="20"/>
      <c r="I225" s="29"/>
      <c r="J225" s="29"/>
    </row>
    <row r="226" spans="1:10" ht="12.75">
      <c r="A226" s="28" t="s">
        <v>1243</v>
      </c>
      <c r="B226" s="30">
        <v>1086.46</v>
      </c>
      <c r="C226" s="33" t="s">
        <v>1163</v>
      </c>
      <c r="D226" s="20"/>
      <c r="E226" s="20"/>
      <c r="F226" s="20"/>
      <c r="G226" s="20"/>
      <c r="H226" s="20"/>
      <c r="I226" s="29"/>
      <c r="J226" s="29"/>
    </row>
    <row r="227" spans="1:10" ht="12.75">
      <c r="A227" s="28" t="s">
        <v>1244</v>
      </c>
      <c r="B227" s="18">
        <v>73.36</v>
      </c>
      <c r="C227" s="26" t="s">
        <v>622</v>
      </c>
      <c r="D227" s="20"/>
      <c r="E227" s="20"/>
      <c r="F227" s="20"/>
      <c r="G227" s="20"/>
      <c r="H227" s="20"/>
      <c r="I227" s="29"/>
      <c r="J227" s="29"/>
    </row>
    <row r="228" spans="1:10" ht="12.75">
      <c r="A228" s="28" t="s">
        <v>1245</v>
      </c>
      <c r="B228" s="18">
        <v>11.45</v>
      </c>
      <c r="C228" s="19" t="s">
        <v>1128</v>
      </c>
      <c r="D228" s="20"/>
      <c r="E228" s="20"/>
      <c r="F228" s="20"/>
      <c r="G228" s="20"/>
      <c r="H228" s="20"/>
      <c r="I228" s="29"/>
      <c r="J228" s="29"/>
    </row>
    <row r="229" spans="1:10" ht="25.5">
      <c r="A229" s="28" t="s">
        <v>1246</v>
      </c>
      <c r="B229" s="18">
        <v>16.02</v>
      </c>
      <c r="C229" s="19" t="s">
        <v>1247</v>
      </c>
      <c r="D229" s="20"/>
      <c r="E229" s="20"/>
      <c r="F229" s="20"/>
      <c r="G229" s="20"/>
      <c r="H229" s="20"/>
      <c r="I229" s="29"/>
      <c r="J229" s="29"/>
    </row>
    <row r="230" spans="1:10" ht="12.75">
      <c r="A230" s="28" t="s">
        <v>1248</v>
      </c>
      <c r="B230" s="18">
        <v>25</v>
      </c>
      <c r="C230" s="25" t="s">
        <v>594</v>
      </c>
      <c r="D230" s="20"/>
      <c r="E230" s="20"/>
      <c r="F230" s="20"/>
      <c r="G230" s="20"/>
      <c r="H230" s="20"/>
      <c r="I230" s="29"/>
      <c r="J230" s="29"/>
    </row>
    <row r="231" spans="1:10" ht="25.5">
      <c r="A231" s="28" t="s">
        <v>1249</v>
      </c>
      <c r="B231" s="18">
        <v>85</v>
      </c>
      <c r="C231" s="25" t="s">
        <v>594</v>
      </c>
      <c r="D231" s="20"/>
      <c r="E231" s="20"/>
      <c r="F231" s="20"/>
      <c r="G231" s="20"/>
      <c r="H231" s="20"/>
      <c r="I231" s="29"/>
      <c r="J231" s="29"/>
    </row>
    <row r="232" spans="1:10" ht="12.75">
      <c r="A232" s="28" t="s">
        <v>1250</v>
      </c>
      <c r="B232" s="18">
        <v>263.54</v>
      </c>
      <c r="C232" s="25" t="s">
        <v>594</v>
      </c>
      <c r="D232" s="20"/>
      <c r="E232" s="20"/>
      <c r="F232" s="20"/>
      <c r="G232" s="20"/>
      <c r="H232" s="20"/>
      <c r="I232" s="29"/>
      <c r="J232" s="29"/>
    </row>
    <row r="233" spans="1:10" ht="12.75">
      <c r="A233" s="28" t="s">
        <v>1251</v>
      </c>
      <c r="B233" s="18">
        <v>800</v>
      </c>
      <c r="C233" s="25" t="s">
        <v>594</v>
      </c>
      <c r="D233" s="20"/>
      <c r="E233" s="20"/>
      <c r="F233" s="20"/>
      <c r="G233" s="20"/>
      <c r="H233" s="20"/>
      <c r="I233" s="29"/>
      <c r="J233" s="29"/>
    </row>
    <row r="234" spans="1:10" ht="25.5">
      <c r="A234" s="28" t="s">
        <v>1252</v>
      </c>
      <c r="B234" s="18">
        <v>230.79</v>
      </c>
      <c r="C234" s="19" t="s">
        <v>1134</v>
      </c>
      <c r="D234" s="20"/>
      <c r="E234" s="20"/>
      <c r="F234" s="20"/>
      <c r="G234" s="20"/>
      <c r="H234" s="20"/>
      <c r="I234" s="29"/>
      <c r="J234" s="29"/>
    </row>
    <row r="235" spans="1:10" ht="25.5">
      <c r="A235" s="28" t="s">
        <v>1253</v>
      </c>
      <c r="B235" s="18">
        <v>121.81</v>
      </c>
      <c r="C235" s="25" t="s">
        <v>1135</v>
      </c>
      <c r="D235" s="20"/>
      <c r="E235" s="20"/>
      <c r="F235" s="20"/>
      <c r="G235" s="20"/>
      <c r="H235" s="20"/>
      <c r="I235" s="29"/>
      <c r="J235" s="29"/>
    </row>
    <row r="236" spans="1:10" ht="25.5">
      <c r="A236" s="28" t="s">
        <v>1254</v>
      </c>
      <c r="B236" s="30">
        <v>172.89</v>
      </c>
      <c r="C236" s="33" t="s">
        <v>1255</v>
      </c>
      <c r="D236" s="20"/>
      <c r="E236" s="20"/>
      <c r="F236" s="20"/>
      <c r="G236" s="20"/>
      <c r="H236" s="20"/>
      <c r="I236" s="29"/>
      <c r="J236" s="29"/>
    </row>
    <row r="237" spans="1:8" ht="12.75">
      <c r="A237" s="39" t="s">
        <v>33</v>
      </c>
      <c r="B237" s="40">
        <f>240*6</f>
        <v>1440</v>
      </c>
      <c r="C237" s="25" t="s">
        <v>594</v>
      </c>
      <c r="D237" s="47"/>
      <c r="E237" s="47"/>
      <c r="F237" s="47"/>
      <c r="G237" s="47"/>
      <c r="H237" s="47"/>
    </row>
    <row r="238" spans="1:8" ht="12.75">
      <c r="A238" s="39" t="s">
        <v>34</v>
      </c>
      <c r="B238" s="40">
        <f>8*240</f>
        <v>1920</v>
      </c>
      <c r="C238" s="25" t="s">
        <v>594</v>
      </c>
      <c r="D238" s="47"/>
      <c r="E238" s="47"/>
      <c r="F238" s="47"/>
      <c r="G238" s="47"/>
      <c r="H238" s="47"/>
    </row>
    <row r="239" spans="1:8" ht="12.75">
      <c r="A239" s="39" t="s">
        <v>35</v>
      </c>
      <c r="B239" s="40">
        <f>260*8</f>
        <v>2080</v>
      </c>
      <c r="C239" s="25" t="s">
        <v>594</v>
      </c>
      <c r="D239" s="47"/>
      <c r="E239" s="47"/>
      <c r="F239" s="47"/>
      <c r="G239" s="47"/>
      <c r="H239" s="47"/>
    </row>
    <row r="240" spans="1:8" ht="12.75">
      <c r="A240" s="39" t="s">
        <v>36</v>
      </c>
      <c r="B240" s="40">
        <f>260*9</f>
        <v>2340</v>
      </c>
      <c r="C240" s="25" t="s">
        <v>594</v>
      </c>
      <c r="D240" s="47"/>
      <c r="E240" s="47"/>
      <c r="F240" s="47"/>
      <c r="G240" s="47"/>
      <c r="H240" s="47"/>
    </row>
    <row r="241" spans="1:8" ht="12.75">
      <c r="A241" s="39" t="s">
        <v>37</v>
      </c>
      <c r="B241" s="40">
        <f>260*11</f>
        <v>2860</v>
      </c>
      <c r="C241" s="25" t="s">
        <v>594</v>
      </c>
      <c r="D241" s="47"/>
      <c r="E241" s="47"/>
      <c r="F241" s="47"/>
      <c r="G241" s="47"/>
      <c r="H241" s="47"/>
    </row>
    <row r="242" spans="1:8" ht="12.75">
      <c r="A242" s="39" t="s">
        <v>38</v>
      </c>
      <c r="B242" s="40">
        <f>260*13</f>
        <v>3380</v>
      </c>
      <c r="C242" s="25" t="s">
        <v>594</v>
      </c>
      <c r="D242" s="47"/>
      <c r="E242" s="47"/>
      <c r="F242" s="47"/>
      <c r="G242" s="47"/>
      <c r="H242" s="47"/>
    </row>
    <row r="243" spans="1:8" ht="12.75">
      <c r="A243" s="39" t="s">
        <v>39</v>
      </c>
      <c r="B243" s="40">
        <f>260*14</f>
        <v>3640</v>
      </c>
      <c r="C243" s="25" t="s">
        <v>594</v>
      </c>
      <c r="D243" s="47"/>
      <c r="E243" s="47"/>
      <c r="F243" s="47"/>
      <c r="G243" s="47"/>
      <c r="H243" s="47"/>
    </row>
    <row r="244" spans="1:8" ht="12.75">
      <c r="A244" s="39" t="s">
        <v>40</v>
      </c>
      <c r="B244" s="40">
        <f>260*16</f>
        <v>4160</v>
      </c>
      <c r="C244" s="25" t="s">
        <v>594</v>
      </c>
      <c r="D244" s="47"/>
      <c r="E244" s="47"/>
      <c r="F244" s="47"/>
      <c r="G244" s="47"/>
      <c r="H244" s="47"/>
    </row>
    <row r="245" spans="1:8" ht="25.5">
      <c r="A245" s="41" t="s">
        <v>41</v>
      </c>
      <c r="B245" s="42">
        <v>968992.28</v>
      </c>
      <c r="C245" s="33" t="s">
        <v>42</v>
      </c>
      <c r="D245" s="47"/>
      <c r="E245" s="47"/>
      <c r="F245" s="47"/>
      <c r="G245" s="47"/>
      <c r="H245" s="47"/>
    </row>
    <row r="246" spans="1:8" ht="25.5">
      <c r="A246" s="41" t="s">
        <v>43</v>
      </c>
      <c r="B246" s="42">
        <v>505293.68</v>
      </c>
      <c r="C246" s="33" t="s">
        <v>42</v>
      </c>
      <c r="D246" s="47"/>
      <c r="E246" s="47"/>
      <c r="F246" s="47"/>
      <c r="G246" s="47"/>
      <c r="H246" s="47"/>
    </row>
    <row r="247" spans="1:8" ht="25.5">
      <c r="A247" s="41" t="s">
        <v>44</v>
      </c>
      <c r="B247" s="42">
        <v>1538038.88</v>
      </c>
      <c r="C247" s="33" t="s">
        <v>42</v>
      </c>
      <c r="D247" s="47"/>
      <c r="E247" s="47"/>
      <c r="F247" s="47"/>
      <c r="G247" s="47"/>
      <c r="H247" s="47"/>
    </row>
    <row r="248" spans="1:8" ht="25.5">
      <c r="A248" s="41" t="s">
        <v>45</v>
      </c>
      <c r="B248" s="42">
        <v>490666.19</v>
      </c>
      <c r="C248" s="33" t="s">
        <v>42</v>
      </c>
      <c r="D248" s="47"/>
      <c r="E248" s="47"/>
      <c r="F248" s="47"/>
      <c r="G248" s="47"/>
      <c r="H248" s="47"/>
    </row>
    <row r="249" spans="1:8" ht="25.5">
      <c r="A249" s="43" t="s">
        <v>46</v>
      </c>
      <c r="B249" s="30">
        <v>10642.02</v>
      </c>
      <c r="C249" s="33" t="s">
        <v>47</v>
      </c>
      <c r="D249" s="47"/>
      <c r="E249" s="47"/>
      <c r="F249" s="47"/>
      <c r="G249" s="47"/>
      <c r="H249" s="47"/>
    </row>
    <row r="250" spans="1:8" ht="25.5">
      <c r="A250" s="43" t="s">
        <v>48</v>
      </c>
      <c r="B250" s="30">
        <v>11822.02</v>
      </c>
      <c r="C250" s="33" t="s">
        <v>47</v>
      </c>
      <c r="D250" s="47"/>
      <c r="E250" s="47"/>
      <c r="F250" s="47"/>
      <c r="G250" s="47"/>
      <c r="H250" s="47"/>
    </row>
    <row r="251" spans="1:8" ht="25.5">
      <c r="A251" s="43" t="s">
        <v>49</v>
      </c>
      <c r="B251" s="30">
        <v>21.13</v>
      </c>
      <c r="C251" s="33" t="s">
        <v>620</v>
      </c>
      <c r="D251" s="47"/>
      <c r="E251" s="47"/>
      <c r="F251" s="47"/>
      <c r="G251" s="47"/>
      <c r="H251" s="47"/>
    </row>
    <row r="252" spans="1:8" ht="25.5">
      <c r="A252" s="43" t="s">
        <v>50</v>
      </c>
      <c r="B252" s="30">
        <v>18.94</v>
      </c>
      <c r="C252" s="33" t="s">
        <v>620</v>
      </c>
      <c r="D252" s="47"/>
      <c r="E252" s="47"/>
      <c r="F252" s="47"/>
      <c r="G252" s="47"/>
      <c r="H252" s="47"/>
    </row>
    <row r="253" spans="1:8" ht="25.5">
      <c r="A253" s="44" t="s">
        <v>51</v>
      </c>
      <c r="B253" s="18">
        <v>8.47</v>
      </c>
      <c r="C253" s="21" t="s">
        <v>627</v>
      </c>
      <c r="D253" s="47"/>
      <c r="E253" s="47"/>
      <c r="F253" s="47"/>
      <c r="G253" s="47"/>
      <c r="H253" s="47"/>
    </row>
    <row r="254" spans="1:8" ht="25.5">
      <c r="A254" s="43" t="s">
        <v>52</v>
      </c>
      <c r="B254" s="18">
        <v>19.82</v>
      </c>
      <c r="C254" s="25" t="s">
        <v>631</v>
      </c>
      <c r="D254" s="47"/>
      <c r="E254" s="47"/>
      <c r="F254" s="47"/>
      <c r="G254" s="47"/>
      <c r="H254" s="47"/>
    </row>
    <row r="255" spans="1:8" ht="25.5">
      <c r="A255" s="44" t="s">
        <v>53</v>
      </c>
      <c r="B255" s="18">
        <v>7.09</v>
      </c>
      <c r="C255" s="19" t="s">
        <v>54</v>
      </c>
      <c r="D255" s="47"/>
      <c r="E255" s="47"/>
      <c r="F255" s="47"/>
      <c r="G255" s="47"/>
      <c r="H255" s="47"/>
    </row>
    <row r="256" spans="1:8" ht="12.75">
      <c r="A256" s="43" t="s">
        <v>55</v>
      </c>
      <c r="B256" s="30">
        <v>450</v>
      </c>
      <c r="C256" s="33" t="s">
        <v>594</v>
      </c>
      <c r="D256" s="47"/>
      <c r="E256" s="47"/>
      <c r="F256" s="47"/>
      <c r="G256" s="47"/>
      <c r="H256" s="47"/>
    </row>
    <row r="257" spans="1:8" ht="25.5">
      <c r="A257" s="43" t="s">
        <v>56</v>
      </c>
      <c r="B257" s="30">
        <v>121.81</v>
      </c>
      <c r="C257" s="33" t="s">
        <v>1135</v>
      </c>
      <c r="D257" s="47"/>
      <c r="E257" s="47"/>
      <c r="F257" s="47"/>
      <c r="G257" s="47"/>
      <c r="H257" s="47"/>
    </row>
    <row r="258" spans="1:8" ht="25.5">
      <c r="A258" s="43" t="s">
        <v>57</v>
      </c>
      <c r="B258" s="30">
        <v>71.38</v>
      </c>
      <c r="C258" s="33" t="s">
        <v>58</v>
      </c>
      <c r="D258" s="47"/>
      <c r="E258" s="47"/>
      <c r="F258" s="47"/>
      <c r="G258" s="47"/>
      <c r="H258" s="47"/>
    </row>
    <row r="259" spans="1:8" ht="12.75">
      <c r="A259" s="45" t="s">
        <v>1266</v>
      </c>
      <c r="B259" s="18">
        <v>7461.25</v>
      </c>
      <c r="C259" s="19" t="s">
        <v>59</v>
      </c>
      <c r="D259" s="47"/>
      <c r="E259" s="47"/>
      <c r="F259" s="47"/>
      <c r="G259" s="47"/>
      <c r="H259" s="47"/>
    </row>
    <row r="260" spans="1:8" ht="38.25">
      <c r="A260" s="14" t="s">
        <v>60</v>
      </c>
      <c r="B260" s="18">
        <v>15.26</v>
      </c>
      <c r="C260" s="21" t="s">
        <v>605</v>
      </c>
      <c r="D260" s="47"/>
      <c r="E260" s="47"/>
      <c r="F260" s="47"/>
      <c r="G260" s="47"/>
      <c r="H260" s="47"/>
    </row>
    <row r="263" spans="1:3" ht="25.5">
      <c r="A263" s="48" t="s">
        <v>1258</v>
      </c>
      <c r="B263" s="18">
        <v>5.78</v>
      </c>
      <c r="C263" s="21" t="s">
        <v>599</v>
      </c>
    </row>
    <row r="264" spans="1:3" ht="25.5">
      <c r="A264" s="50" t="s">
        <v>1259</v>
      </c>
      <c r="B264" s="18">
        <v>8.83</v>
      </c>
      <c r="C264" s="21" t="s">
        <v>600</v>
      </c>
    </row>
    <row r="265" spans="1:3" ht="12.75">
      <c r="A265" s="51" t="s">
        <v>1260</v>
      </c>
      <c r="B265" s="18">
        <v>105</v>
      </c>
      <c r="C265" s="33" t="s">
        <v>594</v>
      </c>
    </row>
    <row r="266" spans="1:3" ht="12.75">
      <c r="A266" s="50" t="s">
        <v>1261</v>
      </c>
      <c r="B266" s="18">
        <v>9963.58</v>
      </c>
      <c r="C266" s="25" t="s">
        <v>619</v>
      </c>
    </row>
    <row r="267" spans="1:3" ht="24">
      <c r="A267" s="48" t="s">
        <v>1262</v>
      </c>
      <c r="B267" s="18">
        <v>29.37</v>
      </c>
      <c r="C267" s="19" t="s">
        <v>630</v>
      </c>
    </row>
    <row r="268" spans="1:3" ht="24">
      <c r="A268" s="48" t="s">
        <v>1263</v>
      </c>
      <c r="B268" s="18">
        <v>29.37</v>
      </c>
      <c r="C268" s="19" t="s">
        <v>630</v>
      </c>
    </row>
    <row r="269" spans="1:3" ht="25.5">
      <c r="A269" s="48" t="s">
        <v>1264</v>
      </c>
      <c r="B269" s="18">
        <v>32.06</v>
      </c>
      <c r="C269" s="19" t="s">
        <v>1119</v>
      </c>
    </row>
    <row r="270" spans="1:3" ht="25.5">
      <c r="A270" s="48" t="s">
        <v>1265</v>
      </c>
      <c r="B270" s="18">
        <v>54.19</v>
      </c>
      <c r="C270" s="19" t="s">
        <v>1119</v>
      </c>
    </row>
    <row r="271" spans="1:3" ht="12.75">
      <c r="A271" s="14" t="s">
        <v>66</v>
      </c>
      <c r="B271" s="18">
        <v>50</v>
      </c>
      <c r="C271" s="19" t="s">
        <v>594</v>
      </c>
    </row>
    <row r="272" spans="1:3" ht="12.75">
      <c r="A272" s="14" t="s">
        <v>67</v>
      </c>
      <c r="B272" s="18">
        <v>170</v>
      </c>
      <c r="C272" s="19" t="s">
        <v>594</v>
      </c>
    </row>
  </sheetData>
  <sheetProtection/>
  <mergeCells count="4">
    <mergeCell ref="D51:J51"/>
    <mergeCell ref="D52:J52"/>
    <mergeCell ref="D53:J53"/>
    <mergeCell ref="D54:J54"/>
  </mergeCells>
  <conditionalFormatting sqref="A1:A65536">
    <cfRule type="duplicateValues" priority="13" dxfId="13">
      <formula>AND(COUNTIF($A$1:$A$65536,A1)&gt;1,NOT(ISBLANK(A1)))</formula>
    </cfRule>
    <cfRule type="duplicateValues" priority="14" dxfId="1">
      <formula>AND(COUNTIF($A$1:$A$65536,A1)&gt;1,NOT(ISBLANK(A1)))</formula>
    </cfRule>
  </conditionalFormatting>
  <conditionalFormatting sqref="A6:A260">
    <cfRule type="duplicateValues" priority="12" dxfId="1">
      <formula>AND(COUNTIF($A$6:$A$260,A6)&gt;1,NOT(ISBLANK(A6)))</formula>
    </cfRule>
  </conditionalFormatting>
  <conditionalFormatting sqref="A6:A236">
    <cfRule type="duplicateValues" priority="11" dxfId="1">
      <formula>AND(COUNTIF($A$6:$A$236,A6)&gt;1,NOT(ISBLANK(A6)))</formula>
    </cfRule>
  </conditionalFormatting>
  <conditionalFormatting sqref="A51:A54">
    <cfRule type="duplicateValues" priority="10" dxfId="0">
      <formula>AND(COUNTIF($A$51:$A$54,A51)&gt;1,NOT(ISBLANK(A51)))</formula>
    </cfRule>
  </conditionalFormatting>
  <conditionalFormatting sqref="A51:A54">
    <cfRule type="duplicateValues" priority="9" dxfId="1">
      <formula>AND(COUNTIF($A$51:$A$54,A51)&gt;1,NOT(ISBLANK(A51)))</formula>
    </cfRule>
  </conditionalFormatting>
  <conditionalFormatting sqref="A237:A244">
    <cfRule type="duplicateValues" priority="8" dxfId="1">
      <formula>AND(COUNTIF($A$237:$A$244,A237)&gt;1,NOT(ISBLANK(A237)))</formula>
    </cfRule>
  </conditionalFormatting>
  <conditionalFormatting sqref="A237:A260">
    <cfRule type="duplicateValues" priority="7" dxfId="0">
      <formula>AND(COUNTIF($A$237:$A$260,A237)&gt;1,NOT(ISBLANK(A237)))</formula>
    </cfRule>
  </conditionalFormatting>
  <conditionalFormatting sqref="A6:A260">
    <cfRule type="duplicateValues" priority="6" dxfId="1">
      <formula>AND(COUNTIF($A$6:$A$260,A6)&gt;1,NOT(ISBLANK(A6)))</formula>
    </cfRule>
  </conditionalFormatting>
  <conditionalFormatting sqref="A6:A236">
    <cfRule type="duplicateValues" priority="5" dxfId="1">
      <formula>AND(COUNTIF($A$6:$A$236,A6)&gt;1,NOT(ISBLANK(A6)))</formula>
    </cfRule>
  </conditionalFormatting>
  <conditionalFormatting sqref="A51:A54">
    <cfRule type="duplicateValues" priority="4" dxfId="0">
      <formula>AND(COUNTIF($A$51:$A$54,A51)&gt;1,NOT(ISBLANK(A51)))</formula>
    </cfRule>
  </conditionalFormatting>
  <conditionalFormatting sqref="A51:A54">
    <cfRule type="duplicateValues" priority="3" dxfId="1">
      <formula>AND(COUNTIF($A$51:$A$54,A51)&gt;1,NOT(ISBLANK(A51)))</formula>
    </cfRule>
  </conditionalFormatting>
  <conditionalFormatting sqref="A237:A244">
    <cfRule type="duplicateValues" priority="2" dxfId="1">
      <formula>AND(COUNTIF($A$237:$A$244,A237)&gt;1,NOT(ISBLANK(A237)))</formula>
    </cfRule>
  </conditionalFormatting>
  <conditionalFormatting sqref="A237:A260">
    <cfRule type="duplicateValues" priority="1" dxfId="0">
      <formula>AND(COUNTIF($A$237:$A$260,A237)&gt;1,NOT(ISBLANK(A237)))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E24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4.00390625" style="2" customWidth="1"/>
    <col min="2" max="2" width="8.140625" style="1" bestFit="1" customWidth="1"/>
    <col min="3" max="3" width="78.421875" style="10" customWidth="1"/>
    <col min="4" max="4" width="13.421875" style="3" bestFit="1" customWidth="1"/>
    <col min="5" max="5" width="12.28125" style="15" bestFit="1" customWidth="1"/>
    <col min="6" max="16384" width="9.140625" style="2" customWidth="1"/>
  </cols>
  <sheetData>
    <row r="1" ht="12.75" thickBot="1">
      <c r="D1" s="3" t="s">
        <v>1285</v>
      </c>
    </row>
    <row r="2" spans="2:4" ht="84.75" customHeight="1" thickBot="1">
      <c r="B2" s="183" t="s">
        <v>1283</v>
      </c>
      <c r="C2" s="184"/>
      <c r="D2" s="185"/>
    </row>
    <row r="3" spans="2:4" ht="12.75" thickBot="1">
      <c r="B3" s="4">
        <v>1</v>
      </c>
      <c r="C3" s="12">
        <v>2</v>
      </c>
      <c r="D3" s="9">
        <v>3</v>
      </c>
    </row>
    <row r="4" spans="2:5" s="13" customFormat="1" ht="16.5" customHeight="1">
      <c r="B4" s="130">
        <v>1</v>
      </c>
      <c r="C4" s="131" t="s">
        <v>762</v>
      </c>
      <c r="D4" s="134">
        <f>SUM(Podstawa!H8:H13)</f>
        <v>0</v>
      </c>
      <c r="E4" s="31"/>
    </row>
    <row r="5" spans="2:5" s="13" customFormat="1" ht="16.5" customHeight="1">
      <c r="B5" s="132">
        <f>B4+1</f>
        <v>2</v>
      </c>
      <c r="C5" s="129" t="s">
        <v>763</v>
      </c>
      <c r="D5" s="133">
        <f>SUM(Podstawa!H15:H17)</f>
        <v>0</v>
      </c>
      <c r="E5" s="31"/>
    </row>
    <row r="6" spans="2:5" s="13" customFormat="1" ht="16.5" customHeight="1">
      <c r="B6" s="132">
        <f aca="true" t="shared" si="0" ref="B6:B21">B5+1</f>
        <v>3</v>
      </c>
      <c r="C6" s="129" t="s">
        <v>764</v>
      </c>
      <c r="D6" s="133">
        <f>SUM(Podstawa!H19)</f>
        <v>0</v>
      </c>
      <c r="E6" s="31"/>
    </row>
    <row r="7" spans="2:5" s="13" customFormat="1" ht="16.5" customHeight="1">
      <c r="B7" s="132">
        <f t="shared" si="0"/>
        <v>4</v>
      </c>
      <c r="C7" s="129" t="s">
        <v>973</v>
      </c>
      <c r="D7" s="133">
        <f>SUM(Podstawa!H22:H28)</f>
        <v>0</v>
      </c>
      <c r="E7" s="31"/>
    </row>
    <row r="8" spans="2:5" s="13" customFormat="1" ht="16.5" customHeight="1">
      <c r="B8" s="132">
        <f t="shared" si="0"/>
        <v>5</v>
      </c>
      <c r="C8" s="129" t="s">
        <v>975</v>
      </c>
      <c r="D8" s="133">
        <f>SUM(Podstawa!H30:H33)</f>
        <v>0</v>
      </c>
      <c r="E8" s="31"/>
    </row>
    <row r="9" spans="2:5" s="13" customFormat="1" ht="16.5" customHeight="1">
      <c r="B9" s="132">
        <f t="shared" si="0"/>
        <v>6</v>
      </c>
      <c r="C9" s="129" t="s">
        <v>976</v>
      </c>
      <c r="D9" s="133">
        <f>SUM(Podstawa!H35:H37)</f>
        <v>0</v>
      </c>
      <c r="E9" s="31"/>
    </row>
    <row r="10" spans="2:5" s="13" customFormat="1" ht="16.5" customHeight="1">
      <c r="B10" s="132">
        <f t="shared" si="0"/>
        <v>7</v>
      </c>
      <c r="C10" s="129" t="s">
        <v>972</v>
      </c>
      <c r="D10" s="133">
        <f>SUM(Podstawa!H39:H42)</f>
        <v>0</v>
      </c>
      <c r="E10" s="31"/>
    </row>
    <row r="11" spans="2:5" s="13" customFormat="1" ht="16.5" customHeight="1">
      <c r="B11" s="132">
        <f t="shared" si="0"/>
        <v>8</v>
      </c>
      <c r="C11" s="129" t="s">
        <v>979</v>
      </c>
      <c r="D11" s="133">
        <f>SUM(Podstawa!H44:H47)</f>
        <v>0</v>
      </c>
      <c r="E11" s="31"/>
    </row>
    <row r="12" spans="2:5" s="13" customFormat="1" ht="16.5" customHeight="1">
      <c r="B12" s="132">
        <f t="shared" si="0"/>
        <v>9</v>
      </c>
      <c r="C12" s="170" t="s">
        <v>981</v>
      </c>
      <c r="D12" s="171">
        <f>SUM(Podstawa!H49:H52)</f>
        <v>0</v>
      </c>
      <c r="E12" s="31"/>
    </row>
    <row r="13" spans="2:5" s="13" customFormat="1" ht="16.5" customHeight="1">
      <c r="B13" s="132">
        <f t="shared" si="0"/>
        <v>10</v>
      </c>
      <c r="C13" s="170" t="s">
        <v>985</v>
      </c>
      <c r="D13" s="171">
        <f>SUM(Podstawa!H54:H57)</f>
        <v>0</v>
      </c>
      <c r="E13" s="31"/>
    </row>
    <row r="14" spans="2:5" s="13" customFormat="1" ht="16.5" customHeight="1">
      <c r="B14" s="132">
        <f t="shared" si="0"/>
        <v>11</v>
      </c>
      <c r="C14" s="170" t="s">
        <v>986</v>
      </c>
      <c r="D14" s="171">
        <f>SUM(Podstawa!H59:H62)</f>
        <v>0</v>
      </c>
      <c r="E14" s="31"/>
    </row>
    <row r="15" spans="2:5" s="13" customFormat="1" ht="16.5" customHeight="1">
      <c r="B15" s="132">
        <f t="shared" si="0"/>
        <v>12</v>
      </c>
      <c r="C15" s="170" t="s">
        <v>987</v>
      </c>
      <c r="D15" s="171">
        <f>SUM(Podstawa!H64:H66)</f>
        <v>0</v>
      </c>
      <c r="E15" s="31"/>
    </row>
    <row r="16" spans="2:5" s="13" customFormat="1" ht="16.5" customHeight="1">
      <c r="B16" s="132">
        <f t="shared" si="0"/>
        <v>13</v>
      </c>
      <c r="C16" s="170" t="s">
        <v>429</v>
      </c>
      <c r="D16" s="171">
        <f>SUM(Podstawa!H68:H70)</f>
        <v>0</v>
      </c>
      <c r="E16" s="31"/>
    </row>
    <row r="17" spans="2:5" s="13" customFormat="1" ht="16.5" customHeight="1">
      <c r="B17" s="132">
        <f t="shared" si="0"/>
        <v>14</v>
      </c>
      <c r="C17" s="170" t="s">
        <v>561</v>
      </c>
      <c r="D17" s="171">
        <f>SUM(Podstawa!H72:H75)</f>
        <v>0</v>
      </c>
      <c r="E17" s="31"/>
    </row>
    <row r="18" spans="2:5" s="13" customFormat="1" ht="16.5" customHeight="1">
      <c r="B18" s="132">
        <f t="shared" si="0"/>
        <v>15</v>
      </c>
      <c r="C18" s="170" t="s">
        <v>990</v>
      </c>
      <c r="D18" s="171">
        <f>SUM(Podstawa!H77:H91)</f>
        <v>0</v>
      </c>
      <c r="E18" s="31"/>
    </row>
    <row r="19" spans="2:5" s="13" customFormat="1" ht="16.5" customHeight="1">
      <c r="B19" s="132">
        <f t="shared" si="0"/>
        <v>16</v>
      </c>
      <c r="C19" s="170" t="s">
        <v>991</v>
      </c>
      <c r="D19" s="171">
        <f>SUM(Podstawa!H93:H99)</f>
        <v>0</v>
      </c>
      <c r="E19" s="31"/>
    </row>
    <row r="20" spans="2:5" s="13" customFormat="1" ht="16.5" customHeight="1">
      <c r="B20" s="132">
        <f t="shared" si="0"/>
        <v>17</v>
      </c>
      <c r="C20" s="170" t="s">
        <v>992</v>
      </c>
      <c r="D20" s="171">
        <f>SUM(Podstawa!H101:H104)</f>
        <v>0</v>
      </c>
      <c r="E20" s="31"/>
    </row>
    <row r="21" spans="2:5" s="13" customFormat="1" ht="16.5" customHeight="1" thickBot="1">
      <c r="B21" s="132">
        <f t="shared" si="0"/>
        <v>18</v>
      </c>
      <c r="C21" s="170" t="s">
        <v>993</v>
      </c>
      <c r="D21" s="171">
        <f>SUM(Podstawa!H106:H108)</f>
        <v>0</v>
      </c>
      <c r="E21" s="31"/>
    </row>
    <row r="22" spans="2:4" ht="21.75" customHeight="1" thickBot="1">
      <c r="B22" s="179" t="s">
        <v>860</v>
      </c>
      <c r="C22" s="180"/>
      <c r="D22" s="52">
        <f>SUM(D4:D21)</f>
        <v>0</v>
      </c>
    </row>
    <row r="23" spans="2:4" ht="21.75" customHeight="1" thickBot="1">
      <c r="B23" s="179" t="s">
        <v>131</v>
      </c>
      <c r="C23" s="180"/>
      <c r="D23" s="52">
        <v>0.23</v>
      </c>
    </row>
    <row r="24" spans="2:4" ht="21.75" customHeight="1" thickBot="1">
      <c r="B24" s="179" t="s">
        <v>127</v>
      </c>
      <c r="C24" s="180"/>
      <c r="D24" s="52">
        <f>D22*1.23</f>
        <v>0</v>
      </c>
    </row>
  </sheetData>
  <sheetProtection selectLockedCells="1" selectUnlockedCells="1"/>
  <mergeCells count="4">
    <mergeCell ref="B24:C24"/>
    <mergeCell ref="B23:C23"/>
    <mergeCell ref="B22:C22"/>
    <mergeCell ref="B2:D2"/>
  </mergeCells>
  <printOptions horizontalCentered="1"/>
  <pageMargins left="0.3937007874015748" right="0.3937007874015748" top="0.3937007874015748" bottom="0.3937007874015748" header="0.31496062992125984" footer="0.31496062992125984"/>
  <pageSetup firstPageNumber="3" useFirstPageNumber="1" fitToHeight="20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10FF1"/>
  </sheetPr>
  <dimension ref="A1:J281"/>
  <sheetViews>
    <sheetView zoomScale="115" zoomScaleNormal="115" zoomScalePageLayoutView="0" workbookViewId="0" topLeftCell="A263">
      <selection activeCell="A286" sqref="A286"/>
    </sheetView>
  </sheetViews>
  <sheetFormatPr defaultColWidth="9.140625" defaultRowHeight="12.75"/>
  <cols>
    <col min="1" max="1" width="73.28125" style="16" customWidth="1"/>
    <col min="2" max="2" width="11.7109375" style="16" bestFit="1" customWidth="1"/>
    <col min="3" max="3" width="29.57421875" style="16" customWidth="1"/>
    <col min="4" max="16384" width="9.140625" style="16" customWidth="1"/>
  </cols>
  <sheetData>
    <row r="1" spans="1:3" s="20" customFormat="1" ht="25.5">
      <c r="A1" s="22" t="s">
        <v>161</v>
      </c>
      <c r="B1" s="18">
        <v>98.08</v>
      </c>
      <c r="C1" s="25" t="s">
        <v>609</v>
      </c>
    </row>
    <row r="2" spans="1:3" ht="12.75">
      <c r="A2" s="68" t="s">
        <v>1256</v>
      </c>
      <c r="B2" s="18">
        <v>104.32</v>
      </c>
      <c r="C2" s="27" t="s">
        <v>1130</v>
      </c>
    </row>
    <row r="3" spans="1:3" ht="12.75">
      <c r="A3" s="68" t="s">
        <v>1257</v>
      </c>
      <c r="B3" s="18">
        <v>45.76</v>
      </c>
      <c r="C3" s="27" t="s">
        <v>1133</v>
      </c>
    </row>
    <row r="4" spans="1:3" ht="12.75">
      <c r="A4" s="68" t="s">
        <v>576</v>
      </c>
      <c r="B4" s="18">
        <v>25</v>
      </c>
      <c r="C4" s="27" t="s">
        <v>594</v>
      </c>
    </row>
    <row r="5" spans="1:3" ht="12.75">
      <c r="A5" s="68" t="s">
        <v>578</v>
      </c>
      <c r="B5" s="18">
        <v>25</v>
      </c>
      <c r="C5" s="27" t="s">
        <v>594</v>
      </c>
    </row>
    <row r="6" spans="1:10" ht="25.5">
      <c r="A6" s="17" t="s">
        <v>863</v>
      </c>
      <c r="B6" s="18">
        <v>30647.76</v>
      </c>
      <c r="C6" s="19" t="s">
        <v>593</v>
      </c>
      <c r="D6" s="20"/>
      <c r="E6" s="20"/>
      <c r="F6" s="20"/>
      <c r="G6" s="20"/>
      <c r="H6" s="20"/>
      <c r="I6" s="20"/>
      <c r="J6" s="20"/>
    </row>
    <row r="7" spans="1:10" ht="25.5">
      <c r="A7" s="17" t="s">
        <v>865</v>
      </c>
      <c r="B7" s="18">
        <v>3500</v>
      </c>
      <c r="C7" s="19" t="s">
        <v>594</v>
      </c>
      <c r="D7" s="20"/>
      <c r="E7" s="20"/>
      <c r="F7" s="20"/>
      <c r="G7" s="20"/>
      <c r="H7" s="20"/>
      <c r="I7" s="20"/>
      <c r="J7" s="20"/>
    </row>
    <row r="8" spans="1:10" ht="25.5">
      <c r="A8" s="17" t="s">
        <v>866</v>
      </c>
      <c r="B8" s="18">
        <v>85</v>
      </c>
      <c r="C8" s="19" t="s">
        <v>1143</v>
      </c>
      <c r="D8" s="20"/>
      <c r="E8" s="20"/>
      <c r="F8" s="20"/>
      <c r="G8" s="20"/>
      <c r="H8" s="20"/>
      <c r="I8" s="20"/>
      <c r="J8" s="20"/>
    </row>
    <row r="9" spans="1:10" ht="25.5">
      <c r="A9" s="17" t="s">
        <v>869</v>
      </c>
      <c r="B9" s="18">
        <v>62.59</v>
      </c>
      <c r="C9" s="19" t="s">
        <v>595</v>
      </c>
      <c r="D9" s="20"/>
      <c r="E9" s="20"/>
      <c r="F9" s="20"/>
      <c r="G9" s="20"/>
      <c r="H9" s="20"/>
      <c r="I9" s="20"/>
      <c r="J9" s="20"/>
    </row>
    <row r="10" spans="1:10" ht="12.75">
      <c r="A10" s="17" t="s">
        <v>579</v>
      </c>
      <c r="B10" s="18">
        <v>15204.82</v>
      </c>
      <c r="C10" s="21" t="s">
        <v>596</v>
      </c>
      <c r="D10" s="20"/>
      <c r="E10" s="20"/>
      <c r="F10" s="20"/>
      <c r="G10" s="20"/>
      <c r="H10" s="20"/>
      <c r="I10" s="20"/>
      <c r="J10" s="20"/>
    </row>
    <row r="11" spans="1:10" ht="12.75">
      <c r="A11" s="17" t="s">
        <v>870</v>
      </c>
      <c r="B11" s="18">
        <v>15204.82</v>
      </c>
      <c r="C11" s="21" t="s">
        <v>596</v>
      </c>
      <c r="D11" s="20"/>
      <c r="E11" s="20"/>
      <c r="F11" s="20"/>
      <c r="G11" s="20"/>
      <c r="H11" s="20"/>
      <c r="I11" s="20"/>
      <c r="J11" s="20"/>
    </row>
    <row r="12" spans="1:10" ht="25.5">
      <c r="A12" s="17" t="s">
        <v>872</v>
      </c>
      <c r="B12" s="18">
        <v>11.21</v>
      </c>
      <c r="C12" s="21" t="s">
        <v>597</v>
      </c>
      <c r="D12" s="20"/>
      <c r="E12" s="20"/>
      <c r="F12" s="20"/>
      <c r="G12" s="20"/>
      <c r="H12" s="20"/>
      <c r="I12" s="20"/>
      <c r="J12" s="20"/>
    </row>
    <row r="13" spans="1:10" ht="38.25">
      <c r="A13" s="17" t="s">
        <v>580</v>
      </c>
      <c r="B13" s="18">
        <v>49496</v>
      </c>
      <c r="C13" s="21" t="s">
        <v>598</v>
      </c>
      <c r="D13" s="20"/>
      <c r="E13" s="20"/>
      <c r="F13" s="20"/>
      <c r="G13" s="20"/>
      <c r="H13" s="20"/>
      <c r="I13" s="20"/>
      <c r="J13" s="20"/>
    </row>
    <row r="14" spans="1:10" ht="38.25">
      <c r="A14" s="17" t="s">
        <v>874</v>
      </c>
      <c r="B14" s="18">
        <v>10827.25</v>
      </c>
      <c r="C14" s="21" t="s">
        <v>598</v>
      </c>
      <c r="D14" s="20"/>
      <c r="E14" s="20"/>
      <c r="F14" s="20"/>
      <c r="G14" s="20"/>
      <c r="H14" s="20"/>
      <c r="I14" s="20"/>
      <c r="J14" s="20"/>
    </row>
    <row r="15" spans="1:10" ht="25.5">
      <c r="A15" s="17" t="s">
        <v>876</v>
      </c>
      <c r="B15" s="18">
        <v>6.97</v>
      </c>
      <c r="C15" s="21" t="s">
        <v>599</v>
      </c>
      <c r="D15" s="20"/>
      <c r="E15" s="20"/>
      <c r="F15" s="20"/>
      <c r="G15" s="20"/>
      <c r="H15" s="20"/>
      <c r="I15" s="20"/>
      <c r="J15" s="20"/>
    </row>
    <row r="16" spans="1:10" ht="25.5">
      <c r="A16" s="17" t="s">
        <v>877</v>
      </c>
      <c r="B16" s="18">
        <v>6.97</v>
      </c>
      <c r="C16" s="21" t="s">
        <v>599</v>
      </c>
      <c r="D16" s="20"/>
      <c r="E16" s="20"/>
      <c r="F16" s="20"/>
      <c r="G16" s="20"/>
      <c r="H16" s="20"/>
      <c r="I16" s="20"/>
      <c r="J16" s="20"/>
    </row>
    <row r="17" spans="1:10" ht="25.5">
      <c r="A17" s="17" t="s">
        <v>878</v>
      </c>
      <c r="B17" s="18">
        <v>6.97</v>
      </c>
      <c r="C17" s="21" t="s">
        <v>599</v>
      </c>
      <c r="D17" s="20"/>
      <c r="E17" s="20"/>
      <c r="F17" s="20"/>
      <c r="G17" s="20"/>
      <c r="H17" s="20"/>
      <c r="I17" s="20"/>
      <c r="J17" s="20"/>
    </row>
    <row r="18" spans="1:10" ht="25.5">
      <c r="A18" s="17" t="s">
        <v>879</v>
      </c>
      <c r="B18" s="18">
        <v>6.97</v>
      </c>
      <c r="C18" s="21" t="s">
        <v>599</v>
      </c>
      <c r="D18" s="20"/>
      <c r="E18" s="20"/>
      <c r="F18" s="20"/>
      <c r="G18" s="20"/>
      <c r="H18" s="20"/>
      <c r="I18" s="20"/>
      <c r="J18" s="20"/>
    </row>
    <row r="19" spans="1:10" ht="25.5">
      <c r="A19" s="17" t="s">
        <v>880</v>
      </c>
      <c r="B19" s="18">
        <v>6.97</v>
      </c>
      <c r="C19" s="21" t="s">
        <v>599</v>
      </c>
      <c r="D19" s="20"/>
      <c r="E19" s="20"/>
      <c r="F19" s="20"/>
      <c r="G19" s="20"/>
      <c r="H19" s="20"/>
      <c r="I19" s="20"/>
      <c r="J19" s="20"/>
    </row>
    <row r="20" spans="1:10" ht="25.5">
      <c r="A20" s="17" t="s">
        <v>881</v>
      </c>
      <c r="B20" s="18">
        <v>8.87</v>
      </c>
      <c r="C20" s="21" t="s">
        <v>599</v>
      </c>
      <c r="D20" s="20"/>
      <c r="E20" s="20"/>
      <c r="F20" s="20"/>
      <c r="G20" s="20"/>
      <c r="H20" s="20"/>
      <c r="I20" s="20"/>
      <c r="J20" s="20"/>
    </row>
    <row r="21" spans="1:10" ht="25.5">
      <c r="A21" s="22" t="s">
        <v>882</v>
      </c>
      <c r="B21" s="18">
        <v>8.87</v>
      </c>
      <c r="C21" s="21" t="s">
        <v>599</v>
      </c>
      <c r="D21" s="20"/>
      <c r="E21" s="20"/>
      <c r="F21" s="20"/>
      <c r="G21" s="20"/>
      <c r="H21" s="20"/>
      <c r="I21" s="20"/>
      <c r="J21" s="20"/>
    </row>
    <row r="22" spans="1:10" ht="25.5">
      <c r="A22" s="23" t="s">
        <v>1144</v>
      </c>
      <c r="B22" s="18">
        <v>8.87</v>
      </c>
      <c r="C22" s="21" t="s">
        <v>599</v>
      </c>
      <c r="D22" s="20"/>
      <c r="E22" s="20"/>
      <c r="F22" s="20"/>
      <c r="G22" s="20"/>
      <c r="H22" s="20"/>
      <c r="I22" s="20"/>
      <c r="J22" s="20"/>
    </row>
    <row r="23" spans="1:10" ht="25.5">
      <c r="A23" s="22" t="s">
        <v>883</v>
      </c>
      <c r="B23" s="18">
        <v>8.87</v>
      </c>
      <c r="C23" s="21" t="s">
        <v>599</v>
      </c>
      <c r="D23" s="20"/>
      <c r="E23" s="20"/>
      <c r="F23" s="20"/>
      <c r="G23" s="20"/>
      <c r="H23" s="20"/>
      <c r="I23" s="20"/>
      <c r="J23" s="20"/>
    </row>
    <row r="24" spans="1:10" ht="25.5">
      <c r="A24" s="22" t="s">
        <v>884</v>
      </c>
      <c r="B24" s="18">
        <v>8.87</v>
      </c>
      <c r="C24" s="21" t="s">
        <v>599</v>
      </c>
      <c r="D24" s="20"/>
      <c r="E24" s="20"/>
      <c r="F24" s="20"/>
      <c r="G24" s="20"/>
      <c r="H24" s="20"/>
      <c r="I24" s="20"/>
      <c r="J24" s="20"/>
    </row>
    <row r="25" spans="1:10" ht="25.5">
      <c r="A25" s="17" t="s">
        <v>885</v>
      </c>
      <c r="B25" s="18">
        <v>8.87</v>
      </c>
      <c r="C25" s="21" t="s">
        <v>599</v>
      </c>
      <c r="D25" s="20"/>
      <c r="E25" s="20"/>
      <c r="F25" s="20"/>
      <c r="G25" s="20"/>
      <c r="H25" s="20"/>
      <c r="I25" s="20"/>
      <c r="J25" s="20"/>
    </row>
    <row r="26" spans="1:10" ht="25.5">
      <c r="A26" s="17" t="s">
        <v>886</v>
      </c>
      <c r="B26" s="18">
        <v>8.87</v>
      </c>
      <c r="C26" s="21" t="s">
        <v>599</v>
      </c>
      <c r="D26" s="20"/>
      <c r="E26" s="20"/>
      <c r="F26" s="20"/>
      <c r="G26" s="20"/>
      <c r="H26" s="20"/>
      <c r="I26" s="20"/>
      <c r="J26" s="20"/>
    </row>
    <row r="27" spans="1:10" ht="25.5">
      <c r="A27" s="17" t="s">
        <v>887</v>
      </c>
      <c r="B27" s="18">
        <v>6.97</v>
      </c>
      <c r="C27" s="21" t="s">
        <v>599</v>
      </c>
      <c r="D27" s="20"/>
      <c r="E27" s="20"/>
      <c r="F27" s="20"/>
      <c r="G27" s="20"/>
      <c r="H27" s="20"/>
      <c r="I27" s="20"/>
      <c r="J27" s="20"/>
    </row>
    <row r="28" spans="1:10" ht="25.5">
      <c r="A28" s="17" t="s">
        <v>888</v>
      </c>
      <c r="B28" s="18">
        <v>6.97</v>
      </c>
      <c r="C28" s="21" t="s">
        <v>599</v>
      </c>
      <c r="D28" s="20"/>
      <c r="E28" s="20"/>
      <c r="F28" s="20"/>
      <c r="G28" s="20"/>
      <c r="H28" s="20"/>
      <c r="I28" s="20"/>
      <c r="J28" s="20"/>
    </row>
    <row r="29" spans="1:10" ht="25.5">
      <c r="A29" s="17" t="s">
        <v>889</v>
      </c>
      <c r="B29" s="18">
        <v>5.78</v>
      </c>
      <c r="C29" s="21" t="s">
        <v>599</v>
      </c>
      <c r="D29" s="20"/>
      <c r="E29" s="20"/>
      <c r="F29" s="20"/>
      <c r="G29" s="20"/>
      <c r="H29" s="20"/>
      <c r="I29" s="20"/>
      <c r="J29" s="20"/>
    </row>
    <row r="30" spans="1:10" ht="25.5">
      <c r="A30" s="17" t="s">
        <v>891</v>
      </c>
      <c r="B30" s="18">
        <v>5.78</v>
      </c>
      <c r="C30" s="21" t="s">
        <v>599</v>
      </c>
      <c r="D30" s="20"/>
      <c r="E30" s="20"/>
      <c r="F30" s="20"/>
      <c r="G30" s="20"/>
      <c r="H30" s="20"/>
      <c r="I30" s="20"/>
      <c r="J30" s="20"/>
    </row>
    <row r="31" spans="1:10" ht="25.5">
      <c r="A31" s="17" t="s">
        <v>892</v>
      </c>
      <c r="B31" s="18">
        <v>5.78</v>
      </c>
      <c r="C31" s="21" t="s">
        <v>599</v>
      </c>
      <c r="D31" s="20"/>
      <c r="E31" s="20"/>
      <c r="F31" s="20"/>
      <c r="G31" s="20"/>
      <c r="H31" s="20"/>
      <c r="I31" s="20"/>
      <c r="J31" s="20"/>
    </row>
    <row r="32" spans="1:10" ht="25.5">
      <c r="A32" s="22" t="s">
        <v>893</v>
      </c>
      <c r="B32" s="18">
        <v>5.78</v>
      </c>
      <c r="C32" s="21" t="s">
        <v>599</v>
      </c>
      <c r="D32" s="20"/>
      <c r="E32" s="20"/>
      <c r="F32" s="20"/>
      <c r="G32" s="20"/>
      <c r="H32" s="20"/>
      <c r="I32" s="20"/>
      <c r="J32" s="20"/>
    </row>
    <row r="33" spans="1:10" ht="25.5">
      <c r="A33" s="22" t="s">
        <v>1145</v>
      </c>
      <c r="B33" s="18">
        <v>5.78</v>
      </c>
      <c r="C33" s="21" t="s">
        <v>599</v>
      </c>
      <c r="D33" s="20"/>
      <c r="E33" s="20"/>
      <c r="F33" s="20"/>
      <c r="G33" s="20"/>
      <c r="H33" s="20"/>
      <c r="I33" s="20"/>
      <c r="J33" s="20"/>
    </row>
    <row r="34" spans="1:10" ht="25.5">
      <c r="A34" s="22" t="s">
        <v>894</v>
      </c>
      <c r="B34" s="18">
        <v>5.78</v>
      </c>
      <c r="C34" s="21" t="s">
        <v>599</v>
      </c>
      <c r="D34" s="20"/>
      <c r="E34" s="20"/>
      <c r="F34" s="20"/>
      <c r="G34" s="20"/>
      <c r="H34" s="20"/>
      <c r="I34" s="20"/>
      <c r="J34" s="20"/>
    </row>
    <row r="35" spans="1:10" ht="25.5">
      <c r="A35" s="22" t="s">
        <v>895</v>
      </c>
      <c r="B35" s="18">
        <v>5.78</v>
      </c>
      <c r="C35" s="21" t="s">
        <v>599</v>
      </c>
      <c r="D35" s="20"/>
      <c r="E35" s="20"/>
      <c r="F35" s="20"/>
      <c r="G35" s="20"/>
      <c r="H35" s="20"/>
      <c r="I35" s="20"/>
      <c r="J35" s="20"/>
    </row>
    <row r="36" spans="1:10" ht="25.5">
      <c r="A36" s="22" t="s">
        <v>896</v>
      </c>
      <c r="B36" s="18">
        <v>5.78</v>
      </c>
      <c r="C36" s="21" t="s">
        <v>599</v>
      </c>
      <c r="D36" s="20"/>
      <c r="E36" s="20"/>
      <c r="F36" s="20"/>
      <c r="G36" s="20"/>
      <c r="H36" s="20"/>
      <c r="I36" s="20"/>
      <c r="J36" s="20"/>
    </row>
    <row r="37" spans="1:10" ht="12.75">
      <c r="A37" s="22" t="s">
        <v>897</v>
      </c>
      <c r="B37" s="18">
        <v>300</v>
      </c>
      <c r="C37" s="24" t="s">
        <v>594</v>
      </c>
      <c r="D37" s="20"/>
      <c r="E37" s="20"/>
      <c r="F37" s="20"/>
      <c r="G37" s="20"/>
      <c r="H37" s="20"/>
      <c r="I37" s="20"/>
      <c r="J37" s="20"/>
    </row>
    <row r="38" spans="1:10" ht="25.5">
      <c r="A38" s="22" t="s">
        <v>898</v>
      </c>
      <c r="B38" s="18">
        <v>65.07</v>
      </c>
      <c r="C38" s="21" t="s">
        <v>599</v>
      </c>
      <c r="D38" s="20"/>
      <c r="E38" s="20"/>
      <c r="F38" s="20"/>
      <c r="G38" s="20"/>
      <c r="H38" s="20"/>
      <c r="I38" s="20"/>
      <c r="J38" s="20"/>
    </row>
    <row r="39" spans="1:10" ht="25.5">
      <c r="A39" s="22" t="s">
        <v>900</v>
      </c>
      <c r="B39" s="18">
        <v>8.83</v>
      </c>
      <c r="C39" s="21" t="s">
        <v>600</v>
      </c>
      <c r="D39" s="20"/>
      <c r="E39" s="20"/>
      <c r="F39" s="20"/>
      <c r="G39" s="20"/>
      <c r="H39" s="20"/>
      <c r="I39" s="20"/>
      <c r="J39" s="20"/>
    </row>
    <row r="40" spans="1:10" ht="25.5">
      <c r="A40" s="22" t="s">
        <v>901</v>
      </c>
      <c r="B40" s="18">
        <v>6.79</v>
      </c>
      <c r="C40" s="21" t="s">
        <v>600</v>
      </c>
      <c r="D40" s="20"/>
      <c r="E40" s="20"/>
      <c r="F40" s="20"/>
      <c r="G40" s="20"/>
      <c r="H40" s="20"/>
      <c r="I40" s="20"/>
      <c r="J40" s="20"/>
    </row>
    <row r="41" spans="1:10" ht="38.25">
      <c r="A41" s="22" t="s">
        <v>150</v>
      </c>
      <c r="B41" s="18">
        <f>58.44+8.83</f>
        <v>67.27</v>
      </c>
      <c r="C41" s="25" t="s">
        <v>601</v>
      </c>
      <c r="D41" s="20"/>
      <c r="E41" s="20"/>
      <c r="F41" s="20"/>
      <c r="G41" s="20"/>
      <c r="H41" s="20"/>
      <c r="I41" s="20"/>
      <c r="J41" s="20"/>
    </row>
    <row r="42" spans="1:10" ht="38.25">
      <c r="A42" s="22" t="s">
        <v>151</v>
      </c>
      <c r="B42" s="18">
        <f>58.44+6.79</f>
        <v>65.23</v>
      </c>
      <c r="C42" s="25" t="s">
        <v>601</v>
      </c>
      <c r="D42" s="20"/>
      <c r="E42" s="20"/>
      <c r="F42" s="20"/>
      <c r="G42" s="20"/>
      <c r="H42" s="20"/>
      <c r="I42" s="20"/>
      <c r="J42" s="20"/>
    </row>
    <row r="43" spans="1:10" ht="12.75">
      <c r="A43" s="22" t="s">
        <v>152</v>
      </c>
      <c r="B43" s="18">
        <v>34.34</v>
      </c>
      <c r="C43" s="25" t="s">
        <v>603</v>
      </c>
      <c r="D43" s="20"/>
      <c r="E43" s="20"/>
      <c r="F43" s="20"/>
      <c r="G43" s="20"/>
      <c r="H43" s="20"/>
      <c r="I43" s="20"/>
      <c r="J43" s="20"/>
    </row>
    <row r="44" spans="1:10" ht="12.75">
      <c r="A44" s="22" t="s">
        <v>153</v>
      </c>
      <c r="B44" s="18">
        <v>1560</v>
      </c>
      <c r="C44" s="25" t="s">
        <v>594</v>
      </c>
      <c r="D44" s="20"/>
      <c r="E44" s="20"/>
      <c r="F44" s="20"/>
      <c r="G44" s="20"/>
      <c r="H44" s="20"/>
      <c r="I44" s="20"/>
      <c r="J44" s="20"/>
    </row>
    <row r="45" spans="1:10" ht="12.75">
      <c r="A45" s="22" t="s">
        <v>154</v>
      </c>
      <c r="B45" s="18">
        <v>2080</v>
      </c>
      <c r="C45" s="25" t="s">
        <v>594</v>
      </c>
      <c r="D45" s="20"/>
      <c r="E45" s="20"/>
      <c r="F45" s="20"/>
      <c r="G45" s="20"/>
      <c r="H45" s="20"/>
      <c r="I45" s="20"/>
      <c r="J45" s="20"/>
    </row>
    <row r="46" spans="1:10" ht="12.75">
      <c r="A46" s="22" t="s">
        <v>155</v>
      </c>
      <c r="B46" s="18">
        <v>2860</v>
      </c>
      <c r="C46" s="25" t="s">
        <v>594</v>
      </c>
      <c r="D46" s="20"/>
      <c r="E46" s="20"/>
      <c r="F46" s="20"/>
      <c r="G46" s="20"/>
      <c r="H46" s="20"/>
      <c r="I46" s="20"/>
      <c r="J46" s="20"/>
    </row>
    <row r="47" spans="1:10" ht="12.75">
      <c r="A47" s="22" t="s">
        <v>156</v>
      </c>
      <c r="B47" s="18">
        <v>480</v>
      </c>
      <c r="C47" s="25" t="s">
        <v>594</v>
      </c>
      <c r="D47" s="20"/>
      <c r="E47" s="20"/>
      <c r="F47" s="20"/>
      <c r="G47" s="20"/>
      <c r="H47" s="20"/>
      <c r="I47" s="20"/>
      <c r="J47" s="20"/>
    </row>
    <row r="48" spans="1:10" ht="38.25">
      <c r="A48" s="17" t="s">
        <v>157</v>
      </c>
      <c r="B48" s="18">
        <v>15.26</v>
      </c>
      <c r="C48" s="21" t="s">
        <v>605</v>
      </c>
      <c r="D48" s="20"/>
      <c r="E48" s="20"/>
      <c r="F48" s="20"/>
      <c r="G48" s="20"/>
      <c r="H48" s="20"/>
      <c r="I48" s="20"/>
      <c r="J48" s="20"/>
    </row>
    <row r="49" spans="1:10" ht="38.25">
      <c r="A49" s="17" t="s">
        <v>158</v>
      </c>
      <c r="B49" s="18">
        <v>15.26</v>
      </c>
      <c r="C49" s="21" t="s">
        <v>605</v>
      </c>
      <c r="D49" s="20"/>
      <c r="E49" s="20"/>
      <c r="F49" s="20"/>
      <c r="G49" s="20"/>
      <c r="H49" s="20"/>
      <c r="I49" s="20"/>
      <c r="J49" s="20"/>
    </row>
    <row r="50" spans="1:10" ht="25.5">
      <c r="A50" s="22" t="s">
        <v>159</v>
      </c>
      <c r="B50" s="18">
        <v>12.45</v>
      </c>
      <c r="C50" s="21" t="s">
        <v>604</v>
      </c>
      <c r="D50" s="20"/>
      <c r="E50" s="20"/>
      <c r="F50" s="20"/>
      <c r="G50" s="20"/>
      <c r="H50" s="20"/>
      <c r="I50" s="20"/>
      <c r="J50" s="20"/>
    </row>
    <row r="51" spans="1:10" ht="25.5">
      <c r="A51" s="22" t="s">
        <v>160</v>
      </c>
      <c r="B51" s="34">
        <v>57</v>
      </c>
      <c r="C51" s="25" t="s">
        <v>609</v>
      </c>
      <c r="D51" s="191" t="s">
        <v>64</v>
      </c>
      <c r="E51" s="192"/>
      <c r="F51" s="192"/>
      <c r="G51" s="192"/>
      <c r="H51" s="192"/>
      <c r="I51" s="192"/>
      <c r="J51" s="192"/>
    </row>
    <row r="52" spans="1:10" ht="38.25">
      <c r="A52" s="22" t="s">
        <v>640</v>
      </c>
      <c r="B52" s="34">
        <v>128.71</v>
      </c>
      <c r="C52" s="25" t="s">
        <v>1267</v>
      </c>
      <c r="D52" s="191" t="s">
        <v>61</v>
      </c>
      <c r="E52" s="192"/>
      <c r="F52" s="192"/>
      <c r="G52" s="192"/>
      <c r="H52" s="192"/>
      <c r="I52" s="192"/>
      <c r="J52" s="192"/>
    </row>
    <row r="53" spans="1:10" ht="25.5">
      <c r="A53" s="22" t="s">
        <v>615</v>
      </c>
      <c r="B53" s="34">
        <v>17.92</v>
      </c>
      <c r="C53" s="25" t="s">
        <v>620</v>
      </c>
      <c r="D53" s="191">
        <v>17.92</v>
      </c>
      <c r="E53" s="192"/>
      <c r="F53" s="192"/>
      <c r="G53" s="192"/>
      <c r="H53" s="192"/>
      <c r="I53" s="192"/>
      <c r="J53" s="192"/>
    </row>
    <row r="54" spans="1:10" ht="25.5">
      <c r="A54" s="22" t="s">
        <v>29</v>
      </c>
      <c r="B54" s="35"/>
      <c r="C54" s="25" t="s">
        <v>620</v>
      </c>
      <c r="D54" s="191">
        <v>21</v>
      </c>
      <c r="E54" s="192"/>
      <c r="F54" s="192"/>
      <c r="G54" s="192"/>
      <c r="H54" s="192"/>
      <c r="I54" s="192"/>
      <c r="J54" s="192"/>
    </row>
    <row r="55" spans="1:10" ht="25.5">
      <c r="A55" s="22" t="s">
        <v>581</v>
      </c>
      <c r="B55" s="18">
        <v>6.79</v>
      </c>
      <c r="C55" s="21" t="s">
        <v>600</v>
      </c>
      <c r="D55" s="20"/>
      <c r="E55" s="20"/>
      <c r="F55" s="20"/>
      <c r="G55" s="20"/>
      <c r="H55" s="20"/>
      <c r="I55" s="20"/>
      <c r="J55" s="20"/>
    </row>
    <row r="56" spans="1:10" ht="12.75">
      <c r="A56" s="22" t="s">
        <v>582</v>
      </c>
      <c r="B56" s="18">
        <v>1190.27</v>
      </c>
      <c r="C56" s="26" t="s">
        <v>610</v>
      </c>
      <c r="D56" s="20"/>
      <c r="E56" s="20"/>
      <c r="F56" s="20"/>
      <c r="G56" s="20"/>
      <c r="H56" s="20"/>
      <c r="I56" s="20"/>
      <c r="J56" s="20"/>
    </row>
    <row r="57" spans="1:10" ht="12.75">
      <c r="A57" s="22" t="s">
        <v>583</v>
      </c>
      <c r="B57" s="18">
        <v>1231.17</v>
      </c>
      <c r="C57" s="26" t="s">
        <v>611</v>
      </c>
      <c r="D57" s="20"/>
      <c r="E57" s="20"/>
      <c r="F57" s="20"/>
      <c r="G57" s="20"/>
      <c r="H57" s="20"/>
      <c r="I57" s="20"/>
      <c r="J57" s="20"/>
    </row>
    <row r="58" spans="1:10" ht="12.75">
      <c r="A58" s="22" t="s">
        <v>584</v>
      </c>
      <c r="B58" s="18">
        <v>1517.4</v>
      </c>
      <c r="C58" s="25" t="s">
        <v>612</v>
      </c>
      <c r="D58" s="20"/>
      <c r="E58" s="20"/>
      <c r="F58" s="20"/>
      <c r="G58" s="20"/>
      <c r="H58" s="20"/>
      <c r="I58" s="20"/>
      <c r="J58" s="20"/>
    </row>
    <row r="59" spans="1:10" ht="12.75">
      <c r="A59" s="22" t="s">
        <v>585</v>
      </c>
      <c r="B59" s="18">
        <v>2239.95</v>
      </c>
      <c r="C59" s="25" t="s">
        <v>613</v>
      </c>
      <c r="D59" s="20"/>
      <c r="E59" s="20"/>
      <c r="F59" s="20"/>
      <c r="G59" s="20"/>
      <c r="H59" s="20"/>
      <c r="I59" s="20"/>
      <c r="J59" s="20"/>
    </row>
    <row r="60" spans="1:10" ht="12.75">
      <c r="A60" s="22" t="s">
        <v>586</v>
      </c>
      <c r="B60" s="18">
        <v>2668.33</v>
      </c>
      <c r="C60" s="25" t="s">
        <v>614</v>
      </c>
      <c r="D60" s="20"/>
      <c r="E60" s="20"/>
      <c r="F60" s="20"/>
      <c r="G60" s="20"/>
      <c r="H60" s="20"/>
      <c r="I60" s="20"/>
      <c r="J60" s="20"/>
    </row>
    <row r="61" spans="1:10" ht="12.75">
      <c r="A61" s="22" t="s">
        <v>162</v>
      </c>
      <c r="B61" s="18">
        <v>3187.11</v>
      </c>
      <c r="C61" s="25" t="s">
        <v>616</v>
      </c>
      <c r="D61" s="20"/>
      <c r="E61" s="20"/>
      <c r="F61" s="20"/>
      <c r="G61" s="20"/>
      <c r="H61" s="20"/>
      <c r="I61" s="20"/>
      <c r="J61" s="20"/>
    </row>
    <row r="62" spans="1:10" ht="12.75">
      <c r="A62" s="22" t="s">
        <v>163</v>
      </c>
      <c r="B62" s="18">
        <v>3347.11</v>
      </c>
      <c r="C62" s="25" t="s">
        <v>616</v>
      </c>
      <c r="D62" s="20"/>
      <c r="E62" s="20"/>
      <c r="F62" s="20"/>
      <c r="G62" s="20"/>
      <c r="H62" s="20"/>
      <c r="I62" s="20"/>
      <c r="J62" s="20"/>
    </row>
    <row r="63" spans="1:10" ht="12.75">
      <c r="A63" s="22" t="s">
        <v>164</v>
      </c>
      <c r="B63" s="18">
        <v>4637.8</v>
      </c>
      <c r="C63" s="25" t="s">
        <v>617</v>
      </c>
      <c r="D63" s="20"/>
      <c r="E63" s="20"/>
      <c r="F63" s="20"/>
      <c r="G63" s="20"/>
      <c r="H63" s="20"/>
      <c r="I63" s="20"/>
      <c r="J63" s="20"/>
    </row>
    <row r="64" spans="1:10" ht="12.75">
      <c r="A64" s="22" t="s">
        <v>165</v>
      </c>
      <c r="B64" s="18">
        <v>4637.8</v>
      </c>
      <c r="C64" s="25" t="s">
        <v>617</v>
      </c>
      <c r="D64" s="20"/>
      <c r="E64" s="20"/>
      <c r="F64" s="20"/>
      <c r="G64" s="20"/>
      <c r="H64" s="20"/>
      <c r="I64" s="20"/>
      <c r="J64" s="20"/>
    </row>
    <row r="65" spans="1:10" ht="12.75">
      <c r="A65" s="22" t="s">
        <v>166</v>
      </c>
      <c r="B65" s="18">
        <v>5377.8</v>
      </c>
      <c r="C65" s="25" t="s">
        <v>617</v>
      </c>
      <c r="D65" s="20"/>
      <c r="E65" s="20"/>
      <c r="F65" s="20"/>
      <c r="G65" s="20"/>
      <c r="H65" s="20"/>
      <c r="I65" s="20"/>
      <c r="J65" s="20"/>
    </row>
    <row r="66" spans="1:10" ht="12.75">
      <c r="A66" s="22" t="s">
        <v>167</v>
      </c>
      <c r="B66" s="18">
        <v>9963.58</v>
      </c>
      <c r="C66" s="25" t="s">
        <v>619</v>
      </c>
      <c r="D66" s="20"/>
      <c r="E66" s="20"/>
      <c r="F66" s="20"/>
      <c r="G66" s="20"/>
      <c r="H66" s="20"/>
      <c r="I66" s="20"/>
      <c r="J66" s="20"/>
    </row>
    <row r="67" spans="1:10" ht="12.75">
      <c r="A67" s="22" t="s">
        <v>168</v>
      </c>
      <c r="B67" s="18">
        <v>6877.8</v>
      </c>
      <c r="C67" s="25" t="s">
        <v>617</v>
      </c>
      <c r="D67" s="20"/>
      <c r="E67" s="20"/>
      <c r="F67" s="20"/>
      <c r="G67" s="20"/>
      <c r="H67" s="20"/>
      <c r="I67" s="20"/>
      <c r="J67" s="20"/>
    </row>
    <row r="68" spans="1:10" ht="12.75">
      <c r="A68" s="22" t="s">
        <v>606</v>
      </c>
      <c r="B68" s="18">
        <v>909.4</v>
      </c>
      <c r="C68" s="26" t="s">
        <v>622</v>
      </c>
      <c r="D68" s="20"/>
      <c r="E68" s="20"/>
      <c r="F68" s="20"/>
      <c r="G68" s="20"/>
      <c r="H68" s="20"/>
      <c r="I68" s="20"/>
      <c r="J68" s="20"/>
    </row>
    <row r="69" spans="1:10" ht="12.75">
      <c r="A69" s="22" t="s">
        <v>607</v>
      </c>
      <c r="B69" s="18">
        <v>1000.23</v>
      </c>
      <c r="C69" s="26" t="s">
        <v>622</v>
      </c>
      <c r="D69" s="20"/>
      <c r="E69" s="20"/>
      <c r="F69" s="20"/>
      <c r="G69" s="20"/>
      <c r="H69" s="20"/>
      <c r="I69" s="20"/>
      <c r="J69" s="20"/>
    </row>
    <row r="70" spans="1:10" ht="12.75">
      <c r="A70" s="22" t="s">
        <v>30</v>
      </c>
      <c r="B70" s="18">
        <v>1240</v>
      </c>
      <c r="C70" s="26" t="s">
        <v>622</v>
      </c>
      <c r="D70" s="20"/>
      <c r="E70" s="20"/>
      <c r="F70" s="20"/>
      <c r="G70" s="20"/>
      <c r="H70" s="20"/>
      <c r="I70" s="20"/>
      <c r="J70" s="20"/>
    </row>
    <row r="71" spans="1:10" ht="12.75">
      <c r="A71" s="22" t="s">
        <v>608</v>
      </c>
      <c r="B71" s="18">
        <v>1579.47</v>
      </c>
      <c r="C71" s="26" t="s">
        <v>622</v>
      </c>
      <c r="D71" s="20"/>
      <c r="E71" s="20"/>
      <c r="F71" s="20"/>
      <c r="G71" s="20"/>
      <c r="H71" s="20"/>
      <c r="I71" s="20"/>
      <c r="J71" s="20"/>
    </row>
    <row r="72" spans="1:10" ht="12.75">
      <c r="A72" s="22" t="s">
        <v>169</v>
      </c>
      <c r="B72" s="18">
        <v>73.36</v>
      </c>
      <c r="C72" s="26" t="s">
        <v>622</v>
      </c>
      <c r="D72" s="20"/>
      <c r="E72" s="20"/>
      <c r="F72" s="20"/>
      <c r="G72" s="20"/>
      <c r="H72" s="20"/>
      <c r="I72" s="20"/>
      <c r="J72" s="20"/>
    </row>
    <row r="73" spans="1:10" ht="12.75">
      <c r="A73" s="22" t="s">
        <v>170</v>
      </c>
      <c r="B73" s="18">
        <v>1255.82</v>
      </c>
      <c r="C73" s="25" t="s">
        <v>618</v>
      </c>
      <c r="D73" s="20"/>
      <c r="E73" s="20"/>
      <c r="F73" s="20"/>
      <c r="G73" s="20"/>
      <c r="H73" s="20"/>
      <c r="I73" s="20"/>
      <c r="J73" s="20"/>
    </row>
    <row r="74" spans="1:10" ht="12.75">
      <c r="A74" s="22" t="s">
        <v>171</v>
      </c>
      <c r="B74" s="18">
        <v>466.11</v>
      </c>
      <c r="C74" s="25" t="s">
        <v>623</v>
      </c>
      <c r="D74" s="20"/>
      <c r="E74" s="20"/>
      <c r="F74" s="20"/>
      <c r="G74" s="20"/>
      <c r="H74" s="20"/>
      <c r="I74" s="20"/>
      <c r="J74" s="20"/>
    </row>
    <row r="75" spans="1:10" ht="12.75">
      <c r="A75" s="22" t="s">
        <v>172</v>
      </c>
      <c r="B75" s="18">
        <v>146.61</v>
      </c>
      <c r="C75" s="25" t="s">
        <v>624</v>
      </c>
      <c r="D75" s="20"/>
      <c r="E75" s="20"/>
      <c r="F75" s="20"/>
      <c r="G75" s="20"/>
      <c r="H75" s="20"/>
      <c r="I75" s="20"/>
      <c r="J75" s="20"/>
    </row>
    <row r="76" spans="1:10" ht="12.75">
      <c r="A76" s="22" t="s">
        <v>587</v>
      </c>
      <c r="B76" s="18">
        <v>1072.89</v>
      </c>
      <c r="C76" s="25" t="s">
        <v>625</v>
      </c>
      <c r="D76" s="20"/>
      <c r="E76" s="20"/>
      <c r="F76" s="20"/>
      <c r="G76" s="20"/>
      <c r="H76" s="20"/>
      <c r="I76" s="20"/>
      <c r="J76" s="20"/>
    </row>
    <row r="77" spans="1:10" ht="12.75">
      <c r="A77" s="22" t="s">
        <v>588</v>
      </c>
      <c r="B77" s="18">
        <v>71.51</v>
      </c>
      <c r="C77" s="25" t="s">
        <v>626</v>
      </c>
      <c r="D77" s="20"/>
      <c r="E77" s="20"/>
      <c r="F77" s="20"/>
      <c r="G77" s="20"/>
      <c r="H77" s="20"/>
      <c r="I77" s="20"/>
      <c r="J77" s="20"/>
    </row>
    <row r="78" spans="1:10" ht="12.75">
      <c r="A78" s="22" t="s">
        <v>174</v>
      </c>
      <c r="B78" s="18">
        <v>991.15</v>
      </c>
      <c r="C78" s="25" t="s">
        <v>621</v>
      </c>
      <c r="D78" s="20"/>
      <c r="E78" s="20"/>
      <c r="F78" s="20"/>
      <c r="G78" s="20"/>
      <c r="H78" s="20"/>
      <c r="I78" s="20"/>
      <c r="J78" s="20"/>
    </row>
    <row r="79" spans="1:10" ht="25.5">
      <c r="A79" s="17" t="s">
        <v>1146</v>
      </c>
      <c r="B79" s="18">
        <v>8.47</v>
      </c>
      <c r="C79" s="21" t="s">
        <v>627</v>
      </c>
      <c r="D79" s="20"/>
      <c r="E79" s="20"/>
      <c r="F79" s="20"/>
      <c r="G79" s="20"/>
      <c r="H79" s="20"/>
      <c r="I79" s="20"/>
      <c r="J79" s="20"/>
    </row>
    <row r="80" spans="1:10" ht="25.5">
      <c r="A80" s="17" t="s">
        <v>637</v>
      </c>
      <c r="B80" s="18">
        <v>7.7</v>
      </c>
      <c r="C80" s="21" t="s">
        <v>627</v>
      </c>
      <c r="D80" s="20"/>
      <c r="E80" s="20"/>
      <c r="F80" s="20"/>
      <c r="G80" s="20"/>
      <c r="H80" s="20"/>
      <c r="I80" s="20"/>
      <c r="J80" s="20"/>
    </row>
    <row r="81" spans="1:10" ht="25.5">
      <c r="A81" s="17" t="s">
        <v>176</v>
      </c>
      <c r="B81" s="18">
        <v>1.54</v>
      </c>
      <c r="C81" s="21" t="s">
        <v>628</v>
      </c>
      <c r="D81" s="20"/>
      <c r="E81" s="20"/>
      <c r="F81" s="20"/>
      <c r="G81" s="20"/>
      <c r="H81" s="20"/>
      <c r="I81" s="20"/>
      <c r="J81" s="20"/>
    </row>
    <row r="82" spans="1:10" ht="25.5">
      <c r="A82" s="17" t="s">
        <v>177</v>
      </c>
      <c r="B82" s="18">
        <v>1.54</v>
      </c>
      <c r="C82" s="21" t="s">
        <v>628</v>
      </c>
      <c r="D82" s="20"/>
      <c r="E82" s="20"/>
      <c r="F82" s="20"/>
      <c r="G82" s="20"/>
      <c r="H82" s="20"/>
      <c r="I82" s="20"/>
      <c r="J82" s="20"/>
    </row>
    <row r="83" spans="1:10" ht="12.75">
      <c r="A83" s="17" t="s">
        <v>178</v>
      </c>
      <c r="B83" s="18">
        <v>0.99</v>
      </c>
      <c r="C83" s="19" t="s">
        <v>629</v>
      </c>
      <c r="D83" s="20"/>
      <c r="E83" s="20"/>
      <c r="F83" s="20"/>
      <c r="G83" s="20"/>
      <c r="H83" s="20"/>
      <c r="I83" s="20"/>
      <c r="J83" s="20"/>
    </row>
    <row r="84" spans="1:10" ht="25.5">
      <c r="A84" s="17" t="s">
        <v>179</v>
      </c>
      <c r="B84" s="18">
        <v>11</v>
      </c>
      <c r="C84" s="19" t="s">
        <v>630</v>
      </c>
      <c r="D84" s="20"/>
      <c r="E84" s="20"/>
      <c r="F84" s="20"/>
      <c r="G84" s="20"/>
      <c r="H84" s="20"/>
      <c r="I84" s="20"/>
      <c r="J84" s="20"/>
    </row>
    <row r="85" spans="1:10" ht="25.5">
      <c r="A85" s="17" t="s">
        <v>180</v>
      </c>
      <c r="B85" s="18">
        <v>29.37</v>
      </c>
      <c r="C85" s="19" t="s">
        <v>630</v>
      </c>
      <c r="D85" s="20"/>
      <c r="E85" s="20"/>
      <c r="F85" s="20"/>
      <c r="G85" s="20"/>
      <c r="H85" s="20"/>
      <c r="I85" s="20"/>
      <c r="J85" s="20"/>
    </row>
    <row r="86" spans="1:10" ht="25.5">
      <c r="A86" s="17" t="s">
        <v>181</v>
      </c>
      <c r="B86" s="18">
        <v>29.37</v>
      </c>
      <c r="C86" s="19" t="s">
        <v>630</v>
      </c>
      <c r="D86" s="20"/>
      <c r="E86" s="20"/>
      <c r="F86" s="20"/>
      <c r="G86" s="20"/>
      <c r="H86" s="20"/>
      <c r="I86" s="20"/>
      <c r="J86" s="20"/>
    </row>
    <row r="87" spans="1:10" ht="25.5">
      <c r="A87" s="17" t="s">
        <v>182</v>
      </c>
      <c r="B87" s="18">
        <v>20.66</v>
      </c>
      <c r="C87" s="19" t="s">
        <v>630</v>
      </c>
      <c r="D87" s="20"/>
      <c r="E87" s="20"/>
      <c r="F87" s="20"/>
      <c r="G87" s="20"/>
      <c r="H87" s="20"/>
      <c r="I87" s="20"/>
      <c r="J87" s="20"/>
    </row>
    <row r="88" spans="1:10" ht="25.5">
      <c r="A88" s="22" t="s">
        <v>183</v>
      </c>
      <c r="B88" s="18">
        <v>20.23</v>
      </c>
      <c r="C88" s="25" t="s">
        <v>631</v>
      </c>
      <c r="D88" s="20"/>
      <c r="E88" s="20">
        <v>20.23</v>
      </c>
      <c r="F88" s="20">
        <f>E88/25</f>
        <v>0.81</v>
      </c>
      <c r="G88" s="20"/>
      <c r="H88" s="20"/>
      <c r="I88" s="20"/>
      <c r="J88" s="20"/>
    </row>
    <row r="89" spans="1:10" ht="38.25">
      <c r="A89" s="22" t="s">
        <v>184</v>
      </c>
      <c r="B89" s="18">
        <v>19.44</v>
      </c>
      <c r="C89" s="25" t="s">
        <v>632</v>
      </c>
      <c r="D89" s="20"/>
      <c r="E89" s="20"/>
      <c r="F89" s="20">
        <f>F88*30</f>
        <v>24.3</v>
      </c>
      <c r="G89" s="20"/>
      <c r="H89" s="20"/>
      <c r="I89" s="20"/>
      <c r="J89" s="20"/>
    </row>
    <row r="90" spans="1:10" ht="25.5">
      <c r="A90" s="22" t="s">
        <v>185</v>
      </c>
      <c r="B90" s="18">
        <v>19.82</v>
      </c>
      <c r="C90" s="25" t="s">
        <v>631</v>
      </c>
      <c r="D90" s="20"/>
      <c r="E90" s="20"/>
      <c r="F90" s="20"/>
      <c r="G90" s="20"/>
      <c r="H90" s="20"/>
      <c r="I90" s="20"/>
      <c r="J90" s="20"/>
    </row>
    <row r="91" spans="1:10" ht="25.5">
      <c r="A91" s="22" t="s">
        <v>186</v>
      </c>
      <c r="B91" s="18">
        <v>37.75</v>
      </c>
      <c r="C91" s="25" t="s">
        <v>633</v>
      </c>
      <c r="D91" s="20"/>
      <c r="E91" s="20"/>
      <c r="F91" s="20"/>
      <c r="G91" s="20"/>
      <c r="H91" s="20"/>
      <c r="I91" s="20"/>
      <c r="J91" s="20"/>
    </row>
    <row r="92" spans="1:10" ht="25.5">
      <c r="A92" s="22" t="s">
        <v>187</v>
      </c>
      <c r="B92" s="18">
        <v>15</v>
      </c>
      <c r="C92" s="25" t="s">
        <v>633</v>
      </c>
      <c r="D92" s="20"/>
      <c r="E92" s="20"/>
      <c r="F92" s="20"/>
      <c r="G92" s="20"/>
      <c r="H92" s="20"/>
      <c r="I92" s="20"/>
      <c r="J92" s="20"/>
    </row>
    <row r="93" spans="1:10" ht="25.5">
      <c r="A93" s="22" t="s">
        <v>405</v>
      </c>
      <c r="B93" s="18">
        <v>52.04</v>
      </c>
      <c r="C93" s="25" t="s">
        <v>634</v>
      </c>
      <c r="D93" s="20"/>
      <c r="E93" s="20"/>
      <c r="F93" s="20"/>
      <c r="G93" s="20"/>
      <c r="H93" s="20"/>
      <c r="I93" s="20"/>
      <c r="J93" s="20"/>
    </row>
    <row r="94" spans="1:10" ht="25.5">
      <c r="A94" s="17" t="s">
        <v>406</v>
      </c>
      <c r="B94" s="18">
        <v>71.5</v>
      </c>
      <c r="C94" s="19" t="s">
        <v>635</v>
      </c>
      <c r="D94" s="20"/>
      <c r="E94" s="20"/>
      <c r="F94" s="20"/>
      <c r="G94" s="20"/>
      <c r="H94" s="20"/>
      <c r="I94" s="20"/>
      <c r="J94" s="20"/>
    </row>
    <row r="95" spans="1:10" ht="25.5">
      <c r="A95" s="17" t="s">
        <v>407</v>
      </c>
      <c r="B95" s="18">
        <v>42.5</v>
      </c>
      <c r="C95" s="19" t="s">
        <v>635</v>
      </c>
      <c r="D95" s="20"/>
      <c r="E95" s="20"/>
      <c r="F95" s="20"/>
      <c r="G95" s="20"/>
      <c r="H95" s="20"/>
      <c r="I95" s="20"/>
      <c r="J95" s="20"/>
    </row>
    <row r="96" spans="1:10" ht="25.5">
      <c r="A96" s="22" t="s">
        <v>409</v>
      </c>
      <c r="B96" s="18">
        <v>24.04</v>
      </c>
      <c r="C96" s="25" t="s">
        <v>78</v>
      </c>
      <c r="D96" s="20"/>
      <c r="E96" s="20"/>
      <c r="F96" s="20"/>
      <c r="G96" s="20"/>
      <c r="H96" s="20"/>
      <c r="I96" s="20"/>
      <c r="J96" s="20"/>
    </row>
    <row r="97" spans="1:10" ht="25.5">
      <c r="A97" s="22" t="s">
        <v>410</v>
      </c>
      <c r="B97" s="18">
        <v>162.5</v>
      </c>
      <c r="C97" s="19" t="s">
        <v>1117</v>
      </c>
      <c r="D97" s="20"/>
      <c r="E97" s="20"/>
      <c r="F97" s="20"/>
      <c r="G97" s="20"/>
      <c r="H97" s="20"/>
      <c r="I97" s="20"/>
      <c r="J97" s="20"/>
    </row>
    <row r="98" spans="1:10" ht="25.5">
      <c r="A98" s="22" t="s">
        <v>411</v>
      </c>
      <c r="B98" s="18">
        <v>140.3</v>
      </c>
      <c r="C98" s="19" t="s">
        <v>1118</v>
      </c>
      <c r="D98" s="20"/>
      <c r="E98" s="20"/>
      <c r="F98" s="20"/>
      <c r="G98" s="20"/>
      <c r="H98" s="20"/>
      <c r="I98" s="20"/>
      <c r="J98" s="20"/>
    </row>
    <row r="99" spans="1:10" ht="25.5">
      <c r="A99" s="17" t="s">
        <v>412</v>
      </c>
      <c r="B99" s="18">
        <v>54.19</v>
      </c>
      <c r="C99" s="19" t="s">
        <v>1119</v>
      </c>
      <c r="D99" s="20"/>
      <c r="E99" s="20"/>
      <c r="F99" s="20"/>
      <c r="G99" s="20"/>
      <c r="H99" s="20"/>
      <c r="I99" s="20"/>
      <c r="J99" s="20"/>
    </row>
    <row r="100" spans="1:10" ht="25.5">
      <c r="A100" s="17" t="s">
        <v>413</v>
      </c>
      <c r="B100" s="18">
        <v>54.19</v>
      </c>
      <c r="C100" s="19" t="s">
        <v>1119</v>
      </c>
      <c r="D100" s="20"/>
      <c r="E100" s="20"/>
      <c r="F100" s="20"/>
      <c r="G100" s="20"/>
      <c r="H100" s="20"/>
      <c r="I100" s="20"/>
      <c r="J100" s="20"/>
    </row>
    <row r="101" spans="1:10" ht="25.5">
      <c r="A101" s="17" t="s">
        <v>414</v>
      </c>
      <c r="B101" s="18">
        <v>32.06</v>
      </c>
      <c r="C101" s="19" t="s">
        <v>1119</v>
      </c>
      <c r="D101" s="20"/>
      <c r="E101" s="20"/>
      <c r="F101" s="20"/>
      <c r="G101" s="20"/>
      <c r="H101" s="20"/>
      <c r="I101" s="20"/>
      <c r="J101" s="20"/>
    </row>
    <row r="102" spans="1:10" ht="25.5">
      <c r="A102" s="17" t="s">
        <v>415</v>
      </c>
      <c r="B102" s="18">
        <v>28.48</v>
      </c>
      <c r="C102" s="19" t="s">
        <v>1119</v>
      </c>
      <c r="D102" s="20"/>
      <c r="E102" s="20"/>
      <c r="F102" s="20"/>
      <c r="G102" s="20"/>
      <c r="H102" s="20"/>
      <c r="I102" s="20"/>
      <c r="J102" s="20"/>
    </row>
    <row r="103" spans="1:10" ht="38.25">
      <c r="A103" s="17" t="s">
        <v>417</v>
      </c>
      <c r="B103" s="18">
        <v>9.6</v>
      </c>
      <c r="C103" s="19" t="s">
        <v>1121</v>
      </c>
      <c r="D103" s="20"/>
      <c r="E103" s="20"/>
      <c r="F103" s="20"/>
      <c r="G103" s="20"/>
      <c r="H103" s="20"/>
      <c r="I103" s="20"/>
      <c r="J103" s="20"/>
    </row>
    <row r="104" spans="1:10" ht="38.25">
      <c r="A104" s="17" t="s">
        <v>418</v>
      </c>
      <c r="B104" s="18">
        <v>6.4</v>
      </c>
      <c r="C104" s="19" t="s">
        <v>1121</v>
      </c>
      <c r="D104" s="20"/>
      <c r="E104" s="20"/>
      <c r="F104" s="20"/>
      <c r="G104" s="20"/>
      <c r="H104" s="20"/>
      <c r="I104" s="20"/>
      <c r="J104" s="20"/>
    </row>
    <row r="105" spans="1:10" ht="38.25">
      <c r="A105" s="17" t="s">
        <v>419</v>
      </c>
      <c r="B105" s="18">
        <v>5.6</v>
      </c>
      <c r="C105" s="19" t="s">
        <v>1121</v>
      </c>
      <c r="D105" s="20"/>
      <c r="E105" s="20"/>
      <c r="F105" s="20"/>
      <c r="G105" s="20"/>
      <c r="H105" s="20"/>
      <c r="I105" s="20"/>
      <c r="J105" s="20"/>
    </row>
    <row r="106" spans="1:10" ht="38.25">
      <c r="A106" s="17" t="s">
        <v>420</v>
      </c>
      <c r="B106" s="18">
        <v>4</v>
      </c>
      <c r="C106" s="19" t="s">
        <v>1121</v>
      </c>
      <c r="D106" s="20"/>
      <c r="E106" s="20"/>
      <c r="F106" s="20"/>
      <c r="G106" s="20"/>
      <c r="H106" s="20"/>
      <c r="I106" s="20"/>
      <c r="J106" s="20"/>
    </row>
    <row r="107" spans="1:10" ht="25.5">
      <c r="A107" s="17" t="s">
        <v>421</v>
      </c>
      <c r="B107" s="18">
        <v>3.2</v>
      </c>
      <c r="C107" s="19" t="s">
        <v>1120</v>
      </c>
      <c r="D107" s="20"/>
      <c r="E107" s="20"/>
      <c r="F107" s="20"/>
      <c r="G107" s="20"/>
      <c r="H107" s="20"/>
      <c r="I107" s="20"/>
      <c r="J107" s="20"/>
    </row>
    <row r="108" spans="1:10" ht="25.5">
      <c r="A108" s="17" t="s">
        <v>423</v>
      </c>
      <c r="B108" s="18">
        <v>31.67</v>
      </c>
      <c r="C108" s="19" t="s">
        <v>1122</v>
      </c>
      <c r="D108" s="20"/>
      <c r="E108" s="20"/>
      <c r="F108" s="20"/>
      <c r="G108" s="20"/>
      <c r="H108" s="20"/>
      <c r="I108" s="20"/>
      <c r="J108" s="20"/>
    </row>
    <row r="109" spans="1:10" ht="25.5">
      <c r="A109" s="17" t="s">
        <v>425</v>
      </c>
      <c r="B109" s="18">
        <v>58.94</v>
      </c>
      <c r="C109" s="19" t="s">
        <v>1123</v>
      </c>
      <c r="D109" s="20"/>
      <c r="E109" s="20"/>
      <c r="F109" s="20"/>
      <c r="G109" s="20"/>
      <c r="H109" s="20"/>
      <c r="I109" s="20"/>
      <c r="J109" s="20"/>
    </row>
    <row r="110" spans="1:10" ht="25.5">
      <c r="A110" s="17" t="s">
        <v>426</v>
      </c>
      <c r="B110" s="18">
        <v>79.56</v>
      </c>
      <c r="C110" s="19" t="s">
        <v>1124</v>
      </c>
      <c r="D110" s="20"/>
      <c r="E110" s="20"/>
      <c r="F110" s="20"/>
      <c r="G110" s="20"/>
      <c r="H110" s="20"/>
      <c r="I110" s="20"/>
      <c r="J110" s="20"/>
    </row>
    <row r="111" spans="1:10" ht="25.5">
      <c r="A111" s="17" t="s">
        <v>428</v>
      </c>
      <c r="B111" s="18">
        <v>13.44</v>
      </c>
      <c r="C111" s="19" t="s">
        <v>1125</v>
      </c>
      <c r="D111" s="20"/>
      <c r="E111" s="20"/>
      <c r="F111" s="20"/>
      <c r="G111" s="20"/>
      <c r="H111" s="20"/>
      <c r="I111" s="20"/>
      <c r="J111" s="20"/>
    </row>
    <row r="112" spans="1:10" ht="12.75">
      <c r="A112" s="17" t="s">
        <v>431</v>
      </c>
      <c r="B112" s="18">
        <v>13.3</v>
      </c>
      <c r="C112" s="19" t="s">
        <v>1132</v>
      </c>
      <c r="D112" s="20"/>
      <c r="E112" s="20"/>
      <c r="F112" s="20"/>
      <c r="G112" s="20"/>
      <c r="H112" s="20"/>
      <c r="I112" s="20"/>
      <c r="J112" s="20"/>
    </row>
    <row r="113" spans="1:10" ht="12.75">
      <c r="A113" s="17" t="s">
        <v>432</v>
      </c>
      <c r="B113" s="18">
        <v>13.3</v>
      </c>
      <c r="C113" s="19" t="s">
        <v>1132</v>
      </c>
      <c r="D113" s="20"/>
      <c r="E113" s="20"/>
      <c r="F113" s="20"/>
      <c r="G113" s="20"/>
      <c r="H113" s="20"/>
      <c r="I113" s="20"/>
      <c r="J113" s="20"/>
    </row>
    <row r="114" spans="1:10" ht="12.75">
      <c r="A114" s="22" t="s">
        <v>589</v>
      </c>
      <c r="B114" s="18">
        <v>24.91</v>
      </c>
      <c r="C114" s="25" t="s">
        <v>1136</v>
      </c>
      <c r="D114" s="20"/>
      <c r="E114" s="20"/>
      <c r="F114" s="20"/>
      <c r="G114" s="20"/>
      <c r="H114" s="20"/>
      <c r="I114" s="20"/>
      <c r="J114" s="20"/>
    </row>
    <row r="115" spans="1:10" ht="12.75">
      <c r="A115" s="22" t="s">
        <v>1140</v>
      </c>
      <c r="B115" s="18">
        <v>23.86</v>
      </c>
      <c r="C115" s="25" t="s">
        <v>1142</v>
      </c>
      <c r="D115" s="20"/>
      <c r="E115" s="20"/>
      <c r="F115" s="20"/>
      <c r="G115" s="20"/>
      <c r="H115" s="20"/>
      <c r="I115" s="20"/>
      <c r="J115" s="20"/>
    </row>
    <row r="116" spans="1:10" ht="12.75">
      <c r="A116" s="22" t="s">
        <v>590</v>
      </c>
      <c r="B116" s="18">
        <v>109.02</v>
      </c>
      <c r="C116" s="25" t="s">
        <v>1137</v>
      </c>
      <c r="D116" s="20"/>
      <c r="E116" s="20"/>
      <c r="F116" s="20"/>
      <c r="G116" s="20"/>
      <c r="H116" s="20"/>
      <c r="I116" s="20"/>
      <c r="J116" s="20"/>
    </row>
    <row r="117" spans="1:10" ht="12.75">
      <c r="A117" s="22" t="s">
        <v>433</v>
      </c>
      <c r="B117" s="18">
        <v>134.3</v>
      </c>
      <c r="C117" s="25" t="s">
        <v>1138</v>
      </c>
      <c r="D117" s="20"/>
      <c r="E117" s="20"/>
      <c r="F117" s="20"/>
      <c r="G117" s="20"/>
      <c r="H117" s="20"/>
      <c r="I117" s="20"/>
      <c r="J117" s="20"/>
    </row>
    <row r="118" spans="1:10" ht="12.75">
      <c r="A118" s="22" t="s">
        <v>1139</v>
      </c>
      <c r="B118" s="18">
        <v>23.97</v>
      </c>
      <c r="C118" s="25" t="s">
        <v>1141</v>
      </c>
      <c r="D118" s="20"/>
      <c r="E118" s="20"/>
      <c r="F118" s="20"/>
      <c r="G118" s="20"/>
      <c r="H118" s="20"/>
      <c r="I118" s="20"/>
      <c r="J118" s="20"/>
    </row>
    <row r="119" spans="1:10" ht="25.5">
      <c r="A119" s="17" t="s">
        <v>435</v>
      </c>
      <c r="B119" s="18">
        <v>11.45</v>
      </c>
      <c r="C119" s="19" t="s">
        <v>1128</v>
      </c>
      <c r="D119" s="20"/>
      <c r="E119" s="20"/>
      <c r="F119" s="20"/>
      <c r="G119" s="20"/>
      <c r="H119" s="20"/>
      <c r="I119" s="20"/>
      <c r="J119" s="20"/>
    </row>
    <row r="120" spans="1:10" ht="12.75">
      <c r="A120" s="17" t="s">
        <v>436</v>
      </c>
      <c r="B120" s="18">
        <v>8.13</v>
      </c>
      <c r="C120" s="19" t="s">
        <v>1127</v>
      </c>
      <c r="D120" s="20"/>
      <c r="E120" s="20"/>
      <c r="F120" s="20"/>
      <c r="G120" s="20"/>
      <c r="H120" s="20"/>
      <c r="I120" s="20"/>
      <c r="J120" s="20"/>
    </row>
    <row r="121" spans="1:10" ht="12.75">
      <c r="A121" s="22" t="s">
        <v>437</v>
      </c>
      <c r="B121" s="18">
        <v>58.69</v>
      </c>
      <c r="C121" s="25" t="s">
        <v>1129</v>
      </c>
      <c r="D121" s="20"/>
      <c r="E121" s="20"/>
      <c r="F121" s="20"/>
      <c r="G121" s="20"/>
      <c r="H121" s="20"/>
      <c r="I121" s="20"/>
      <c r="J121" s="20"/>
    </row>
    <row r="122" spans="1:10" ht="12.75">
      <c r="A122" s="22" t="s">
        <v>438</v>
      </c>
      <c r="B122" s="18">
        <v>500</v>
      </c>
      <c r="C122" s="25" t="s">
        <v>594</v>
      </c>
      <c r="D122" s="20"/>
      <c r="E122" s="20"/>
      <c r="F122" s="20"/>
      <c r="G122" s="20"/>
      <c r="H122" s="20"/>
      <c r="I122" s="20"/>
      <c r="J122" s="20"/>
    </row>
    <row r="123" spans="1:10" ht="12.75">
      <c r="A123" s="22" t="s">
        <v>439</v>
      </c>
      <c r="B123" s="18">
        <v>1500</v>
      </c>
      <c r="C123" s="25" t="s">
        <v>594</v>
      </c>
      <c r="D123" s="20"/>
      <c r="E123" s="20"/>
      <c r="F123" s="20"/>
      <c r="G123" s="20"/>
      <c r="H123" s="20"/>
      <c r="I123" s="20"/>
      <c r="J123" s="20"/>
    </row>
    <row r="124" spans="1:10" ht="12.75">
      <c r="A124" s="22" t="s">
        <v>440</v>
      </c>
      <c r="B124" s="18">
        <v>25</v>
      </c>
      <c r="C124" s="25" t="s">
        <v>594</v>
      </c>
      <c r="D124" s="20"/>
      <c r="E124" s="20"/>
      <c r="F124" s="20"/>
      <c r="G124" s="20"/>
      <c r="H124" s="20"/>
      <c r="I124" s="20"/>
      <c r="J124" s="20"/>
    </row>
    <row r="125" spans="1:10" ht="12.75">
      <c r="A125" s="22" t="s">
        <v>441</v>
      </c>
      <c r="B125" s="18">
        <v>85</v>
      </c>
      <c r="C125" s="25" t="s">
        <v>594</v>
      </c>
      <c r="D125" s="20"/>
      <c r="E125" s="20"/>
      <c r="F125" s="20"/>
      <c r="G125" s="20"/>
      <c r="H125" s="20"/>
      <c r="I125" s="20"/>
      <c r="J125" s="20"/>
    </row>
    <row r="126" spans="1:10" ht="25.5">
      <c r="A126" s="22" t="s">
        <v>442</v>
      </c>
      <c r="B126" s="18">
        <v>283.85</v>
      </c>
      <c r="C126" s="25" t="s">
        <v>594</v>
      </c>
      <c r="D126" s="20"/>
      <c r="E126" s="20"/>
      <c r="F126" s="20"/>
      <c r="G126" s="20"/>
      <c r="H126" s="20"/>
      <c r="I126" s="20"/>
      <c r="J126" s="20"/>
    </row>
    <row r="127" spans="1:10" ht="25.5">
      <c r="A127" s="22" t="s">
        <v>443</v>
      </c>
      <c r="B127" s="18">
        <v>358.29</v>
      </c>
      <c r="C127" s="25" t="s">
        <v>594</v>
      </c>
      <c r="D127" s="20"/>
      <c r="E127" s="20"/>
      <c r="F127" s="20"/>
      <c r="G127" s="20"/>
      <c r="H127" s="20"/>
      <c r="I127" s="20"/>
      <c r="J127" s="20"/>
    </row>
    <row r="128" spans="1:10" ht="25.5">
      <c r="A128" s="22" t="s">
        <v>558</v>
      </c>
      <c r="B128" s="18">
        <v>263.54</v>
      </c>
      <c r="C128" s="25" t="s">
        <v>594</v>
      </c>
      <c r="D128" s="20"/>
      <c r="E128" s="20"/>
      <c r="F128" s="20"/>
      <c r="G128" s="20"/>
      <c r="H128" s="20"/>
      <c r="I128" s="20"/>
      <c r="J128" s="20"/>
    </row>
    <row r="129" spans="1:10" ht="25.5">
      <c r="A129" s="22" t="s">
        <v>559</v>
      </c>
      <c r="B129" s="18">
        <v>148.5</v>
      </c>
      <c r="C129" s="25" t="s">
        <v>594</v>
      </c>
      <c r="D129" s="20"/>
      <c r="E129" s="20"/>
      <c r="F129" s="20"/>
      <c r="G129" s="20"/>
      <c r="H129" s="20"/>
      <c r="I129" s="20"/>
      <c r="J129" s="20"/>
    </row>
    <row r="130" spans="1:10" ht="12.75">
      <c r="A130" s="22" t="s">
        <v>560</v>
      </c>
      <c r="B130" s="18">
        <v>2500</v>
      </c>
      <c r="C130" s="25" t="s">
        <v>594</v>
      </c>
      <c r="D130" s="20"/>
      <c r="E130" s="20"/>
      <c r="F130" s="20"/>
      <c r="G130" s="20"/>
      <c r="H130" s="20"/>
      <c r="I130" s="20"/>
      <c r="J130" s="20"/>
    </row>
    <row r="131" spans="1:10" ht="12.75">
      <c r="A131" s="17" t="s">
        <v>562</v>
      </c>
      <c r="B131" s="18">
        <v>63.9</v>
      </c>
      <c r="C131" s="19" t="s">
        <v>1131</v>
      </c>
      <c r="D131" s="20"/>
      <c r="E131" s="20"/>
      <c r="F131" s="20"/>
      <c r="G131" s="20"/>
      <c r="H131" s="20"/>
      <c r="I131" s="20"/>
      <c r="J131" s="20"/>
    </row>
    <row r="132" spans="1:10" ht="12.75">
      <c r="A132" s="17" t="s">
        <v>563</v>
      </c>
      <c r="B132" s="18">
        <v>63.9</v>
      </c>
      <c r="C132" s="19" t="s">
        <v>1131</v>
      </c>
      <c r="D132" s="20"/>
      <c r="E132" s="20"/>
      <c r="F132" s="20"/>
      <c r="G132" s="20"/>
      <c r="H132" s="20"/>
      <c r="I132" s="20"/>
      <c r="J132" s="20"/>
    </row>
    <row r="133" spans="1:10" ht="12.75">
      <c r="A133" s="17" t="s">
        <v>564</v>
      </c>
      <c r="B133" s="18">
        <v>63.9</v>
      </c>
      <c r="C133" s="19" t="s">
        <v>1131</v>
      </c>
      <c r="D133" s="20"/>
      <c r="E133" s="20"/>
      <c r="F133" s="20"/>
      <c r="G133" s="20"/>
      <c r="H133" s="20"/>
      <c r="I133" s="20"/>
      <c r="J133" s="20"/>
    </row>
    <row r="134" spans="1:10" ht="12.75">
      <c r="A134" s="17" t="s">
        <v>565</v>
      </c>
      <c r="B134" s="18">
        <v>63.9</v>
      </c>
      <c r="C134" s="19" t="s">
        <v>1131</v>
      </c>
      <c r="D134" s="20"/>
      <c r="E134" s="20"/>
      <c r="F134" s="20"/>
      <c r="G134" s="20"/>
      <c r="H134" s="20"/>
      <c r="I134" s="20"/>
      <c r="J134" s="20"/>
    </row>
    <row r="135" spans="1:10" ht="25.5">
      <c r="A135" s="17" t="s">
        <v>566</v>
      </c>
      <c r="B135" s="18">
        <v>230.79</v>
      </c>
      <c r="C135" s="19" t="s">
        <v>1134</v>
      </c>
      <c r="D135" s="20"/>
      <c r="E135" s="20"/>
      <c r="F135" s="20"/>
      <c r="G135" s="20"/>
      <c r="H135" s="20"/>
      <c r="I135" s="20"/>
      <c r="J135" s="20"/>
    </row>
    <row r="136" spans="1:10" ht="25.5">
      <c r="A136" s="17" t="s">
        <v>567</v>
      </c>
      <c r="B136" s="18">
        <v>226</v>
      </c>
      <c r="C136" s="19" t="s">
        <v>1134</v>
      </c>
      <c r="D136" s="20"/>
      <c r="E136" s="20"/>
      <c r="F136" s="20"/>
      <c r="G136" s="20"/>
      <c r="H136" s="20"/>
      <c r="I136" s="20"/>
      <c r="J136" s="20"/>
    </row>
    <row r="137" spans="1:10" ht="25.5">
      <c r="A137" s="17" t="s">
        <v>568</v>
      </c>
      <c r="B137" s="18">
        <v>195.15</v>
      </c>
      <c r="C137" s="19" t="s">
        <v>1134</v>
      </c>
      <c r="D137" s="20"/>
      <c r="E137" s="20"/>
      <c r="F137" s="20"/>
      <c r="G137" s="20"/>
      <c r="H137" s="20"/>
      <c r="I137" s="20"/>
      <c r="J137" s="20"/>
    </row>
    <row r="138" spans="1:10" ht="25.5">
      <c r="A138" s="17" t="s">
        <v>569</v>
      </c>
      <c r="B138" s="18">
        <v>36.49</v>
      </c>
      <c r="C138" s="19" t="s">
        <v>1135</v>
      </c>
      <c r="D138" s="20"/>
      <c r="E138" s="20"/>
      <c r="F138" s="20"/>
      <c r="G138" s="20"/>
      <c r="H138" s="20"/>
      <c r="I138" s="20"/>
      <c r="J138" s="20"/>
    </row>
    <row r="139" spans="1:10" ht="25.5">
      <c r="A139" s="22" t="s">
        <v>570</v>
      </c>
      <c r="B139" s="18">
        <v>86.12</v>
      </c>
      <c r="C139" s="25" t="s">
        <v>1135</v>
      </c>
      <c r="D139" s="20"/>
      <c r="E139" s="20"/>
      <c r="F139" s="20"/>
      <c r="G139" s="20"/>
      <c r="H139" s="20"/>
      <c r="I139" s="20"/>
      <c r="J139" s="20"/>
    </row>
    <row r="140" spans="1:10" ht="25.5">
      <c r="A140" s="22" t="s">
        <v>571</v>
      </c>
      <c r="B140" s="18">
        <v>121.81</v>
      </c>
      <c r="C140" s="25" t="s">
        <v>1135</v>
      </c>
      <c r="D140" s="20"/>
      <c r="E140" s="20"/>
      <c r="F140" s="20"/>
      <c r="G140" s="20"/>
      <c r="H140" s="20"/>
      <c r="I140" s="20"/>
      <c r="J140" s="20"/>
    </row>
    <row r="141" spans="1:10" ht="12.75">
      <c r="A141" s="17" t="s">
        <v>572</v>
      </c>
      <c r="B141" s="18">
        <v>104.32</v>
      </c>
      <c r="C141" s="27" t="s">
        <v>1130</v>
      </c>
      <c r="D141" s="20"/>
      <c r="E141" s="20"/>
      <c r="F141" s="20"/>
      <c r="G141" s="20"/>
      <c r="H141" s="20"/>
      <c r="I141" s="20"/>
      <c r="J141" s="20"/>
    </row>
    <row r="142" spans="1:10" ht="12.75">
      <c r="A142" s="17" t="s">
        <v>573</v>
      </c>
      <c r="B142" s="18">
        <v>45.76</v>
      </c>
      <c r="C142" s="27" t="s">
        <v>1133</v>
      </c>
      <c r="D142" s="20"/>
      <c r="E142" s="20"/>
      <c r="F142" s="20"/>
      <c r="G142" s="20"/>
      <c r="H142" s="20"/>
      <c r="I142" s="20"/>
      <c r="J142" s="20"/>
    </row>
    <row r="143" spans="1:10" ht="12.75">
      <c r="A143" s="17" t="s">
        <v>574</v>
      </c>
      <c r="B143" s="18">
        <v>45.76</v>
      </c>
      <c r="C143" s="27" t="s">
        <v>1133</v>
      </c>
      <c r="D143" s="20"/>
      <c r="E143" s="20"/>
      <c r="F143" s="20"/>
      <c r="G143" s="20"/>
      <c r="H143" s="20"/>
      <c r="I143" s="20"/>
      <c r="J143" s="20"/>
    </row>
    <row r="144" spans="1:10" ht="12.75">
      <c r="A144" s="17" t="s">
        <v>575</v>
      </c>
      <c r="B144" s="18">
        <v>25</v>
      </c>
      <c r="C144" s="27" t="s">
        <v>594</v>
      </c>
      <c r="D144" s="20"/>
      <c r="E144" s="20"/>
      <c r="F144" s="20"/>
      <c r="G144" s="20"/>
      <c r="H144" s="20"/>
      <c r="I144" s="20"/>
      <c r="J144" s="20"/>
    </row>
    <row r="145" spans="1:10" ht="12.75">
      <c r="A145" s="17" t="s">
        <v>577</v>
      </c>
      <c r="B145" s="18">
        <v>25</v>
      </c>
      <c r="C145" s="27" t="s">
        <v>594</v>
      </c>
      <c r="D145" s="20"/>
      <c r="E145" s="20"/>
      <c r="F145" s="20"/>
      <c r="G145" s="20"/>
      <c r="H145" s="20"/>
      <c r="I145" s="20"/>
      <c r="J145" s="20"/>
    </row>
    <row r="146" spans="1:10" ht="12.75">
      <c r="A146" s="22" t="s">
        <v>591</v>
      </c>
      <c r="B146" s="18">
        <v>17.4</v>
      </c>
      <c r="C146" s="19" t="s">
        <v>1126</v>
      </c>
      <c r="D146" s="20"/>
      <c r="E146" s="20"/>
      <c r="F146" s="20"/>
      <c r="G146" s="20"/>
      <c r="H146" s="20"/>
      <c r="I146" s="20"/>
      <c r="J146" s="20"/>
    </row>
    <row r="147" spans="1:10" ht="12.75">
      <c r="A147" s="22" t="s">
        <v>638</v>
      </c>
      <c r="B147" s="18">
        <v>1000</v>
      </c>
      <c r="C147" s="27" t="s">
        <v>594</v>
      </c>
      <c r="D147" s="20"/>
      <c r="E147" s="20"/>
      <c r="F147" s="20"/>
      <c r="G147" s="20"/>
      <c r="H147" s="20"/>
      <c r="I147" s="20"/>
      <c r="J147" s="20"/>
    </row>
    <row r="148" spans="1:10" ht="12.75">
      <c r="A148" s="22" t="s">
        <v>639</v>
      </c>
      <c r="B148" s="18">
        <v>1000</v>
      </c>
      <c r="C148" s="27" t="s">
        <v>594</v>
      </c>
      <c r="D148" s="20"/>
      <c r="E148" s="20"/>
      <c r="F148" s="20"/>
      <c r="G148" s="20"/>
      <c r="H148" s="20"/>
      <c r="I148" s="20"/>
      <c r="J148" s="20"/>
    </row>
    <row r="149" spans="1:10" ht="25.5">
      <c r="A149" s="36" t="s">
        <v>31</v>
      </c>
      <c r="B149" s="37"/>
      <c r="C149" s="38" t="s">
        <v>609</v>
      </c>
      <c r="D149" s="46">
        <v>98.08</v>
      </c>
      <c r="E149" s="46"/>
      <c r="F149" s="46"/>
      <c r="G149" s="46"/>
      <c r="H149" s="46"/>
      <c r="I149" s="46"/>
      <c r="J149" s="46"/>
    </row>
    <row r="150" spans="1:10" ht="25.5">
      <c r="A150" s="22" t="s">
        <v>641</v>
      </c>
      <c r="B150" s="18">
        <v>9.52</v>
      </c>
      <c r="C150" s="27" t="s">
        <v>32</v>
      </c>
      <c r="D150" s="20"/>
      <c r="E150" s="20"/>
      <c r="F150" s="20"/>
      <c r="G150" s="20"/>
      <c r="H150" s="20"/>
      <c r="I150" s="20"/>
      <c r="J150" s="20"/>
    </row>
    <row r="151" spans="1:10" ht="25.5">
      <c r="A151" s="23" t="s">
        <v>642</v>
      </c>
      <c r="B151" s="18">
        <v>30.73</v>
      </c>
      <c r="C151" s="27" t="s">
        <v>631</v>
      </c>
      <c r="D151" s="20"/>
      <c r="E151" s="20"/>
      <c r="F151" s="20"/>
      <c r="G151" s="20"/>
      <c r="H151" s="20"/>
      <c r="I151" s="20"/>
      <c r="J151" s="20"/>
    </row>
    <row r="152" spans="1:10" ht="25.5">
      <c r="A152" s="23" t="s">
        <v>643</v>
      </c>
      <c r="B152" s="18">
        <v>15.4</v>
      </c>
      <c r="C152" s="27" t="s">
        <v>627</v>
      </c>
      <c r="D152" s="20">
        <v>38.51</v>
      </c>
      <c r="E152" s="20">
        <f>D152*0.4</f>
        <v>15.4</v>
      </c>
      <c r="F152" s="20"/>
      <c r="G152" s="20"/>
      <c r="H152" s="20"/>
      <c r="I152" s="20"/>
      <c r="J152" s="20"/>
    </row>
    <row r="153" spans="1:10" ht="25.5">
      <c r="A153" s="23" t="s">
        <v>644</v>
      </c>
      <c r="B153" s="18">
        <v>10.01</v>
      </c>
      <c r="C153" s="27" t="s">
        <v>627</v>
      </c>
      <c r="D153" s="20">
        <v>38.51</v>
      </c>
      <c r="E153" s="20">
        <f>D153*0.26</f>
        <v>10.01</v>
      </c>
      <c r="F153" s="20"/>
      <c r="G153" s="20"/>
      <c r="H153" s="20"/>
      <c r="I153" s="20"/>
      <c r="J153" s="20"/>
    </row>
    <row r="154" spans="1:10" ht="25.5">
      <c r="A154" s="22" t="s">
        <v>645</v>
      </c>
      <c r="B154" s="18">
        <v>19.82</v>
      </c>
      <c r="C154" s="25" t="s">
        <v>631</v>
      </c>
      <c r="D154" s="20"/>
      <c r="E154" s="20"/>
      <c r="F154" s="20"/>
      <c r="G154" s="20"/>
      <c r="H154" s="20"/>
      <c r="I154" s="20"/>
      <c r="J154" s="20"/>
    </row>
    <row r="155" spans="1:10" ht="25.5">
      <c r="A155" s="22" t="s">
        <v>646</v>
      </c>
      <c r="B155" s="18">
        <v>37.75</v>
      </c>
      <c r="C155" s="27" t="s">
        <v>633</v>
      </c>
      <c r="D155" s="20"/>
      <c r="E155" s="20"/>
      <c r="F155" s="20"/>
      <c r="G155" s="20"/>
      <c r="H155" s="20"/>
      <c r="I155" s="20"/>
      <c r="J155" s="20"/>
    </row>
    <row r="156" spans="1:10" ht="38.25">
      <c r="A156" s="22" t="s">
        <v>647</v>
      </c>
      <c r="B156" s="18">
        <v>27.72</v>
      </c>
      <c r="C156" s="27" t="s">
        <v>632</v>
      </c>
      <c r="D156" s="20"/>
      <c r="E156" s="20"/>
      <c r="F156" s="20"/>
      <c r="G156" s="20"/>
      <c r="H156" s="20"/>
      <c r="I156" s="20"/>
      <c r="J156" s="20"/>
    </row>
    <row r="157" spans="1:10" ht="38.25">
      <c r="A157" s="22" t="s">
        <v>648</v>
      </c>
      <c r="B157" s="18">
        <v>23.1</v>
      </c>
      <c r="C157" s="27" t="s">
        <v>632</v>
      </c>
      <c r="D157" s="20"/>
      <c r="E157" s="20"/>
      <c r="F157" s="20"/>
      <c r="G157" s="20"/>
      <c r="H157" s="20"/>
      <c r="I157" s="20"/>
      <c r="J157" s="20"/>
    </row>
    <row r="158" spans="1:10" ht="38.25">
      <c r="A158" s="68" t="s">
        <v>649</v>
      </c>
      <c r="B158" s="18">
        <v>49496</v>
      </c>
      <c r="C158" s="21" t="s">
        <v>598</v>
      </c>
      <c r="D158" s="20"/>
      <c r="E158" s="20"/>
      <c r="F158" s="20"/>
      <c r="G158" s="20"/>
      <c r="H158" s="20"/>
      <c r="I158" s="29"/>
      <c r="J158" s="29"/>
    </row>
    <row r="159" spans="1:10" ht="38.25">
      <c r="A159" s="68" t="s">
        <v>650</v>
      </c>
      <c r="B159" s="18">
        <v>16240.875</v>
      </c>
      <c r="C159" s="21" t="s">
        <v>598</v>
      </c>
      <c r="D159" s="20"/>
      <c r="E159" s="20"/>
      <c r="F159" s="20"/>
      <c r="G159" s="20"/>
      <c r="H159" s="20"/>
      <c r="I159" s="29"/>
      <c r="J159" s="29"/>
    </row>
    <row r="160" spans="1:10" ht="38.25">
      <c r="A160" s="68" t="s">
        <v>651</v>
      </c>
      <c r="B160" s="18">
        <v>10827.25</v>
      </c>
      <c r="C160" s="21" t="s">
        <v>598</v>
      </c>
      <c r="D160" s="20"/>
      <c r="E160" s="20"/>
      <c r="F160" s="20"/>
      <c r="G160" s="20"/>
      <c r="H160" s="20"/>
      <c r="I160" s="29"/>
      <c r="J160" s="29"/>
    </row>
    <row r="161" spans="1:10" ht="25.5">
      <c r="A161" s="68" t="s">
        <v>652</v>
      </c>
      <c r="B161" s="18">
        <v>6.97</v>
      </c>
      <c r="C161" s="21" t="s">
        <v>599</v>
      </c>
      <c r="D161" s="20"/>
      <c r="E161" s="20"/>
      <c r="F161" s="20"/>
      <c r="G161" s="20"/>
      <c r="H161" s="20"/>
      <c r="I161" s="29"/>
      <c r="J161" s="29"/>
    </row>
    <row r="162" spans="1:10" ht="25.5">
      <c r="A162" s="68" t="s">
        <v>653</v>
      </c>
      <c r="B162" s="18">
        <v>8.87</v>
      </c>
      <c r="C162" s="21" t="s">
        <v>599</v>
      </c>
      <c r="D162" s="20"/>
      <c r="E162" s="20"/>
      <c r="F162" s="20"/>
      <c r="G162" s="20"/>
      <c r="H162" s="20"/>
      <c r="I162" s="29"/>
      <c r="J162" s="29"/>
    </row>
    <row r="163" spans="1:10" ht="25.5">
      <c r="A163" s="68" t="s">
        <v>654</v>
      </c>
      <c r="B163" s="18">
        <v>8.87</v>
      </c>
      <c r="C163" s="21" t="s">
        <v>599</v>
      </c>
      <c r="D163" s="20"/>
      <c r="E163" s="20"/>
      <c r="F163" s="20"/>
      <c r="G163" s="20"/>
      <c r="H163" s="20"/>
      <c r="I163" s="29"/>
      <c r="J163" s="29"/>
    </row>
    <row r="164" spans="1:10" ht="25.5">
      <c r="A164" s="68" t="s">
        <v>655</v>
      </c>
      <c r="B164" s="18">
        <v>5.78</v>
      </c>
      <c r="C164" s="21" t="s">
        <v>599</v>
      </c>
      <c r="D164" s="20"/>
      <c r="E164" s="20"/>
      <c r="F164" s="20"/>
      <c r="G164" s="20"/>
      <c r="H164" s="20"/>
      <c r="I164" s="29"/>
      <c r="J164" s="29"/>
    </row>
    <row r="165" spans="1:10" ht="25.5">
      <c r="A165" s="68" t="s">
        <v>656</v>
      </c>
      <c r="B165" s="18">
        <v>5.78</v>
      </c>
      <c r="C165" s="21" t="s">
        <v>599</v>
      </c>
      <c r="D165" s="20"/>
      <c r="E165" s="20"/>
      <c r="F165" s="20"/>
      <c r="G165" s="20"/>
      <c r="H165" s="20"/>
      <c r="I165" s="29"/>
      <c r="J165" s="29"/>
    </row>
    <row r="166" spans="1:10" ht="12.75">
      <c r="A166" s="68" t="s">
        <v>657</v>
      </c>
      <c r="B166" s="18">
        <v>100</v>
      </c>
      <c r="C166" s="24" t="s">
        <v>594</v>
      </c>
      <c r="D166" s="20"/>
      <c r="E166" s="20"/>
      <c r="F166" s="20"/>
      <c r="G166" s="20"/>
      <c r="H166" s="20"/>
      <c r="I166" s="29"/>
      <c r="J166" s="29"/>
    </row>
    <row r="167" spans="1:10" ht="12.75">
      <c r="A167" s="68" t="s">
        <v>658</v>
      </c>
      <c r="B167" s="18">
        <v>300</v>
      </c>
      <c r="C167" s="24" t="s">
        <v>594</v>
      </c>
      <c r="D167" s="20"/>
      <c r="E167" s="20"/>
      <c r="F167" s="20"/>
      <c r="G167" s="20"/>
      <c r="H167" s="20"/>
      <c r="I167" s="29"/>
      <c r="J167" s="29"/>
    </row>
    <row r="168" spans="1:10" ht="25.5">
      <c r="A168" s="68" t="s">
        <v>374</v>
      </c>
      <c r="B168" s="18">
        <v>65.07</v>
      </c>
      <c r="C168" s="21" t="s">
        <v>599</v>
      </c>
      <c r="D168" s="20"/>
      <c r="E168" s="20"/>
      <c r="F168" s="20"/>
      <c r="G168" s="20"/>
      <c r="H168" s="20"/>
      <c r="I168" s="29"/>
      <c r="J168" s="29"/>
    </row>
    <row r="169" spans="1:10" ht="25.5">
      <c r="A169" s="68" t="s">
        <v>1147</v>
      </c>
      <c r="B169" s="18">
        <v>12.45</v>
      </c>
      <c r="C169" s="21" t="s">
        <v>604</v>
      </c>
      <c r="D169" s="20"/>
      <c r="E169" s="20"/>
      <c r="F169" s="20"/>
      <c r="G169" s="20"/>
      <c r="H169" s="20"/>
      <c r="I169" s="29"/>
      <c r="J169" s="29"/>
    </row>
    <row r="170" spans="1:10" ht="25.5">
      <c r="A170" s="68" t="s">
        <v>1148</v>
      </c>
      <c r="B170" s="18">
        <v>8.83</v>
      </c>
      <c r="C170" s="21" t="s">
        <v>600</v>
      </c>
      <c r="D170" s="20"/>
      <c r="E170" s="20"/>
      <c r="F170" s="20"/>
      <c r="G170" s="20"/>
      <c r="H170" s="20"/>
      <c r="I170" s="29"/>
      <c r="J170" s="29"/>
    </row>
    <row r="171" spans="1:10" ht="25.5">
      <c r="A171" s="68" t="s">
        <v>1149</v>
      </c>
      <c r="B171" s="30">
        <v>12.78</v>
      </c>
      <c r="C171" s="21" t="s">
        <v>604</v>
      </c>
      <c r="D171" s="20"/>
      <c r="E171" s="20"/>
      <c r="F171" s="20"/>
      <c r="G171" s="20"/>
      <c r="H171" s="20"/>
      <c r="I171" s="29"/>
      <c r="J171" s="29"/>
    </row>
    <row r="172" spans="1:10" ht="38.25">
      <c r="A172" s="68" t="s">
        <v>1150</v>
      </c>
      <c r="B172" s="18">
        <v>15.26</v>
      </c>
      <c r="C172" s="21" t="s">
        <v>605</v>
      </c>
      <c r="D172" s="20"/>
      <c r="E172" s="20"/>
      <c r="F172" s="20"/>
      <c r="G172" s="20"/>
      <c r="H172" s="20"/>
      <c r="I172" s="29"/>
      <c r="J172" s="29"/>
    </row>
    <row r="173" spans="1:10" ht="25.5">
      <c r="A173" s="69" t="s">
        <v>1151</v>
      </c>
      <c r="B173" s="18">
        <v>20.23</v>
      </c>
      <c r="C173" s="25" t="s">
        <v>631</v>
      </c>
      <c r="D173" s="20"/>
      <c r="E173" s="20"/>
      <c r="F173" s="20"/>
      <c r="G173" s="20"/>
      <c r="H173" s="20"/>
      <c r="I173" s="29"/>
      <c r="J173" s="29"/>
    </row>
    <row r="174" spans="1:10" ht="25.5">
      <c r="A174" s="68" t="s">
        <v>1152</v>
      </c>
      <c r="B174" s="18">
        <v>57.61</v>
      </c>
      <c r="C174" s="25" t="s">
        <v>609</v>
      </c>
      <c r="D174" s="20"/>
      <c r="E174" s="20"/>
      <c r="F174" s="20"/>
      <c r="G174" s="20"/>
      <c r="H174" s="20"/>
      <c r="I174" s="29"/>
      <c r="J174" s="29"/>
    </row>
    <row r="175" spans="1:10" ht="25.5">
      <c r="A175" s="68" t="s">
        <v>1153</v>
      </c>
      <c r="B175" s="18">
        <v>98.08</v>
      </c>
      <c r="C175" s="25" t="s">
        <v>609</v>
      </c>
      <c r="D175" s="20"/>
      <c r="E175" s="20"/>
      <c r="F175" s="20"/>
      <c r="G175" s="20"/>
      <c r="H175" s="20"/>
      <c r="I175" s="29"/>
      <c r="J175" s="29"/>
    </row>
    <row r="176" spans="1:10" ht="25.5">
      <c r="A176" s="68" t="s">
        <v>1154</v>
      </c>
      <c r="B176" s="18">
        <v>17.77</v>
      </c>
      <c r="C176" s="25" t="s">
        <v>620</v>
      </c>
      <c r="D176" s="20"/>
      <c r="E176" s="20"/>
      <c r="F176" s="20"/>
      <c r="G176" s="20"/>
      <c r="H176" s="20"/>
      <c r="I176" s="29"/>
      <c r="J176" s="29"/>
    </row>
    <row r="177" spans="1:10" ht="12.75">
      <c r="A177" s="68" t="s">
        <v>1155</v>
      </c>
      <c r="B177" s="30">
        <v>1836.56</v>
      </c>
      <c r="C177" s="33" t="s">
        <v>1156</v>
      </c>
      <c r="D177" s="20"/>
      <c r="E177" s="20"/>
      <c r="F177" s="20"/>
      <c r="G177" s="20"/>
      <c r="H177" s="20"/>
      <c r="I177" s="29"/>
      <c r="J177" s="29"/>
    </row>
    <row r="178" spans="1:10" ht="12.75">
      <c r="A178" s="68" t="s">
        <v>1157</v>
      </c>
      <c r="B178" s="30">
        <v>1585.17</v>
      </c>
      <c r="C178" s="33" t="s">
        <v>1156</v>
      </c>
      <c r="D178" s="20"/>
      <c r="E178" s="20"/>
      <c r="F178" s="20"/>
      <c r="G178" s="20"/>
      <c r="H178" s="20"/>
      <c r="I178" s="29"/>
      <c r="J178" s="29"/>
    </row>
    <row r="179" spans="1:10" ht="12.75">
      <c r="A179" s="68" t="s">
        <v>1158</v>
      </c>
      <c r="B179" s="30">
        <v>1367.24</v>
      </c>
      <c r="C179" s="33" t="s">
        <v>1159</v>
      </c>
      <c r="D179" s="20"/>
      <c r="E179" s="20"/>
      <c r="F179" s="20"/>
      <c r="G179" s="20"/>
      <c r="H179" s="20"/>
      <c r="I179" s="29"/>
      <c r="J179" s="29"/>
    </row>
    <row r="180" spans="1:10" ht="12.75">
      <c r="A180" s="68" t="s">
        <v>1160</v>
      </c>
      <c r="B180" s="30">
        <v>1173.65</v>
      </c>
      <c r="C180" s="33" t="s">
        <v>1161</v>
      </c>
      <c r="D180" s="20"/>
      <c r="E180" s="20"/>
      <c r="F180" s="20"/>
      <c r="G180" s="20"/>
      <c r="H180" s="20"/>
      <c r="I180" s="29"/>
      <c r="J180" s="29"/>
    </row>
    <row r="181" spans="1:10" ht="12.75">
      <c r="A181" s="68" t="s">
        <v>1162</v>
      </c>
      <c r="B181" s="30">
        <v>1086.46</v>
      </c>
      <c r="C181" s="33" t="s">
        <v>1163</v>
      </c>
      <c r="D181" s="20"/>
      <c r="E181" s="20"/>
      <c r="F181" s="20"/>
      <c r="G181" s="20"/>
      <c r="H181" s="20"/>
      <c r="I181" s="29"/>
      <c r="J181" s="29"/>
    </row>
    <row r="182" spans="1:10" ht="25.5">
      <c r="A182" s="68" t="s">
        <v>1164</v>
      </c>
      <c r="B182" s="18">
        <v>73.36</v>
      </c>
      <c r="C182" s="26" t="s">
        <v>622</v>
      </c>
      <c r="D182" s="20"/>
      <c r="E182" s="20"/>
      <c r="F182" s="20"/>
      <c r="G182" s="20"/>
      <c r="H182" s="20"/>
      <c r="I182" s="29"/>
      <c r="J182" s="29"/>
    </row>
    <row r="183" spans="1:10" ht="12.75">
      <c r="A183" s="68" t="s">
        <v>1165</v>
      </c>
      <c r="B183" s="18">
        <v>5377.8</v>
      </c>
      <c r="C183" s="25" t="s">
        <v>617</v>
      </c>
      <c r="D183" s="20"/>
      <c r="E183" s="20"/>
      <c r="F183" s="20"/>
      <c r="G183" s="20"/>
      <c r="H183" s="20"/>
      <c r="I183" s="29"/>
      <c r="J183" s="29"/>
    </row>
    <row r="184" spans="1:10" ht="12.75">
      <c r="A184" s="68" t="s">
        <v>1166</v>
      </c>
      <c r="B184" s="18">
        <v>375</v>
      </c>
      <c r="C184" s="33" t="s">
        <v>594</v>
      </c>
      <c r="D184" s="20"/>
      <c r="E184" s="20"/>
      <c r="F184" s="20"/>
      <c r="G184" s="20"/>
      <c r="H184" s="20"/>
      <c r="I184" s="29"/>
      <c r="J184" s="29"/>
    </row>
    <row r="185" spans="1:10" ht="12.75">
      <c r="A185" s="68" t="s">
        <v>1167</v>
      </c>
      <c r="B185" s="18">
        <v>146.61</v>
      </c>
      <c r="C185" s="25" t="s">
        <v>624</v>
      </c>
      <c r="D185" s="20"/>
      <c r="E185" s="20"/>
      <c r="F185" s="20"/>
      <c r="G185" s="20"/>
      <c r="H185" s="20"/>
      <c r="I185" s="29"/>
      <c r="J185" s="29"/>
    </row>
    <row r="186" spans="1:10" ht="12.75">
      <c r="A186" s="68" t="s">
        <v>1168</v>
      </c>
      <c r="B186" s="30">
        <v>4.4</v>
      </c>
      <c r="C186" s="33" t="s">
        <v>1169</v>
      </c>
      <c r="D186" s="20"/>
      <c r="E186" s="20"/>
      <c r="F186" s="20"/>
      <c r="G186" s="20"/>
      <c r="H186" s="20"/>
      <c r="I186" s="29"/>
      <c r="J186" s="29"/>
    </row>
    <row r="187" spans="1:10" ht="25.5">
      <c r="A187" s="68" t="s">
        <v>1170</v>
      </c>
      <c r="B187" s="18">
        <v>7.7</v>
      </c>
      <c r="C187" s="21" t="s">
        <v>627</v>
      </c>
      <c r="D187" s="20"/>
      <c r="E187" s="20"/>
      <c r="F187" s="20"/>
      <c r="G187" s="20"/>
      <c r="H187" s="20"/>
      <c r="I187" s="29"/>
      <c r="J187" s="29"/>
    </row>
    <row r="188" spans="1:10" ht="25.5">
      <c r="A188" s="68" t="s">
        <v>1171</v>
      </c>
      <c r="B188" s="30">
        <v>13.48</v>
      </c>
      <c r="C188" s="21" t="s">
        <v>627</v>
      </c>
      <c r="D188" s="20">
        <f>38.51*0.35</f>
        <v>13.48</v>
      </c>
      <c r="E188" s="20"/>
      <c r="F188" s="20"/>
      <c r="G188" s="20"/>
      <c r="H188" s="20"/>
      <c r="I188" s="29"/>
      <c r="J188" s="29"/>
    </row>
    <row r="189" spans="1:10" ht="25.5">
      <c r="A189" s="68" t="s">
        <v>1172</v>
      </c>
      <c r="B189" s="30">
        <v>11.55</v>
      </c>
      <c r="C189" s="21" t="s">
        <v>627</v>
      </c>
      <c r="D189" s="20">
        <f>38.51*0.3</f>
        <v>11.55</v>
      </c>
      <c r="E189" s="20"/>
      <c r="F189" s="20"/>
      <c r="G189" s="20"/>
      <c r="H189" s="20"/>
      <c r="I189" s="29"/>
      <c r="J189" s="29"/>
    </row>
    <row r="190" spans="1:10" ht="25.5">
      <c r="A190" s="68" t="s">
        <v>1173</v>
      </c>
      <c r="B190" s="18">
        <v>1.54</v>
      </c>
      <c r="C190" s="21" t="s">
        <v>628</v>
      </c>
      <c r="D190" s="20"/>
      <c r="E190" s="20"/>
      <c r="F190" s="20"/>
      <c r="G190" s="20"/>
      <c r="H190" s="20"/>
      <c r="I190" s="29"/>
      <c r="J190" s="29"/>
    </row>
    <row r="191" spans="1:10" ht="25.5">
      <c r="A191" s="68" t="s">
        <v>1174</v>
      </c>
      <c r="B191" s="18">
        <v>1.54</v>
      </c>
      <c r="C191" s="21" t="s">
        <v>628</v>
      </c>
      <c r="D191" s="20"/>
      <c r="E191" s="20"/>
      <c r="F191" s="20"/>
      <c r="G191" s="20"/>
      <c r="H191" s="20"/>
      <c r="I191" s="29"/>
      <c r="J191" s="29"/>
    </row>
    <row r="192" spans="1:10" ht="25.5">
      <c r="A192" s="68" t="s">
        <v>1175</v>
      </c>
      <c r="B192" s="18">
        <v>29.37</v>
      </c>
      <c r="C192" s="19" t="s">
        <v>630</v>
      </c>
      <c r="D192" s="20"/>
      <c r="E192" s="20"/>
      <c r="F192" s="20"/>
      <c r="G192" s="20"/>
      <c r="H192" s="20"/>
      <c r="I192" s="29"/>
      <c r="J192" s="29"/>
    </row>
    <row r="193" spans="1:10" ht="25.5">
      <c r="A193" s="68" t="s">
        <v>1176</v>
      </c>
      <c r="B193" s="18">
        <v>29.37</v>
      </c>
      <c r="C193" s="19" t="s">
        <v>630</v>
      </c>
      <c r="D193" s="20"/>
      <c r="E193" s="20"/>
      <c r="F193" s="20"/>
      <c r="G193" s="20"/>
      <c r="H193" s="20"/>
      <c r="I193" s="29"/>
      <c r="J193" s="29"/>
    </row>
    <row r="194" spans="1:10" ht="25.5">
      <c r="A194" s="68" t="s">
        <v>1177</v>
      </c>
      <c r="B194" s="18">
        <v>20.66</v>
      </c>
      <c r="C194" s="19" t="s">
        <v>630</v>
      </c>
      <c r="D194" s="20"/>
      <c r="E194" s="20"/>
      <c r="F194" s="20"/>
      <c r="G194" s="20"/>
      <c r="H194" s="20"/>
      <c r="I194" s="29"/>
      <c r="J194" s="29"/>
    </row>
    <row r="195" spans="1:10" ht="25.5">
      <c r="A195" s="68" t="s">
        <v>1178</v>
      </c>
      <c r="B195" s="18">
        <v>15</v>
      </c>
      <c r="C195" s="25" t="s">
        <v>633</v>
      </c>
      <c r="D195" s="20"/>
      <c r="E195" s="20"/>
      <c r="F195" s="20"/>
      <c r="G195" s="20"/>
      <c r="H195" s="20"/>
      <c r="I195" s="29"/>
      <c r="J195" s="29"/>
    </row>
    <row r="196" spans="1:10" ht="38.25">
      <c r="A196" s="68" t="s">
        <v>1179</v>
      </c>
      <c r="B196" s="18">
        <v>23.1</v>
      </c>
      <c r="C196" s="27" t="s">
        <v>632</v>
      </c>
      <c r="D196" s="20"/>
      <c r="E196" s="20"/>
      <c r="F196" s="20"/>
      <c r="G196" s="20"/>
      <c r="H196" s="20"/>
      <c r="I196" s="29"/>
      <c r="J196" s="29"/>
    </row>
    <row r="197" spans="1:10" ht="38.25">
      <c r="A197" s="68" t="s">
        <v>1180</v>
      </c>
      <c r="B197" s="18">
        <v>66</v>
      </c>
      <c r="C197" s="25" t="s">
        <v>1181</v>
      </c>
      <c r="D197" s="20">
        <f>57.2/26</f>
        <v>2.2</v>
      </c>
      <c r="E197" s="20">
        <f>D197*30</f>
        <v>66</v>
      </c>
      <c r="F197" s="20"/>
      <c r="G197" s="20"/>
      <c r="H197" s="20"/>
      <c r="I197" s="29"/>
      <c r="J197" s="29"/>
    </row>
    <row r="198" spans="1:10" ht="25.5">
      <c r="A198" s="68" t="s">
        <v>1182</v>
      </c>
      <c r="B198" s="18">
        <v>42.5</v>
      </c>
      <c r="C198" s="19" t="s">
        <v>635</v>
      </c>
      <c r="D198" s="20"/>
      <c r="E198" s="20"/>
      <c r="F198" s="20"/>
      <c r="G198" s="20"/>
      <c r="H198" s="20"/>
      <c r="I198" s="29"/>
      <c r="J198" s="29"/>
    </row>
    <row r="199" spans="1:10" ht="25.5">
      <c r="A199" s="68" t="s">
        <v>1183</v>
      </c>
      <c r="B199" s="30">
        <v>58.91</v>
      </c>
      <c r="C199" s="19" t="s">
        <v>635</v>
      </c>
      <c r="D199" s="20"/>
      <c r="E199" s="20"/>
      <c r="F199" s="20"/>
      <c r="G199" s="20"/>
      <c r="H199" s="20"/>
      <c r="I199" s="29"/>
      <c r="J199" s="29"/>
    </row>
    <row r="200" spans="1:10" ht="25.5">
      <c r="A200" s="68" t="s">
        <v>1184</v>
      </c>
      <c r="B200" s="30">
        <v>71.5</v>
      </c>
      <c r="C200" s="19" t="s">
        <v>635</v>
      </c>
      <c r="D200" s="20"/>
      <c r="E200" s="20"/>
      <c r="F200" s="20"/>
      <c r="G200" s="20"/>
      <c r="H200" s="20"/>
      <c r="I200" s="29"/>
      <c r="J200" s="29"/>
    </row>
    <row r="201" spans="1:10" ht="25.5">
      <c r="A201" s="68" t="s">
        <v>1185</v>
      </c>
      <c r="B201" s="18">
        <v>24.04</v>
      </c>
      <c r="C201" s="25" t="s">
        <v>78</v>
      </c>
      <c r="D201" s="20"/>
      <c r="E201" s="20"/>
      <c r="F201" s="20"/>
      <c r="G201" s="20"/>
      <c r="H201" s="20"/>
      <c r="I201" s="29"/>
      <c r="J201" s="29"/>
    </row>
    <row r="202" spans="1:10" ht="25.5">
      <c r="A202" s="68" t="s">
        <v>1186</v>
      </c>
      <c r="B202" s="18">
        <v>162.5</v>
      </c>
      <c r="C202" s="19" t="s">
        <v>1117</v>
      </c>
      <c r="D202" s="20"/>
      <c r="E202" s="20"/>
      <c r="F202" s="20"/>
      <c r="G202" s="20"/>
      <c r="H202" s="20"/>
      <c r="I202" s="29"/>
      <c r="J202" s="29"/>
    </row>
    <row r="203" spans="1:10" ht="25.5">
      <c r="A203" s="68" t="s">
        <v>1187</v>
      </c>
      <c r="B203" s="18">
        <v>32.06</v>
      </c>
      <c r="C203" s="19" t="s">
        <v>1119</v>
      </c>
      <c r="D203" s="20"/>
      <c r="E203" s="20"/>
      <c r="F203" s="20"/>
      <c r="G203" s="20"/>
      <c r="H203" s="20"/>
      <c r="I203" s="29"/>
      <c r="J203" s="29"/>
    </row>
    <row r="204" spans="1:10" ht="25.5">
      <c r="A204" s="68" t="s">
        <v>1188</v>
      </c>
      <c r="B204" s="30">
        <v>40.9</v>
      </c>
      <c r="C204" s="19" t="s">
        <v>1119</v>
      </c>
      <c r="D204" s="20"/>
      <c r="E204" s="20"/>
      <c r="F204" s="20"/>
      <c r="G204" s="20"/>
      <c r="H204" s="20"/>
      <c r="I204" s="29"/>
      <c r="J204" s="29"/>
    </row>
    <row r="205" spans="1:10" ht="25.5">
      <c r="A205" s="68" t="s">
        <v>1189</v>
      </c>
      <c r="B205" s="18">
        <v>54.19</v>
      </c>
      <c r="C205" s="19" t="s">
        <v>1119</v>
      </c>
      <c r="D205" s="20"/>
      <c r="E205" s="20"/>
      <c r="F205" s="20"/>
      <c r="G205" s="20"/>
      <c r="H205" s="20"/>
      <c r="I205" s="29"/>
      <c r="J205" s="29"/>
    </row>
    <row r="206" spans="1:10" ht="25.5">
      <c r="A206" s="68" t="s">
        <v>1190</v>
      </c>
      <c r="B206" s="18">
        <v>32.06</v>
      </c>
      <c r="C206" s="19" t="s">
        <v>1119</v>
      </c>
      <c r="D206" s="20"/>
      <c r="E206" s="20"/>
      <c r="F206" s="20"/>
      <c r="G206" s="20"/>
      <c r="H206" s="20"/>
      <c r="I206" s="29"/>
      <c r="J206" s="29"/>
    </row>
    <row r="207" spans="1:10" ht="25.5">
      <c r="A207" s="68" t="s">
        <v>1191</v>
      </c>
      <c r="B207" s="18">
        <v>54.19</v>
      </c>
      <c r="C207" s="19" t="s">
        <v>1119</v>
      </c>
      <c r="D207" s="20"/>
      <c r="E207" s="20"/>
      <c r="F207" s="20"/>
      <c r="G207" s="20"/>
      <c r="H207" s="20"/>
      <c r="I207" s="29"/>
      <c r="J207" s="29"/>
    </row>
    <row r="208" spans="1:10" ht="25.5">
      <c r="A208" s="68" t="s">
        <v>1192</v>
      </c>
      <c r="B208" s="18">
        <v>28.48</v>
      </c>
      <c r="C208" s="19" t="s">
        <v>1119</v>
      </c>
      <c r="D208" s="20"/>
      <c r="E208" s="20"/>
      <c r="F208" s="20"/>
      <c r="G208" s="20"/>
      <c r="H208" s="20"/>
      <c r="I208" s="29"/>
      <c r="J208" s="29"/>
    </row>
    <row r="209" spans="1:10" ht="25.5">
      <c r="A209" s="68" t="s">
        <v>5</v>
      </c>
      <c r="B209" s="30">
        <v>28.48</v>
      </c>
      <c r="C209" s="19" t="s">
        <v>1119</v>
      </c>
      <c r="D209" s="20"/>
      <c r="E209" s="20"/>
      <c r="F209" s="20"/>
      <c r="G209" s="20"/>
      <c r="H209" s="20"/>
      <c r="I209" s="29"/>
      <c r="J209" s="29"/>
    </row>
    <row r="210" spans="1:10" ht="25.5">
      <c r="A210" s="68" t="s">
        <v>6</v>
      </c>
      <c r="B210" s="18">
        <v>3.2</v>
      </c>
      <c r="C210" s="19" t="s">
        <v>1120</v>
      </c>
      <c r="D210" s="20"/>
      <c r="E210" s="20"/>
      <c r="F210" s="20"/>
      <c r="G210" s="20"/>
      <c r="H210" s="20"/>
      <c r="I210" s="29"/>
      <c r="J210" s="29"/>
    </row>
    <row r="211" spans="1:10" ht="38.25">
      <c r="A211" s="68" t="s">
        <v>7</v>
      </c>
      <c r="B211" s="18">
        <v>6.4</v>
      </c>
      <c r="C211" s="19" t="s">
        <v>1121</v>
      </c>
      <c r="D211" s="20"/>
      <c r="E211" s="20"/>
      <c r="F211" s="20"/>
      <c r="G211" s="20"/>
      <c r="H211" s="20"/>
      <c r="I211" s="29"/>
      <c r="J211" s="29"/>
    </row>
    <row r="212" spans="1:10" ht="25.5">
      <c r="A212" s="68" t="s">
        <v>1226</v>
      </c>
      <c r="B212" s="18">
        <v>31.67</v>
      </c>
      <c r="C212" s="19" t="s">
        <v>1122</v>
      </c>
      <c r="D212" s="20"/>
      <c r="E212" s="20"/>
      <c r="F212" s="20"/>
      <c r="G212" s="20"/>
      <c r="H212" s="20"/>
      <c r="I212" s="29"/>
      <c r="J212" s="29"/>
    </row>
    <row r="213" spans="1:10" ht="25.5">
      <c r="A213" s="68" t="s">
        <v>1227</v>
      </c>
      <c r="B213" s="18">
        <v>31.67</v>
      </c>
      <c r="C213" s="19" t="s">
        <v>1122</v>
      </c>
      <c r="D213" s="20"/>
      <c r="E213" s="20"/>
      <c r="F213" s="20"/>
      <c r="G213" s="20"/>
      <c r="H213" s="20"/>
      <c r="I213" s="29"/>
      <c r="J213" s="29"/>
    </row>
    <row r="214" spans="1:10" ht="25.5">
      <c r="A214" s="68" t="s">
        <v>1228</v>
      </c>
      <c r="B214" s="18">
        <v>58.94</v>
      </c>
      <c r="C214" s="19" t="s">
        <v>1123</v>
      </c>
      <c r="D214" s="20"/>
      <c r="E214" s="20"/>
      <c r="F214" s="20"/>
      <c r="G214" s="20"/>
      <c r="H214" s="20"/>
      <c r="I214" s="29"/>
      <c r="J214" s="29"/>
    </row>
    <row r="215" spans="1:10" ht="25.5">
      <c r="A215" s="68" t="s">
        <v>1229</v>
      </c>
      <c r="B215" s="18">
        <v>79.56</v>
      </c>
      <c r="C215" s="19" t="s">
        <v>1124</v>
      </c>
      <c r="D215" s="20"/>
      <c r="E215" s="20"/>
      <c r="F215" s="20"/>
      <c r="G215" s="20"/>
      <c r="H215" s="20"/>
      <c r="I215" s="29"/>
      <c r="J215" s="29"/>
    </row>
    <row r="216" spans="1:10" ht="25.5">
      <c r="A216" s="68" t="s">
        <v>1230</v>
      </c>
      <c r="B216" s="18">
        <v>85</v>
      </c>
      <c r="C216" s="19" t="s">
        <v>1231</v>
      </c>
      <c r="D216" s="20"/>
      <c r="E216" s="20"/>
      <c r="F216" s="20"/>
      <c r="G216" s="20"/>
      <c r="H216" s="20"/>
      <c r="I216" s="29"/>
      <c r="J216" s="29"/>
    </row>
    <row r="217" spans="1:10" ht="25.5">
      <c r="A217" s="68" t="s">
        <v>1232</v>
      </c>
      <c r="B217" s="18">
        <v>13.44</v>
      </c>
      <c r="C217" s="19" t="s">
        <v>1125</v>
      </c>
      <c r="D217" s="20"/>
      <c r="E217" s="20"/>
      <c r="F217" s="20"/>
      <c r="G217" s="20"/>
      <c r="H217" s="20"/>
      <c r="I217" s="29"/>
      <c r="J217" s="29"/>
    </row>
    <row r="218" spans="1:10" ht="12.75">
      <c r="A218" s="68" t="s">
        <v>1233</v>
      </c>
      <c r="B218" s="18">
        <v>13.3</v>
      </c>
      <c r="C218" s="19" t="s">
        <v>1132</v>
      </c>
      <c r="D218" s="20"/>
      <c r="E218" s="20"/>
      <c r="F218" s="20"/>
      <c r="G218" s="20"/>
      <c r="H218" s="20"/>
      <c r="I218" s="29"/>
      <c r="J218" s="29"/>
    </row>
    <row r="219" spans="1:10" ht="12.75">
      <c r="A219" s="68" t="s">
        <v>1234</v>
      </c>
      <c r="B219" s="18">
        <v>13.3</v>
      </c>
      <c r="C219" s="19" t="s">
        <v>1132</v>
      </c>
      <c r="D219" s="20"/>
      <c r="E219" s="20"/>
      <c r="F219" s="20"/>
      <c r="G219" s="20"/>
      <c r="H219" s="20"/>
      <c r="I219" s="29"/>
      <c r="J219" s="29"/>
    </row>
    <row r="220" spans="1:10" ht="12.75">
      <c r="A220" s="68" t="s">
        <v>1235</v>
      </c>
      <c r="B220" s="18">
        <v>13.3</v>
      </c>
      <c r="C220" s="19" t="s">
        <v>1132</v>
      </c>
      <c r="D220" s="20"/>
      <c r="E220" s="20"/>
      <c r="F220" s="20"/>
      <c r="G220" s="20"/>
      <c r="H220" s="20"/>
      <c r="I220" s="29"/>
      <c r="J220" s="29"/>
    </row>
    <row r="221" spans="1:10" ht="25.5">
      <c r="A221" s="68" t="s">
        <v>1236</v>
      </c>
      <c r="B221" s="18">
        <v>23.86</v>
      </c>
      <c r="C221" s="25" t="s">
        <v>1142</v>
      </c>
      <c r="D221" s="20"/>
      <c r="E221" s="20"/>
      <c r="F221" s="20"/>
      <c r="G221" s="20"/>
      <c r="H221" s="20"/>
      <c r="I221" s="29"/>
      <c r="J221" s="29"/>
    </row>
    <row r="222" spans="1:10" ht="12.75">
      <c r="A222" s="68" t="s">
        <v>1237</v>
      </c>
      <c r="B222" s="30">
        <v>10.12</v>
      </c>
      <c r="C222" s="33" t="s">
        <v>1238</v>
      </c>
      <c r="D222" s="20"/>
      <c r="E222" s="20"/>
      <c r="F222" s="20"/>
      <c r="G222" s="20"/>
      <c r="H222" s="20"/>
      <c r="I222" s="29"/>
      <c r="J222" s="29"/>
    </row>
    <row r="223" spans="1:10" ht="12.75">
      <c r="A223" s="68" t="s">
        <v>1239</v>
      </c>
      <c r="B223" s="18">
        <v>1000</v>
      </c>
      <c r="C223" s="27" t="s">
        <v>594</v>
      </c>
      <c r="D223" s="20"/>
      <c r="E223" s="20"/>
      <c r="F223" s="20"/>
      <c r="G223" s="20"/>
      <c r="H223" s="20"/>
      <c r="I223" s="29"/>
      <c r="J223" s="29"/>
    </row>
    <row r="224" spans="1:10" ht="25.5">
      <c r="A224" s="68" t="s">
        <v>1240</v>
      </c>
      <c r="B224" s="30">
        <v>9.81</v>
      </c>
      <c r="C224" s="33" t="s">
        <v>1241</v>
      </c>
      <c r="D224" s="20"/>
      <c r="E224" s="20"/>
      <c r="F224" s="20"/>
      <c r="G224" s="20"/>
      <c r="H224" s="20"/>
      <c r="I224" s="29"/>
      <c r="J224" s="29"/>
    </row>
    <row r="225" spans="1:10" ht="12.75">
      <c r="A225" s="68" t="s">
        <v>1242</v>
      </c>
      <c r="B225" s="18">
        <v>23.97</v>
      </c>
      <c r="C225" s="25" t="s">
        <v>1141</v>
      </c>
      <c r="D225" s="20"/>
      <c r="E225" s="20"/>
      <c r="F225" s="20"/>
      <c r="G225" s="20"/>
      <c r="H225" s="20"/>
      <c r="I225" s="29"/>
      <c r="J225" s="29"/>
    </row>
    <row r="226" spans="1:10" ht="12.75">
      <c r="A226" s="68" t="s">
        <v>1243</v>
      </c>
      <c r="B226" s="30">
        <v>1086.46</v>
      </c>
      <c r="C226" s="33" t="s">
        <v>1163</v>
      </c>
      <c r="D226" s="20"/>
      <c r="E226" s="20"/>
      <c r="F226" s="20"/>
      <c r="G226" s="20"/>
      <c r="H226" s="20"/>
      <c r="I226" s="29"/>
      <c r="J226" s="29"/>
    </row>
    <row r="227" spans="1:10" ht="12.75">
      <c r="A227" s="68" t="s">
        <v>1244</v>
      </c>
      <c r="B227" s="18">
        <v>73.36</v>
      </c>
      <c r="C227" s="26" t="s">
        <v>622</v>
      </c>
      <c r="D227" s="20"/>
      <c r="E227" s="20"/>
      <c r="F227" s="20"/>
      <c r="G227" s="20"/>
      <c r="H227" s="20"/>
      <c r="I227" s="29"/>
      <c r="J227" s="29"/>
    </row>
    <row r="228" spans="1:10" ht="12.75">
      <c r="A228" s="68" t="s">
        <v>1245</v>
      </c>
      <c r="B228" s="18">
        <v>11.45</v>
      </c>
      <c r="C228" s="19" t="s">
        <v>1128</v>
      </c>
      <c r="D228" s="20"/>
      <c r="E228" s="20"/>
      <c r="F228" s="20"/>
      <c r="G228" s="20"/>
      <c r="H228" s="20"/>
      <c r="I228" s="29"/>
      <c r="J228" s="29"/>
    </row>
    <row r="229" spans="1:10" ht="25.5">
      <c r="A229" s="68" t="s">
        <v>1246</v>
      </c>
      <c r="B229" s="18">
        <v>16.02</v>
      </c>
      <c r="C229" s="19" t="s">
        <v>1247</v>
      </c>
      <c r="D229" s="20"/>
      <c r="E229" s="20"/>
      <c r="F229" s="20"/>
      <c r="G229" s="20"/>
      <c r="H229" s="20"/>
      <c r="I229" s="29"/>
      <c r="J229" s="29"/>
    </row>
    <row r="230" spans="1:10" ht="12.75">
      <c r="A230" s="68" t="s">
        <v>1248</v>
      </c>
      <c r="B230" s="18">
        <v>25</v>
      </c>
      <c r="C230" s="25" t="s">
        <v>594</v>
      </c>
      <c r="D230" s="20"/>
      <c r="E230" s="20"/>
      <c r="F230" s="20"/>
      <c r="G230" s="20"/>
      <c r="H230" s="20"/>
      <c r="I230" s="29"/>
      <c r="J230" s="29"/>
    </row>
    <row r="231" spans="1:10" ht="25.5">
      <c r="A231" s="68" t="s">
        <v>1249</v>
      </c>
      <c r="B231" s="18">
        <v>85</v>
      </c>
      <c r="C231" s="25" t="s">
        <v>594</v>
      </c>
      <c r="D231" s="20"/>
      <c r="E231" s="20"/>
      <c r="F231" s="20"/>
      <c r="G231" s="20"/>
      <c r="H231" s="20"/>
      <c r="I231" s="29"/>
      <c r="J231" s="29"/>
    </row>
    <row r="232" spans="1:10" ht="12.75">
      <c r="A232" s="68" t="s">
        <v>1250</v>
      </c>
      <c r="B232" s="18">
        <v>263.54</v>
      </c>
      <c r="C232" s="25" t="s">
        <v>594</v>
      </c>
      <c r="D232" s="20"/>
      <c r="E232" s="20"/>
      <c r="F232" s="20"/>
      <c r="G232" s="20"/>
      <c r="H232" s="20"/>
      <c r="I232" s="29"/>
      <c r="J232" s="29"/>
    </row>
    <row r="233" spans="1:10" ht="12.75">
      <c r="A233" s="68" t="s">
        <v>1251</v>
      </c>
      <c r="B233" s="18">
        <v>800</v>
      </c>
      <c r="C233" s="25" t="s">
        <v>594</v>
      </c>
      <c r="D233" s="20"/>
      <c r="E233" s="20"/>
      <c r="F233" s="20"/>
      <c r="G233" s="20"/>
      <c r="H233" s="20"/>
      <c r="I233" s="29"/>
      <c r="J233" s="29"/>
    </row>
    <row r="234" spans="1:10" ht="25.5">
      <c r="A234" s="68" t="s">
        <v>1252</v>
      </c>
      <c r="B234" s="18">
        <v>230.79</v>
      </c>
      <c r="C234" s="19" t="s">
        <v>1134</v>
      </c>
      <c r="D234" s="20"/>
      <c r="E234" s="20"/>
      <c r="F234" s="20"/>
      <c r="G234" s="20"/>
      <c r="H234" s="20"/>
      <c r="I234" s="29"/>
      <c r="J234" s="29"/>
    </row>
    <row r="235" spans="1:10" ht="25.5">
      <c r="A235" s="68" t="s">
        <v>1253</v>
      </c>
      <c r="B235" s="18">
        <v>121.81</v>
      </c>
      <c r="C235" s="25" t="s">
        <v>1135</v>
      </c>
      <c r="D235" s="20"/>
      <c r="E235" s="20"/>
      <c r="F235" s="20"/>
      <c r="G235" s="20"/>
      <c r="H235" s="20"/>
      <c r="I235" s="29"/>
      <c r="J235" s="29"/>
    </row>
    <row r="236" spans="1:10" ht="25.5">
      <c r="A236" s="68" t="s">
        <v>1254</v>
      </c>
      <c r="B236" s="30">
        <v>172.89</v>
      </c>
      <c r="C236" s="33" t="s">
        <v>1255</v>
      </c>
      <c r="D236" s="20"/>
      <c r="E236" s="20"/>
      <c r="F236" s="20"/>
      <c r="G236" s="20"/>
      <c r="H236" s="20"/>
      <c r="I236" s="29"/>
      <c r="J236" s="29"/>
    </row>
    <row r="237" spans="1:8" ht="12.75">
      <c r="A237" s="39" t="s">
        <v>33</v>
      </c>
      <c r="B237" s="40">
        <f>240*6</f>
        <v>1440</v>
      </c>
      <c r="C237" s="25" t="s">
        <v>594</v>
      </c>
      <c r="D237" s="47"/>
      <c r="E237" s="47"/>
      <c r="F237" s="47"/>
      <c r="G237" s="47"/>
      <c r="H237" s="47"/>
    </row>
    <row r="238" spans="1:8" ht="12.75">
      <c r="A238" s="39" t="s">
        <v>34</v>
      </c>
      <c r="B238" s="40">
        <f>8*240</f>
        <v>1920</v>
      </c>
      <c r="C238" s="25" t="s">
        <v>594</v>
      </c>
      <c r="D238" s="47"/>
      <c r="E238" s="47"/>
      <c r="F238" s="47"/>
      <c r="G238" s="47"/>
      <c r="H238" s="47"/>
    </row>
    <row r="239" spans="1:8" ht="12.75">
      <c r="A239" s="39" t="s">
        <v>35</v>
      </c>
      <c r="B239" s="40">
        <f>260*8</f>
        <v>2080</v>
      </c>
      <c r="C239" s="25" t="s">
        <v>594</v>
      </c>
      <c r="D239" s="47"/>
      <c r="E239" s="47"/>
      <c r="F239" s="47"/>
      <c r="G239" s="47"/>
      <c r="H239" s="47"/>
    </row>
    <row r="240" spans="1:8" ht="12.75">
      <c r="A240" s="39" t="s">
        <v>36</v>
      </c>
      <c r="B240" s="40">
        <f>260*9</f>
        <v>2340</v>
      </c>
      <c r="C240" s="25" t="s">
        <v>594</v>
      </c>
      <c r="D240" s="47"/>
      <c r="E240" s="47"/>
      <c r="F240" s="47"/>
      <c r="G240" s="47"/>
      <c r="H240" s="47"/>
    </row>
    <row r="241" spans="1:8" ht="12.75">
      <c r="A241" s="39" t="s">
        <v>37</v>
      </c>
      <c r="B241" s="40">
        <f>260*11</f>
        <v>2860</v>
      </c>
      <c r="C241" s="25" t="s">
        <v>594</v>
      </c>
      <c r="D241" s="47"/>
      <c r="E241" s="47"/>
      <c r="F241" s="47"/>
      <c r="G241" s="47"/>
      <c r="H241" s="47"/>
    </row>
    <row r="242" spans="1:8" ht="12.75">
      <c r="A242" s="39" t="s">
        <v>38</v>
      </c>
      <c r="B242" s="40">
        <f>260*13</f>
        <v>3380</v>
      </c>
      <c r="C242" s="25" t="s">
        <v>594</v>
      </c>
      <c r="D242" s="47"/>
      <c r="E242" s="47"/>
      <c r="F242" s="47"/>
      <c r="G242" s="47"/>
      <c r="H242" s="47"/>
    </row>
    <row r="243" spans="1:8" ht="12.75">
      <c r="A243" s="39" t="s">
        <v>39</v>
      </c>
      <c r="B243" s="40">
        <f>260*14</f>
        <v>3640</v>
      </c>
      <c r="C243" s="25" t="s">
        <v>594</v>
      </c>
      <c r="D243" s="47"/>
      <c r="E243" s="47"/>
      <c r="F243" s="47"/>
      <c r="G243" s="47"/>
      <c r="H243" s="47"/>
    </row>
    <row r="244" spans="1:8" ht="12.75">
      <c r="A244" s="39" t="s">
        <v>40</v>
      </c>
      <c r="B244" s="40">
        <f>260*16</f>
        <v>4160</v>
      </c>
      <c r="C244" s="25" t="s">
        <v>594</v>
      </c>
      <c r="D244" s="47"/>
      <c r="E244" s="47"/>
      <c r="F244" s="47"/>
      <c r="G244" s="47"/>
      <c r="H244" s="47"/>
    </row>
    <row r="245" spans="1:8" ht="25.5">
      <c r="A245" s="41" t="s">
        <v>41</v>
      </c>
      <c r="B245" s="42">
        <v>968992.28</v>
      </c>
      <c r="C245" s="33" t="s">
        <v>42</v>
      </c>
      <c r="D245" s="47"/>
      <c r="E245" s="47"/>
      <c r="F245" s="47"/>
      <c r="G245" s="47"/>
      <c r="H245" s="47"/>
    </row>
    <row r="246" spans="1:8" ht="25.5">
      <c r="A246" s="41" t="s">
        <v>43</v>
      </c>
      <c r="B246" s="42">
        <v>505293.68</v>
      </c>
      <c r="C246" s="33" t="s">
        <v>42</v>
      </c>
      <c r="D246" s="47"/>
      <c r="E246" s="47"/>
      <c r="F246" s="47"/>
      <c r="G246" s="47"/>
      <c r="H246" s="47"/>
    </row>
    <row r="247" spans="1:8" ht="25.5">
      <c r="A247" s="41" t="s">
        <v>44</v>
      </c>
      <c r="B247" s="42">
        <v>1538038.88</v>
      </c>
      <c r="C247" s="33" t="s">
        <v>42</v>
      </c>
      <c r="D247" s="47"/>
      <c r="E247" s="47"/>
      <c r="F247" s="47"/>
      <c r="G247" s="47"/>
      <c r="H247" s="47"/>
    </row>
    <row r="248" spans="1:8" ht="25.5">
      <c r="A248" s="41" t="s">
        <v>45</v>
      </c>
      <c r="B248" s="42">
        <v>490666.19</v>
      </c>
      <c r="C248" s="33" t="s">
        <v>42</v>
      </c>
      <c r="D248" s="47"/>
      <c r="E248" s="47"/>
      <c r="F248" s="47"/>
      <c r="G248" s="47"/>
      <c r="H248" s="47"/>
    </row>
    <row r="249" spans="1:8" ht="25.5">
      <c r="A249" s="43" t="s">
        <v>46</v>
      </c>
      <c r="B249" s="30">
        <v>10642.02</v>
      </c>
      <c r="C249" s="33" t="s">
        <v>47</v>
      </c>
      <c r="D249" s="47"/>
      <c r="E249" s="47"/>
      <c r="F249" s="47"/>
      <c r="G249" s="47"/>
      <c r="H249" s="47"/>
    </row>
    <row r="250" spans="1:8" ht="25.5">
      <c r="A250" s="43" t="s">
        <v>48</v>
      </c>
      <c r="B250" s="30">
        <v>11822.02</v>
      </c>
      <c r="C250" s="33" t="s">
        <v>47</v>
      </c>
      <c r="D250" s="47"/>
      <c r="E250" s="47"/>
      <c r="F250" s="47"/>
      <c r="G250" s="47"/>
      <c r="H250" s="47"/>
    </row>
    <row r="251" spans="1:8" ht="25.5">
      <c r="A251" s="43" t="s">
        <v>49</v>
      </c>
      <c r="B251" s="30">
        <v>21.13</v>
      </c>
      <c r="C251" s="33" t="s">
        <v>620</v>
      </c>
      <c r="D251" s="47"/>
      <c r="E251" s="47"/>
      <c r="F251" s="47"/>
      <c r="G251" s="47"/>
      <c r="H251" s="47"/>
    </row>
    <row r="252" spans="1:8" ht="25.5">
      <c r="A252" s="43" t="s">
        <v>50</v>
      </c>
      <c r="B252" s="30">
        <v>18.94</v>
      </c>
      <c r="C252" s="33" t="s">
        <v>620</v>
      </c>
      <c r="D252" s="47"/>
      <c r="E252" s="47"/>
      <c r="F252" s="47"/>
      <c r="G252" s="47"/>
      <c r="H252" s="47"/>
    </row>
    <row r="253" spans="1:8" ht="25.5">
      <c r="A253" s="44" t="s">
        <v>51</v>
      </c>
      <c r="B253" s="18">
        <v>8.47</v>
      </c>
      <c r="C253" s="21" t="s">
        <v>627</v>
      </c>
      <c r="D253" s="47"/>
      <c r="E253" s="47"/>
      <c r="F253" s="47"/>
      <c r="G253" s="47"/>
      <c r="H253" s="47"/>
    </row>
    <row r="254" spans="1:8" ht="25.5">
      <c r="A254" s="43" t="s">
        <v>52</v>
      </c>
      <c r="B254" s="18">
        <v>19.82</v>
      </c>
      <c r="C254" s="25" t="s">
        <v>631</v>
      </c>
      <c r="D254" s="47"/>
      <c r="E254" s="47"/>
      <c r="F254" s="47"/>
      <c r="G254" s="47"/>
      <c r="H254" s="47"/>
    </row>
    <row r="255" spans="1:8" ht="25.5">
      <c r="A255" s="44" t="s">
        <v>53</v>
      </c>
      <c r="B255" s="18">
        <v>7.09</v>
      </c>
      <c r="C255" s="19" t="s">
        <v>54</v>
      </c>
      <c r="D255" s="47"/>
      <c r="E255" s="47"/>
      <c r="F255" s="47"/>
      <c r="G255" s="47"/>
      <c r="H255" s="47"/>
    </row>
    <row r="256" spans="1:8" ht="12.75">
      <c r="A256" s="43" t="s">
        <v>55</v>
      </c>
      <c r="B256" s="30">
        <v>450</v>
      </c>
      <c r="C256" s="33" t="s">
        <v>594</v>
      </c>
      <c r="D256" s="47"/>
      <c r="E256" s="47"/>
      <c r="F256" s="47"/>
      <c r="G256" s="47"/>
      <c r="H256" s="47"/>
    </row>
    <row r="257" spans="1:8" ht="25.5">
      <c r="A257" s="43" t="s">
        <v>56</v>
      </c>
      <c r="B257" s="30">
        <v>121.81</v>
      </c>
      <c r="C257" s="33" t="s">
        <v>1135</v>
      </c>
      <c r="D257" s="47"/>
      <c r="E257" s="47"/>
      <c r="F257" s="47"/>
      <c r="G257" s="47"/>
      <c r="H257" s="47"/>
    </row>
    <row r="258" spans="1:8" ht="25.5">
      <c r="A258" s="43" t="s">
        <v>57</v>
      </c>
      <c r="B258" s="30">
        <v>71.38</v>
      </c>
      <c r="C258" s="33" t="s">
        <v>58</v>
      </c>
      <c r="D258" s="47"/>
      <c r="E258" s="47"/>
      <c r="F258" s="47"/>
      <c r="G258" s="47"/>
      <c r="H258" s="47"/>
    </row>
    <row r="259" spans="1:8" ht="12.75">
      <c r="A259" s="45" t="s">
        <v>1266</v>
      </c>
      <c r="B259" s="18">
        <v>7461.25</v>
      </c>
      <c r="C259" s="19" t="s">
        <v>59</v>
      </c>
      <c r="D259" s="47"/>
      <c r="E259" s="47"/>
      <c r="F259" s="47"/>
      <c r="G259" s="47"/>
      <c r="H259" s="47"/>
    </row>
    <row r="260" spans="1:8" ht="38.25">
      <c r="A260" s="14" t="s">
        <v>60</v>
      </c>
      <c r="B260" s="18">
        <v>15.26</v>
      </c>
      <c r="C260" s="21" t="s">
        <v>605</v>
      </c>
      <c r="D260" s="47"/>
      <c r="E260" s="47"/>
      <c r="F260" s="47"/>
      <c r="G260" s="47"/>
      <c r="H260" s="47"/>
    </row>
    <row r="263" spans="1:3" ht="25.5">
      <c r="A263" s="48" t="s">
        <v>1258</v>
      </c>
      <c r="B263" s="18">
        <v>5.78</v>
      </c>
      <c r="C263" s="21" t="s">
        <v>599</v>
      </c>
    </row>
    <row r="264" spans="1:3" ht="25.5">
      <c r="A264" s="50" t="s">
        <v>1259</v>
      </c>
      <c r="B264" s="18">
        <v>8.83</v>
      </c>
      <c r="C264" s="21" t="s">
        <v>600</v>
      </c>
    </row>
    <row r="265" spans="1:3" ht="12.75">
      <c r="A265" s="51" t="s">
        <v>1260</v>
      </c>
      <c r="B265" s="18">
        <v>105</v>
      </c>
      <c r="C265" s="33" t="s">
        <v>594</v>
      </c>
    </row>
    <row r="266" spans="1:3" ht="12.75">
      <c r="A266" s="50" t="s">
        <v>1261</v>
      </c>
      <c r="B266" s="18">
        <v>9963.58</v>
      </c>
      <c r="C266" s="25" t="s">
        <v>619</v>
      </c>
    </row>
    <row r="267" spans="1:3" ht="24">
      <c r="A267" s="48" t="s">
        <v>1262</v>
      </c>
      <c r="B267" s="18">
        <v>29.37</v>
      </c>
      <c r="C267" s="19" t="s">
        <v>630</v>
      </c>
    </row>
    <row r="268" spans="1:3" ht="24">
      <c r="A268" s="48" t="s">
        <v>1263</v>
      </c>
      <c r="B268" s="18">
        <v>29.37</v>
      </c>
      <c r="C268" s="19" t="s">
        <v>630</v>
      </c>
    </row>
    <row r="269" spans="1:3" ht="25.5">
      <c r="A269" s="48" t="s">
        <v>1264</v>
      </c>
      <c r="B269" s="18">
        <v>32.06</v>
      </c>
      <c r="C269" s="19" t="s">
        <v>1119</v>
      </c>
    </row>
    <row r="270" spans="1:3" ht="25.5">
      <c r="A270" s="48" t="s">
        <v>1265</v>
      </c>
      <c r="B270" s="18">
        <v>54.19</v>
      </c>
      <c r="C270" s="19" t="s">
        <v>1119</v>
      </c>
    </row>
    <row r="271" spans="1:3" ht="12.75">
      <c r="A271" s="14" t="s">
        <v>66</v>
      </c>
      <c r="B271" s="18">
        <v>50</v>
      </c>
      <c r="C271" s="19" t="s">
        <v>594</v>
      </c>
    </row>
    <row r="272" spans="1:3" ht="12.75">
      <c r="A272" s="14" t="s">
        <v>67</v>
      </c>
      <c r="B272" s="18">
        <v>170</v>
      </c>
      <c r="C272" s="19" t="s">
        <v>594</v>
      </c>
    </row>
    <row r="273" spans="1:3" ht="25.5">
      <c r="A273" s="48" t="s">
        <v>199</v>
      </c>
      <c r="B273" s="18">
        <v>8.87</v>
      </c>
      <c r="C273" s="21" t="s">
        <v>599</v>
      </c>
    </row>
    <row r="274" spans="1:3" ht="25.5">
      <c r="A274" s="48" t="s">
        <v>200</v>
      </c>
      <c r="B274" s="18">
        <v>8.87</v>
      </c>
      <c r="C274" s="21" t="s">
        <v>599</v>
      </c>
    </row>
    <row r="275" spans="1:3" ht="38.25">
      <c r="A275" s="48" t="s">
        <v>201</v>
      </c>
      <c r="B275" s="18">
        <v>24.3</v>
      </c>
      <c r="C275" s="25" t="s">
        <v>632</v>
      </c>
    </row>
    <row r="276" spans="1:3" ht="25.5">
      <c r="A276" s="48" t="s">
        <v>202</v>
      </c>
      <c r="B276" s="18">
        <v>19.82</v>
      </c>
      <c r="C276" s="25" t="s">
        <v>631</v>
      </c>
    </row>
    <row r="277" spans="1:3" ht="12.75">
      <c r="A277" s="48" t="s">
        <v>203</v>
      </c>
      <c r="B277" s="18">
        <v>23.86</v>
      </c>
      <c r="C277" s="25" t="s">
        <v>1142</v>
      </c>
    </row>
    <row r="278" spans="1:3" ht="12.75">
      <c r="A278" s="48" t="s">
        <v>204</v>
      </c>
      <c r="B278" s="18">
        <v>2.93</v>
      </c>
      <c r="C278" s="25" t="s">
        <v>208</v>
      </c>
    </row>
    <row r="279" spans="1:3" ht="12.75">
      <c r="A279" s="48" t="s">
        <v>205</v>
      </c>
      <c r="B279" s="18">
        <v>8.13</v>
      </c>
      <c r="C279" s="19" t="s">
        <v>1127</v>
      </c>
    </row>
    <row r="280" spans="1:3" ht="12.75">
      <c r="A280" s="48" t="s">
        <v>206</v>
      </c>
      <c r="B280" s="18">
        <v>63.9</v>
      </c>
      <c r="C280" s="19" t="s">
        <v>1131</v>
      </c>
    </row>
    <row r="281" spans="1:3" ht="12.75">
      <c r="A281" s="48" t="s">
        <v>207</v>
      </c>
      <c r="B281" s="18">
        <v>63.9</v>
      </c>
      <c r="C281" s="19" t="s">
        <v>1131</v>
      </c>
    </row>
  </sheetData>
  <sheetProtection/>
  <mergeCells count="4">
    <mergeCell ref="D51:J51"/>
    <mergeCell ref="D52:J52"/>
    <mergeCell ref="D53:J53"/>
    <mergeCell ref="D54:J54"/>
  </mergeCells>
  <conditionalFormatting sqref="A1:A65536">
    <cfRule type="duplicateValues" priority="13" dxfId="13">
      <formula>AND(COUNTIF($A$1:$A$65536,A1)&gt;1,NOT(ISBLANK(A1)))</formula>
    </cfRule>
    <cfRule type="duplicateValues" priority="14" dxfId="1">
      <formula>AND(COUNTIF($A$1:$A$65536,A1)&gt;1,NOT(ISBLANK(A1)))</formula>
    </cfRule>
  </conditionalFormatting>
  <conditionalFormatting sqref="A6:A260">
    <cfRule type="duplicateValues" priority="12" dxfId="1">
      <formula>AND(COUNTIF($A$6:$A$260,A6)&gt;1,NOT(ISBLANK(A6)))</formula>
    </cfRule>
  </conditionalFormatting>
  <conditionalFormatting sqref="A6:A236">
    <cfRule type="duplicateValues" priority="11" dxfId="1">
      <formula>AND(COUNTIF($A$6:$A$236,A6)&gt;1,NOT(ISBLANK(A6)))</formula>
    </cfRule>
  </conditionalFormatting>
  <conditionalFormatting sqref="A51:A54">
    <cfRule type="duplicateValues" priority="10" dxfId="0">
      <formula>AND(COUNTIF($A$51:$A$54,A51)&gt;1,NOT(ISBLANK(A51)))</formula>
    </cfRule>
  </conditionalFormatting>
  <conditionalFormatting sqref="A51:A54">
    <cfRule type="duplicateValues" priority="9" dxfId="1">
      <formula>AND(COUNTIF($A$51:$A$54,A51)&gt;1,NOT(ISBLANK(A51)))</formula>
    </cfRule>
  </conditionalFormatting>
  <conditionalFormatting sqref="A237:A244">
    <cfRule type="duplicateValues" priority="8" dxfId="1">
      <formula>AND(COUNTIF($A$237:$A$244,A237)&gt;1,NOT(ISBLANK(A237)))</formula>
    </cfRule>
  </conditionalFormatting>
  <conditionalFormatting sqref="A237:A260">
    <cfRule type="duplicateValues" priority="7" dxfId="0">
      <formula>AND(COUNTIF($A$237:$A$260,A237)&gt;1,NOT(ISBLANK(A237)))</formula>
    </cfRule>
  </conditionalFormatting>
  <conditionalFormatting sqref="A6:A260">
    <cfRule type="duplicateValues" priority="6" dxfId="1">
      <formula>AND(COUNTIF($A$6:$A$260,A6)&gt;1,NOT(ISBLANK(A6)))</formula>
    </cfRule>
  </conditionalFormatting>
  <conditionalFormatting sqref="A6:A236">
    <cfRule type="duplicateValues" priority="5" dxfId="1">
      <formula>AND(COUNTIF($A$6:$A$236,A6)&gt;1,NOT(ISBLANK(A6)))</formula>
    </cfRule>
  </conditionalFormatting>
  <conditionalFormatting sqref="A51:A54">
    <cfRule type="duplicateValues" priority="4" dxfId="0">
      <formula>AND(COUNTIF($A$51:$A$54,A51)&gt;1,NOT(ISBLANK(A51)))</formula>
    </cfRule>
  </conditionalFormatting>
  <conditionalFormatting sqref="A51:A54">
    <cfRule type="duplicateValues" priority="3" dxfId="1">
      <formula>AND(COUNTIF($A$51:$A$54,A51)&gt;1,NOT(ISBLANK(A51)))</formula>
    </cfRule>
  </conditionalFormatting>
  <conditionalFormatting sqref="A237:A244">
    <cfRule type="duplicateValues" priority="2" dxfId="1">
      <formula>AND(COUNTIF($A$237:$A$244,A237)&gt;1,NOT(ISBLANK(A237)))</formula>
    </cfRule>
  </conditionalFormatting>
  <conditionalFormatting sqref="A237:A260">
    <cfRule type="duplicateValues" priority="1" dxfId="0">
      <formula>AND(COUNTIF($A$237:$A$260,A237)&gt;1,NOT(ISBLANK(A237)))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I109"/>
  <sheetViews>
    <sheetView tabSelected="1" view="pageBreakPreview" zoomScaleSheetLayoutView="100" zoomScalePageLayoutView="0" workbookViewId="0" topLeftCell="A13">
      <selection activeCell="E2" sqref="E2:H2"/>
    </sheetView>
  </sheetViews>
  <sheetFormatPr defaultColWidth="9.140625" defaultRowHeight="12.75"/>
  <cols>
    <col min="1" max="1" width="4.00390625" style="2" customWidth="1"/>
    <col min="2" max="2" width="9.00390625" style="1" bestFit="1" customWidth="1"/>
    <col min="3" max="3" width="15.421875" style="10" bestFit="1" customWidth="1"/>
    <col min="4" max="4" width="71.7109375" style="13" customWidth="1"/>
    <col min="5" max="5" width="5.28125" style="1" bestFit="1" customWidth="1"/>
    <col min="6" max="6" width="8.421875" style="1" bestFit="1" customWidth="1"/>
    <col min="7" max="7" width="10.140625" style="3" bestFit="1" customWidth="1"/>
    <col min="8" max="8" width="13.421875" style="3" bestFit="1" customWidth="1"/>
    <col min="9" max="9" width="9.140625" style="15" customWidth="1"/>
    <col min="10" max="16384" width="9.140625" style="2" customWidth="1"/>
  </cols>
  <sheetData>
    <row r="1" ht="12.75" thickBot="1"/>
    <row r="2" spans="2:8" ht="84.75" customHeight="1" thickBot="1">
      <c r="B2" s="183" t="s">
        <v>1283</v>
      </c>
      <c r="C2" s="184"/>
      <c r="D2" s="185"/>
      <c r="E2" s="193" t="s">
        <v>1284</v>
      </c>
      <c r="F2" s="194"/>
      <c r="G2" s="194"/>
      <c r="H2" s="195"/>
    </row>
    <row r="3" spans="2:8" ht="12">
      <c r="B3" s="196" t="s">
        <v>335</v>
      </c>
      <c r="C3" s="11" t="s">
        <v>281</v>
      </c>
      <c r="D3" s="198" t="s">
        <v>280</v>
      </c>
      <c r="E3" s="200" t="s">
        <v>333</v>
      </c>
      <c r="F3" s="200" t="s">
        <v>334</v>
      </c>
      <c r="G3" s="202" t="s">
        <v>282</v>
      </c>
      <c r="H3" s="204" t="s">
        <v>856</v>
      </c>
    </row>
    <row r="4" spans="2:8" ht="12">
      <c r="B4" s="197"/>
      <c r="C4" s="11" t="s">
        <v>857</v>
      </c>
      <c r="D4" s="199"/>
      <c r="E4" s="200"/>
      <c r="F4" s="200"/>
      <c r="G4" s="203"/>
      <c r="H4" s="205"/>
    </row>
    <row r="5" spans="2:8" ht="45" customHeight="1">
      <c r="B5" s="197"/>
      <c r="C5" s="56" t="s">
        <v>858</v>
      </c>
      <c r="D5" s="199"/>
      <c r="E5" s="201"/>
      <c r="F5" s="201"/>
      <c r="G5" s="6" t="s">
        <v>859</v>
      </c>
      <c r="H5" s="7" t="s">
        <v>859</v>
      </c>
    </row>
    <row r="6" spans="2:8" ht="12.75" thickBot="1">
      <c r="B6" s="4">
        <v>1</v>
      </c>
      <c r="C6" s="12">
        <v>2</v>
      </c>
      <c r="D6" s="12">
        <v>4</v>
      </c>
      <c r="E6" s="5">
        <v>5</v>
      </c>
      <c r="F6" s="5">
        <v>6</v>
      </c>
      <c r="G6" s="8">
        <v>7</v>
      </c>
      <c r="H6" s="9">
        <v>8</v>
      </c>
    </row>
    <row r="7" spans="2:9" s="13" customFormat="1" ht="12">
      <c r="B7" s="65" t="s">
        <v>861</v>
      </c>
      <c r="C7" s="154" t="s">
        <v>592</v>
      </c>
      <c r="D7" s="155" t="s">
        <v>762</v>
      </c>
      <c r="E7" s="154" t="s">
        <v>592</v>
      </c>
      <c r="F7" s="154" t="s">
        <v>592</v>
      </c>
      <c r="G7" s="154" t="s">
        <v>592</v>
      </c>
      <c r="H7" s="154" t="s">
        <v>592</v>
      </c>
      <c r="I7" s="31"/>
    </row>
    <row r="8" spans="2:9" s="13" customFormat="1" ht="12">
      <c r="B8" s="65" t="s">
        <v>868</v>
      </c>
      <c r="C8" s="150" t="s">
        <v>125</v>
      </c>
      <c r="D8" s="151" t="s">
        <v>862</v>
      </c>
      <c r="E8" s="154" t="s">
        <v>864</v>
      </c>
      <c r="F8" s="172">
        <v>3.43</v>
      </c>
      <c r="G8" s="152">
        <v>0</v>
      </c>
      <c r="H8" s="153">
        <f>F8*G8</f>
        <v>0</v>
      </c>
      <c r="I8" s="31"/>
    </row>
    <row r="9" spans="2:9" s="13" customFormat="1" ht="12" customHeight="1">
      <c r="B9" s="65" t="s">
        <v>871</v>
      </c>
      <c r="C9" s="150" t="s">
        <v>125</v>
      </c>
      <c r="D9" s="151" t="s">
        <v>444</v>
      </c>
      <c r="E9" s="154" t="s">
        <v>864</v>
      </c>
      <c r="F9" s="172">
        <v>3.11</v>
      </c>
      <c r="G9" s="152">
        <v>0</v>
      </c>
      <c r="H9" s="153">
        <f aca="true" t="shared" si="0" ref="H9:H42">F9*G9</f>
        <v>0</v>
      </c>
      <c r="I9" s="31"/>
    </row>
    <row r="10" spans="2:9" s="13" customFormat="1" ht="11.25" customHeight="1">
      <c r="B10" s="65" t="s">
        <v>875</v>
      </c>
      <c r="C10" s="150" t="s">
        <v>125</v>
      </c>
      <c r="D10" s="151" t="s">
        <v>866</v>
      </c>
      <c r="E10" s="154" t="s">
        <v>867</v>
      </c>
      <c r="F10" s="172">
        <v>169</v>
      </c>
      <c r="G10" s="152">
        <v>0</v>
      </c>
      <c r="H10" s="153">
        <f t="shared" si="0"/>
        <v>0</v>
      </c>
      <c r="I10" s="31"/>
    </row>
    <row r="11" spans="2:9" s="13" customFormat="1" ht="12">
      <c r="B11" s="65" t="s">
        <v>899</v>
      </c>
      <c r="C11" s="150" t="s">
        <v>125</v>
      </c>
      <c r="D11" s="151" t="s">
        <v>869</v>
      </c>
      <c r="E11" s="154" t="s">
        <v>867</v>
      </c>
      <c r="F11" s="172">
        <v>43</v>
      </c>
      <c r="G11" s="152">
        <v>0</v>
      </c>
      <c r="H11" s="153">
        <f t="shared" si="0"/>
        <v>0</v>
      </c>
      <c r="I11" s="31"/>
    </row>
    <row r="12" spans="2:9" s="13" customFormat="1" ht="12">
      <c r="B12" s="65" t="s">
        <v>765</v>
      </c>
      <c r="C12" s="150" t="s">
        <v>125</v>
      </c>
      <c r="D12" s="151" t="s">
        <v>760</v>
      </c>
      <c r="E12" s="154" t="s">
        <v>68</v>
      </c>
      <c r="F12" s="172">
        <v>20949.38</v>
      </c>
      <c r="G12" s="152">
        <v>0</v>
      </c>
      <c r="H12" s="153">
        <f t="shared" si="0"/>
        <v>0</v>
      </c>
      <c r="I12" s="31"/>
    </row>
    <row r="13" spans="2:9" s="13" customFormat="1" ht="12">
      <c r="B13" s="65" t="s">
        <v>445</v>
      </c>
      <c r="C13" s="150" t="s">
        <v>125</v>
      </c>
      <c r="D13" s="151" t="s">
        <v>761</v>
      </c>
      <c r="E13" s="154" t="s">
        <v>68</v>
      </c>
      <c r="F13" s="172">
        <v>2884.53</v>
      </c>
      <c r="G13" s="152">
        <v>0</v>
      </c>
      <c r="H13" s="153">
        <f t="shared" si="0"/>
        <v>0</v>
      </c>
      <c r="I13" s="31"/>
    </row>
    <row r="14" spans="2:9" s="13" customFormat="1" ht="12">
      <c r="B14" s="65" t="s">
        <v>602</v>
      </c>
      <c r="C14" s="154" t="s">
        <v>592</v>
      </c>
      <c r="D14" s="155" t="s">
        <v>763</v>
      </c>
      <c r="E14" s="154" t="s">
        <v>592</v>
      </c>
      <c r="F14" s="173" t="s">
        <v>592</v>
      </c>
      <c r="G14" s="154" t="s">
        <v>592</v>
      </c>
      <c r="H14" s="154" t="s">
        <v>592</v>
      </c>
      <c r="I14" s="31"/>
    </row>
    <row r="15" spans="2:8" ht="12">
      <c r="B15" s="65" t="s">
        <v>62</v>
      </c>
      <c r="C15" s="150" t="s">
        <v>125</v>
      </c>
      <c r="D15" s="169" t="s">
        <v>229</v>
      </c>
      <c r="E15" s="165" t="s">
        <v>890</v>
      </c>
      <c r="F15" s="172">
        <v>1158.5</v>
      </c>
      <c r="G15" s="162">
        <v>0</v>
      </c>
      <c r="H15" s="153">
        <f>F15*G15</f>
        <v>0</v>
      </c>
    </row>
    <row r="16" spans="2:8" ht="12">
      <c r="B16" s="65" t="s">
        <v>446</v>
      </c>
      <c r="C16" s="150" t="s">
        <v>125</v>
      </c>
      <c r="D16" s="169" t="s">
        <v>230</v>
      </c>
      <c r="E16" s="164" t="s">
        <v>890</v>
      </c>
      <c r="F16" s="172">
        <v>369.8</v>
      </c>
      <c r="G16" s="162">
        <v>0</v>
      </c>
      <c r="H16" s="153">
        <f>F16*G16</f>
        <v>0</v>
      </c>
    </row>
    <row r="17" spans="2:9" s="13" customFormat="1" ht="12">
      <c r="B17" s="65" t="s">
        <v>447</v>
      </c>
      <c r="C17" s="150" t="s">
        <v>125</v>
      </c>
      <c r="D17" s="151" t="s">
        <v>227</v>
      </c>
      <c r="E17" s="154" t="s">
        <v>867</v>
      </c>
      <c r="F17" s="172">
        <v>8</v>
      </c>
      <c r="G17" s="162">
        <v>0</v>
      </c>
      <c r="H17" s="153">
        <f>F17*G17</f>
        <v>0</v>
      </c>
      <c r="I17" s="31"/>
    </row>
    <row r="18" spans="2:9" s="13" customFormat="1" ht="12">
      <c r="B18" s="65" t="s">
        <v>448</v>
      </c>
      <c r="C18" s="154" t="s">
        <v>592</v>
      </c>
      <c r="D18" s="155" t="s">
        <v>764</v>
      </c>
      <c r="E18" s="154" t="s">
        <v>592</v>
      </c>
      <c r="F18" s="173" t="s">
        <v>592</v>
      </c>
      <c r="G18" s="154" t="s">
        <v>592</v>
      </c>
      <c r="H18" s="154" t="s">
        <v>592</v>
      </c>
      <c r="I18" s="31"/>
    </row>
    <row r="19" spans="2:9" s="13" customFormat="1" ht="12" customHeight="1">
      <c r="B19" s="65" t="s">
        <v>449</v>
      </c>
      <c r="C19" s="150" t="s">
        <v>125</v>
      </c>
      <c r="D19" s="151" t="s">
        <v>228</v>
      </c>
      <c r="E19" s="154" t="s">
        <v>68</v>
      </c>
      <c r="F19" s="172">
        <v>23564</v>
      </c>
      <c r="G19" s="152">
        <v>0</v>
      </c>
      <c r="H19" s="153">
        <f t="shared" si="0"/>
        <v>0</v>
      </c>
      <c r="I19" s="31"/>
    </row>
    <row r="20" spans="2:9" s="13" customFormat="1" ht="12">
      <c r="B20" s="65" t="s">
        <v>450</v>
      </c>
      <c r="C20" s="154" t="s">
        <v>592</v>
      </c>
      <c r="D20" s="155" t="s">
        <v>408</v>
      </c>
      <c r="E20" s="154" t="s">
        <v>592</v>
      </c>
      <c r="F20" s="173" t="s">
        <v>592</v>
      </c>
      <c r="G20" s="154" t="s">
        <v>592</v>
      </c>
      <c r="H20" s="154" t="s">
        <v>592</v>
      </c>
      <c r="I20" s="31"/>
    </row>
    <row r="21" spans="2:9" s="13" customFormat="1" ht="12">
      <c r="B21" s="65" t="s">
        <v>451</v>
      </c>
      <c r="C21" s="154" t="s">
        <v>592</v>
      </c>
      <c r="D21" s="155" t="s">
        <v>973</v>
      </c>
      <c r="E21" s="154" t="s">
        <v>592</v>
      </c>
      <c r="F21" s="173" t="s">
        <v>592</v>
      </c>
      <c r="G21" s="154" t="s">
        <v>592</v>
      </c>
      <c r="H21" s="154" t="s">
        <v>592</v>
      </c>
      <c r="I21" s="31"/>
    </row>
    <row r="22" spans="2:9" s="13" customFormat="1" ht="12">
      <c r="B22" s="65" t="s">
        <v>452</v>
      </c>
      <c r="C22" s="150" t="s">
        <v>125</v>
      </c>
      <c r="D22" s="151" t="s">
        <v>837</v>
      </c>
      <c r="E22" s="154" t="s">
        <v>65</v>
      </c>
      <c r="F22" s="172">
        <v>24459.48</v>
      </c>
      <c r="G22" s="152">
        <v>0</v>
      </c>
      <c r="H22" s="153">
        <f t="shared" si="0"/>
        <v>0</v>
      </c>
      <c r="I22" s="31"/>
    </row>
    <row r="23" spans="2:9" s="13" customFormat="1" ht="12">
      <c r="B23" s="65" t="s">
        <v>453</v>
      </c>
      <c r="C23" s="150" t="s">
        <v>125</v>
      </c>
      <c r="D23" s="151" t="s">
        <v>970</v>
      </c>
      <c r="E23" s="154" t="s">
        <v>65</v>
      </c>
      <c r="F23" s="172">
        <v>24459.48</v>
      </c>
      <c r="G23" s="152">
        <v>0</v>
      </c>
      <c r="H23" s="153">
        <f t="shared" si="0"/>
        <v>0</v>
      </c>
      <c r="I23" s="31"/>
    </row>
    <row r="24" spans="2:9" s="13" customFormat="1" ht="12">
      <c r="B24" s="65" t="s">
        <v>454</v>
      </c>
      <c r="C24" s="150" t="s">
        <v>125</v>
      </c>
      <c r="D24" s="151" t="s">
        <v>969</v>
      </c>
      <c r="E24" s="154" t="s">
        <v>65</v>
      </c>
      <c r="F24" s="172">
        <v>24459.48</v>
      </c>
      <c r="G24" s="152">
        <v>0</v>
      </c>
      <c r="H24" s="153">
        <f t="shared" si="0"/>
        <v>0</v>
      </c>
      <c r="I24" s="31"/>
    </row>
    <row r="25" spans="2:9" s="13" customFormat="1" ht="12" customHeight="1">
      <c r="B25" s="65" t="s">
        <v>455</v>
      </c>
      <c r="C25" s="150" t="s">
        <v>125</v>
      </c>
      <c r="D25" s="151" t="s">
        <v>128</v>
      </c>
      <c r="E25" s="154" t="s">
        <v>65</v>
      </c>
      <c r="F25" s="172">
        <v>24639.48</v>
      </c>
      <c r="G25" s="152">
        <v>0</v>
      </c>
      <c r="H25" s="153">
        <f t="shared" si="0"/>
        <v>0</v>
      </c>
      <c r="I25" s="31"/>
    </row>
    <row r="26" spans="2:9" s="13" customFormat="1" ht="12">
      <c r="B26" s="65" t="s">
        <v>456</v>
      </c>
      <c r="C26" s="150" t="s">
        <v>125</v>
      </c>
      <c r="D26" s="151" t="s">
        <v>637</v>
      </c>
      <c r="E26" s="154" t="s">
        <v>65</v>
      </c>
      <c r="F26" s="172">
        <v>27799.48</v>
      </c>
      <c r="G26" s="152">
        <v>0</v>
      </c>
      <c r="H26" s="153">
        <f t="shared" si="0"/>
        <v>0</v>
      </c>
      <c r="I26" s="31"/>
    </row>
    <row r="27" spans="2:9" s="13" customFormat="1" ht="12">
      <c r="B27" s="65" t="s">
        <v>416</v>
      </c>
      <c r="C27" s="150" t="s">
        <v>125</v>
      </c>
      <c r="D27" s="151" t="s">
        <v>971</v>
      </c>
      <c r="E27" s="154" t="s">
        <v>65</v>
      </c>
      <c r="F27" s="172">
        <v>31916.48</v>
      </c>
      <c r="G27" s="152">
        <v>0</v>
      </c>
      <c r="H27" s="153">
        <f t="shared" si="0"/>
        <v>0</v>
      </c>
      <c r="I27" s="31"/>
    </row>
    <row r="28" spans="2:9" s="13" customFormat="1" ht="12">
      <c r="B28" s="65" t="s">
        <v>422</v>
      </c>
      <c r="C28" s="150" t="s">
        <v>125</v>
      </c>
      <c r="D28" s="151" t="s">
        <v>175</v>
      </c>
      <c r="E28" s="154" t="s">
        <v>65</v>
      </c>
      <c r="F28" s="172">
        <v>73378.44</v>
      </c>
      <c r="G28" s="152">
        <v>0</v>
      </c>
      <c r="H28" s="153">
        <f t="shared" si="0"/>
        <v>0</v>
      </c>
      <c r="I28" s="31"/>
    </row>
    <row r="29" spans="2:9" s="13" customFormat="1" ht="12">
      <c r="B29" s="65" t="s">
        <v>424</v>
      </c>
      <c r="C29" s="154" t="s">
        <v>592</v>
      </c>
      <c r="D29" s="155" t="s">
        <v>975</v>
      </c>
      <c r="E29" s="154" t="s">
        <v>592</v>
      </c>
      <c r="F29" s="173" t="s">
        <v>592</v>
      </c>
      <c r="G29" s="154" t="s">
        <v>592</v>
      </c>
      <c r="H29" s="154" t="s">
        <v>592</v>
      </c>
      <c r="I29" s="31"/>
    </row>
    <row r="30" spans="2:9" s="13" customFormat="1" ht="12">
      <c r="B30" s="65" t="s">
        <v>427</v>
      </c>
      <c r="C30" s="150" t="s">
        <v>125</v>
      </c>
      <c r="D30" s="151" t="s">
        <v>837</v>
      </c>
      <c r="E30" s="154" t="s">
        <v>65</v>
      </c>
      <c r="F30" s="172">
        <v>2807.9</v>
      </c>
      <c r="G30" s="152">
        <v>0</v>
      </c>
      <c r="H30" s="153">
        <f>F30*G30</f>
        <v>0</v>
      </c>
      <c r="I30" s="31"/>
    </row>
    <row r="31" spans="2:9" s="13" customFormat="1" ht="12">
      <c r="B31" s="65" t="s">
        <v>430</v>
      </c>
      <c r="C31" s="150" t="s">
        <v>125</v>
      </c>
      <c r="D31" s="151" t="s">
        <v>970</v>
      </c>
      <c r="E31" s="154" t="s">
        <v>65</v>
      </c>
      <c r="F31" s="172">
        <v>2807.9</v>
      </c>
      <c r="G31" s="152">
        <v>0</v>
      </c>
      <c r="H31" s="153">
        <f>F31*G31</f>
        <v>0</v>
      </c>
      <c r="I31" s="31"/>
    </row>
    <row r="32" spans="2:9" s="13" customFormat="1" ht="12">
      <c r="B32" s="65" t="s">
        <v>434</v>
      </c>
      <c r="C32" s="150" t="s">
        <v>125</v>
      </c>
      <c r="D32" s="151" t="s">
        <v>969</v>
      </c>
      <c r="E32" s="154" t="s">
        <v>65</v>
      </c>
      <c r="F32" s="172">
        <v>2807.9</v>
      </c>
      <c r="G32" s="152">
        <v>0</v>
      </c>
      <c r="H32" s="153">
        <f>F32*G32</f>
        <v>0</v>
      </c>
      <c r="I32" s="31"/>
    </row>
    <row r="33" spans="2:9" s="13" customFormat="1" ht="12">
      <c r="B33" s="65" t="s">
        <v>457</v>
      </c>
      <c r="C33" s="150" t="s">
        <v>125</v>
      </c>
      <c r="D33" s="151" t="s">
        <v>175</v>
      </c>
      <c r="E33" s="154" t="s">
        <v>65</v>
      </c>
      <c r="F33" s="172">
        <v>8423.7</v>
      </c>
      <c r="G33" s="152">
        <v>0</v>
      </c>
      <c r="H33" s="153">
        <f>F33*G33</f>
        <v>0</v>
      </c>
      <c r="I33" s="31"/>
    </row>
    <row r="34" spans="2:9" s="13" customFormat="1" ht="12">
      <c r="B34" s="65" t="s">
        <v>458</v>
      </c>
      <c r="C34" s="154" t="s">
        <v>592</v>
      </c>
      <c r="D34" s="155" t="s">
        <v>976</v>
      </c>
      <c r="E34" s="154" t="s">
        <v>592</v>
      </c>
      <c r="F34" s="173" t="s">
        <v>592</v>
      </c>
      <c r="G34" s="154" t="s">
        <v>592</v>
      </c>
      <c r="H34" s="154" t="s">
        <v>592</v>
      </c>
      <c r="I34" s="31"/>
    </row>
    <row r="35" spans="2:9" s="13" customFormat="1" ht="12">
      <c r="B35" s="65" t="s">
        <v>459</v>
      </c>
      <c r="C35" s="150" t="s">
        <v>125</v>
      </c>
      <c r="D35" s="151" t="s">
        <v>837</v>
      </c>
      <c r="E35" s="154" t="s">
        <v>65</v>
      </c>
      <c r="F35" s="172">
        <v>70</v>
      </c>
      <c r="G35" s="152">
        <v>0</v>
      </c>
      <c r="H35" s="153">
        <f>F35*G35</f>
        <v>0</v>
      </c>
      <c r="I35" s="31"/>
    </row>
    <row r="36" spans="2:9" s="13" customFormat="1" ht="12">
      <c r="B36" s="65" t="s">
        <v>460</v>
      </c>
      <c r="C36" s="150" t="s">
        <v>125</v>
      </c>
      <c r="D36" s="151" t="s">
        <v>970</v>
      </c>
      <c r="E36" s="154" t="s">
        <v>65</v>
      </c>
      <c r="F36" s="172">
        <v>70</v>
      </c>
      <c r="G36" s="152">
        <v>0</v>
      </c>
      <c r="H36" s="153">
        <f>F36*G36</f>
        <v>0</v>
      </c>
      <c r="I36" s="31"/>
    </row>
    <row r="37" spans="2:9" s="13" customFormat="1" ht="12">
      <c r="B37" s="65" t="s">
        <v>461</v>
      </c>
      <c r="C37" s="150" t="s">
        <v>125</v>
      </c>
      <c r="D37" s="151" t="s">
        <v>175</v>
      </c>
      <c r="E37" s="154" t="s">
        <v>65</v>
      </c>
      <c r="F37" s="172">
        <v>140</v>
      </c>
      <c r="G37" s="152">
        <v>0</v>
      </c>
      <c r="H37" s="153">
        <f>F37*G37</f>
        <v>0</v>
      </c>
      <c r="I37" s="31"/>
    </row>
    <row r="38" spans="2:9" s="13" customFormat="1" ht="12">
      <c r="B38" s="65" t="s">
        <v>462</v>
      </c>
      <c r="C38" s="154" t="s">
        <v>592</v>
      </c>
      <c r="D38" s="155" t="s">
        <v>972</v>
      </c>
      <c r="E38" s="154" t="s">
        <v>592</v>
      </c>
      <c r="F38" s="173" t="s">
        <v>592</v>
      </c>
      <c r="G38" s="154" t="s">
        <v>592</v>
      </c>
      <c r="H38" s="154" t="s">
        <v>592</v>
      </c>
      <c r="I38" s="31"/>
    </row>
    <row r="39" spans="2:9" s="13" customFormat="1" ht="12">
      <c r="B39" s="65" t="s">
        <v>463</v>
      </c>
      <c r="C39" s="150" t="s">
        <v>125</v>
      </c>
      <c r="D39" s="151" t="s">
        <v>129</v>
      </c>
      <c r="E39" s="154" t="s">
        <v>65</v>
      </c>
      <c r="F39" s="172">
        <v>1344.97</v>
      </c>
      <c r="G39" s="152">
        <v>0</v>
      </c>
      <c r="H39" s="153">
        <f t="shared" si="0"/>
        <v>0</v>
      </c>
      <c r="I39" s="31"/>
    </row>
    <row r="40" spans="2:9" s="13" customFormat="1" ht="12" customHeight="1">
      <c r="B40" s="65" t="s">
        <v>464</v>
      </c>
      <c r="C40" s="150" t="s">
        <v>125</v>
      </c>
      <c r="D40" s="151" t="s">
        <v>974</v>
      </c>
      <c r="E40" s="154" t="s">
        <v>65</v>
      </c>
      <c r="F40" s="172">
        <v>1344.97</v>
      </c>
      <c r="G40" s="152">
        <v>0</v>
      </c>
      <c r="H40" s="153">
        <f t="shared" si="0"/>
        <v>0</v>
      </c>
      <c r="I40" s="31"/>
    </row>
    <row r="41" spans="2:9" s="13" customFormat="1" ht="12">
      <c r="B41" s="65" t="s">
        <v>465</v>
      </c>
      <c r="C41" s="150" t="s">
        <v>125</v>
      </c>
      <c r="D41" s="151" t="s">
        <v>637</v>
      </c>
      <c r="E41" s="154" t="s">
        <v>65</v>
      </c>
      <c r="F41" s="172">
        <v>1370.75</v>
      </c>
      <c r="G41" s="152">
        <v>0</v>
      </c>
      <c r="H41" s="153">
        <f t="shared" si="0"/>
        <v>0</v>
      </c>
      <c r="I41" s="31"/>
    </row>
    <row r="42" spans="2:9" s="13" customFormat="1" ht="12">
      <c r="B42" s="65" t="s">
        <v>466</v>
      </c>
      <c r="C42" s="150" t="s">
        <v>125</v>
      </c>
      <c r="D42" s="151" t="s">
        <v>971</v>
      </c>
      <c r="E42" s="154" t="s">
        <v>65</v>
      </c>
      <c r="F42" s="172">
        <v>1374.52</v>
      </c>
      <c r="G42" s="152">
        <v>0</v>
      </c>
      <c r="H42" s="153">
        <f t="shared" si="0"/>
        <v>0</v>
      </c>
      <c r="I42" s="31"/>
    </row>
    <row r="43" spans="2:9" s="13" customFormat="1" ht="12">
      <c r="B43" s="65" t="s">
        <v>467</v>
      </c>
      <c r="C43" s="154" t="s">
        <v>592</v>
      </c>
      <c r="D43" s="155" t="s">
        <v>979</v>
      </c>
      <c r="E43" s="154" t="s">
        <v>592</v>
      </c>
      <c r="F43" s="173" t="s">
        <v>592</v>
      </c>
      <c r="G43" s="154" t="s">
        <v>592</v>
      </c>
      <c r="H43" s="154" t="s">
        <v>592</v>
      </c>
      <c r="I43" s="31"/>
    </row>
    <row r="44" spans="2:9" s="13" customFormat="1" ht="11.25" customHeight="1">
      <c r="B44" s="65" t="s">
        <v>468</v>
      </c>
      <c r="C44" s="150" t="s">
        <v>125</v>
      </c>
      <c r="D44" s="151" t="s">
        <v>130</v>
      </c>
      <c r="E44" s="154" t="s">
        <v>65</v>
      </c>
      <c r="F44" s="172">
        <v>1096.8</v>
      </c>
      <c r="G44" s="152">
        <v>0</v>
      </c>
      <c r="H44" s="153">
        <f>F44*G44</f>
        <v>0</v>
      </c>
      <c r="I44" s="31"/>
    </row>
    <row r="45" spans="2:9" s="13" customFormat="1" ht="12" customHeight="1">
      <c r="B45" s="65" t="s">
        <v>469</v>
      </c>
      <c r="C45" s="150" t="s">
        <v>125</v>
      </c>
      <c r="D45" s="151" t="s">
        <v>974</v>
      </c>
      <c r="E45" s="154" t="s">
        <v>65</v>
      </c>
      <c r="F45" s="172">
        <v>1096.8</v>
      </c>
      <c r="G45" s="152">
        <v>0</v>
      </c>
      <c r="H45" s="153">
        <f>F45*G45</f>
        <v>0</v>
      </c>
      <c r="I45" s="31"/>
    </row>
    <row r="46" spans="2:9" s="13" customFormat="1" ht="12">
      <c r="B46" s="65" t="s">
        <v>470</v>
      </c>
      <c r="C46" s="150" t="s">
        <v>125</v>
      </c>
      <c r="D46" s="151" t="s">
        <v>637</v>
      </c>
      <c r="E46" s="154" t="s">
        <v>65</v>
      </c>
      <c r="F46" s="172">
        <v>1096.8</v>
      </c>
      <c r="G46" s="152">
        <v>0</v>
      </c>
      <c r="H46" s="153">
        <f>F46*G46</f>
        <v>0</v>
      </c>
      <c r="I46" s="31"/>
    </row>
    <row r="47" spans="2:9" s="13" customFormat="1" ht="12">
      <c r="B47" s="65" t="s">
        <v>471</v>
      </c>
      <c r="C47" s="150" t="s">
        <v>125</v>
      </c>
      <c r="D47" s="151" t="s">
        <v>980</v>
      </c>
      <c r="E47" s="154" t="s">
        <v>65</v>
      </c>
      <c r="F47" s="172">
        <v>1096.8</v>
      </c>
      <c r="G47" s="152">
        <v>0</v>
      </c>
      <c r="H47" s="153">
        <f>F47*G47</f>
        <v>0</v>
      </c>
      <c r="I47" s="31"/>
    </row>
    <row r="48" spans="2:9" s="13" customFormat="1" ht="12">
      <c r="B48" s="65" t="s">
        <v>472</v>
      </c>
      <c r="C48" s="154" t="s">
        <v>592</v>
      </c>
      <c r="D48" s="155" t="s">
        <v>981</v>
      </c>
      <c r="E48" s="154" t="s">
        <v>592</v>
      </c>
      <c r="F48" s="173" t="s">
        <v>592</v>
      </c>
      <c r="G48" s="154" t="s">
        <v>592</v>
      </c>
      <c r="H48" s="154" t="s">
        <v>592</v>
      </c>
      <c r="I48" s="31"/>
    </row>
    <row r="49" spans="2:9" s="13" customFormat="1" ht="11.25" customHeight="1">
      <c r="B49" s="65" t="s">
        <v>473</v>
      </c>
      <c r="C49" s="150" t="s">
        <v>125</v>
      </c>
      <c r="D49" s="151" t="s">
        <v>130</v>
      </c>
      <c r="E49" s="154" t="s">
        <v>65</v>
      </c>
      <c r="F49" s="172">
        <v>9.1</v>
      </c>
      <c r="G49" s="152">
        <v>0</v>
      </c>
      <c r="H49" s="153">
        <f>F49*G49</f>
        <v>0</v>
      </c>
      <c r="I49" s="31"/>
    </row>
    <row r="50" spans="2:9" s="13" customFormat="1" ht="12" customHeight="1">
      <c r="B50" s="65" t="s">
        <v>474</v>
      </c>
      <c r="C50" s="150" t="s">
        <v>125</v>
      </c>
      <c r="D50" s="151" t="s">
        <v>982</v>
      </c>
      <c r="E50" s="154" t="s">
        <v>65</v>
      </c>
      <c r="F50" s="172">
        <v>9.1</v>
      </c>
      <c r="G50" s="152">
        <v>0</v>
      </c>
      <c r="H50" s="153">
        <f>F50*G50</f>
        <v>0</v>
      </c>
      <c r="I50" s="31"/>
    </row>
    <row r="51" spans="2:9" s="13" customFormat="1" ht="12">
      <c r="B51" s="65" t="s">
        <v>475</v>
      </c>
      <c r="C51" s="150" t="s">
        <v>125</v>
      </c>
      <c r="D51" s="151" t="s">
        <v>983</v>
      </c>
      <c r="E51" s="154" t="s">
        <v>65</v>
      </c>
      <c r="F51" s="172">
        <v>9.1</v>
      </c>
      <c r="G51" s="152">
        <v>0</v>
      </c>
      <c r="H51" s="153">
        <f>F51*G51</f>
        <v>0</v>
      </c>
      <c r="I51" s="31"/>
    </row>
    <row r="52" spans="2:9" s="13" customFormat="1" ht="12">
      <c r="B52" s="65" t="s">
        <v>476</v>
      </c>
      <c r="C52" s="150" t="s">
        <v>125</v>
      </c>
      <c r="D52" s="151" t="s">
        <v>980</v>
      </c>
      <c r="E52" s="154" t="s">
        <v>65</v>
      </c>
      <c r="F52" s="172">
        <v>9.1</v>
      </c>
      <c r="G52" s="152">
        <v>0</v>
      </c>
      <c r="H52" s="153">
        <f>F52*G52</f>
        <v>0</v>
      </c>
      <c r="I52" s="31"/>
    </row>
    <row r="53" spans="2:9" s="13" customFormat="1" ht="12" customHeight="1">
      <c r="B53" s="65" t="s">
        <v>477</v>
      </c>
      <c r="C53" s="154" t="s">
        <v>592</v>
      </c>
      <c r="D53" s="155" t="s">
        <v>985</v>
      </c>
      <c r="E53" s="154" t="s">
        <v>592</v>
      </c>
      <c r="F53" s="173" t="s">
        <v>592</v>
      </c>
      <c r="G53" s="154" t="s">
        <v>592</v>
      </c>
      <c r="H53" s="154" t="s">
        <v>592</v>
      </c>
      <c r="I53" s="31"/>
    </row>
    <row r="54" spans="2:9" s="13" customFormat="1" ht="12">
      <c r="B54" s="65" t="s">
        <v>478</v>
      </c>
      <c r="C54" s="150" t="s">
        <v>125</v>
      </c>
      <c r="D54" s="151" t="s">
        <v>984</v>
      </c>
      <c r="E54" s="154" t="s">
        <v>65</v>
      </c>
      <c r="F54" s="172">
        <v>6372.37</v>
      </c>
      <c r="G54" s="152">
        <v>0</v>
      </c>
      <c r="H54" s="153">
        <f>F54*G54</f>
        <v>0</v>
      </c>
      <c r="I54" s="31"/>
    </row>
    <row r="55" spans="2:9" s="13" customFormat="1" ht="12" customHeight="1">
      <c r="B55" s="65" t="s">
        <v>479</v>
      </c>
      <c r="C55" s="150" t="s">
        <v>125</v>
      </c>
      <c r="D55" s="151" t="s">
        <v>182</v>
      </c>
      <c r="E55" s="154" t="s">
        <v>65</v>
      </c>
      <c r="F55" s="172">
        <v>6372.37</v>
      </c>
      <c r="G55" s="152">
        <v>0</v>
      </c>
      <c r="H55" s="153">
        <f>F55*G55</f>
        <v>0</v>
      </c>
      <c r="I55" s="31"/>
    </row>
    <row r="56" spans="2:9" s="13" customFormat="1" ht="12" customHeight="1">
      <c r="B56" s="65" t="s">
        <v>480</v>
      </c>
      <c r="C56" s="150" t="s">
        <v>125</v>
      </c>
      <c r="D56" s="151" t="s">
        <v>983</v>
      </c>
      <c r="E56" s="154" t="s">
        <v>65</v>
      </c>
      <c r="F56" s="172">
        <v>6372.37</v>
      </c>
      <c r="G56" s="152">
        <v>0</v>
      </c>
      <c r="H56" s="153">
        <f>F56*G56</f>
        <v>0</v>
      </c>
      <c r="I56" s="31"/>
    </row>
    <row r="57" spans="2:9" s="13" customFormat="1" ht="12" customHeight="1">
      <c r="B57" s="65" t="s">
        <v>481</v>
      </c>
      <c r="C57" s="150" t="s">
        <v>125</v>
      </c>
      <c r="D57" s="151" t="s">
        <v>980</v>
      </c>
      <c r="E57" s="154" t="s">
        <v>65</v>
      </c>
      <c r="F57" s="172">
        <v>6372.37</v>
      </c>
      <c r="G57" s="152">
        <v>0</v>
      </c>
      <c r="H57" s="153">
        <f>F57*G57</f>
        <v>0</v>
      </c>
      <c r="I57" s="31"/>
    </row>
    <row r="58" spans="2:9" s="13" customFormat="1" ht="12" customHeight="1">
      <c r="B58" s="65" t="s">
        <v>482</v>
      </c>
      <c r="C58" s="154" t="s">
        <v>592</v>
      </c>
      <c r="D58" s="155" t="s">
        <v>986</v>
      </c>
      <c r="E58" s="154" t="s">
        <v>592</v>
      </c>
      <c r="F58" s="173" t="s">
        <v>592</v>
      </c>
      <c r="G58" s="154" t="s">
        <v>592</v>
      </c>
      <c r="H58" s="154" t="s">
        <v>592</v>
      </c>
      <c r="I58" s="31"/>
    </row>
    <row r="59" spans="2:9" s="13" customFormat="1" ht="12" customHeight="1">
      <c r="B59" s="65" t="s">
        <v>483</v>
      </c>
      <c r="C59" s="150" t="s">
        <v>125</v>
      </c>
      <c r="D59" s="151" t="s">
        <v>130</v>
      </c>
      <c r="E59" s="154" t="s">
        <v>65</v>
      </c>
      <c r="F59" s="172">
        <v>6543.84</v>
      </c>
      <c r="G59" s="152">
        <v>0</v>
      </c>
      <c r="H59" s="153">
        <f>F59*G59</f>
        <v>0</v>
      </c>
      <c r="I59" s="31"/>
    </row>
    <row r="60" spans="2:9" s="13" customFormat="1" ht="12" customHeight="1">
      <c r="B60" s="65" t="s">
        <v>484</v>
      </c>
      <c r="C60" s="150" t="s">
        <v>125</v>
      </c>
      <c r="D60" s="151" t="s">
        <v>179</v>
      </c>
      <c r="E60" s="154" t="s">
        <v>65</v>
      </c>
      <c r="F60" s="172">
        <v>6543.84</v>
      </c>
      <c r="G60" s="152">
        <v>0</v>
      </c>
      <c r="H60" s="153">
        <f>F60*G60</f>
        <v>0</v>
      </c>
      <c r="I60" s="31"/>
    </row>
    <row r="61" spans="2:9" s="13" customFormat="1" ht="12" customHeight="1">
      <c r="B61" s="65" t="s">
        <v>485</v>
      </c>
      <c r="C61" s="150" t="s">
        <v>125</v>
      </c>
      <c r="D61" s="151" t="s">
        <v>983</v>
      </c>
      <c r="E61" s="154" t="s">
        <v>65</v>
      </c>
      <c r="F61" s="172">
        <v>6543.84</v>
      </c>
      <c r="G61" s="152">
        <v>0</v>
      </c>
      <c r="H61" s="153">
        <f>F61*G61</f>
        <v>0</v>
      </c>
      <c r="I61" s="31"/>
    </row>
    <row r="62" spans="2:9" s="13" customFormat="1" ht="12" customHeight="1">
      <c r="B62" s="65" t="s">
        <v>486</v>
      </c>
      <c r="C62" s="150" t="s">
        <v>125</v>
      </c>
      <c r="D62" s="151" t="s">
        <v>980</v>
      </c>
      <c r="E62" s="154" t="s">
        <v>65</v>
      </c>
      <c r="F62" s="172">
        <v>6543.84</v>
      </c>
      <c r="G62" s="152">
        <v>0</v>
      </c>
      <c r="H62" s="153">
        <f>F62*G62</f>
        <v>0</v>
      </c>
      <c r="I62" s="31"/>
    </row>
    <row r="63" spans="2:9" s="13" customFormat="1" ht="12" customHeight="1">
      <c r="B63" s="65" t="s">
        <v>487</v>
      </c>
      <c r="C63" s="154" t="s">
        <v>592</v>
      </c>
      <c r="D63" s="155" t="s">
        <v>987</v>
      </c>
      <c r="E63" s="154" t="s">
        <v>592</v>
      </c>
      <c r="F63" s="173" t="s">
        <v>592</v>
      </c>
      <c r="G63" s="154" t="s">
        <v>592</v>
      </c>
      <c r="H63" s="154" t="s">
        <v>592</v>
      </c>
      <c r="I63" s="31"/>
    </row>
    <row r="64" spans="2:9" s="13" customFormat="1" ht="12" customHeight="1">
      <c r="B64" s="65" t="s">
        <v>488</v>
      </c>
      <c r="C64" s="150" t="s">
        <v>125</v>
      </c>
      <c r="D64" s="151" t="s">
        <v>988</v>
      </c>
      <c r="E64" s="154" t="s">
        <v>65</v>
      </c>
      <c r="F64" s="172">
        <v>140.35</v>
      </c>
      <c r="G64" s="152">
        <v>0</v>
      </c>
      <c r="H64" s="153">
        <f>F64*G64</f>
        <v>0</v>
      </c>
      <c r="I64" s="31"/>
    </row>
    <row r="65" spans="2:9" s="13" customFormat="1" ht="12">
      <c r="B65" s="65" t="s">
        <v>489</v>
      </c>
      <c r="C65" s="150" t="s">
        <v>125</v>
      </c>
      <c r="D65" s="151" t="s">
        <v>983</v>
      </c>
      <c r="E65" s="154" t="s">
        <v>65</v>
      </c>
      <c r="F65" s="172">
        <v>140.35</v>
      </c>
      <c r="G65" s="152">
        <v>0</v>
      </c>
      <c r="H65" s="153">
        <f>F65*G65</f>
        <v>0</v>
      </c>
      <c r="I65" s="31"/>
    </row>
    <row r="66" spans="2:9" s="13" customFormat="1" ht="12">
      <c r="B66" s="65" t="s">
        <v>490</v>
      </c>
      <c r="C66" s="150" t="s">
        <v>125</v>
      </c>
      <c r="D66" s="151" t="s">
        <v>971</v>
      </c>
      <c r="E66" s="154" t="s">
        <v>65</v>
      </c>
      <c r="F66" s="172">
        <v>140.35</v>
      </c>
      <c r="G66" s="152">
        <v>0</v>
      </c>
      <c r="H66" s="153">
        <f>F66*G66</f>
        <v>0</v>
      </c>
      <c r="I66" s="31"/>
    </row>
    <row r="67" spans="2:9" s="13" customFormat="1" ht="12">
      <c r="B67" s="65" t="s">
        <v>491</v>
      </c>
      <c r="C67" s="154" t="s">
        <v>592</v>
      </c>
      <c r="D67" s="155" t="s">
        <v>429</v>
      </c>
      <c r="E67" s="154" t="s">
        <v>592</v>
      </c>
      <c r="F67" s="173" t="s">
        <v>592</v>
      </c>
      <c r="G67" s="154" t="s">
        <v>592</v>
      </c>
      <c r="H67" s="154" t="s">
        <v>592</v>
      </c>
      <c r="I67" s="31"/>
    </row>
    <row r="68" spans="2:9" s="13" customFormat="1" ht="11.25" customHeight="1">
      <c r="B68" s="65" t="s">
        <v>492</v>
      </c>
      <c r="C68" s="150" t="s">
        <v>125</v>
      </c>
      <c r="D68" s="151" t="s">
        <v>590</v>
      </c>
      <c r="E68" s="154" t="s">
        <v>65</v>
      </c>
      <c r="F68" s="172">
        <v>21</v>
      </c>
      <c r="G68" s="152">
        <v>0</v>
      </c>
      <c r="H68" s="153">
        <f aca="true" t="shared" si="1" ref="H68:H75">F68*G68</f>
        <v>0</v>
      </c>
      <c r="I68" s="31"/>
    </row>
    <row r="69" spans="2:9" s="13" customFormat="1" ht="12">
      <c r="B69" s="65" t="s">
        <v>493</v>
      </c>
      <c r="C69" s="150" t="s">
        <v>125</v>
      </c>
      <c r="D69" s="151" t="s">
        <v>777</v>
      </c>
      <c r="E69" s="154" t="s">
        <v>65</v>
      </c>
      <c r="F69" s="172">
        <v>137.21</v>
      </c>
      <c r="G69" s="152">
        <v>0</v>
      </c>
      <c r="H69" s="153">
        <f t="shared" si="1"/>
        <v>0</v>
      </c>
      <c r="I69" s="31"/>
    </row>
    <row r="70" spans="2:9" s="13" customFormat="1" ht="12" customHeight="1">
      <c r="B70" s="65" t="s">
        <v>494</v>
      </c>
      <c r="C70" s="150" t="s">
        <v>125</v>
      </c>
      <c r="D70" s="151" t="s">
        <v>774</v>
      </c>
      <c r="E70" s="154" t="s">
        <v>65</v>
      </c>
      <c r="F70" s="172">
        <v>28845.26</v>
      </c>
      <c r="G70" s="152">
        <v>0</v>
      </c>
      <c r="H70" s="153">
        <f t="shared" si="1"/>
        <v>0</v>
      </c>
      <c r="I70" s="31"/>
    </row>
    <row r="71" spans="2:9" s="13" customFormat="1" ht="12">
      <c r="B71" s="65" t="s">
        <v>495</v>
      </c>
      <c r="C71" s="154" t="s">
        <v>592</v>
      </c>
      <c r="D71" s="155" t="s">
        <v>561</v>
      </c>
      <c r="E71" s="154" t="s">
        <v>592</v>
      </c>
      <c r="F71" s="173" t="s">
        <v>592</v>
      </c>
      <c r="G71" s="154" t="s">
        <v>592</v>
      </c>
      <c r="H71" s="154" t="s">
        <v>592</v>
      </c>
      <c r="I71" s="31"/>
    </row>
    <row r="72" spans="2:9" s="13" customFormat="1" ht="12">
      <c r="B72" s="65" t="s">
        <v>496</v>
      </c>
      <c r="C72" s="150" t="s">
        <v>125</v>
      </c>
      <c r="D72" s="151" t="s">
        <v>206</v>
      </c>
      <c r="E72" s="154" t="s">
        <v>890</v>
      </c>
      <c r="F72" s="172">
        <v>7066.43</v>
      </c>
      <c r="G72" s="152">
        <v>0</v>
      </c>
      <c r="H72" s="153">
        <f t="shared" si="1"/>
        <v>0</v>
      </c>
      <c r="I72" s="31"/>
    </row>
    <row r="73" spans="2:9" s="13" customFormat="1" ht="12">
      <c r="B73" s="65" t="s">
        <v>497</v>
      </c>
      <c r="C73" s="150" t="s">
        <v>125</v>
      </c>
      <c r="D73" s="151" t="s">
        <v>989</v>
      </c>
      <c r="E73" s="154" t="s">
        <v>890</v>
      </c>
      <c r="F73" s="172">
        <v>522.76</v>
      </c>
      <c r="G73" s="152">
        <v>0</v>
      </c>
      <c r="H73" s="153">
        <f t="shared" si="1"/>
        <v>0</v>
      </c>
      <c r="I73" s="31"/>
    </row>
    <row r="74" spans="2:9" s="13" customFormat="1" ht="12">
      <c r="B74" s="65" t="s">
        <v>498</v>
      </c>
      <c r="C74" s="150" t="s">
        <v>125</v>
      </c>
      <c r="D74" s="151" t="s">
        <v>569</v>
      </c>
      <c r="E74" s="154" t="s">
        <v>890</v>
      </c>
      <c r="F74" s="172">
        <v>7590.17</v>
      </c>
      <c r="G74" s="152">
        <v>0</v>
      </c>
      <c r="H74" s="153">
        <f t="shared" si="1"/>
        <v>0</v>
      </c>
      <c r="I74" s="31"/>
    </row>
    <row r="75" spans="2:9" s="13" customFormat="1" ht="12">
      <c r="B75" s="65" t="s">
        <v>499</v>
      </c>
      <c r="C75" s="150" t="s">
        <v>125</v>
      </c>
      <c r="D75" s="151" t="s">
        <v>775</v>
      </c>
      <c r="E75" s="154" t="s">
        <v>890</v>
      </c>
      <c r="F75" s="172">
        <v>88.6</v>
      </c>
      <c r="G75" s="152">
        <v>0</v>
      </c>
      <c r="H75" s="153">
        <f t="shared" si="1"/>
        <v>0</v>
      </c>
      <c r="I75" s="31"/>
    </row>
    <row r="76" spans="1:9" s="13" customFormat="1" ht="12">
      <c r="A76" s="2"/>
      <c r="B76" s="65" t="s">
        <v>500</v>
      </c>
      <c r="C76" s="154" t="s">
        <v>592</v>
      </c>
      <c r="D76" s="155" t="s">
        <v>990</v>
      </c>
      <c r="E76" s="154" t="s">
        <v>592</v>
      </c>
      <c r="F76" s="173" t="s">
        <v>592</v>
      </c>
      <c r="G76" s="154" t="s">
        <v>592</v>
      </c>
      <c r="H76" s="154" t="s">
        <v>592</v>
      </c>
      <c r="I76" s="31"/>
    </row>
    <row r="77" spans="1:9" s="13" customFormat="1" ht="12">
      <c r="A77" s="2"/>
      <c r="B77" s="65" t="s">
        <v>501</v>
      </c>
      <c r="C77" s="150" t="s">
        <v>125</v>
      </c>
      <c r="D77" s="151" t="s">
        <v>778</v>
      </c>
      <c r="E77" s="163" t="s">
        <v>873</v>
      </c>
      <c r="F77" s="172">
        <v>106</v>
      </c>
      <c r="G77" s="152">
        <v>0</v>
      </c>
      <c r="H77" s="153">
        <f>G77*F77</f>
        <v>0</v>
      </c>
      <c r="I77" s="31"/>
    </row>
    <row r="78" spans="1:9" s="13" customFormat="1" ht="12">
      <c r="A78" s="2"/>
      <c r="B78" s="65" t="s">
        <v>502</v>
      </c>
      <c r="C78" s="150" t="s">
        <v>125</v>
      </c>
      <c r="D78" s="151" t="s">
        <v>210</v>
      </c>
      <c r="E78" s="163" t="s">
        <v>63</v>
      </c>
      <c r="F78" s="172">
        <v>724.61</v>
      </c>
      <c r="G78" s="152">
        <v>0</v>
      </c>
      <c r="H78" s="153">
        <f>G78*F78</f>
        <v>0</v>
      </c>
      <c r="I78" s="31"/>
    </row>
    <row r="79" spans="1:9" s="13" customFormat="1" ht="12">
      <c r="A79" s="2"/>
      <c r="B79" s="65" t="s">
        <v>503</v>
      </c>
      <c r="C79" s="150" t="s">
        <v>125</v>
      </c>
      <c r="D79" s="151" t="s">
        <v>782</v>
      </c>
      <c r="E79" s="163" t="s">
        <v>873</v>
      </c>
      <c r="F79" s="172">
        <v>78</v>
      </c>
      <c r="G79" s="152">
        <v>0</v>
      </c>
      <c r="H79" s="153">
        <f>G79*F79</f>
        <v>0</v>
      </c>
      <c r="I79" s="31"/>
    </row>
    <row r="80" spans="1:9" s="13" customFormat="1" ht="12">
      <c r="A80" s="2"/>
      <c r="B80" s="65" t="s">
        <v>504</v>
      </c>
      <c r="C80" s="150" t="s">
        <v>125</v>
      </c>
      <c r="D80" s="151" t="s">
        <v>779</v>
      </c>
      <c r="E80" s="163" t="s">
        <v>63</v>
      </c>
      <c r="F80" s="172">
        <v>97.1</v>
      </c>
      <c r="G80" s="152">
        <v>0</v>
      </c>
      <c r="H80" s="153">
        <f aca="true" t="shared" si="2" ref="H80:H91">G80*F80</f>
        <v>0</v>
      </c>
      <c r="I80" s="31"/>
    </row>
    <row r="81" spans="1:9" s="13" customFormat="1" ht="12">
      <c r="A81" s="2"/>
      <c r="B81" s="65" t="s">
        <v>505</v>
      </c>
      <c r="C81" s="150" t="s">
        <v>125</v>
      </c>
      <c r="D81" s="151" t="s">
        <v>780</v>
      </c>
      <c r="E81" s="163" t="s">
        <v>63</v>
      </c>
      <c r="F81" s="172">
        <v>56.3</v>
      </c>
      <c r="G81" s="152">
        <v>0</v>
      </c>
      <c r="H81" s="153">
        <f t="shared" si="2"/>
        <v>0</v>
      </c>
      <c r="I81" s="31"/>
    </row>
    <row r="82" spans="1:9" s="13" customFormat="1" ht="12">
      <c r="A82" s="2"/>
      <c r="B82" s="65" t="s">
        <v>506</v>
      </c>
      <c r="C82" s="150" t="s">
        <v>125</v>
      </c>
      <c r="D82" s="151" t="s">
        <v>636</v>
      </c>
      <c r="E82" s="163" t="s">
        <v>63</v>
      </c>
      <c r="F82" s="172">
        <v>190.32</v>
      </c>
      <c r="G82" s="152">
        <v>0</v>
      </c>
      <c r="H82" s="153">
        <f t="shared" si="2"/>
        <v>0</v>
      </c>
      <c r="I82" s="31"/>
    </row>
    <row r="83" spans="1:9" s="13" customFormat="1" ht="12">
      <c r="A83" s="2"/>
      <c r="B83" s="65" t="s">
        <v>977</v>
      </c>
      <c r="C83" s="150" t="s">
        <v>125</v>
      </c>
      <c r="D83" s="151" t="s">
        <v>781</v>
      </c>
      <c r="E83" s="163" t="s">
        <v>873</v>
      </c>
      <c r="F83" s="172">
        <v>27</v>
      </c>
      <c r="G83" s="152">
        <v>0</v>
      </c>
      <c r="H83" s="153">
        <f t="shared" si="2"/>
        <v>0</v>
      </c>
      <c r="I83" s="31"/>
    </row>
    <row r="84" spans="1:9" s="13" customFormat="1" ht="12">
      <c r="A84" s="2"/>
      <c r="B84" s="65" t="s">
        <v>507</v>
      </c>
      <c r="C84" s="150" t="s">
        <v>125</v>
      </c>
      <c r="D84" s="151" t="s">
        <v>226</v>
      </c>
      <c r="E84" s="163" t="s">
        <v>873</v>
      </c>
      <c r="F84" s="172">
        <v>3</v>
      </c>
      <c r="G84" s="152">
        <v>0</v>
      </c>
      <c r="H84" s="153">
        <f t="shared" si="2"/>
        <v>0</v>
      </c>
      <c r="I84" s="31"/>
    </row>
    <row r="85" spans="1:9" s="13" customFormat="1" ht="12">
      <c r="A85" s="2"/>
      <c r="B85" s="65" t="s">
        <v>508</v>
      </c>
      <c r="C85" s="150" t="s">
        <v>125</v>
      </c>
      <c r="D85" s="151" t="s">
        <v>225</v>
      </c>
      <c r="E85" s="163" t="s">
        <v>873</v>
      </c>
      <c r="F85" s="172">
        <v>12</v>
      </c>
      <c r="G85" s="152">
        <v>0</v>
      </c>
      <c r="H85" s="153">
        <f t="shared" si="2"/>
        <v>0</v>
      </c>
      <c r="I85" s="31"/>
    </row>
    <row r="86" spans="1:9" s="13" customFormat="1" ht="12">
      <c r="A86" s="2"/>
      <c r="B86" s="65" t="s">
        <v>223</v>
      </c>
      <c r="C86" s="150" t="s">
        <v>125</v>
      </c>
      <c r="D86" s="151" t="s">
        <v>211</v>
      </c>
      <c r="E86" s="163" t="s">
        <v>63</v>
      </c>
      <c r="F86" s="172">
        <v>38.5</v>
      </c>
      <c r="G86" s="152">
        <v>0</v>
      </c>
      <c r="H86" s="153">
        <f t="shared" si="2"/>
        <v>0</v>
      </c>
      <c r="I86" s="31"/>
    </row>
    <row r="87" spans="1:9" s="13" customFormat="1" ht="12">
      <c r="A87" s="2"/>
      <c r="B87" s="65" t="s">
        <v>978</v>
      </c>
      <c r="C87" s="150" t="s">
        <v>125</v>
      </c>
      <c r="D87" s="151" t="s">
        <v>967</v>
      </c>
      <c r="E87" s="163" t="s">
        <v>63</v>
      </c>
      <c r="F87" s="172">
        <v>62</v>
      </c>
      <c r="G87" s="152">
        <v>0</v>
      </c>
      <c r="H87" s="153">
        <f t="shared" si="2"/>
        <v>0</v>
      </c>
      <c r="I87" s="31"/>
    </row>
    <row r="88" spans="1:9" s="13" customFormat="1" ht="12">
      <c r="A88" s="2"/>
      <c r="B88" s="65" t="s">
        <v>224</v>
      </c>
      <c r="C88" s="150" t="s">
        <v>125</v>
      </c>
      <c r="D88" s="151" t="s">
        <v>783</v>
      </c>
      <c r="E88" s="154" t="s">
        <v>873</v>
      </c>
      <c r="F88" s="172">
        <v>1</v>
      </c>
      <c r="G88" s="152">
        <v>0</v>
      </c>
      <c r="H88" s="153">
        <f t="shared" si="2"/>
        <v>0</v>
      </c>
      <c r="I88" s="31"/>
    </row>
    <row r="89" spans="1:9" s="13" customFormat="1" ht="24">
      <c r="A89" s="2"/>
      <c r="B89" s="65" t="s">
        <v>509</v>
      </c>
      <c r="C89" s="150" t="s">
        <v>125</v>
      </c>
      <c r="D89" s="151" t="s">
        <v>212</v>
      </c>
      <c r="E89" s="157" t="s">
        <v>68</v>
      </c>
      <c r="F89" s="172">
        <v>3295.94</v>
      </c>
      <c r="G89" s="152">
        <v>0</v>
      </c>
      <c r="H89" s="153">
        <f t="shared" si="2"/>
        <v>0</v>
      </c>
      <c r="I89" s="31"/>
    </row>
    <row r="90" spans="1:9" s="13" customFormat="1" ht="12">
      <c r="A90" s="2"/>
      <c r="B90" s="65" t="s">
        <v>510</v>
      </c>
      <c r="C90" s="150" t="s">
        <v>125</v>
      </c>
      <c r="D90" s="151" t="s">
        <v>213</v>
      </c>
      <c r="E90" s="154" t="s">
        <v>890</v>
      </c>
      <c r="F90" s="172">
        <v>3138.98</v>
      </c>
      <c r="G90" s="152">
        <v>0</v>
      </c>
      <c r="H90" s="153">
        <f t="shared" si="2"/>
        <v>0</v>
      </c>
      <c r="I90" s="31"/>
    </row>
    <row r="91" spans="1:9" s="13" customFormat="1" ht="24">
      <c r="A91" s="2"/>
      <c r="B91" s="65" t="s">
        <v>511</v>
      </c>
      <c r="C91" s="150" t="s">
        <v>125</v>
      </c>
      <c r="D91" s="161" t="s">
        <v>214</v>
      </c>
      <c r="E91" s="157" t="s">
        <v>68</v>
      </c>
      <c r="F91" s="172">
        <v>28.08</v>
      </c>
      <c r="G91" s="152">
        <v>0</v>
      </c>
      <c r="H91" s="153">
        <f t="shared" si="2"/>
        <v>0</v>
      </c>
      <c r="I91" s="31"/>
    </row>
    <row r="92" spans="1:9" s="13" customFormat="1" ht="12">
      <c r="A92" s="2"/>
      <c r="B92" s="65" t="s">
        <v>512</v>
      </c>
      <c r="C92" s="154" t="s">
        <v>592</v>
      </c>
      <c r="D92" s="155" t="s">
        <v>991</v>
      </c>
      <c r="E92" s="154" t="s">
        <v>592</v>
      </c>
      <c r="F92" s="173" t="s">
        <v>592</v>
      </c>
      <c r="G92" s="154" t="s">
        <v>592</v>
      </c>
      <c r="H92" s="154" t="s">
        <v>592</v>
      </c>
      <c r="I92" s="31"/>
    </row>
    <row r="93" spans="1:9" s="13" customFormat="1" ht="11.25" customHeight="1">
      <c r="A93" s="2"/>
      <c r="B93" s="65" t="s">
        <v>513</v>
      </c>
      <c r="C93" s="150" t="s">
        <v>125</v>
      </c>
      <c r="D93" s="167" t="s">
        <v>218</v>
      </c>
      <c r="E93" s="154" t="s">
        <v>873</v>
      </c>
      <c r="F93" s="172">
        <v>116</v>
      </c>
      <c r="G93" s="166">
        <v>0</v>
      </c>
      <c r="H93" s="153">
        <f>F93*G93</f>
        <v>0</v>
      </c>
      <c r="I93" s="31"/>
    </row>
    <row r="94" spans="1:9" s="13" customFormat="1" ht="24">
      <c r="A94" s="2"/>
      <c r="B94" s="65" t="s">
        <v>514</v>
      </c>
      <c r="C94" s="150" t="s">
        <v>125</v>
      </c>
      <c r="D94" s="167" t="s">
        <v>219</v>
      </c>
      <c r="E94" s="154" t="s">
        <v>873</v>
      </c>
      <c r="F94" s="172">
        <v>18</v>
      </c>
      <c r="G94" s="166">
        <v>0</v>
      </c>
      <c r="H94" s="153">
        <f aca="true" t="shared" si="3" ref="H94:H99">F94*G94</f>
        <v>0</v>
      </c>
      <c r="I94" s="31"/>
    </row>
    <row r="95" spans="1:9" s="13" customFormat="1" ht="24">
      <c r="A95" s="2"/>
      <c r="B95" s="65" t="s">
        <v>515</v>
      </c>
      <c r="C95" s="150" t="s">
        <v>125</v>
      </c>
      <c r="D95" s="167" t="s">
        <v>220</v>
      </c>
      <c r="E95" s="154" t="s">
        <v>873</v>
      </c>
      <c r="F95" s="172">
        <v>3</v>
      </c>
      <c r="G95" s="166">
        <v>0</v>
      </c>
      <c r="H95" s="153">
        <f t="shared" si="3"/>
        <v>0</v>
      </c>
      <c r="I95" s="31"/>
    </row>
    <row r="96" spans="1:9" s="13" customFormat="1" ht="12">
      <c r="A96" s="2"/>
      <c r="B96" s="65" t="s">
        <v>766</v>
      </c>
      <c r="C96" s="150" t="s">
        <v>125</v>
      </c>
      <c r="D96" s="151" t="s">
        <v>221</v>
      </c>
      <c r="E96" s="154" t="s">
        <v>873</v>
      </c>
      <c r="F96" s="172">
        <v>19</v>
      </c>
      <c r="G96" s="166">
        <v>0</v>
      </c>
      <c r="H96" s="153">
        <f t="shared" si="3"/>
        <v>0</v>
      </c>
      <c r="I96" s="31"/>
    </row>
    <row r="97" spans="1:9" s="13" customFormat="1" ht="12">
      <c r="A97" s="2"/>
      <c r="B97" s="65" t="s">
        <v>516</v>
      </c>
      <c r="C97" s="150" t="s">
        <v>125</v>
      </c>
      <c r="D97" s="168" t="s">
        <v>222</v>
      </c>
      <c r="E97" s="164" t="s">
        <v>890</v>
      </c>
      <c r="F97" s="172">
        <v>3817.6</v>
      </c>
      <c r="G97" s="166">
        <v>0</v>
      </c>
      <c r="H97" s="153">
        <f t="shared" si="3"/>
        <v>0</v>
      </c>
      <c r="I97" s="31"/>
    </row>
    <row r="98" spans="1:9" s="13" customFormat="1" ht="12">
      <c r="A98" s="2"/>
      <c r="B98" s="65" t="s">
        <v>517</v>
      </c>
      <c r="C98" s="150" t="s">
        <v>125</v>
      </c>
      <c r="D98" s="169" t="s">
        <v>813</v>
      </c>
      <c r="E98" s="165" t="s">
        <v>173</v>
      </c>
      <c r="F98" s="172">
        <v>8</v>
      </c>
      <c r="G98" s="166">
        <v>0</v>
      </c>
      <c r="H98" s="153">
        <f t="shared" si="3"/>
        <v>0</v>
      </c>
      <c r="I98" s="31"/>
    </row>
    <row r="99" spans="2:8" ht="12">
      <c r="B99" s="65" t="s">
        <v>518</v>
      </c>
      <c r="C99" s="150" t="s">
        <v>125</v>
      </c>
      <c r="D99" s="151" t="s">
        <v>773</v>
      </c>
      <c r="E99" s="160" t="s">
        <v>890</v>
      </c>
      <c r="F99" s="172">
        <v>2482</v>
      </c>
      <c r="G99" s="166">
        <v>0</v>
      </c>
      <c r="H99" s="153">
        <f t="shared" si="3"/>
        <v>0</v>
      </c>
    </row>
    <row r="100" spans="2:8" ht="12">
      <c r="B100" s="65" t="s">
        <v>519</v>
      </c>
      <c r="C100" s="157" t="s">
        <v>592</v>
      </c>
      <c r="D100" s="155" t="s">
        <v>992</v>
      </c>
      <c r="E100" s="157" t="s">
        <v>592</v>
      </c>
      <c r="F100" s="174" t="s">
        <v>592</v>
      </c>
      <c r="G100" s="157" t="s">
        <v>592</v>
      </c>
      <c r="H100" s="157" t="s">
        <v>592</v>
      </c>
    </row>
    <row r="101" spans="2:8" ht="12" customHeight="1">
      <c r="B101" s="65" t="s">
        <v>520</v>
      </c>
      <c r="C101" s="150" t="s">
        <v>125</v>
      </c>
      <c r="D101" s="151" t="s">
        <v>215</v>
      </c>
      <c r="E101" s="158" t="s">
        <v>864</v>
      </c>
      <c r="F101" s="172">
        <v>3.43</v>
      </c>
      <c r="G101" s="159">
        <v>0</v>
      </c>
      <c r="H101" s="153">
        <f>F101*G101</f>
        <v>0</v>
      </c>
    </row>
    <row r="102" spans="2:8" ht="12">
      <c r="B102" s="65" t="s">
        <v>767</v>
      </c>
      <c r="C102" s="150" t="s">
        <v>125</v>
      </c>
      <c r="D102" s="151" t="s">
        <v>216</v>
      </c>
      <c r="E102" s="158" t="s">
        <v>864</v>
      </c>
      <c r="F102" s="172">
        <v>3.43</v>
      </c>
      <c r="G102" s="159">
        <v>0</v>
      </c>
      <c r="H102" s="153">
        <f>F102*G102</f>
        <v>0</v>
      </c>
    </row>
    <row r="103" spans="2:8" ht="12">
      <c r="B103" s="65" t="s">
        <v>768</v>
      </c>
      <c r="C103" s="150" t="s">
        <v>125</v>
      </c>
      <c r="D103" s="151" t="s">
        <v>342</v>
      </c>
      <c r="E103" s="158" t="s">
        <v>890</v>
      </c>
      <c r="F103" s="172">
        <v>0</v>
      </c>
      <c r="G103" s="159">
        <v>0</v>
      </c>
      <c r="H103" s="153">
        <f>F103*G103</f>
        <v>0</v>
      </c>
    </row>
    <row r="104" spans="2:8" ht="12">
      <c r="B104" s="65" t="s">
        <v>769</v>
      </c>
      <c r="C104" s="150" t="s">
        <v>125</v>
      </c>
      <c r="D104" s="151" t="s">
        <v>217</v>
      </c>
      <c r="E104" s="158" t="s">
        <v>890</v>
      </c>
      <c r="F104" s="172">
        <v>95</v>
      </c>
      <c r="G104" s="159">
        <v>0</v>
      </c>
      <c r="H104" s="153">
        <f>F104*G104</f>
        <v>0</v>
      </c>
    </row>
    <row r="105" spans="2:8" ht="12">
      <c r="B105" s="65" t="s">
        <v>770</v>
      </c>
      <c r="C105" s="157" t="s">
        <v>592</v>
      </c>
      <c r="D105" s="156" t="s">
        <v>993</v>
      </c>
      <c r="E105" s="157" t="s">
        <v>592</v>
      </c>
      <c r="F105" s="174" t="s">
        <v>592</v>
      </c>
      <c r="G105" s="157" t="s">
        <v>592</v>
      </c>
      <c r="H105" s="157" t="s">
        <v>592</v>
      </c>
    </row>
    <row r="106" spans="2:8" ht="12">
      <c r="B106" s="65" t="s">
        <v>521</v>
      </c>
      <c r="C106" s="150" t="s">
        <v>125</v>
      </c>
      <c r="D106" s="161" t="s">
        <v>776</v>
      </c>
      <c r="E106" s="158" t="s">
        <v>867</v>
      </c>
      <c r="F106" s="172">
        <v>18</v>
      </c>
      <c r="G106" s="159">
        <v>0</v>
      </c>
      <c r="H106" s="153">
        <f>F106*G106</f>
        <v>0</v>
      </c>
    </row>
    <row r="107" spans="2:8" ht="12">
      <c r="B107" s="65" t="s">
        <v>522</v>
      </c>
      <c r="C107" s="150" t="s">
        <v>125</v>
      </c>
      <c r="D107" s="161" t="s">
        <v>771</v>
      </c>
      <c r="E107" s="158" t="s">
        <v>867</v>
      </c>
      <c r="F107" s="172">
        <v>0</v>
      </c>
      <c r="G107" s="159">
        <v>0</v>
      </c>
      <c r="H107" s="153">
        <f>F107*G107</f>
        <v>0</v>
      </c>
    </row>
    <row r="108" spans="2:8" ht="12.75" thickBot="1">
      <c r="B108" s="65" t="s">
        <v>523</v>
      </c>
      <c r="C108" s="150" t="s">
        <v>125</v>
      </c>
      <c r="D108" s="161" t="s">
        <v>772</v>
      </c>
      <c r="E108" s="157" t="s">
        <v>65</v>
      </c>
      <c r="F108" s="172">
        <v>0</v>
      </c>
      <c r="G108" s="159">
        <v>0</v>
      </c>
      <c r="H108" s="153">
        <f>F108*G108</f>
        <v>0</v>
      </c>
    </row>
    <row r="109" spans="2:8" ht="12.75" thickBot="1">
      <c r="B109" s="179" t="s">
        <v>860</v>
      </c>
      <c r="C109" s="180"/>
      <c r="D109" s="180"/>
      <c r="E109" s="180"/>
      <c r="F109" s="180"/>
      <c r="G109" s="180"/>
      <c r="H109" s="52"/>
    </row>
  </sheetData>
  <sheetProtection selectLockedCells="1" selectUnlockedCells="1"/>
  <mergeCells count="9">
    <mergeCell ref="B109:G109"/>
    <mergeCell ref="B2:D2"/>
    <mergeCell ref="E2:H2"/>
    <mergeCell ref="B3:B5"/>
    <mergeCell ref="D3:D5"/>
    <mergeCell ref="E3:E5"/>
    <mergeCell ref="F3:F5"/>
    <mergeCell ref="G3:G4"/>
    <mergeCell ref="H3:H4"/>
  </mergeCells>
  <printOptions horizontalCentered="1"/>
  <pageMargins left="0.3937007874015748" right="0.3937007874015748" top="0.3937007874015748" bottom="0.3937007874015748" header="0.31496062992125984" footer="0.31496062992125984"/>
  <pageSetup firstPageNumber="3" useFirstPageNumber="1" fitToHeight="20" horizontalDpi="300" verticalDpi="300" orientation="landscape" paperSize="9" r:id="rId1"/>
  <rowBreaks count="2" manualBreakCount="2">
    <brk id="66" min="1" max="7" man="1"/>
    <brk id="91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10FF1"/>
  </sheetPr>
  <dimension ref="A1:C331"/>
  <sheetViews>
    <sheetView zoomScalePageLayoutView="0" workbookViewId="0" topLeftCell="A303">
      <selection activeCell="A335" sqref="A335"/>
    </sheetView>
  </sheetViews>
  <sheetFormatPr defaultColWidth="9.140625" defaultRowHeight="12.75"/>
  <cols>
    <col min="1" max="1" width="66.421875" style="71" customWidth="1"/>
    <col min="2" max="2" width="11.28125" style="85" bestFit="1" customWidth="1"/>
    <col min="3" max="3" width="28.421875" style="89" customWidth="1"/>
    <col min="4" max="16384" width="9.140625" style="71" customWidth="1"/>
  </cols>
  <sheetData>
    <row r="1" spans="1:3" ht="13.5">
      <c r="A1" s="70" t="s">
        <v>351</v>
      </c>
      <c r="B1" s="55">
        <v>551.97</v>
      </c>
      <c r="C1" s="54" t="s">
        <v>352</v>
      </c>
    </row>
    <row r="2" spans="1:3" ht="13.5">
      <c r="A2" s="70" t="s">
        <v>353</v>
      </c>
      <c r="B2" s="55">
        <v>617.9</v>
      </c>
      <c r="C2" s="54" t="s">
        <v>354</v>
      </c>
    </row>
    <row r="3" spans="1:3" ht="13.5">
      <c r="A3" s="70" t="s">
        <v>355</v>
      </c>
      <c r="B3" s="55">
        <v>828.17</v>
      </c>
      <c r="C3" s="54" t="s">
        <v>356</v>
      </c>
    </row>
    <row r="4" spans="1:3" ht="13.5">
      <c r="A4" s="70" t="s">
        <v>357</v>
      </c>
      <c r="B4" s="55">
        <v>1182.14</v>
      </c>
      <c r="C4" s="54" t="s">
        <v>358</v>
      </c>
    </row>
    <row r="5" spans="1:3" ht="25.5">
      <c r="A5" s="70" t="s">
        <v>359</v>
      </c>
      <c r="B5" s="55">
        <v>1305.83</v>
      </c>
      <c r="C5" s="54" t="s">
        <v>360</v>
      </c>
    </row>
    <row r="6" spans="1:3" ht="12.75">
      <c r="A6" s="70" t="s">
        <v>235</v>
      </c>
      <c r="B6" s="55">
        <v>4147.54</v>
      </c>
      <c r="C6" s="54" t="s">
        <v>361</v>
      </c>
    </row>
    <row r="7" spans="1:3" ht="36">
      <c r="A7" s="72" t="s">
        <v>236</v>
      </c>
      <c r="B7" s="55">
        <v>5657.19</v>
      </c>
      <c r="C7" s="54" t="s">
        <v>362</v>
      </c>
    </row>
    <row r="8" spans="1:3" ht="12.75">
      <c r="A8" s="70" t="s">
        <v>363</v>
      </c>
      <c r="B8" s="55">
        <v>7500</v>
      </c>
      <c r="C8" s="54" t="s">
        <v>594</v>
      </c>
    </row>
    <row r="9" spans="1:3" ht="24">
      <c r="A9" s="70" t="s">
        <v>237</v>
      </c>
      <c r="B9" s="55">
        <v>6848.03</v>
      </c>
      <c r="C9" s="54" t="s">
        <v>364</v>
      </c>
    </row>
    <row r="10" spans="1:3" ht="24">
      <c r="A10" s="70" t="s">
        <v>365</v>
      </c>
      <c r="B10" s="55">
        <v>7622.93</v>
      </c>
      <c r="C10" s="54" t="s">
        <v>364</v>
      </c>
    </row>
    <row r="11" spans="1:3" ht="12.75">
      <c r="A11" s="70" t="s">
        <v>366</v>
      </c>
      <c r="B11" s="55">
        <v>20000</v>
      </c>
      <c r="C11" s="54" t="s">
        <v>594</v>
      </c>
    </row>
    <row r="12" spans="1:3" ht="12.75">
      <c r="A12" s="70" t="s">
        <v>367</v>
      </c>
      <c r="B12" s="55">
        <v>10000</v>
      </c>
      <c r="C12" s="54" t="s">
        <v>594</v>
      </c>
    </row>
    <row r="13" spans="1:3" ht="12.75">
      <c r="A13" s="72" t="s">
        <v>238</v>
      </c>
      <c r="B13" s="55">
        <v>1354.44</v>
      </c>
      <c r="C13" s="54" t="s">
        <v>368</v>
      </c>
    </row>
    <row r="14" spans="1:3" ht="12.75">
      <c r="A14" s="73" t="s">
        <v>803</v>
      </c>
      <c r="B14" s="55">
        <v>823.82</v>
      </c>
      <c r="C14" s="54" t="s">
        <v>369</v>
      </c>
    </row>
    <row r="15" spans="1:3" ht="12.75">
      <c r="A15" s="73" t="s">
        <v>370</v>
      </c>
      <c r="B15" s="55">
        <v>1286</v>
      </c>
      <c r="C15" s="54" t="s">
        <v>594</v>
      </c>
    </row>
    <row r="16" spans="1:3" ht="12.75">
      <c r="A16" s="73" t="s">
        <v>371</v>
      </c>
      <c r="B16" s="55">
        <v>1346</v>
      </c>
      <c r="C16" s="54" t="s">
        <v>594</v>
      </c>
    </row>
    <row r="17" spans="1:3" ht="12.75">
      <c r="A17" s="73" t="s">
        <v>372</v>
      </c>
      <c r="B17" s="55">
        <v>1346</v>
      </c>
      <c r="C17" s="54" t="s">
        <v>594</v>
      </c>
    </row>
    <row r="18" spans="1:3" ht="12.75">
      <c r="A18" s="73" t="s">
        <v>373</v>
      </c>
      <c r="B18" s="55">
        <v>1680</v>
      </c>
      <c r="C18" s="54" t="s">
        <v>594</v>
      </c>
    </row>
    <row r="19" spans="1:3" ht="24">
      <c r="A19" s="74" t="s">
        <v>902</v>
      </c>
      <c r="B19" s="58">
        <v>346.55</v>
      </c>
      <c r="C19" s="54" t="s">
        <v>903</v>
      </c>
    </row>
    <row r="20" spans="1:3" ht="24">
      <c r="A20" s="74" t="s">
        <v>904</v>
      </c>
      <c r="B20" s="58">
        <v>346.55</v>
      </c>
      <c r="C20" s="54" t="s">
        <v>903</v>
      </c>
    </row>
    <row r="21" spans="1:3" ht="12.75">
      <c r="A21" s="74" t="s">
        <v>905</v>
      </c>
      <c r="B21" s="58">
        <v>433.19</v>
      </c>
      <c r="C21" s="54" t="s">
        <v>906</v>
      </c>
    </row>
    <row r="22" spans="1:3" ht="12.75">
      <c r="A22" s="74" t="s">
        <v>907</v>
      </c>
      <c r="B22" s="58">
        <v>462.18</v>
      </c>
      <c r="C22" s="54" t="s">
        <v>908</v>
      </c>
    </row>
    <row r="23" spans="1:3" ht="12.75">
      <c r="A23" s="74" t="s">
        <v>909</v>
      </c>
      <c r="B23" s="58">
        <v>555.63</v>
      </c>
      <c r="C23" s="54" t="s">
        <v>910</v>
      </c>
    </row>
    <row r="24" spans="1:3" ht="12.75">
      <c r="A24" s="74" t="s">
        <v>911</v>
      </c>
      <c r="B24" s="58">
        <v>1019.86</v>
      </c>
      <c r="C24" s="54" t="s">
        <v>912</v>
      </c>
    </row>
    <row r="25" spans="1:3" ht="24">
      <c r="A25" s="74" t="s">
        <v>913</v>
      </c>
      <c r="B25" s="58">
        <v>106.15</v>
      </c>
      <c r="C25" s="54" t="s">
        <v>914</v>
      </c>
    </row>
    <row r="26" spans="1:3" ht="24">
      <c r="A26" s="74" t="s">
        <v>1067</v>
      </c>
      <c r="B26" s="58">
        <v>909.46</v>
      </c>
      <c r="C26" s="54" t="s">
        <v>915</v>
      </c>
    </row>
    <row r="27" spans="1:3" ht="12.75">
      <c r="A27" s="74" t="s">
        <v>916</v>
      </c>
      <c r="B27" s="58">
        <v>7512.34</v>
      </c>
      <c r="C27" s="54" t="s">
        <v>917</v>
      </c>
    </row>
    <row r="28" spans="1:3" ht="12.75">
      <c r="A28" s="74" t="s">
        <v>918</v>
      </c>
      <c r="B28" s="58">
        <v>35000</v>
      </c>
      <c r="C28" s="54" t="s">
        <v>594</v>
      </c>
    </row>
    <row r="29" spans="1:3" ht="12.75">
      <c r="A29" s="70" t="s">
        <v>919</v>
      </c>
      <c r="B29" s="58">
        <v>6500</v>
      </c>
      <c r="C29" s="54" t="s">
        <v>594</v>
      </c>
    </row>
    <row r="30" spans="1:3" ht="12.75">
      <c r="A30" s="70" t="s">
        <v>920</v>
      </c>
      <c r="B30" s="58">
        <v>112.09</v>
      </c>
      <c r="C30" s="54" t="s">
        <v>921</v>
      </c>
    </row>
    <row r="31" spans="1:3" ht="12.75">
      <c r="A31" s="70" t="s">
        <v>824</v>
      </c>
      <c r="B31" s="58">
        <v>112.09</v>
      </c>
      <c r="C31" s="54" t="s">
        <v>921</v>
      </c>
    </row>
    <row r="32" spans="1:3" ht="12.75">
      <c r="A32" s="70" t="s">
        <v>825</v>
      </c>
      <c r="B32" s="58">
        <v>112.09</v>
      </c>
      <c r="C32" s="54" t="s">
        <v>921</v>
      </c>
    </row>
    <row r="33" spans="1:3" ht="12.75">
      <c r="A33" s="70" t="s">
        <v>922</v>
      </c>
      <c r="B33" s="58">
        <v>112.09</v>
      </c>
      <c r="C33" s="54" t="s">
        <v>921</v>
      </c>
    </row>
    <row r="34" spans="1:3" ht="12.75">
      <c r="A34" s="70" t="s">
        <v>923</v>
      </c>
      <c r="B34" s="58">
        <v>112.09</v>
      </c>
      <c r="C34" s="54" t="s">
        <v>921</v>
      </c>
    </row>
    <row r="35" spans="1:3" ht="12.75">
      <c r="A35" s="70" t="s">
        <v>924</v>
      </c>
      <c r="B35" s="58">
        <v>112.09</v>
      </c>
      <c r="C35" s="54" t="s">
        <v>921</v>
      </c>
    </row>
    <row r="36" spans="1:3" ht="12.75">
      <c r="A36" s="70" t="s">
        <v>925</v>
      </c>
      <c r="B36" s="58">
        <v>112.09</v>
      </c>
      <c r="C36" s="54" t="s">
        <v>921</v>
      </c>
    </row>
    <row r="37" spans="1:3" ht="12.75">
      <c r="A37" s="70" t="s">
        <v>926</v>
      </c>
      <c r="B37" s="58">
        <v>119.56</v>
      </c>
      <c r="C37" s="54" t="s">
        <v>927</v>
      </c>
    </row>
    <row r="38" spans="1:3" ht="12.75">
      <c r="A38" s="70" t="s">
        <v>928</v>
      </c>
      <c r="B38" s="58">
        <v>119.56</v>
      </c>
      <c r="C38" s="54" t="s">
        <v>927</v>
      </c>
    </row>
    <row r="39" spans="1:3" ht="12.75">
      <c r="A39" s="70" t="s">
        <v>929</v>
      </c>
      <c r="B39" s="58">
        <v>119.56</v>
      </c>
      <c r="C39" s="54" t="s">
        <v>927</v>
      </c>
    </row>
    <row r="40" spans="1:3" ht="24">
      <c r="A40" s="70" t="s">
        <v>930</v>
      </c>
      <c r="B40" s="58">
        <v>129.73</v>
      </c>
      <c r="C40" s="54" t="s">
        <v>931</v>
      </c>
    </row>
    <row r="41" spans="1:3" ht="12.75">
      <c r="A41" s="70" t="s">
        <v>932</v>
      </c>
      <c r="B41" s="58">
        <v>2292.37</v>
      </c>
      <c r="C41" s="54" t="s">
        <v>933</v>
      </c>
    </row>
    <row r="42" spans="1:3" ht="12.75">
      <c r="A42" s="70" t="s">
        <v>934</v>
      </c>
      <c r="B42" s="58">
        <v>5000</v>
      </c>
      <c r="C42" s="54" t="s">
        <v>594</v>
      </c>
    </row>
    <row r="43" spans="1:3" ht="24">
      <c r="A43" s="70" t="s">
        <v>935</v>
      </c>
      <c r="B43" s="58">
        <v>203.85</v>
      </c>
      <c r="C43" s="54" t="s">
        <v>936</v>
      </c>
    </row>
    <row r="44" spans="1:3" ht="24">
      <c r="A44" s="70" t="s">
        <v>937</v>
      </c>
      <c r="B44" s="58">
        <v>203.85</v>
      </c>
      <c r="C44" s="54" t="s">
        <v>936</v>
      </c>
    </row>
    <row r="45" spans="1:3" ht="24">
      <c r="A45" s="74" t="s">
        <v>938</v>
      </c>
      <c r="B45" s="58">
        <v>203.85</v>
      </c>
      <c r="C45" s="54" t="s">
        <v>936</v>
      </c>
    </row>
    <row r="46" spans="1:3" ht="12.75">
      <c r="A46" s="74" t="s">
        <v>939</v>
      </c>
      <c r="B46" s="58">
        <v>291.21</v>
      </c>
      <c r="C46" s="54" t="s">
        <v>940</v>
      </c>
    </row>
    <row r="47" spans="1:3" ht="12.75">
      <c r="A47" s="74" t="s">
        <v>941</v>
      </c>
      <c r="B47" s="58">
        <v>321.33</v>
      </c>
      <c r="C47" s="54" t="s">
        <v>942</v>
      </c>
    </row>
    <row r="48" spans="1:3" ht="12.75">
      <c r="A48" s="74" t="s">
        <v>943</v>
      </c>
      <c r="B48" s="58">
        <v>437.37</v>
      </c>
      <c r="C48" s="54" t="s">
        <v>944</v>
      </c>
    </row>
    <row r="49" spans="1:3" ht="12.75">
      <c r="A49" s="74" t="s">
        <v>945</v>
      </c>
      <c r="B49" s="58">
        <v>586.5</v>
      </c>
      <c r="C49" s="54" t="s">
        <v>946</v>
      </c>
    </row>
    <row r="50" spans="1:3" ht="12.75">
      <c r="A50" s="74" t="s">
        <v>947</v>
      </c>
      <c r="B50" s="58">
        <v>52.69</v>
      </c>
      <c r="C50" s="54" t="s">
        <v>948</v>
      </c>
    </row>
    <row r="51" spans="1:3" ht="24">
      <c r="A51" s="74" t="s">
        <v>949</v>
      </c>
      <c r="B51" s="58">
        <v>78.67</v>
      </c>
      <c r="C51" s="54" t="s">
        <v>950</v>
      </c>
    </row>
    <row r="52" spans="1:3" ht="24">
      <c r="A52" s="74" t="s">
        <v>951</v>
      </c>
      <c r="B52" s="58">
        <v>196.17</v>
      </c>
      <c r="C52" s="54" t="s">
        <v>952</v>
      </c>
    </row>
    <row r="53" spans="1:3" ht="24">
      <c r="A53" s="74" t="s">
        <v>1066</v>
      </c>
      <c r="B53" s="58">
        <v>358.13</v>
      </c>
      <c r="C53" s="54" t="s">
        <v>953</v>
      </c>
    </row>
    <row r="54" spans="1:3" ht="12.75">
      <c r="A54" s="70" t="s">
        <v>954</v>
      </c>
      <c r="B54" s="58">
        <v>100.88</v>
      </c>
      <c r="C54" s="54" t="s">
        <v>955</v>
      </c>
    </row>
    <row r="55" spans="1:3" ht="12.75">
      <c r="A55" s="70" t="s">
        <v>956</v>
      </c>
      <c r="B55" s="58">
        <v>100.88</v>
      </c>
      <c r="C55" s="54" t="s">
        <v>955</v>
      </c>
    </row>
    <row r="56" spans="1:3" ht="12.75">
      <c r="A56" s="70" t="s">
        <v>957</v>
      </c>
      <c r="B56" s="58">
        <v>100.88</v>
      </c>
      <c r="C56" s="54" t="s">
        <v>955</v>
      </c>
    </row>
    <row r="57" spans="1:3" ht="12.75">
      <c r="A57" s="70" t="s">
        <v>958</v>
      </c>
      <c r="B57" s="58">
        <v>100.88</v>
      </c>
      <c r="C57" s="54" t="s">
        <v>955</v>
      </c>
    </row>
    <row r="58" spans="1:3" ht="12.75">
      <c r="A58" s="70" t="s">
        <v>959</v>
      </c>
      <c r="B58" s="58">
        <v>100.88</v>
      </c>
      <c r="C58" s="54" t="s">
        <v>955</v>
      </c>
    </row>
    <row r="59" spans="1:3" ht="12.75">
      <c r="A59" s="70" t="s">
        <v>960</v>
      </c>
      <c r="B59" s="58">
        <v>100.88</v>
      </c>
      <c r="C59" s="54" t="s">
        <v>955</v>
      </c>
    </row>
    <row r="60" spans="1:3" ht="12.75">
      <c r="A60" s="70" t="s">
        <v>961</v>
      </c>
      <c r="B60" s="58">
        <v>108.35</v>
      </c>
      <c r="C60" s="54" t="s">
        <v>962</v>
      </c>
    </row>
    <row r="61" spans="1:3" ht="12.75">
      <c r="A61" s="70" t="s">
        <v>963</v>
      </c>
      <c r="B61" s="58">
        <v>108.35</v>
      </c>
      <c r="C61" s="54" t="s">
        <v>962</v>
      </c>
    </row>
    <row r="62" spans="1:3" ht="24">
      <c r="A62" s="74" t="s">
        <v>964</v>
      </c>
      <c r="B62" s="58">
        <v>259.91</v>
      </c>
      <c r="C62" s="54" t="s">
        <v>903</v>
      </c>
    </row>
    <row r="63" spans="1:3" ht="24">
      <c r="A63" s="74" t="s">
        <v>965</v>
      </c>
      <c r="B63" s="58">
        <v>323.53</v>
      </c>
      <c r="C63" s="54" t="s">
        <v>966</v>
      </c>
    </row>
    <row r="64" spans="1:3" ht="24">
      <c r="A64" s="70" t="s">
        <v>375</v>
      </c>
      <c r="B64" s="58">
        <v>648.36</v>
      </c>
      <c r="C64" s="54" t="s">
        <v>376</v>
      </c>
    </row>
    <row r="65" spans="1:3" ht="12.75">
      <c r="A65" s="70" t="s">
        <v>377</v>
      </c>
      <c r="B65" s="58">
        <v>498.39</v>
      </c>
      <c r="C65" s="54" t="s">
        <v>378</v>
      </c>
    </row>
    <row r="66" spans="1:3" ht="12.75">
      <c r="A66" s="70" t="s">
        <v>379</v>
      </c>
      <c r="B66" s="58">
        <v>626.64</v>
      </c>
      <c r="C66" s="54" t="s">
        <v>380</v>
      </c>
    </row>
    <row r="67" spans="1:3" ht="24">
      <c r="A67" s="74" t="s">
        <v>1063</v>
      </c>
      <c r="B67" s="58">
        <v>95.6</v>
      </c>
      <c r="C67" s="54" t="s">
        <v>381</v>
      </c>
    </row>
    <row r="68" spans="1:3" ht="24">
      <c r="A68" s="74" t="s">
        <v>382</v>
      </c>
      <c r="B68" s="58">
        <v>121.84</v>
      </c>
      <c r="C68" s="54" t="s">
        <v>383</v>
      </c>
    </row>
    <row r="69" spans="1:3" ht="24">
      <c r="A69" s="74" t="s">
        <v>1065</v>
      </c>
      <c r="B69" s="58">
        <v>321.82</v>
      </c>
      <c r="C69" s="54" t="s">
        <v>384</v>
      </c>
    </row>
    <row r="70" spans="1:3" ht="24">
      <c r="A70" s="74" t="s">
        <v>821</v>
      </c>
      <c r="B70" s="58">
        <v>438.86</v>
      </c>
      <c r="C70" s="54" t="s">
        <v>385</v>
      </c>
    </row>
    <row r="71" spans="1:3" ht="12.75">
      <c r="A71" s="70" t="s">
        <v>386</v>
      </c>
      <c r="B71" s="58">
        <v>20000</v>
      </c>
      <c r="C71" s="54" t="s">
        <v>594</v>
      </c>
    </row>
    <row r="72" spans="1:3" ht="12.75">
      <c r="A72" s="70" t="s">
        <v>1070</v>
      </c>
      <c r="B72" s="58">
        <v>5442.46</v>
      </c>
      <c r="C72" s="54" t="s">
        <v>387</v>
      </c>
    </row>
    <row r="73" spans="1:3" ht="12.75">
      <c r="A73" s="70" t="s">
        <v>388</v>
      </c>
      <c r="B73" s="58">
        <v>3500</v>
      </c>
      <c r="C73" s="54" t="s">
        <v>594</v>
      </c>
    </row>
    <row r="74" spans="1:3" ht="12.75">
      <c r="A74" s="70" t="s">
        <v>1069</v>
      </c>
      <c r="B74" s="58">
        <v>5442.46</v>
      </c>
      <c r="C74" s="54" t="s">
        <v>387</v>
      </c>
    </row>
    <row r="75" spans="1:3" ht="12.75">
      <c r="A75" s="70" t="s">
        <v>1071</v>
      </c>
      <c r="B75" s="58">
        <v>1079.14</v>
      </c>
      <c r="C75" s="54" t="s">
        <v>389</v>
      </c>
    </row>
    <row r="76" spans="1:3" ht="12.75">
      <c r="A76" s="70" t="s">
        <v>390</v>
      </c>
      <c r="B76" s="58">
        <v>242.18</v>
      </c>
      <c r="C76" s="54" t="s">
        <v>391</v>
      </c>
    </row>
    <row r="77" spans="1:3" ht="12.75">
      <c r="A77" s="70" t="s">
        <v>1072</v>
      </c>
      <c r="B77" s="58">
        <v>319.18</v>
      </c>
      <c r="C77" s="54" t="s">
        <v>392</v>
      </c>
    </row>
    <row r="78" spans="1:3" ht="12.75">
      <c r="A78" s="70" t="s">
        <v>393</v>
      </c>
      <c r="B78" s="58">
        <v>319.18</v>
      </c>
      <c r="C78" s="54" t="s">
        <v>392</v>
      </c>
    </row>
    <row r="79" spans="1:3" ht="12.75">
      <c r="A79" s="70" t="s">
        <v>1073</v>
      </c>
      <c r="B79" s="58">
        <v>319.18</v>
      </c>
      <c r="C79" s="54" t="s">
        <v>392</v>
      </c>
    </row>
    <row r="80" spans="1:3" ht="12.75">
      <c r="A80" s="70" t="s">
        <v>394</v>
      </c>
      <c r="B80" s="58">
        <v>319.18</v>
      </c>
      <c r="C80" s="54" t="s">
        <v>392</v>
      </c>
    </row>
    <row r="81" spans="1:3" ht="12.75">
      <c r="A81" s="70" t="s">
        <v>395</v>
      </c>
      <c r="B81" s="58">
        <v>319.18</v>
      </c>
      <c r="C81" s="54" t="s">
        <v>392</v>
      </c>
    </row>
    <row r="82" spans="1:3" ht="12.75">
      <c r="A82" s="70" t="s">
        <v>1075</v>
      </c>
      <c r="B82" s="58">
        <v>319.18</v>
      </c>
      <c r="C82" s="54" t="s">
        <v>392</v>
      </c>
    </row>
    <row r="84" spans="1:3" ht="12.75">
      <c r="A84" s="66" t="s">
        <v>396</v>
      </c>
      <c r="B84" s="67">
        <v>3500</v>
      </c>
      <c r="C84" s="54" t="s">
        <v>594</v>
      </c>
    </row>
    <row r="85" spans="1:3" ht="36">
      <c r="A85" s="66" t="s">
        <v>1104</v>
      </c>
      <c r="B85" s="67">
        <v>2</v>
      </c>
      <c r="C85" s="54" t="s">
        <v>397</v>
      </c>
    </row>
    <row r="86" spans="1:3" ht="36">
      <c r="A86" s="66" t="s">
        <v>398</v>
      </c>
      <c r="B86" s="67">
        <v>4.79</v>
      </c>
      <c r="C86" s="54" t="s">
        <v>399</v>
      </c>
    </row>
    <row r="87" spans="1:3" ht="24">
      <c r="A87" s="66" t="s">
        <v>400</v>
      </c>
      <c r="B87" s="67">
        <v>19.21</v>
      </c>
      <c r="C87" s="54" t="s">
        <v>401</v>
      </c>
    </row>
    <row r="88" spans="1:3" ht="12.75">
      <c r="A88" s="66" t="s">
        <v>402</v>
      </c>
      <c r="B88" s="67">
        <v>3.26</v>
      </c>
      <c r="C88" s="54" t="s">
        <v>596</v>
      </c>
    </row>
    <row r="89" spans="1:3" ht="12.75">
      <c r="A89" s="66" t="s">
        <v>403</v>
      </c>
      <c r="B89" s="67">
        <v>380</v>
      </c>
      <c r="C89" s="54" t="s">
        <v>594</v>
      </c>
    </row>
    <row r="90" spans="1:3" ht="24">
      <c r="A90" s="66" t="s">
        <v>404</v>
      </c>
      <c r="B90" s="67">
        <v>41.78</v>
      </c>
      <c r="C90" s="54" t="s">
        <v>1141</v>
      </c>
    </row>
    <row r="91" spans="1:3" ht="12.75">
      <c r="A91" s="66" t="s">
        <v>1193</v>
      </c>
      <c r="B91" s="67">
        <v>84.34</v>
      </c>
      <c r="C91" s="54" t="s">
        <v>1194</v>
      </c>
    </row>
    <row r="92" spans="1:3" ht="12.75">
      <c r="A92" s="66" t="s">
        <v>1195</v>
      </c>
      <c r="B92" s="67">
        <v>84.34</v>
      </c>
      <c r="C92" s="54" t="s">
        <v>1194</v>
      </c>
    </row>
    <row r="93" spans="1:3" ht="24">
      <c r="A93" s="66" t="s">
        <v>1196</v>
      </c>
      <c r="B93" s="67">
        <v>35.74</v>
      </c>
      <c r="C93" s="54" t="s">
        <v>1197</v>
      </c>
    </row>
    <row r="94" spans="1:3" ht="24">
      <c r="A94" s="66" t="s">
        <v>1198</v>
      </c>
      <c r="B94" s="67">
        <v>58.44</v>
      </c>
      <c r="C94" s="54" t="s">
        <v>1197</v>
      </c>
    </row>
    <row r="95" spans="1:3" ht="12.75">
      <c r="A95" s="66" t="s">
        <v>1199</v>
      </c>
      <c r="B95" s="67">
        <v>1825000</v>
      </c>
      <c r="C95" s="54" t="s">
        <v>594</v>
      </c>
    </row>
    <row r="96" spans="1:3" ht="12.75">
      <c r="A96" s="66" t="s">
        <v>1200</v>
      </c>
      <c r="B96" s="67">
        <v>3.26</v>
      </c>
      <c r="C96" s="54" t="s">
        <v>596</v>
      </c>
    </row>
    <row r="97" spans="1:3" ht="12.75">
      <c r="A97" s="66" t="s">
        <v>1201</v>
      </c>
      <c r="B97" s="67">
        <v>405.35</v>
      </c>
      <c r="C97" s="54" t="s">
        <v>596</v>
      </c>
    </row>
    <row r="98" spans="1:3" ht="12.75">
      <c r="A98" s="66" t="s">
        <v>1202</v>
      </c>
      <c r="B98" s="67">
        <v>292.3</v>
      </c>
      <c r="C98" s="54" t="s">
        <v>596</v>
      </c>
    </row>
    <row r="99" spans="1:3" ht="12.75">
      <c r="A99" s="66" t="s">
        <v>1203</v>
      </c>
      <c r="B99" s="67">
        <v>216.66</v>
      </c>
      <c r="C99" s="54" t="s">
        <v>1194</v>
      </c>
    </row>
    <row r="100" spans="1:3" ht="24">
      <c r="A100" s="66" t="s">
        <v>1204</v>
      </c>
      <c r="B100" s="67">
        <v>123.67</v>
      </c>
      <c r="C100" s="54" t="s">
        <v>1205</v>
      </c>
    </row>
    <row r="101" spans="1:3" ht="12.75">
      <c r="A101" s="66" t="s">
        <v>1206</v>
      </c>
      <c r="B101" s="59">
        <v>1346</v>
      </c>
      <c r="C101" s="54" t="s">
        <v>594</v>
      </c>
    </row>
    <row r="102" spans="1:3" ht="12.75">
      <c r="A102" s="66" t="s">
        <v>1207</v>
      </c>
      <c r="B102" s="59">
        <v>1680</v>
      </c>
      <c r="C102" s="54" t="s">
        <v>594</v>
      </c>
    </row>
    <row r="103" spans="1:3" ht="12.75">
      <c r="A103" s="66" t="s">
        <v>1208</v>
      </c>
      <c r="B103" s="67">
        <v>1846</v>
      </c>
      <c r="C103" s="54" t="s">
        <v>594</v>
      </c>
    </row>
    <row r="104" spans="1:3" ht="12.75">
      <c r="A104" s="66" t="s">
        <v>1209</v>
      </c>
      <c r="B104" s="67">
        <v>2432</v>
      </c>
      <c r="C104" s="54" t="s">
        <v>594</v>
      </c>
    </row>
    <row r="105" spans="1:3" ht="24">
      <c r="A105" s="66" t="s">
        <v>1210</v>
      </c>
      <c r="B105" s="67">
        <v>4734.39</v>
      </c>
      <c r="C105" s="54" t="s">
        <v>1211</v>
      </c>
    </row>
    <row r="106" spans="1:3" ht="24">
      <c r="A106" s="66" t="s">
        <v>1212</v>
      </c>
      <c r="B106" s="67">
        <v>41.77</v>
      </c>
      <c r="C106" s="54" t="s">
        <v>1110</v>
      </c>
    </row>
    <row r="107" spans="1:3" ht="12.75">
      <c r="A107" s="66" t="s">
        <v>1213</v>
      </c>
      <c r="B107" s="67">
        <v>882.45</v>
      </c>
      <c r="C107" s="54" t="s">
        <v>1214</v>
      </c>
    </row>
    <row r="108" spans="1:3" ht="12.75">
      <c r="A108" s="66" t="s">
        <v>1215</v>
      </c>
      <c r="B108" s="67">
        <v>1213.36</v>
      </c>
      <c r="C108" s="54" t="s">
        <v>1214</v>
      </c>
    </row>
    <row r="109" spans="1:3" ht="12.75">
      <c r="A109" s="66" t="s">
        <v>1216</v>
      </c>
      <c r="B109" s="67">
        <v>1719.12</v>
      </c>
      <c r="C109" s="54" t="s">
        <v>1214</v>
      </c>
    </row>
    <row r="110" spans="1:3" ht="12.75">
      <c r="A110" s="66" t="s">
        <v>1217</v>
      </c>
      <c r="B110" s="67">
        <v>5660.54</v>
      </c>
      <c r="C110" s="54" t="s">
        <v>1218</v>
      </c>
    </row>
    <row r="111" spans="1:3" ht="12.75">
      <c r="A111" s="66" t="s">
        <v>1219</v>
      </c>
      <c r="B111" s="67">
        <v>10460.54</v>
      </c>
      <c r="C111" s="54" t="s">
        <v>594</v>
      </c>
    </row>
    <row r="112" spans="1:3" ht="12.75">
      <c r="A112" s="66" t="s">
        <v>1220</v>
      </c>
      <c r="B112" s="67">
        <v>11136.54</v>
      </c>
      <c r="C112" s="54" t="s">
        <v>594</v>
      </c>
    </row>
    <row r="113" spans="1:3" ht="12.75">
      <c r="A113" s="66" t="s">
        <v>1221</v>
      </c>
      <c r="B113" s="67">
        <v>20000</v>
      </c>
      <c r="C113" s="54" t="s">
        <v>594</v>
      </c>
    </row>
    <row r="114" spans="1:3" ht="12.75">
      <c r="A114" s="66" t="s">
        <v>1222</v>
      </c>
      <c r="B114" s="67">
        <v>11970.98</v>
      </c>
      <c r="C114" s="54" t="s">
        <v>1223</v>
      </c>
    </row>
    <row r="115" spans="1:3" ht="12.75">
      <c r="A115" s="66" t="s">
        <v>1224</v>
      </c>
      <c r="B115" s="59">
        <v>4016</v>
      </c>
      <c r="C115" s="54" t="s">
        <v>594</v>
      </c>
    </row>
    <row r="116" spans="1:3" ht="12.75">
      <c r="A116" s="66" t="s">
        <v>1225</v>
      </c>
      <c r="B116" s="67">
        <v>1846</v>
      </c>
      <c r="C116" s="54" t="s">
        <v>594</v>
      </c>
    </row>
    <row r="117" spans="1:3" ht="24">
      <c r="A117" s="66" t="s">
        <v>1102</v>
      </c>
      <c r="B117" s="67">
        <v>48.89</v>
      </c>
      <c r="C117" s="53" t="s">
        <v>1108</v>
      </c>
    </row>
    <row r="118" spans="1:3" ht="24">
      <c r="A118" s="66" t="s">
        <v>1103</v>
      </c>
      <c r="B118" s="67">
        <v>6549.2</v>
      </c>
      <c r="C118" s="53" t="s">
        <v>1109</v>
      </c>
    </row>
    <row r="119" spans="1:3" ht="24">
      <c r="A119" s="66" t="s">
        <v>1104</v>
      </c>
      <c r="B119" s="67">
        <v>41.77</v>
      </c>
      <c r="C119" s="53" t="s">
        <v>1110</v>
      </c>
    </row>
    <row r="120" spans="1:3" ht="12.75">
      <c r="A120" s="66" t="s">
        <v>1112</v>
      </c>
      <c r="B120" s="67">
        <v>19.11</v>
      </c>
      <c r="C120" s="53" t="s">
        <v>1111</v>
      </c>
    </row>
    <row r="121" spans="1:3" ht="24">
      <c r="A121" s="66" t="s">
        <v>1105</v>
      </c>
      <c r="B121" s="67">
        <v>377.67</v>
      </c>
      <c r="C121" s="53" t="s">
        <v>1113</v>
      </c>
    </row>
    <row r="122" spans="1:3" ht="12.75">
      <c r="A122" s="66" t="s">
        <v>1106</v>
      </c>
      <c r="B122" s="67">
        <v>11.2</v>
      </c>
      <c r="C122" s="53" t="s">
        <v>1238</v>
      </c>
    </row>
    <row r="123" spans="1:3" ht="12.75">
      <c r="A123" s="66" t="s">
        <v>1107</v>
      </c>
      <c r="B123" s="49">
        <v>28.91</v>
      </c>
      <c r="C123" s="53" t="s">
        <v>1114</v>
      </c>
    </row>
    <row r="124" spans="1:3" ht="12.75">
      <c r="A124" s="66" t="s">
        <v>525</v>
      </c>
      <c r="B124" s="67">
        <v>15190</v>
      </c>
      <c r="C124" s="53" t="s">
        <v>594</v>
      </c>
    </row>
    <row r="125" spans="1:3" ht="12.75">
      <c r="A125" s="66" t="s">
        <v>526</v>
      </c>
      <c r="B125" s="67">
        <v>16890</v>
      </c>
      <c r="C125" s="53" t="s">
        <v>594</v>
      </c>
    </row>
    <row r="126" spans="1:3" ht="12.75">
      <c r="A126" s="66" t="s">
        <v>527</v>
      </c>
      <c r="B126" s="67">
        <v>19660</v>
      </c>
      <c r="C126" s="53" t="s">
        <v>594</v>
      </c>
    </row>
    <row r="127" spans="1:3" ht="12.75">
      <c r="A127" s="66" t="s">
        <v>528</v>
      </c>
      <c r="B127" s="67">
        <v>6940</v>
      </c>
      <c r="C127" s="53" t="s">
        <v>594</v>
      </c>
    </row>
    <row r="128" spans="1:3" ht="12.75">
      <c r="A128" s="66" t="s">
        <v>529</v>
      </c>
      <c r="B128" s="67">
        <v>10400</v>
      </c>
      <c r="C128" s="53" t="s">
        <v>594</v>
      </c>
    </row>
    <row r="129" spans="1:3" ht="24">
      <c r="A129" s="75" t="s">
        <v>530</v>
      </c>
      <c r="B129" s="58">
        <v>346.55</v>
      </c>
      <c r="C129" s="54" t="s">
        <v>903</v>
      </c>
    </row>
    <row r="130" spans="1:3" ht="12.75">
      <c r="A130" s="75" t="s">
        <v>531</v>
      </c>
      <c r="B130" s="58">
        <v>6500</v>
      </c>
      <c r="C130" s="54" t="s">
        <v>594</v>
      </c>
    </row>
    <row r="131" spans="1:3" ht="12.75">
      <c r="A131" s="75" t="s">
        <v>532</v>
      </c>
      <c r="B131" s="58">
        <v>119.56</v>
      </c>
      <c r="C131" s="54" t="s">
        <v>927</v>
      </c>
    </row>
    <row r="132" spans="1:3" ht="12.75">
      <c r="A132" s="75" t="s">
        <v>533</v>
      </c>
      <c r="B132" s="58">
        <v>2292.37</v>
      </c>
      <c r="C132" s="54" t="s">
        <v>933</v>
      </c>
    </row>
    <row r="133" spans="1:3" ht="12.75">
      <c r="A133" s="75" t="s">
        <v>534</v>
      </c>
      <c r="B133" s="58">
        <v>5000</v>
      </c>
      <c r="C133" s="54" t="s">
        <v>594</v>
      </c>
    </row>
    <row r="134" spans="1:3" ht="12.75">
      <c r="A134" s="75" t="s">
        <v>535</v>
      </c>
      <c r="B134" s="58">
        <v>100.88</v>
      </c>
      <c r="C134" s="54" t="s">
        <v>955</v>
      </c>
    </row>
    <row r="135" spans="1:3" ht="12.75">
      <c r="A135" s="75" t="s">
        <v>536</v>
      </c>
      <c r="B135" s="58">
        <v>20000</v>
      </c>
      <c r="C135" s="54" t="s">
        <v>594</v>
      </c>
    </row>
    <row r="136" spans="1:3" ht="12.75">
      <c r="A136" s="75" t="s">
        <v>537</v>
      </c>
      <c r="B136" s="58">
        <v>5442.46</v>
      </c>
      <c r="C136" s="54" t="s">
        <v>387</v>
      </c>
    </row>
    <row r="139" spans="1:3" ht="12.75">
      <c r="A139" s="60" t="s">
        <v>823</v>
      </c>
      <c r="B139" s="58">
        <v>2292.37</v>
      </c>
      <c r="C139" s="54" t="s">
        <v>933</v>
      </c>
    </row>
    <row r="140" spans="1:3" ht="12.75">
      <c r="A140" s="76" t="s">
        <v>1062</v>
      </c>
      <c r="B140" s="58">
        <v>462.18</v>
      </c>
      <c r="C140" s="54" t="s">
        <v>908</v>
      </c>
    </row>
    <row r="141" spans="1:3" ht="12.75">
      <c r="A141" s="76" t="s">
        <v>538</v>
      </c>
      <c r="B141" s="58">
        <v>555.63</v>
      </c>
      <c r="C141" s="54" t="s">
        <v>910</v>
      </c>
    </row>
    <row r="142" spans="1:3" ht="12.75">
      <c r="A142" s="60" t="s">
        <v>539</v>
      </c>
      <c r="B142" s="77">
        <v>684.48</v>
      </c>
      <c r="C142" s="78" t="s">
        <v>540</v>
      </c>
    </row>
    <row r="143" spans="1:3" ht="24">
      <c r="A143" s="60" t="s">
        <v>541</v>
      </c>
      <c r="B143" s="77">
        <v>146.21</v>
      </c>
      <c r="C143" s="77" t="s">
        <v>383</v>
      </c>
    </row>
    <row r="144" spans="1:3" ht="24">
      <c r="A144" s="60" t="s">
        <v>542</v>
      </c>
      <c r="B144" s="58">
        <v>321.82</v>
      </c>
      <c r="C144" s="54" t="s">
        <v>384</v>
      </c>
    </row>
    <row r="145" spans="1:3" ht="12.75">
      <c r="A145" s="60" t="s">
        <v>543</v>
      </c>
      <c r="B145" s="77">
        <v>991.07</v>
      </c>
      <c r="C145" s="78" t="s">
        <v>544</v>
      </c>
    </row>
    <row r="146" spans="1:3" ht="12.75">
      <c r="A146" s="60" t="s">
        <v>545</v>
      </c>
      <c r="B146" s="77">
        <v>1485.05</v>
      </c>
      <c r="C146" s="78" t="s">
        <v>546</v>
      </c>
    </row>
    <row r="147" spans="1:3" ht="24">
      <c r="A147" s="60" t="s">
        <v>836</v>
      </c>
      <c r="B147" s="79">
        <v>108.35</v>
      </c>
      <c r="C147" s="77" t="s">
        <v>955</v>
      </c>
    </row>
    <row r="148" spans="1:3" ht="24">
      <c r="A148" s="60" t="s">
        <v>209</v>
      </c>
      <c r="B148" s="79">
        <v>100.88</v>
      </c>
      <c r="C148" s="77" t="s">
        <v>955</v>
      </c>
    </row>
    <row r="149" spans="1:3" ht="24">
      <c r="A149" s="60" t="s">
        <v>968</v>
      </c>
      <c r="B149" s="79">
        <v>100.88</v>
      </c>
      <c r="C149" s="77" t="s">
        <v>955</v>
      </c>
    </row>
    <row r="150" spans="1:3" ht="24">
      <c r="A150" s="60" t="s">
        <v>1058</v>
      </c>
      <c r="B150" s="77">
        <v>9.61</v>
      </c>
      <c r="C150" s="78" t="s">
        <v>547</v>
      </c>
    </row>
    <row r="151" spans="1:3" ht="12.75">
      <c r="A151" s="62" t="s">
        <v>1059</v>
      </c>
      <c r="B151" s="77">
        <v>600.23</v>
      </c>
      <c r="C151" s="78" t="s">
        <v>548</v>
      </c>
    </row>
    <row r="152" spans="1:3" ht="12.75">
      <c r="A152" s="62" t="s">
        <v>1060</v>
      </c>
      <c r="B152" s="77">
        <v>779.08</v>
      </c>
      <c r="C152" s="78" t="s">
        <v>549</v>
      </c>
    </row>
    <row r="153" spans="1:3" ht="12.75">
      <c r="A153" s="80" t="s">
        <v>1061</v>
      </c>
      <c r="B153" s="77">
        <v>1016.67</v>
      </c>
      <c r="C153" s="78" t="s">
        <v>550</v>
      </c>
    </row>
    <row r="154" spans="1:3" ht="24">
      <c r="A154" s="62" t="s">
        <v>1064</v>
      </c>
      <c r="B154" s="77">
        <v>146.21</v>
      </c>
      <c r="C154" s="77" t="s">
        <v>383</v>
      </c>
    </row>
    <row r="155" spans="1:3" ht="24">
      <c r="A155" s="61" t="s">
        <v>1068</v>
      </c>
      <c r="B155" s="79">
        <v>909.13</v>
      </c>
      <c r="C155" s="77" t="s">
        <v>915</v>
      </c>
    </row>
    <row r="156" spans="1:3" ht="12.75">
      <c r="A156" s="61" t="s">
        <v>1074</v>
      </c>
      <c r="B156" s="79">
        <v>319.18</v>
      </c>
      <c r="C156" s="77" t="s">
        <v>392</v>
      </c>
    </row>
    <row r="157" spans="1:3" ht="12.75">
      <c r="A157" s="81" t="s">
        <v>1076</v>
      </c>
      <c r="B157" s="79">
        <v>319.18</v>
      </c>
      <c r="C157" s="77" t="s">
        <v>392</v>
      </c>
    </row>
    <row r="158" spans="1:3" ht="24">
      <c r="A158" s="82" t="s">
        <v>551</v>
      </c>
      <c r="B158" s="77">
        <v>78.67</v>
      </c>
      <c r="C158" s="77" t="s">
        <v>950</v>
      </c>
    </row>
    <row r="159" spans="1:3" ht="24">
      <c r="A159" s="82" t="s">
        <v>552</v>
      </c>
      <c r="B159" s="58">
        <v>95.6</v>
      </c>
      <c r="C159" s="54" t="s">
        <v>381</v>
      </c>
    </row>
    <row r="160" spans="1:3" ht="24">
      <c r="A160" s="82" t="s">
        <v>553</v>
      </c>
      <c r="B160" s="77">
        <v>121.84</v>
      </c>
      <c r="C160" s="77" t="s">
        <v>383</v>
      </c>
    </row>
    <row r="161" spans="1:3" ht="24">
      <c r="A161" s="82" t="s">
        <v>554</v>
      </c>
      <c r="B161" s="77">
        <v>146.21</v>
      </c>
      <c r="C161" s="77" t="s">
        <v>383</v>
      </c>
    </row>
    <row r="162" spans="1:3" ht="24">
      <c r="A162" s="82" t="s">
        <v>555</v>
      </c>
      <c r="B162" s="58">
        <v>321.82</v>
      </c>
      <c r="C162" s="54" t="s">
        <v>384</v>
      </c>
    </row>
    <row r="163" spans="1:3" ht="24">
      <c r="A163" s="82" t="s">
        <v>1268</v>
      </c>
      <c r="B163" s="77">
        <v>358.13</v>
      </c>
      <c r="C163" s="77" t="s">
        <v>953</v>
      </c>
    </row>
    <row r="164" spans="1:3" ht="25.5">
      <c r="A164" s="83" t="s">
        <v>1269</v>
      </c>
      <c r="B164" s="79">
        <v>145.66</v>
      </c>
      <c r="C164" s="77" t="s">
        <v>1270</v>
      </c>
    </row>
    <row r="165" spans="1:3" ht="24">
      <c r="A165" s="74" t="s">
        <v>1271</v>
      </c>
      <c r="B165" s="79">
        <v>572.75</v>
      </c>
      <c r="C165" s="79" t="s">
        <v>1272</v>
      </c>
    </row>
    <row r="166" spans="1:3" ht="24">
      <c r="A166" s="74" t="s">
        <v>1273</v>
      </c>
      <c r="B166" s="77">
        <v>346.55</v>
      </c>
      <c r="C166" s="77" t="s">
        <v>903</v>
      </c>
    </row>
    <row r="167" spans="1:3" ht="24">
      <c r="A167" s="74" t="s">
        <v>1274</v>
      </c>
      <c r="B167" s="77">
        <v>4200</v>
      </c>
      <c r="C167" s="77" t="s">
        <v>1275</v>
      </c>
    </row>
    <row r="168" spans="1:3" ht="24">
      <c r="A168" s="74" t="s">
        <v>1276</v>
      </c>
      <c r="B168" s="77">
        <v>4000</v>
      </c>
      <c r="C168" s="77" t="s">
        <v>1275</v>
      </c>
    </row>
    <row r="169" spans="1:3" ht="12.75">
      <c r="A169" s="74" t="s">
        <v>1277</v>
      </c>
      <c r="B169" s="79">
        <v>112.09</v>
      </c>
      <c r="C169" s="77" t="s">
        <v>921</v>
      </c>
    </row>
    <row r="170" spans="1:3" ht="12.75">
      <c r="A170" s="74" t="s">
        <v>1278</v>
      </c>
      <c r="B170" s="77">
        <v>350</v>
      </c>
      <c r="C170" s="77" t="s">
        <v>594</v>
      </c>
    </row>
    <row r="171" spans="1:3" ht="12.75">
      <c r="A171" s="74" t="s">
        <v>1279</v>
      </c>
      <c r="B171" s="77">
        <v>400</v>
      </c>
      <c r="C171" s="77" t="s">
        <v>594</v>
      </c>
    </row>
    <row r="172" spans="1:3" ht="24">
      <c r="A172" s="74" t="s">
        <v>1280</v>
      </c>
      <c r="B172" s="77">
        <v>6318.28</v>
      </c>
      <c r="C172" s="77" t="s">
        <v>1281</v>
      </c>
    </row>
    <row r="173" spans="1:3" ht="12.75">
      <c r="A173" s="74" t="s">
        <v>71</v>
      </c>
      <c r="B173" s="77">
        <v>5735.14</v>
      </c>
      <c r="C173" s="77" t="s">
        <v>72</v>
      </c>
    </row>
    <row r="174" spans="1:3" ht="12.75">
      <c r="A174" s="74" t="s">
        <v>73</v>
      </c>
      <c r="B174" s="77">
        <v>3159.16</v>
      </c>
      <c r="C174" s="77" t="s">
        <v>74</v>
      </c>
    </row>
    <row r="175" spans="1:3" ht="24">
      <c r="A175" s="74" t="s">
        <v>75</v>
      </c>
      <c r="B175" s="77">
        <v>2352.52</v>
      </c>
      <c r="C175" s="77" t="s">
        <v>76</v>
      </c>
    </row>
    <row r="176" spans="1:3" ht="24">
      <c r="A176" s="74" t="s">
        <v>77</v>
      </c>
      <c r="B176" s="77">
        <v>2041.54</v>
      </c>
      <c r="C176" s="77" t="s">
        <v>76</v>
      </c>
    </row>
    <row r="177" spans="1:3" ht="12.75">
      <c r="A177" s="74" t="s">
        <v>69</v>
      </c>
      <c r="B177" s="77">
        <v>1730.56</v>
      </c>
      <c r="C177" s="77" t="s">
        <v>70</v>
      </c>
    </row>
    <row r="178" spans="1:3" ht="12.75">
      <c r="A178" s="74" t="s">
        <v>784</v>
      </c>
      <c r="B178" s="77">
        <f>6.5*4*2.3*2500</f>
        <v>149500</v>
      </c>
      <c r="C178" s="77" t="s">
        <v>594</v>
      </c>
    </row>
    <row r="179" spans="1:3" ht="12.75">
      <c r="A179" s="74" t="s">
        <v>785</v>
      </c>
      <c r="B179" s="77">
        <v>300</v>
      </c>
      <c r="C179" s="77" t="s">
        <v>594</v>
      </c>
    </row>
    <row r="180" spans="1:3" ht="36">
      <c r="A180" s="74" t="s">
        <v>786</v>
      </c>
      <c r="B180" s="77">
        <v>750</v>
      </c>
      <c r="C180" s="77" t="s">
        <v>594</v>
      </c>
    </row>
    <row r="181" spans="1:3" ht="12.75">
      <c r="A181" s="74" t="s">
        <v>787</v>
      </c>
      <c r="B181" s="77">
        <v>400</v>
      </c>
      <c r="C181" s="77" t="s">
        <v>594</v>
      </c>
    </row>
    <row r="182" spans="1:3" ht="12.75">
      <c r="A182" s="74" t="s">
        <v>788</v>
      </c>
      <c r="B182" s="77">
        <v>600</v>
      </c>
      <c r="C182" s="77" t="s">
        <v>594</v>
      </c>
    </row>
    <row r="183" spans="1:3" ht="24">
      <c r="A183" s="74" t="s">
        <v>789</v>
      </c>
      <c r="B183" s="79">
        <v>203.85</v>
      </c>
      <c r="C183" s="77" t="s">
        <v>936</v>
      </c>
    </row>
    <row r="184" spans="1:3" ht="24">
      <c r="A184" s="74" t="s">
        <v>790</v>
      </c>
      <c r="B184" s="77">
        <v>392.76</v>
      </c>
      <c r="C184" s="77" t="s">
        <v>791</v>
      </c>
    </row>
    <row r="185" spans="1:3" ht="24">
      <c r="A185" s="74" t="s">
        <v>792</v>
      </c>
      <c r="B185" s="79">
        <v>145.66</v>
      </c>
      <c r="C185" s="77" t="s">
        <v>1270</v>
      </c>
    </row>
    <row r="186" spans="1:3" ht="12.75">
      <c r="A186" s="74" t="s">
        <v>793</v>
      </c>
      <c r="B186" s="79">
        <v>100.88</v>
      </c>
      <c r="C186" s="77" t="s">
        <v>955</v>
      </c>
    </row>
    <row r="187" spans="1:3" ht="12.75">
      <c r="A187" s="74" t="s">
        <v>794</v>
      </c>
      <c r="B187" s="79">
        <v>108.35</v>
      </c>
      <c r="C187" s="77" t="s">
        <v>955</v>
      </c>
    </row>
    <row r="188" spans="1:3" ht="12.75">
      <c r="A188" s="84"/>
      <c r="C188" s="85"/>
    </row>
    <row r="189" spans="1:3" ht="12.75">
      <c r="A189" s="84"/>
      <c r="C189" s="85"/>
    </row>
    <row r="190" spans="1:3" ht="24">
      <c r="A190" s="86" t="s">
        <v>795</v>
      </c>
      <c r="B190" s="79">
        <v>572.75</v>
      </c>
      <c r="C190" s="79" t="s">
        <v>1272</v>
      </c>
    </row>
    <row r="191" spans="1:3" ht="24">
      <c r="A191" s="86" t="s">
        <v>796</v>
      </c>
      <c r="B191" s="79">
        <v>782.86</v>
      </c>
      <c r="C191" s="79" t="s">
        <v>1272</v>
      </c>
    </row>
    <row r="192" spans="1:3" ht="24">
      <c r="A192" s="86" t="s">
        <v>797</v>
      </c>
      <c r="B192" s="79">
        <v>885</v>
      </c>
      <c r="C192" s="79" t="s">
        <v>1272</v>
      </c>
    </row>
    <row r="193" spans="1:3" ht="24">
      <c r="A193" s="86" t="s">
        <v>798</v>
      </c>
      <c r="B193" s="79">
        <v>1208.36</v>
      </c>
      <c r="C193" s="79" t="s">
        <v>1272</v>
      </c>
    </row>
    <row r="194" spans="1:3" ht="24">
      <c r="A194" s="86" t="s">
        <v>799</v>
      </c>
      <c r="B194" s="79">
        <v>1334.48</v>
      </c>
      <c r="C194" s="79" t="s">
        <v>1272</v>
      </c>
    </row>
    <row r="195" spans="1:3" ht="24">
      <c r="A195" s="86" t="s">
        <v>800</v>
      </c>
      <c r="B195" s="79">
        <v>1714.81</v>
      </c>
      <c r="C195" s="79" t="s">
        <v>1272</v>
      </c>
    </row>
    <row r="196" spans="1:3" ht="24">
      <c r="A196" s="86" t="s">
        <v>801</v>
      </c>
      <c r="B196" s="79">
        <v>2168.3</v>
      </c>
      <c r="C196" s="79" t="s">
        <v>1272</v>
      </c>
    </row>
    <row r="197" spans="1:3" ht="38.25">
      <c r="A197" s="86" t="s">
        <v>802</v>
      </c>
      <c r="B197" s="79">
        <v>555.63</v>
      </c>
      <c r="C197" s="79" t="s">
        <v>910</v>
      </c>
    </row>
    <row r="198" spans="1:3" ht="12.75">
      <c r="A198" s="86" t="s">
        <v>79</v>
      </c>
      <c r="B198" s="79">
        <v>5442.46</v>
      </c>
      <c r="C198" s="79" t="s">
        <v>387</v>
      </c>
    </row>
    <row r="199" spans="1:3" ht="12.75">
      <c r="A199" s="86" t="s">
        <v>80</v>
      </c>
      <c r="B199" s="79">
        <v>5442.46</v>
      </c>
      <c r="C199" s="79" t="s">
        <v>387</v>
      </c>
    </row>
    <row r="200" spans="1:3" ht="12.75">
      <c r="A200" s="86" t="s">
        <v>81</v>
      </c>
      <c r="B200" s="79">
        <f>5442.46+5476</f>
        <v>10918.46</v>
      </c>
      <c r="C200" s="79" t="s">
        <v>594</v>
      </c>
    </row>
    <row r="201" spans="1:3" ht="12.75">
      <c r="A201" s="86" t="s">
        <v>82</v>
      </c>
      <c r="B201" s="79">
        <v>5660.54</v>
      </c>
      <c r="C201" s="79" t="s">
        <v>1218</v>
      </c>
    </row>
    <row r="202" spans="1:3" ht="12.75">
      <c r="A202" s="86" t="s">
        <v>83</v>
      </c>
      <c r="B202" s="79">
        <v>5660.54</v>
      </c>
      <c r="C202" s="79" t="s">
        <v>1218</v>
      </c>
    </row>
    <row r="203" spans="1:3" ht="12.75">
      <c r="A203" s="86" t="s">
        <v>84</v>
      </c>
      <c r="B203" s="79">
        <v>11136.54</v>
      </c>
      <c r="C203" s="79" t="s">
        <v>594</v>
      </c>
    </row>
    <row r="204" spans="1:3" ht="12.75">
      <c r="A204" s="86" t="s">
        <v>85</v>
      </c>
      <c r="B204" s="79">
        <v>10000</v>
      </c>
      <c r="C204" s="79" t="s">
        <v>594</v>
      </c>
    </row>
    <row r="205" spans="1:3" ht="12.75">
      <c r="A205" s="86" t="s">
        <v>86</v>
      </c>
      <c r="B205" s="79">
        <v>60000</v>
      </c>
      <c r="C205" s="79" t="s">
        <v>594</v>
      </c>
    </row>
    <row r="206" spans="1:3" ht="12.75">
      <c r="A206" s="86" t="s">
        <v>87</v>
      </c>
      <c r="B206" s="79">
        <v>7254.55</v>
      </c>
      <c r="C206" s="79" t="s">
        <v>88</v>
      </c>
    </row>
    <row r="207" spans="1:3" ht="25.5">
      <c r="A207" s="86" t="s">
        <v>89</v>
      </c>
      <c r="B207" s="79">
        <v>4147.54</v>
      </c>
      <c r="C207" s="79" t="s">
        <v>361</v>
      </c>
    </row>
    <row r="208" spans="1:3" ht="12.75">
      <c r="A208" s="86" t="s">
        <v>90</v>
      </c>
      <c r="B208" s="79">
        <v>1354.44</v>
      </c>
      <c r="C208" s="79" t="s">
        <v>368</v>
      </c>
    </row>
    <row r="209" spans="1:3" ht="12.75">
      <c r="A209" s="86" t="s">
        <v>91</v>
      </c>
      <c r="B209" s="79">
        <v>823.82</v>
      </c>
      <c r="C209" s="79" t="s">
        <v>369</v>
      </c>
    </row>
    <row r="210" spans="1:3" ht="12.75">
      <c r="A210" s="86" t="s">
        <v>92</v>
      </c>
      <c r="B210" s="79">
        <v>1286</v>
      </c>
      <c r="C210" s="79" t="s">
        <v>594</v>
      </c>
    </row>
    <row r="211" spans="1:3" ht="12.75">
      <c r="A211" s="86" t="s">
        <v>93</v>
      </c>
      <c r="B211" s="79">
        <v>1346</v>
      </c>
      <c r="C211" s="79" t="s">
        <v>594</v>
      </c>
    </row>
    <row r="212" spans="1:3" ht="12.75">
      <c r="A212" s="86" t="s">
        <v>94</v>
      </c>
      <c r="B212" s="79">
        <v>1346</v>
      </c>
      <c r="C212" s="79" t="s">
        <v>594</v>
      </c>
    </row>
    <row r="213" spans="1:3" ht="12.75">
      <c r="A213" s="86" t="s">
        <v>95</v>
      </c>
      <c r="B213" s="79">
        <v>1680</v>
      </c>
      <c r="C213" s="79" t="s">
        <v>594</v>
      </c>
    </row>
    <row r="214" spans="1:3" ht="12.75">
      <c r="A214" s="86" t="s">
        <v>96</v>
      </c>
      <c r="B214" s="79">
        <f>1680+350</f>
        <v>2030</v>
      </c>
      <c r="C214" s="79" t="s">
        <v>594</v>
      </c>
    </row>
    <row r="215" spans="1:3" ht="12.75">
      <c r="A215" s="86" t="s">
        <v>97</v>
      </c>
      <c r="B215" s="79">
        <f>B214+350</f>
        <v>2380</v>
      </c>
      <c r="C215" s="79" t="s">
        <v>594</v>
      </c>
    </row>
    <row r="216" spans="1:3" ht="25.5">
      <c r="A216" s="87" t="s">
        <v>98</v>
      </c>
      <c r="B216" s="77">
        <v>346.55</v>
      </c>
      <c r="C216" s="77" t="s">
        <v>903</v>
      </c>
    </row>
    <row r="217" spans="1:3" ht="25.5">
      <c r="A217" s="87" t="s">
        <v>99</v>
      </c>
      <c r="B217" s="77">
        <v>346.55</v>
      </c>
      <c r="C217" s="77" t="s">
        <v>903</v>
      </c>
    </row>
    <row r="218" spans="1:3" ht="25.5">
      <c r="A218" s="87" t="s">
        <v>100</v>
      </c>
      <c r="B218" s="77">
        <v>462.18</v>
      </c>
      <c r="C218" s="77" t="s">
        <v>908</v>
      </c>
    </row>
    <row r="219" spans="1:3" ht="25.5">
      <c r="A219" s="87" t="s">
        <v>101</v>
      </c>
      <c r="B219" s="77">
        <v>555.63</v>
      </c>
      <c r="C219" s="77" t="s">
        <v>910</v>
      </c>
    </row>
    <row r="220" spans="1:3" ht="25.5">
      <c r="A220" s="87" t="s">
        <v>102</v>
      </c>
      <c r="B220" s="77">
        <v>1019.86</v>
      </c>
      <c r="C220" s="77" t="s">
        <v>912</v>
      </c>
    </row>
    <row r="221" spans="1:3" ht="25.5">
      <c r="A221" s="87" t="s">
        <v>103</v>
      </c>
      <c r="B221" s="77">
        <v>418.75</v>
      </c>
      <c r="C221" s="77" t="s">
        <v>104</v>
      </c>
    </row>
    <row r="222" spans="1:3" ht="25.5">
      <c r="A222" s="87" t="s">
        <v>105</v>
      </c>
      <c r="B222" s="77">
        <v>515.92</v>
      </c>
      <c r="C222" s="77" t="s">
        <v>106</v>
      </c>
    </row>
    <row r="223" spans="1:3" ht="24">
      <c r="A223" s="87" t="s">
        <v>107</v>
      </c>
      <c r="B223" s="77">
        <v>78.67</v>
      </c>
      <c r="C223" s="77" t="s">
        <v>950</v>
      </c>
    </row>
    <row r="224" spans="1:3" ht="24">
      <c r="A224" s="87" t="s">
        <v>108</v>
      </c>
      <c r="B224" s="77">
        <v>121.84</v>
      </c>
      <c r="C224" s="77" t="s">
        <v>383</v>
      </c>
    </row>
    <row r="225" spans="1:3" ht="24">
      <c r="A225" s="87" t="s">
        <v>109</v>
      </c>
      <c r="B225" s="77">
        <v>343.05</v>
      </c>
      <c r="C225" s="77" t="s">
        <v>953</v>
      </c>
    </row>
    <row r="226" spans="1:3" ht="24">
      <c r="A226" s="87" t="s">
        <v>110</v>
      </c>
      <c r="B226" s="77">
        <v>358.13</v>
      </c>
      <c r="C226" s="77" t="s">
        <v>953</v>
      </c>
    </row>
    <row r="227" spans="1:3" ht="24">
      <c r="A227" s="87" t="s">
        <v>111</v>
      </c>
      <c r="B227" s="77">
        <v>438.86</v>
      </c>
      <c r="C227" s="77" t="s">
        <v>385</v>
      </c>
    </row>
    <row r="228" spans="1:3" ht="12.75">
      <c r="A228" s="87" t="s">
        <v>112</v>
      </c>
      <c r="B228" s="77">
        <v>10603.72</v>
      </c>
      <c r="C228" s="77" t="s">
        <v>1223</v>
      </c>
    </row>
    <row r="229" spans="1:3" ht="12.75">
      <c r="A229" s="87" t="s">
        <v>113</v>
      </c>
      <c r="B229" s="77">
        <v>1200</v>
      </c>
      <c r="C229" s="77" t="s">
        <v>594</v>
      </c>
    </row>
    <row r="230" spans="1:3" ht="24">
      <c r="A230" s="87" t="s">
        <v>114</v>
      </c>
      <c r="B230" s="77">
        <v>1102.19</v>
      </c>
      <c r="C230" s="77" t="s">
        <v>115</v>
      </c>
    </row>
    <row r="231" spans="1:3" ht="24">
      <c r="A231" s="87" t="s">
        <v>116</v>
      </c>
      <c r="B231" s="77">
        <v>1102.19</v>
      </c>
      <c r="C231" s="77" t="s">
        <v>115</v>
      </c>
    </row>
    <row r="232" spans="1:3" ht="24">
      <c r="A232" s="74" t="s">
        <v>117</v>
      </c>
      <c r="B232" s="79">
        <v>8951.46</v>
      </c>
      <c r="C232" s="79" t="s">
        <v>118</v>
      </c>
    </row>
    <row r="233" spans="1:3" ht="24">
      <c r="A233" s="74" t="s">
        <v>119</v>
      </c>
      <c r="B233" s="79">
        <v>9182.46</v>
      </c>
      <c r="C233" s="79" t="s">
        <v>118</v>
      </c>
    </row>
    <row r="234" spans="1:3" ht="24">
      <c r="A234" s="74" t="s">
        <v>120</v>
      </c>
      <c r="B234" s="79">
        <v>10588.54</v>
      </c>
      <c r="C234" s="79" t="s">
        <v>121</v>
      </c>
    </row>
    <row r="235" spans="1:3" ht="24">
      <c r="A235" s="74" t="s">
        <v>122</v>
      </c>
      <c r="B235" s="79">
        <v>12062.54</v>
      </c>
      <c r="C235" s="79" t="s">
        <v>121</v>
      </c>
    </row>
    <row r="236" spans="1:3" ht="24">
      <c r="A236" s="74" t="s">
        <v>123</v>
      </c>
      <c r="B236" s="79">
        <v>13745.54</v>
      </c>
      <c r="C236" s="79" t="s">
        <v>121</v>
      </c>
    </row>
    <row r="237" spans="1:3" ht="24">
      <c r="A237" s="74" t="s">
        <v>124</v>
      </c>
      <c r="B237" s="77">
        <v>10670</v>
      </c>
      <c r="C237" s="77" t="s">
        <v>594</v>
      </c>
    </row>
    <row r="238" spans="1:3" ht="24">
      <c r="A238" s="74" t="s">
        <v>659</v>
      </c>
      <c r="B238" s="77">
        <v>15190</v>
      </c>
      <c r="C238" s="77" t="s">
        <v>594</v>
      </c>
    </row>
    <row r="239" spans="1:3" ht="24">
      <c r="A239" s="74" t="s">
        <v>660</v>
      </c>
      <c r="B239" s="77">
        <v>19660</v>
      </c>
      <c r="C239" s="77" t="s">
        <v>594</v>
      </c>
    </row>
    <row r="240" spans="1:3" ht="24">
      <c r="A240" s="74" t="s">
        <v>661</v>
      </c>
      <c r="B240" s="77">
        <v>21500</v>
      </c>
      <c r="C240" s="77" t="s">
        <v>594</v>
      </c>
    </row>
    <row r="241" spans="1:3" ht="24">
      <c r="A241" s="74" t="s">
        <v>662</v>
      </c>
      <c r="B241" s="77">
        <v>22380</v>
      </c>
      <c r="C241" s="77" t="s">
        <v>594</v>
      </c>
    </row>
    <row r="242" spans="1:3" ht="24">
      <c r="A242" s="74" t="s">
        <v>663</v>
      </c>
      <c r="B242" s="77">
        <v>40870</v>
      </c>
      <c r="C242" s="77" t="s">
        <v>594</v>
      </c>
    </row>
    <row r="243" spans="1:3" ht="12.75">
      <c r="A243" s="74" t="s">
        <v>664</v>
      </c>
      <c r="B243" s="77">
        <v>6940</v>
      </c>
      <c r="C243" s="77" t="s">
        <v>594</v>
      </c>
    </row>
    <row r="244" spans="1:3" ht="12.75">
      <c r="A244" s="74" t="s">
        <v>665</v>
      </c>
      <c r="B244" s="77">
        <v>10400</v>
      </c>
      <c r="C244" s="77" t="s">
        <v>594</v>
      </c>
    </row>
    <row r="245" spans="1:3" ht="12.75">
      <c r="A245" s="74" t="s">
        <v>666</v>
      </c>
      <c r="B245" s="77">
        <v>13780</v>
      </c>
      <c r="C245" s="77" t="s">
        <v>594</v>
      </c>
    </row>
    <row r="246" spans="1:3" ht="12.75">
      <c r="A246" s="74" t="s">
        <v>667</v>
      </c>
      <c r="B246" s="79">
        <v>112.09</v>
      </c>
      <c r="C246" s="77" t="s">
        <v>921</v>
      </c>
    </row>
    <row r="247" spans="1:3" ht="12.75">
      <c r="A247" s="74" t="s">
        <v>668</v>
      </c>
      <c r="B247" s="79">
        <v>119.56</v>
      </c>
      <c r="C247" s="77" t="s">
        <v>927</v>
      </c>
    </row>
    <row r="248" spans="1:3" ht="12.75">
      <c r="A248" s="74" t="s">
        <v>669</v>
      </c>
      <c r="B248" s="79">
        <v>119.56</v>
      </c>
      <c r="C248" s="77" t="s">
        <v>927</v>
      </c>
    </row>
    <row r="249" spans="1:3" ht="12.75">
      <c r="A249" s="74" t="s">
        <v>670</v>
      </c>
      <c r="B249" s="79">
        <v>119.56</v>
      </c>
      <c r="C249" s="77" t="s">
        <v>927</v>
      </c>
    </row>
    <row r="250" spans="1:3" ht="24">
      <c r="A250" s="74" t="s">
        <v>671</v>
      </c>
      <c r="B250" s="79">
        <v>129.73</v>
      </c>
      <c r="C250" s="77" t="s">
        <v>931</v>
      </c>
    </row>
    <row r="251" spans="1:3" ht="24">
      <c r="A251" s="74" t="s">
        <v>672</v>
      </c>
      <c r="B251" s="79">
        <v>129.73</v>
      </c>
      <c r="C251" s="77" t="s">
        <v>931</v>
      </c>
    </row>
    <row r="252" spans="1:3" ht="12.75">
      <c r="A252" s="74" t="s">
        <v>673</v>
      </c>
      <c r="B252" s="79">
        <v>200</v>
      </c>
      <c r="C252" s="77" t="s">
        <v>594</v>
      </c>
    </row>
    <row r="253" spans="1:3" ht="24">
      <c r="A253" s="74" t="s">
        <v>674</v>
      </c>
      <c r="B253" s="79">
        <v>462.18</v>
      </c>
      <c r="C253" s="77" t="s">
        <v>908</v>
      </c>
    </row>
    <row r="254" spans="1:3" ht="24">
      <c r="A254" s="74" t="s">
        <v>675</v>
      </c>
      <c r="B254" s="79">
        <v>684.48</v>
      </c>
      <c r="C254" s="77" t="s">
        <v>540</v>
      </c>
    </row>
    <row r="255" spans="1:3" ht="24">
      <c r="A255" s="74" t="s">
        <v>676</v>
      </c>
      <c r="B255" s="79">
        <v>810.45</v>
      </c>
      <c r="C255" s="77" t="s">
        <v>677</v>
      </c>
    </row>
    <row r="256" spans="1:3" ht="24">
      <c r="A256" s="74" t="s">
        <v>678</v>
      </c>
      <c r="B256" s="79">
        <v>1396.07</v>
      </c>
      <c r="C256" s="77" t="s">
        <v>679</v>
      </c>
    </row>
    <row r="257" spans="1:3" ht="24">
      <c r="A257" s="74" t="s">
        <v>680</v>
      </c>
      <c r="B257" s="79">
        <v>563.28</v>
      </c>
      <c r="C257" s="77" t="s">
        <v>681</v>
      </c>
    </row>
    <row r="258" spans="1:3" ht="24">
      <c r="A258" s="74" t="s">
        <v>682</v>
      </c>
      <c r="B258" s="79">
        <v>1051.25</v>
      </c>
      <c r="C258" s="77" t="s">
        <v>683</v>
      </c>
    </row>
    <row r="259" spans="1:3" ht="36">
      <c r="A259" s="74" t="s">
        <v>684</v>
      </c>
      <c r="B259" s="79">
        <v>1609.2</v>
      </c>
      <c r="C259" s="77" t="s">
        <v>685</v>
      </c>
    </row>
    <row r="260" spans="1:3" ht="36">
      <c r="A260" s="74" t="s">
        <v>686</v>
      </c>
      <c r="B260" s="79">
        <v>1942.62</v>
      </c>
      <c r="C260" s="77" t="s">
        <v>685</v>
      </c>
    </row>
    <row r="261" spans="1:3" ht="24">
      <c r="A261" s="74" t="s">
        <v>687</v>
      </c>
      <c r="B261" s="79">
        <v>3500</v>
      </c>
      <c r="C261" s="77" t="s">
        <v>594</v>
      </c>
    </row>
    <row r="262" spans="1:3" ht="12.75">
      <c r="A262" s="74" t="s">
        <v>688</v>
      </c>
      <c r="B262" s="79">
        <v>5442.46</v>
      </c>
      <c r="C262" s="77" t="s">
        <v>387</v>
      </c>
    </row>
    <row r="263" spans="1:3" ht="12.75">
      <c r="A263" s="74" t="s">
        <v>689</v>
      </c>
      <c r="B263" s="79">
        <v>6799.96</v>
      </c>
      <c r="C263" s="77" t="s">
        <v>690</v>
      </c>
    </row>
    <row r="264" spans="1:3" ht="12.75">
      <c r="A264" s="74" t="s">
        <v>691</v>
      </c>
      <c r="B264" s="79">
        <v>10603.72</v>
      </c>
      <c r="C264" s="77" t="s">
        <v>1223</v>
      </c>
    </row>
    <row r="265" spans="1:3" ht="12.75">
      <c r="A265" s="74" t="s">
        <v>692</v>
      </c>
      <c r="B265" s="79">
        <v>54000</v>
      </c>
      <c r="C265" s="77" t="s">
        <v>693</v>
      </c>
    </row>
    <row r="266" spans="1:3" ht="12.75">
      <c r="A266" s="74" t="s">
        <v>694</v>
      </c>
      <c r="B266" s="79">
        <v>82000</v>
      </c>
      <c r="C266" s="77" t="s">
        <v>693</v>
      </c>
    </row>
    <row r="267" spans="1:3" ht="12.75">
      <c r="A267" s="74" t="s">
        <v>695</v>
      </c>
      <c r="B267" s="79">
        <v>10603.72</v>
      </c>
      <c r="C267" s="77" t="s">
        <v>1223</v>
      </c>
    </row>
    <row r="268" spans="1:3" ht="12.75">
      <c r="A268" s="74" t="s">
        <v>696</v>
      </c>
      <c r="B268" s="79">
        <v>233.56</v>
      </c>
      <c r="C268" s="77" t="s">
        <v>0</v>
      </c>
    </row>
    <row r="269" spans="1:3" ht="12.75">
      <c r="A269" s="74" t="s">
        <v>1</v>
      </c>
      <c r="B269" s="79">
        <v>2218.5</v>
      </c>
      <c r="C269" s="77" t="s">
        <v>2</v>
      </c>
    </row>
    <row r="270" spans="1:3" ht="12.75">
      <c r="A270" s="74" t="s">
        <v>3</v>
      </c>
      <c r="B270" s="79">
        <v>319.18</v>
      </c>
      <c r="C270" s="77" t="s">
        <v>392</v>
      </c>
    </row>
    <row r="271" spans="1:3" ht="12.75">
      <c r="A271" s="74" t="s">
        <v>4</v>
      </c>
      <c r="B271" s="79">
        <v>319.18</v>
      </c>
      <c r="C271" s="77" t="s">
        <v>392</v>
      </c>
    </row>
    <row r="272" spans="1:3" ht="12.75">
      <c r="A272" s="74" t="s">
        <v>132</v>
      </c>
      <c r="B272" s="79">
        <v>319.18</v>
      </c>
      <c r="C272" s="77" t="s">
        <v>392</v>
      </c>
    </row>
    <row r="273" spans="1:3" ht="12.75">
      <c r="A273" s="74" t="s">
        <v>133</v>
      </c>
      <c r="B273" s="79">
        <v>415.7</v>
      </c>
      <c r="C273" s="77" t="s">
        <v>392</v>
      </c>
    </row>
    <row r="274" spans="1:3" ht="12.75">
      <c r="A274" s="74" t="s">
        <v>134</v>
      </c>
      <c r="B274" s="79">
        <v>415.7</v>
      </c>
      <c r="C274" s="77" t="s">
        <v>392</v>
      </c>
    </row>
    <row r="275" spans="1:3" ht="12.75">
      <c r="A275" s="74" t="s">
        <v>135</v>
      </c>
      <c r="B275" s="79">
        <v>415.7</v>
      </c>
      <c r="C275" s="77" t="s">
        <v>392</v>
      </c>
    </row>
    <row r="276" spans="1:3" ht="12.75">
      <c r="A276" s="74" t="s">
        <v>136</v>
      </c>
      <c r="B276" s="79">
        <v>2310.94</v>
      </c>
      <c r="C276" s="77" t="s">
        <v>2</v>
      </c>
    </row>
    <row r="277" spans="1:3" ht="12.75">
      <c r="A277" s="74" t="s">
        <v>137</v>
      </c>
      <c r="B277" s="79">
        <v>6341.21</v>
      </c>
      <c r="C277" s="77" t="s">
        <v>2</v>
      </c>
    </row>
    <row r="278" spans="1:3" ht="12.75">
      <c r="A278" s="74" t="s">
        <v>138</v>
      </c>
      <c r="B278" s="79">
        <v>947.53</v>
      </c>
      <c r="C278" s="77" t="s">
        <v>139</v>
      </c>
    </row>
    <row r="279" spans="1:3" ht="12.75">
      <c r="A279" s="74" t="s">
        <v>140</v>
      </c>
      <c r="B279" s="79">
        <v>1079.14</v>
      </c>
      <c r="C279" s="77" t="s">
        <v>389</v>
      </c>
    </row>
    <row r="280" spans="1:3" ht="24">
      <c r="A280" s="74" t="s">
        <v>141</v>
      </c>
      <c r="B280" s="79">
        <v>203.85</v>
      </c>
      <c r="C280" s="77" t="s">
        <v>936</v>
      </c>
    </row>
    <row r="281" spans="1:3" ht="24">
      <c r="A281" s="74" t="s">
        <v>8</v>
      </c>
      <c r="B281" s="79">
        <v>291.21</v>
      </c>
      <c r="C281" s="77" t="s">
        <v>940</v>
      </c>
    </row>
    <row r="282" spans="1:3" ht="24">
      <c r="A282" s="74" t="s">
        <v>9</v>
      </c>
      <c r="B282" s="79">
        <v>321.33</v>
      </c>
      <c r="C282" s="77" t="s">
        <v>942</v>
      </c>
    </row>
    <row r="283" spans="1:3" ht="24">
      <c r="A283" s="74" t="s">
        <v>10</v>
      </c>
      <c r="B283" s="79">
        <v>377.68</v>
      </c>
      <c r="C283" s="77" t="s">
        <v>11</v>
      </c>
    </row>
    <row r="284" spans="1:3" ht="24">
      <c r="A284" s="74" t="s">
        <v>12</v>
      </c>
      <c r="B284" s="79">
        <v>437.37</v>
      </c>
      <c r="C284" s="77" t="s">
        <v>944</v>
      </c>
    </row>
    <row r="285" spans="1:3" ht="24">
      <c r="A285" s="74" t="s">
        <v>13</v>
      </c>
      <c r="B285" s="79">
        <v>994.35</v>
      </c>
      <c r="C285" s="77" t="s">
        <v>14</v>
      </c>
    </row>
    <row r="286" spans="1:3" ht="24">
      <c r="A286" s="74" t="s">
        <v>15</v>
      </c>
      <c r="B286" s="79">
        <v>2250</v>
      </c>
      <c r="C286" s="77" t="s">
        <v>16</v>
      </c>
    </row>
    <row r="287" spans="1:3" ht="12.75">
      <c r="A287" s="74" t="s">
        <v>17</v>
      </c>
      <c r="B287" s="79">
        <v>10968.6</v>
      </c>
      <c r="C287" s="77" t="s">
        <v>18</v>
      </c>
    </row>
    <row r="288" spans="1:3" ht="24">
      <c r="A288" s="74" t="s">
        <v>19</v>
      </c>
      <c r="B288" s="79">
        <v>30247.03</v>
      </c>
      <c r="C288" s="77" t="s">
        <v>20</v>
      </c>
    </row>
    <row r="289" spans="1:3" ht="24">
      <c r="A289" s="74" t="s">
        <v>21</v>
      </c>
      <c r="B289" s="77">
        <v>78.67</v>
      </c>
      <c r="C289" s="77" t="s">
        <v>950</v>
      </c>
    </row>
    <row r="290" spans="1:3" ht="12.75">
      <c r="A290" s="74" t="s">
        <v>22</v>
      </c>
      <c r="B290" s="79">
        <v>437.37</v>
      </c>
      <c r="C290" s="77" t="s">
        <v>944</v>
      </c>
    </row>
    <row r="291" spans="1:3" ht="24">
      <c r="A291" s="74" t="s">
        <v>23</v>
      </c>
      <c r="B291" s="79">
        <v>909.13</v>
      </c>
      <c r="C291" s="77" t="s">
        <v>915</v>
      </c>
    </row>
    <row r="292" spans="1:3" ht="12.75">
      <c r="A292" s="74" t="s">
        <v>24</v>
      </c>
      <c r="B292" s="79">
        <v>2200</v>
      </c>
      <c r="C292" s="77" t="s">
        <v>594</v>
      </c>
    </row>
    <row r="293" spans="1:3" ht="24">
      <c r="A293" s="74" t="s">
        <v>25</v>
      </c>
      <c r="B293" s="79">
        <v>262800</v>
      </c>
      <c r="C293" s="77" t="s">
        <v>594</v>
      </c>
    </row>
    <row r="294" spans="1:3" ht="24">
      <c r="A294" s="74" t="s">
        <v>26</v>
      </c>
      <c r="B294" s="79">
        <v>194400</v>
      </c>
      <c r="C294" s="77" t="s">
        <v>594</v>
      </c>
    </row>
    <row r="295" spans="1:3" ht="24">
      <c r="A295" s="74" t="s">
        <v>27</v>
      </c>
      <c r="B295" s="79">
        <v>145.66</v>
      </c>
      <c r="C295" s="77" t="s">
        <v>1270</v>
      </c>
    </row>
    <row r="296" spans="1:3" ht="12.75">
      <c r="A296" s="74" t="s">
        <v>28</v>
      </c>
      <c r="B296" s="79">
        <v>15000</v>
      </c>
      <c r="C296" s="77" t="s">
        <v>594</v>
      </c>
    </row>
    <row r="297" spans="1:3" ht="12.75">
      <c r="A297" s="74" t="s">
        <v>994</v>
      </c>
      <c r="B297" s="79">
        <v>19.09</v>
      </c>
      <c r="C297" s="77" t="s">
        <v>596</v>
      </c>
    </row>
    <row r="298" spans="1:3" ht="12.75">
      <c r="A298" s="74" t="s">
        <v>995</v>
      </c>
      <c r="B298" s="79">
        <v>42.31</v>
      </c>
      <c r="C298" s="77" t="s">
        <v>596</v>
      </c>
    </row>
    <row r="299" spans="1:3" ht="24">
      <c r="A299" s="74" t="s">
        <v>996</v>
      </c>
      <c r="B299" s="79">
        <v>265.4</v>
      </c>
      <c r="C299" s="77" t="s">
        <v>997</v>
      </c>
    </row>
    <row r="300" spans="1:3" ht="12.75">
      <c r="A300" s="74" t="s">
        <v>998</v>
      </c>
      <c r="B300" s="79">
        <v>3.35</v>
      </c>
      <c r="C300" s="79" t="s">
        <v>596</v>
      </c>
    </row>
    <row r="301" spans="1:3" ht="12.75">
      <c r="A301" s="74" t="s">
        <v>999</v>
      </c>
      <c r="B301" s="79">
        <v>8</v>
      </c>
      <c r="C301" s="77" t="s">
        <v>594</v>
      </c>
    </row>
    <row r="302" spans="1:3" ht="12.75">
      <c r="A302" s="74" t="s">
        <v>1000</v>
      </c>
      <c r="B302" s="79">
        <v>785.3</v>
      </c>
      <c r="C302" s="77" t="s">
        <v>596</v>
      </c>
    </row>
    <row r="303" spans="1:3" ht="12.75">
      <c r="A303" s="74" t="s">
        <v>1001</v>
      </c>
      <c r="B303" s="79">
        <v>398.39</v>
      </c>
      <c r="C303" s="77" t="s">
        <v>596</v>
      </c>
    </row>
    <row r="304" spans="1:3" ht="12.75">
      <c r="A304" s="74" t="s">
        <v>1002</v>
      </c>
      <c r="B304" s="79">
        <v>9.57</v>
      </c>
      <c r="C304" s="54" t="s">
        <v>1003</v>
      </c>
    </row>
    <row r="305" spans="1:3" ht="24">
      <c r="A305" s="74" t="s">
        <v>1004</v>
      </c>
      <c r="B305" s="79">
        <v>20.78</v>
      </c>
      <c r="C305" s="54" t="s">
        <v>1005</v>
      </c>
    </row>
    <row r="306" spans="1:3" ht="24">
      <c r="A306" s="74" t="s">
        <v>1006</v>
      </c>
      <c r="B306" s="79">
        <v>67.21</v>
      </c>
      <c r="C306" s="54" t="s">
        <v>1007</v>
      </c>
    </row>
    <row r="307" spans="1:3" ht="12.75">
      <c r="A307" s="74" t="s">
        <v>1008</v>
      </c>
      <c r="B307" s="79">
        <v>475.69</v>
      </c>
      <c r="C307" s="77" t="s">
        <v>1009</v>
      </c>
    </row>
    <row r="308" spans="1:3" ht="12.75">
      <c r="A308" s="74" t="s">
        <v>1010</v>
      </c>
      <c r="B308" s="79">
        <v>29.12</v>
      </c>
      <c r="C308" s="77" t="s">
        <v>594</v>
      </c>
    </row>
    <row r="309" spans="1:3" ht="12.75">
      <c r="A309" s="74" t="s">
        <v>1011</v>
      </c>
      <c r="B309" s="79">
        <v>100.88</v>
      </c>
      <c r="C309" s="77" t="s">
        <v>955</v>
      </c>
    </row>
    <row r="310" spans="1:3" ht="12.75">
      <c r="A310" s="74" t="s">
        <v>1012</v>
      </c>
      <c r="B310" s="79">
        <v>100.88</v>
      </c>
      <c r="C310" s="77" t="s">
        <v>955</v>
      </c>
    </row>
    <row r="311" spans="1:3" ht="12.75">
      <c r="A311" s="74" t="s">
        <v>1013</v>
      </c>
      <c r="B311" s="79">
        <v>100.88</v>
      </c>
      <c r="C311" s="77" t="s">
        <v>955</v>
      </c>
    </row>
    <row r="312" spans="1:3" ht="12.75">
      <c r="A312" s="74" t="s">
        <v>1014</v>
      </c>
      <c r="B312" s="79">
        <v>100.88</v>
      </c>
      <c r="C312" s="77" t="s">
        <v>955</v>
      </c>
    </row>
    <row r="313" spans="1:3" ht="12.75">
      <c r="A313" s="74" t="s">
        <v>1015</v>
      </c>
      <c r="B313" s="79">
        <v>100.88</v>
      </c>
      <c r="C313" s="77" t="s">
        <v>955</v>
      </c>
    </row>
    <row r="314" spans="1:3" ht="12.75">
      <c r="A314" s="74" t="s">
        <v>1016</v>
      </c>
      <c r="B314" s="79">
        <v>108.35</v>
      </c>
      <c r="C314" s="77" t="s">
        <v>955</v>
      </c>
    </row>
    <row r="315" spans="1:3" ht="12.75">
      <c r="A315" s="74" t="s">
        <v>1017</v>
      </c>
      <c r="B315" s="79">
        <v>400</v>
      </c>
      <c r="C315" s="77" t="s">
        <v>594</v>
      </c>
    </row>
    <row r="316" spans="1:3" ht="24">
      <c r="A316" s="74" t="s">
        <v>1018</v>
      </c>
      <c r="B316" s="79">
        <v>3000</v>
      </c>
      <c r="C316" s="77" t="s">
        <v>594</v>
      </c>
    </row>
    <row r="317" spans="1:3" ht="12.75">
      <c r="A317" s="74" t="s">
        <v>1019</v>
      </c>
      <c r="B317" s="79">
        <v>2000</v>
      </c>
      <c r="C317" s="77" t="s">
        <v>594</v>
      </c>
    </row>
    <row r="318" spans="1:3" ht="12.75">
      <c r="A318" s="88"/>
      <c r="B318" s="77"/>
      <c r="C318" s="78"/>
    </row>
    <row r="319" spans="1:3" ht="24">
      <c r="A319" s="48" t="s">
        <v>239</v>
      </c>
      <c r="B319" s="77">
        <v>15190</v>
      </c>
      <c r="C319" s="77" t="s">
        <v>594</v>
      </c>
    </row>
    <row r="320" spans="1:3" ht="12.75">
      <c r="A320" s="48" t="s">
        <v>804</v>
      </c>
      <c r="B320" s="79">
        <v>1286</v>
      </c>
      <c r="C320" s="79" t="s">
        <v>594</v>
      </c>
    </row>
    <row r="321" spans="1:3" ht="12.75">
      <c r="A321" s="48" t="s">
        <v>805</v>
      </c>
      <c r="B321" s="79">
        <v>1346</v>
      </c>
      <c r="C321" s="79" t="s">
        <v>594</v>
      </c>
    </row>
    <row r="322" spans="1:3" ht="12.75">
      <c r="A322" s="48" t="s">
        <v>806</v>
      </c>
      <c r="B322" s="77">
        <f>1546+200</f>
        <v>1746</v>
      </c>
      <c r="C322" s="79" t="s">
        <v>594</v>
      </c>
    </row>
    <row r="323" spans="1:3" ht="12.75">
      <c r="A323" s="48" t="s">
        <v>807</v>
      </c>
      <c r="B323" s="77">
        <f>2420+250</f>
        <v>2670</v>
      </c>
      <c r="C323" s="79" t="s">
        <v>594</v>
      </c>
    </row>
    <row r="324" spans="1:3" ht="24">
      <c r="A324" s="48" t="s">
        <v>240</v>
      </c>
      <c r="B324" s="77">
        <v>13670</v>
      </c>
      <c r="C324" s="77" t="s">
        <v>594</v>
      </c>
    </row>
    <row r="325" spans="1:3" ht="12.75">
      <c r="A325" s="48" t="s">
        <v>753</v>
      </c>
      <c r="B325" s="85">
        <v>1450</v>
      </c>
      <c r="C325" s="77" t="s">
        <v>594</v>
      </c>
    </row>
    <row r="326" spans="1:3" ht="36">
      <c r="A326" s="48" t="s">
        <v>754</v>
      </c>
      <c r="B326" s="85">
        <v>2500</v>
      </c>
      <c r="C326" s="77" t="s">
        <v>594</v>
      </c>
    </row>
    <row r="327" spans="1:3" ht="12.75">
      <c r="A327" s="48" t="s">
        <v>755</v>
      </c>
      <c r="B327" s="67">
        <v>5500</v>
      </c>
      <c r="C327" s="53" t="s">
        <v>594</v>
      </c>
    </row>
    <row r="328" spans="1:3" ht="12.75">
      <c r="A328" s="48" t="s">
        <v>756</v>
      </c>
      <c r="B328" s="79">
        <v>319.18</v>
      </c>
      <c r="C328" s="77" t="s">
        <v>392</v>
      </c>
    </row>
    <row r="329" spans="1:3" ht="12.75">
      <c r="A329" s="48" t="s">
        <v>757</v>
      </c>
      <c r="B329" s="85">
        <v>173.9</v>
      </c>
      <c r="C329" s="89" t="s">
        <v>189</v>
      </c>
    </row>
    <row r="330" spans="1:3" ht="12.75">
      <c r="A330" s="48" t="s">
        <v>758</v>
      </c>
      <c r="B330" s="79">
        <v>319.18</v>
      </c>
      <c r="C330" s="77" t="s">
        <v>392</v>
      </c>
    </row>
    <row r="331" spans="1:3" ht="12.75">
      <c r="A331" s="48" t="s">
        <v>188</v>
      </c>
      <c r="B331" s="77">
        <f>1140+200</f>
        <v>1340</v>
      </c>
      <c r="C331" s="79" t="s">
        <v>594</v>
      </c>
    </row>
  </sheetData>
  <sheetProtection/>
  <conditionalFormatting sqref="A1:A65536">
    <cfRule type="duplicateValues" priority="6" dxfId="1">
      <formula>AND(COUNTIF($A$1:$A$65536,A1)&gt;1,NOT(ISBLANK(A1)))</formula>
    </cfRule>
    <cfRule type="duplicateValues" priority="7" dxfId="15">
      <formula>AND(COUNTIF($A$1:$A$65536,A1)&gt;1,NOT(ISBLANK(A1)))</formula>
    </cfRule>
  </conditionalFormatting>
  <conditionalFormatting sqref="A112:A128">
    <cfRule type="duplicateValues" priority="5" dxfId="15">
      <formula>AND(COUNTIF($A$112:$A$128,A112)&gt;1,NOT(ISBLANK(A112)))</formula>
    </cfRule>
  </conditionalFormatting>
  <conditionalFormatting sqref="A158:A165">
    <cfRule type="duplicateValues" priority="4" dxfId="21">
      <formula>AND(COUNTIF($A$158:$A$165,A158)&gt;1,NOT(ISBLANK(A158)))</formula>
    </cfRule>
  </conditionalFormatting>
  <conditionalFormatting sqref="A158:A164">
    <cfRule type="duplicateValues" priority="3" dxfId="21">
      <formula>AND(COUNTIF($A$158:$A$164,A158)&gt;1,NOT(ISBLANK(A158)))</formula>
    </cfRule>
  </conditionalFormatting>
  <conditionalFormatting sqref="A190:A317">
    <cfRule type="duplicateValues" priority="2" dxfId="21">
      <formula>AND(COUNTIF($A$190:$A$317,A190)&gt;1,NOT(ISBLANK(A190)))</formula>
    </cfRule>
  </conditionalFormatting>
  <conditionalFormatting sqref="A166:A317">
    <cfRule type="duplicateValues" priority="1" dxfId="21">
      <formula>AND(COUNTIF($A$166:$A$317,A166)&gt;1,NOT(ISBLANK(A166)))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10FF1"/>
  </sheetPr>
  <dimension ref="A1:C156"/>
  <sheetViews>
    <sheetView zoomScalePageLayoutView="0" workbookViewId="0" topLeftCell="A145">
      <selection activeCell="A173" sqref="A173"/>
    </sheetView>
  </sheetViews>
  <sheetFormatPr defaultColWidth="9.140625" defaultRowHeight="12.75"/>
  <cols>
    <col min="1" max="1" width="73.28125" style="0" customWidth="1"/>
    <col min="2" max="2" width="9.8515625" style="102" bestFit="1" customWidth="1"/>
    <col min="3" max="3" width="30.57421875" style="102" customWidth="1"/>
  </cols>
  <sheetData>
    <row r="1" spans="1:3" ht="24">
      <c r="A1" s="90" t="s">
        <v>1079</v>
      </c>
      <c r="B1" s="91">
        <v>5077.25</v>
      </c>
      <c r="C1" s="92" t="s">
        <v>1020</v>
      </c>
    </row>
    <row r="2" spans="1:3" ht="24">
      <c r="A2" s="90" t="s">
        <v>1021</v>
      </c>
      <c r="B2" s="91">
        <v>5077.25</v>
      </c>
      <c r="C2" s="92" t="s">
        <v>1020</v>
      </c>
    </row>
    <row r="3" spans="1:3" ht="24">
      <c r="A3" s="90" t="s">
        <v>1022</v>
      </c>
      <c r="B3" s="91">
        <v>11427</v>
      </c>
      <c r="C3" s="92" t="s">
        <v>1023</v>
      </c>
    </row>
    <row r="4" spans="1:3" ht="12.75">
      <c r="A4" s="90" t="s">
        <v>1024</v>
      </c>
      <c r="B4" s="91">
        <v>19442.89</v>
      </c>
      <c r="C4" s="92" t="s">
        <v>1025</v>
      </c>
    </row>
    <row r="5" spans="1:3" ht="24">
      <c r="A5" s="90" t="s">
        <v>1026</v>
      </c>
      <c r="B5" s="91">
        <v>11427</v>
      </c>
      <c r="C5" s="92" t="s">
        <v>1023</v>
      </c>
    </row>
    <row r="6" spans="1:3" ht="36">
      <c r="A6" s="90" t="s">
        <v>1077</v>
      </c>
      <c r="B6" s="91">
        <v>490.36</v>
      </c>
      <c r="C6" s="92" t="s">
        <v>1027</v>
      </c>
    </row>
    <row r="7" spans="1:3" ht="12.75">
      <c r="A7" s="90" t="s">
        <v>1028</v>
      </c>
      <c r="B7" s="91">
        <v>21842.15</v>
      </c>
      <c r="C7" s="92" t="s">
        <v>1029</v>
      </c>
    </row>
    <row r="8" spans="1:3" ht="12.75">
      <c r="A8" s="90" t="s">
        <v>1030</v>
      </c>
      <c r="B8" s="91">
        <v>21842.15</v>
      </c>
      <c r="C8" s="92" t="s">
        <v>1029</v>
      </c>
    </row>
    <row r="9" spans="1:3" ht="24">
      <c r="A9" s="90" t="s">
        <v>1081</v>
      </c>
      <c r="B9" s="91">
        <v>11427</v>
      </c>
      <c r="C9" s="92" t="s">
        <v>1023</v>
      </c>
    </row>
    <row r="10" spans="1:3" ht="12.75">
      <c r="A10" s="90" t="s">
        <v>1031</v>
      </c>
      <c r="B10" s="91">
        <v>21842.15</v>
      </c>
      <c r="C10" s="92" t="s">
        <v>1029</v>
      </c>
    </row>
    <row r="11" spans="1:3" ht="24">
      <c r="A11" s="90" t="s">
        <v>1082</v>
      </c>
      <c r="B11" s="91">
        <v>8761.24</v>
      </c>
      <c r="C11" s="92" t="s">
        <v>1032</v>
      </c>
    </row>
    <row r="12" spans="1:3" ht="24">
      <c r="A12" s="90" t="s">
        <v>1033</v>
      </c>
      <c r="B12" s="91">
        <v>11427</v>
      </c>
      <c r="C12" s="92" t="s">
        <v>1034</v>
      </c>
    </row>
    <row r="13" spans="1:3" ht="12.75">
      <c r="A13" s="90" t="s">
        <v>1084</v>
      </c>
      <c r="B13" s="91">
        <v>26332.44</v>
      </c>
      <c r="C13" s="92" t="s">
        <v>1035</v>
      </c>
    </row>
    <row r="14" spans="1:3" ht="12.75">
      <c r="A14" s="90" t="s">
        <v>1036</v>
      </c>
      <c r="B14" s="91">
        <v>21842.15</v>
      </c>
      <c r="C14" s="92" t="s">
        <v>1029</v>
      </c>
    </row>
    <row r="15" spans="1:3" ht="24">
      <c r="A15" s="90" t="s">
        <v>1037</v>
      </c>
      <c r="B15" s="91">
        <v>11427</v>
      </c>
      <c r="C15" s="92" t="s">
        <v>1034</v>
      </c>
    </row>
    <row r="16" spans="1:3" ht="36">
      <c r="A16" s="90" t="s">
        <v>1038</v>
      </c>
      <c r="B16" s="91">
        <v>994.26</v>
      </c>
      <c r="C16" s="92" t="s">
        <v>1039</v>
      </c>
    </row>
    <row r="17" spans="1:3" ht="12.75">
      <c r="A17" s="90" t="s">
        <v>1040</v>
      </c>
      <c r="B17" s="91">
        <v>26332.44</v>
      </c>
      <c r="C17" s="92" t="s">
        <v>1035</v>
      </c>
    </row>
    <row r="18" spans="1:3" ht="72">
      <c r="A18" s="90" t="s">
        <v>1086</v>
      </c>
      <c r="B18" s="91">
        <v>25000</v>
      </c>
      <c r="C18" s="92" t="s">
        <v>1041</v>
      </c>
    </row>
    <row r="19" spans="1:3" ht="24">
      <c r="A19" s="90" t="s">
        <v>1085</v>
      </c>
      <c r="B19" s="91">
        <v>465492.78</v>
      </c>
      <c r="C19" s="92" t="s">
        <v>1042</v>
      </c>
    </row>
    <row r="20" spans="1:3" ht="72">
      <c r="A20" s="90" t="s">
        <v>1087</v>
      </c>
      <c r="B20" s="91">
        <v>190770</v>
      </c>
      <c r="C20" s="92" t="s">
        <v>1041</v>
      </c>
    </row>
    <row r="21" spans="1:3" ht="12.75">
      <c r="A21" s="90" t="s">
        <v>1043</v>
      </c>
      <c r="B21" s="91">
        <v>47495.58</v>
      </c>
      <c r="C21" s="92" t="s">
        <v>1044</v>
      </c>
    </row>
    <row r="22" spans="1:3" ht="24">
      <c r="A22" s="90" t="s">
        <v>1078</v>
      </c>
      <c r="B22" s="91">
        <v>5077.25</v>
      </c>
      <c r="C22" s="92" t="s">
        <v>1020</v>
      </c>
    </row>
    <row r="23" spans="1:3" ht="24">
      <c r="A23" s="90" t="s">
        <v>1045</v>
      </c>
      <c r="B23" s="91">
        <v>11427</v>
      </c>
      <c r="C23" s="92" t="s">
        <v>1023</v>
      </c>
    </row>
    <row r="24" spans="1:3" ht="36">
      <c r="A24" s="90" t="s">
        <v>1046</v>
      </c>
      <c r="B24" s="91">
        <v>490.36</v>
      </c>
      <c r="C24" s="92" t="s">
        <v>1027</v>
      </c>
    </row>
    <row r="25" spans="1:3" ht="12.75">
      <c r="A25" s="90" t="s">
        <v>1047</v>
      </c>
      <c r="B25" s="91">
        <v>21842.15</v>
      </c>
      <c r="C25" s="92" t="s">
        <v>1029</v>
      </c>
    </row>
    <row r="26" spans="1:3" ht="24">
      <c r="A26" s="90" t="s">
        <v>1048</v>
      </c>
      <c r="B26" s="91">
        <v>5077.25</v>
      </c>
      <c r="C26" s="92" t="s">
        <v>1020</v>
      </c>
    </row>
    <row r="27" spans="1:3" ht="24">
      <c r="A27" s="90" t="s">
        <v>1049</v>
      </c>
      <c r="B27" s="91">
        <v>11427</v>
      </c>
      <c r="C27" s="92" t="s">
        <v>1023</v>
      </c>
    </row>
    <row r="28" spans="1:3" ht="12.75">
      <c r="A28" s="90" t="s">
        <v>1050</v>
      </c>
      <c r="B28" s="91">
        <v>21842.15</v>
      </c>
      <c r="C28" s="92" t="s">
        <v>1029</v>
      </c>
    </row>
    <row r="29" spans="1:3" ht="24">
      <c r="A29" s="90" t="s">
        <v>1051</v>
      </c>
      <c r="B29" s="91">
        <v>11427</v>
      </c>
      <c r="C29" s="92" t="s">
        <v>1023</v>
      </c>
    </row>
    <row r="30" spans="1:3" ht="12.75">
      <c r="A30" s="90" t="s">
        <v>1052</v>
      </c>
      <c r="B30" s="91">
        <v>21842.15</v>
      </c>
      <c r="C30" s="92" t="s">
        <v>1029</v>
      </c>
    </row>
    <row r="31" spans="1:3" ht="12.75">
      <c r="A31" s="90" t="s">
        <v>1053</v>
      </c>
      <c r="B31" s="91">
        <v>21842.15</v>
      </c>
      <c r="C31" s="92" t="s">
        <v>1029</v>
      </c>
    </row>
    <row r="32" spans="1:3" ht="12.75">
      <c r="A32" s="90" t="s">
        <v>1054</v>
      </c>
      <c r="B32" s="91">
        <v>25000</v>
      </c>
      <c r="C32" s="92" t="s">
        <v>594</v>
      </c>
    </row>
    <row r="33" spans="1:3" ht="72">
      <c r="A33" s="90" t="s">
        <v>1055</v>
      </c>
      <c r="B33" s="91">
        <v>230770</v>
      </c>
      <c r="C33" s="92" t="s">
        <v>1041</v>
      </c>
    </row>
    <row r="34" spans="1:3" ht="12.75">
      <c r="A34" s="90" t="s">
        <v>1056</v>
      </c>
      <c r="B34" s="91">
        <v>47495.58</v>
      </c>
      <c r="C34" s="92" t="s">
        <v>1044</v>
      </c>
    </row>
    <row r="35" spans="1:3" ht="12.75">
      <c r="A35" s="90" t="s">
        <v>1057</v>
      </c>
      <c r="B35" s="91">
        <v>26332.44</v>
      </c>
      <c r="C35" s="92" t="s">
        <v>1035</v>
      </c>
    </row>
    <row r="36" spans="1:3" ht="36">
      <c r="A36" s="90" t="s">
        <v>283</v>
      </c>
      <c r="B36" s="91">
        <v>994.26</v>
      </c>
      <c r="C36" s="92" t="s">
        <v>1039</v>
      </c>
    </row>
    <row r="37" spans="1:3" ht="24">
      <c r="A37" s="90" t="s">
        <v>284</v>
      </c>
      <c r="B37" s="91">
        <v>11427</v>
      </c>
      <c r="C37" s="92" t="s">
        <v>1023</v>
      </c>
    </row>
    <row r="38" spans="1:3" ht="12.75">
      <c r="A38" s="90" t="s">
        <v>285</v>
      </c>
      <c r="B38" s="91">
        <v>21842.15</v>
      </c>
      <c r="C38" s="92" t="s">
        <v>1029</v>
      </c>
    </row>
    <row r="39" spans="1:3" ht="12.75">
      <c r="A39" s="90" t="s">
        <v>286</v>
      </c>
      <c r="B39" s="91">
        <v>21842.15</v>
      </c>
      <c r="C39" s="92" t="s">
        <v>1029</v>
      </c>
    </row>
    <row r="40" spans="1:3" ht="24">
      <c r="A40" s="90" t="s">
        <v>287</v>
      </c>
      <c r="B40" s="91">
        <v>5077.25</v>
      </c>
      <c r="C40" s="92" t="s">
        <v>1020</v>
      </c>
    </row>
    <row r="41" spans="1:3" ht="24">
      <c r="A41" s="90" t="s">
        <v>288</v>
      </c>
      <c r="B41" s="91">
        <v>5077.25</v>
      </c>
      <c r="C41" s="92" t="s">
        <v>1020</v>
      </c>
    </row>
    <row r="42" spans="1:3" ht="24">
      <c r="A42" s="90" t="s">
        <v>289</v>
      </c>
      <c r="B42" s="91">
        <v>11427</v>
      </c>
      <c r="C42" s="92" t="s">
        <v>1023</v>
      </c>
    </row>
    <row r="43" spans="1:3" ht="24">
      <c r="A43" s="90" t="s">
        <v>290</v>
      </c>
      <c r="B43" s="91">
        <v>11427</v>
      </c>
      <c r="C43" s="92" t="s">
        <v>1023</v>
      </c>
    </row>
    <row r="44" spans="1:3" ht="12.75">
      <c r="A44" s="90" t="s">
        <v>291</v>
      </c>
      <c r="B44" s="91">
        <v>19442.89</v>
      </c>
      <c r="C44" s="92" t="s">
        <v>1025</v>
      </c>
    </row>
    <row r="45" spans="1:3" ht="12.75">
      <c r="A45" s="90" t="s">
        <v>292</v>
      </c>
      <c r="B45" s="91">
        <v>21842.15</v>
      </c>
      <c r="C45" s="92" t="s">
        <v>1029</v>
      </c>
    </row>
    <row r="46" spans="1:3" ht="24">
      <c r="A46" s="90" t="s">
        <v>293</v>
      </c>
      <c r="B46" s="91">
        <v>11427</v>
      </c>
      <c r="C46" s="92" t="s">
        <v>1023</v>
      </c>
    </row>
    <row r="47" spans="1:3" ht="12.75">
      <c r="A47" s="90" t="s">
        <v>294</v>
      </c>
      <c r="B47" s="91">
        <v>21842.15</v>
      </c>
      <c r="C47" s="92" t="s">
        <v>1029</v>
      </c>
    </row>
    <row r="48" spans="1:3" ht="12.75">
      <c r="A48" s="90" t="s">
        <v>295</v>
      </c>
      <c r="B48" s="91">
        <v>43.37</v>
      </c>
      <c r="C48" s="92" t="s">
        <v>296</v>
      </c>
    </row>
    <row r="49" spans="1:3" ht="24">
      <c r="A49" s="90" t="s">
        <v>297</v>
      </c>
      <c r="B49" s="91">
        <v>356.79</v>
      </c>
      <c r="C49" s="92" t="s">
        <v>298</v>
      </c>
    </row>
    <row r="50" spans="1:3" ht="12.75">
      <c r="A50" s="90" t="s">
        <v>299</v>
      </c>
      <c r="B50" s="91">
        <v>35940</v>
      </c>
      <c r="C50" s="92" t="s">
        <v>300</v>
      </c>
    </row>
    <row r="51" spans="1:3" ht="12.75">
      <c r="A51" s="90" t="s">
        <v>808</v>
      </c>
      <c r="B51" s="91">
        <v>111775.92</v>
      </c>
      <c r="C51" s="92" t="s">
        <v>301</v>
      </c>
    </row>
    <row r="52" spans="1:3" ht="12.75">
      <c r="A52" s="90" t="s">
        <v>815</v>
      </c>
      <c r="B52" s="91">
        <v>13.72</v>
      </c>
      <c r="C52" s="92" t="s">
        <v>296</v>
      </c>
    </row>
    <row r="53" spans="1:3" ht="12.75">
      <c r="A53" s="90" t="s">
        <v>302</v>
      </c>
      <c r="B53" s="91">
        <v>39.49</v>
      </c>
      <c r="C53" s="92" t="s">
        <v>296</v>
      </c>
    </row>
    <row r="54" spans="1:3" ht="24">
      <c r="A54" s="90" t="s">
        <v>1091</v>
      </c>
      <c r="B54" s="91">
        <v>35940</v>
      </c>
      <c r="C54" s="92" t="s">
        <v>303</v>
      </c>
    </row>
    <row r="55" spans="1:3" ht="24">
      <c r="A55" s="90" t="s">
        <v>304</v>
      </c>
      <c r="B55" s="91">
        <v>51110</v>
      </c>
      <c r="C55" s="92" t="s">
        <v>305</v>
      </c>
    </row>
    <row r="56" spans="1:3" ht="12.75">
      <c r="A56" s="90" t="s">
        <v>1089</v>
      </c>
      <c r="B56" s="91">
        <v>306.69</v>
      </c>
      <c r="C56" s="92" t="s">
        <v>306</v>
      </c>
    </row>
    <row r="57" spans="1:3" ht="12.75">
      <c r="A57" s="90" t="s">
        <v>1088</v>
      </c>
      <c r="B57" s="91">
        <v>111775.92</v>
      </c>
      <c r="C57" s="92" t="s">
        <v>301</v>
      </c>
    </row>
    <row r="58" spans="1:3" ht="12.75">
      <c r="A58" s="90" t="s">
        <v>307</v>
      </c>
      <c r="B58" s="91">
        <v>327.81</v>
      </c>
      <c r="C58" s="92" t="s">
        <v>308</v>
      </c>
    </row>
    <row r="59" spans="1:3" ht="12.75">
      <c r="A59" s="90" t="s">
        <v>309</v>
      </c>
      <c r="B59" s="91">
        <v>13.75</v>
      </c>
      <c r="C59" s="92" t="s">
        <v>296</v>
      </c>
    </row>
    <row r="60" spans="1:3" ht="12.75">
      <c r="A60" s="90" t="s">
        <v>310</v>
      </c>
      <c r="B60" s="91">
        <v>112.21</v>
      </c>
      <c r="C60" s="92" t="s">
        <v>311</v>
      </c>
    </row>
    <row r="61" spans="1:3" ht="48">
      <c r="A61" s="90" t="s">
        <v>312</v>
      </c>
      <c r="B61" s="91">
        <v>242570</v>
      </c>
      <c r="C61" s="92" t="s">
        <v>313</v>
      </c>
    </row>
    <row r="62" spans="1:3" ht="12.75">
      <c r="A62" s="90" t="s">
        <v>314</v>
      </c>
      <c r="B62" s="91">
        <v>131.79</v>
      </c>
      <c r="C62" s="92" t="s">
        <v>296</v>
      </c>
    </row>
    <row r="63" spans="1:3" ht="12.75">
      <c r="A63" s="90" t="s">
        <v>315</v>
      </c>
      <c r="B63" s="91">
        <v>638.46</v>
      </c>
      <c r="C63" s="92" t="s">
        <v>308</v>
      </c>
    </row>
    <row r="64" spans="1:3" ht="48">
      <c r="A64" s="90" t="s">
        <v>316</v>
      </c>
      <c r="B64" s="91">
        <v>242570</v>
      </c>
      <c r="C64" s="92" t="s">
        <v>313</v>
      </c>
    </row>
    <row r="65" spans="1:3" ht="12.75">
      <c r="A65" s="90" t="s">
        <v>317</v>
      </c>
      <c r="B65" s="91">
        <v>47190</v>
      </c>
      <c r="C65" s="92" t="s">
        <v>318</v>
      </c>
    </row>
    <row r="66" spans="1:3" ht="24">
      <c r="A66" s="90" t="s">
        <v>319</v>
      </c>
      <c r="B66" s="91">
        <v>35940</v>
      </c>
      <c r="C66" s="92" t="s">
        <v>303</v>
      </c>
    </row>
    <row r="67" spans="1:3" ht="12.75">
      <c r="A67" s="90" t="s">
        <v>320</v>
      </c>
      <c r="B67" s="91">
        <v>743.74</v>
      </c>
      <c r="C67" s="92" t="s">
        <v>321</v>
      </c>
    </row>
    <row r="68" spans="1:3" ht="12.75">
      <c r="A68" s="90" t="s">
        <v>322</v>
      </c>
      <c r="B68" s="91">
        <v>21.3</v>
      </c>
      <c r="C68" s="92" t="s">
        <v>296</v>
      </c>
    </row>
    <row r="69" spans="1:3" ht="12.75">
      <c r="A69" s="90" t="s">
        <v>323</v>
      </c>
      <c r="B69" s="91">
        <v>65.79</v>
      </c>
      <c r="C69" s="92" t="s">
        <v>296</v>
      </c>
    </row>
    <row r="70" spans="1:3" ht="12.75">
      <c r="A70" s="90" t="s">
        <v>324</v>
      </c>
      <c r="B70" s="91">
        <v>106.74</v>
      </c>
      <c r="C70" s="92" t="s">
        <v>296</v>
      </c>
    </row>
    <row r="71" spans="1:3" ht="12.75">
      <c r="A71" s="90" t="s">
        <v>325</v>
      </c>
      <c r="B71" s="91">
        <v>47190</v>
      </c>
      <c r="C71" s="92" t="s">
        <v>318</v>
      </c>
    </row>
    <row r="72" spans="1:3" ht="12.75">
      <c r="A72" s="90" t="s">
        <v>326</v>
      </c>
      <c r="B72" s="91">
        <v>145.18</v>
      </c>
      <c r="C72" s="92" t="s">
        <v>311</v>
      </c>
    </row>
    <row r="73" spans="1:3" ht="12.75">
      <c r="A73" s="90" t="s">
        <v>327</v>
      </c>
      <c r="B73" s="91">
        <v>221930.18</v>
      </c>
      <c r="C73" s="92" t="s">
        <v>301</v>
      </c>
    </row>
    <row r="74" spans="1:3" ht="12.75">
      <c r="A74" s="90" t="s">
        <v>328</v>
      </c>
      <c r="B74" s="91">
        <v>117.78</v>
      </c>
      <c r="C74" s="92" t="s">
        <v>311</v>
      </c>
    </row>
    <row r="75" spans="1:3" ht="24">
      <c r="A75" s="90" t="s">
        <v>329</v>
      </c>
      <c r="B75" s="91">
        <v>35940</v>
      </c>
      <c r="C75" s="92" t="s">
        <v>303</v>
      </c>
    </row>
    <row r="76" spans="1:3" ht="12.75">
      <c r="A76" s="90" t="s">
        <v>330</v>
      </c>
      <c r="B76" s="91">
        <v>141216.09</v>
      </c>
      <c r="C76" s="92" t="s">
        <v>331</v>
      </c>
    </row>
    <row r="77" spans="1:3" ht="12.75">
      <c r="A77" s="90" t="s">
        <v>332</v>
      </c>
      <c r="B77" s="91">
        <v>26.6</v>
      </c>
      <c r="C77" s="92" t="s">
        <v>296</v>
      </c>
    </row>
    <row r="78" spans="1:3" ht="24">
      <c r="A78" s="90" t="s">
        <v>241</v>
      </c>
      <c r="B78" s="91">
        <v>35940</v>
      </c>
      <c r="C78" s="92" t="s">
        <v>303</v>
      </c>
    </row>
    <row r="79" spans="1:3" ht="24">
      <c r="A79" s="90" t="s">
        <v>242</v>
      </c>
      <c r="B79" s="91">
        <v>35940</v>
      </c>
      <c r="C79" s="92" t="s">
        <v>303</v>
      </c>
    </row>
    <row r="80" spans="1:3" ht="12.75">
      <c r="A80" s="90" t="s">
        <v>243</v>
      </c>
      <c r="B80" s="91">
        <v>32.16</v>
      </c>
      <c r="C80" s="92" t="s">
        <v>296</v>
      </c>
    </row>
    <row r="81" spans="1:3" ht="24">
      <c r="A81" s="93" t="s">
        <v>244</v>
      </c>
      <c r="B81" s="91">
        <v>35940</v>
      </c>
      <c r="C81" s="92" t="s">
        <v>303</v>
      </c>
    </row>
    <row r="82" spans="1:3" ht="12.75">
      <c r="A82" s="93" t="s">
        <v>1100</v>
      </c>
      <c r="B82" s="91">
        <v>32.16</v>
      </c>
      <c r="C82" s="92" t="s">
        <v>296</v>
      </c>
    </row>
    <row r="83" spans="1:3" ht="12.75">
      <c r="A83" s="93" t="s">
        <v>245</v>
      </c>
      <c r="B83" s="91">
        <v>1888.78</v>
      </c>
      <c r="C83" s="92" t="s">
        <v>246</v>
      </c>
    </row>
    <row r="84" spans="1:3" ht="12.75">
      <c r="A84" s="93" t="s">
        <v>247</v>
      </c>
      <c r="B84" s="91">
        <v>111775.92</v>
      </c>
      <c r="C84" s="92" t="s">
        <v>301</v>
      </c>
    </row>
    <row r="85" spans="1:3" ht="36">
      <c r="A85" s="57" t="s">
        <v>248</v>
      </c>
      <c r="B85" s="91">
        <v>3352.56</v>
      </c>
      <c r="C85" s="92" t="s">
        <v>249</v>
      </c>
    </row>
    <row r="86" spans="1:3" ht="36">
      <c r="A86" s="57" t="s">
        <v>250</v>
      </c>
      <c r="B86" s="91">
        <v>3312.23</v>
      </c>
      <c r="C86" s="92" t="s">
        <v>249</v>
      </c>
    </row>
    <row r="87" spans="1:3" ht="12.75">
      <c r="A87" s="57" t="s">
        <v>813</v>
      </c>
      <c r="B87" s="91">
        <v>6500</v>
      </c>
      <c r="C87" s="92" t="s">
        <v>594</v>
      </c>
    </row>
    <row r="88" spans="1:3" ht="36">
      <c r="A88" s="57" t="s">
        <v>814</v>
      </c>
      <c r="B88" s="91">
        <v>55130</v>
      </c>
      <c r="C88" s="92" t="s">
        <v>251</v>
      </c>
    </row>
    <row r="89" spans="1:3" ht="12.75">
      <c r="A89" s="57" t="s">
        <v>817</v>
      </c>
      <c r="B89" s="91">
        <v>32.16</v>
      </c>
      <c r="C89" s="92" t="s">
        <v>296</v>
      </c>
    </row>
    <row r="90" spans="1:3" ht="12.75">
      <c r="A90" s="57" t="s">
        <v>818</v>
      </c>
      <c r="B90" s="91">
        <v>112.21</v>
      </c>
      <c r="C90" s="92" t="s">
        <v>311</v>
      </c>
    </row>
    <row r="91" spans="1:3" ht="12.75">
      <c r="A91" s="57" t="s">
        <v>819</v>
      </c>
      <c r="B91" s="91">
        <v>371.26</v>
      </c>
      <c r="C91" s="92" t="s">
        <v>252</v>
      </c>
    </row>
    <row r="92" spans="1:3" ht="24">
      <c r="A92" s="57" t="s">
        <v>820</v>
      </c>
      <c r="B92" s="91">
        <v>35940</v>
      </c>
      <c r="C92" s="92" t="s">
        <v>303</v>
      </c>
    </row>
    <row r="93" spans="1:3" ht="36">
      <c r="A93" s="57" t="s">
        <v>253</v>
      </c>
      <c r="B93" s="91">
        <v>3020.32</v>
      </c>
      <c r="C93" s="92" t="s">
        <v>249</v>
      </c>
    </row>
    <row r="94" spans="1:3" ht="36">
      <c r="A94" s="57" t="s">
        <v>254</v>
      </c>
      <c r="B94" s="91">
        <v>2987.9</v>
      </c>
      <c r="C94" s="92" t="s">
        <v>249</v>
      </c>
    </row>
    <row r="95" spans="1:3" ht="24">
      <c r="A95" s="57" t="s">
        <v>255</v>
      </c>
      <c r="B95" s="91">
        <v>5077.25</v>
      </c>
      <c r="C95" s="92" t="s">
        <v>1020</v>
      </c>
    </row>
    <row r="96" spans="1:3" ht="24">
      <c r="A96" s="57" t="s">
        <v>256</v>
      </c>
      <c r="B96" s="91">
        <v>5077.25</v>
      </c>
      <c r="C96" s="92" t="s">
        <v>1020</v>
      </c>
    </row>
    <row r="97" spans="1:3" ht="12.75">
      <c r="A97" s="57" t="s">
        <v>257</v>
      </c>
      <c r="B97" s="91">
        <v>21842.15</v>
      </c>
      <c r="C97" s="92" t="s">
        <v>1029</v>
      </c>
    </row>
    <row r="98" spans="1:3" ht="12.75">
      <c r="A98" s="57" t="s">
        <v>258</v>
      </c>
      <c r="B98" s="91">
        <v>21842.15</v>
      </c>
      <c r="C98" s="92" t="s">
        <v>1029</v>
      </c>
    </row>
    <row r="99" spans="1:3" ht="12.75">
      <c r="A99" s="57" t="s">
        <v>259</v>
      </c>
      <c r="B99" s="91">
        <f>34.53*1000</f>
        <v>34530</v>
      </c>
      <c r="C99" s="94" t="s">
        <v>260</v>
      </c>
    </row>
    <row r="100" spans="1:3" ht="36">
      <c r="A100" s="57" t="s">
        <v>809</v>
      </c>
      <c r="B100" s="91">
        <f>3352.56+850</f>
        <v>4202.56</v>
      </c>
      <c r="C100" s="92" t="s">
        <v>249</v>
      </c>
    </row>
    <row r="101" spans="1:3" ht="36">
      <c r="A101" s="57" t="s">
        <v>810</v>
      </c>
      <c r="B101" s="91">
        <v>3352.56</v>
      </c>
      <c r="C101" s="92" t="s">
        <v>249</v>
      </c>
    </row>
    <row r="102" spans="1:3" ht="36">
      <c r="A102" s="57" t="s">
        <v>811</v>
      </c>
      <c r="B102" s="91">
        <v>3312.23</v>
      </c>
      <c r="C102" s="92" t="s">
        <v>249</v>
      </c>
    </row>
    <row r="103" spans="1:3" ht="36">
      <c r="A103" s="57" t="s">
        <v>812</v>
      </c>
      <c r="B103" s="91">
        <f>2987.9-250</f>
        <v>2737.9</v>
      </c>
      <c r="C103" s="92" t="s">
        <v>249</v>
      </c>
    </row>
    <row r="104" spans="1:3" ht="12.75">
      <c r="A104" s="57" t="s">
        <v>816</v>
      </c>
      <c r="B104" s="91">
        <v>13.72</v>
      </c>
      <c r="C104" s="92" t="s">
        <v>296</v>
      </c>
    </row>
    <row r="105" spans="1:3" ht="72">
      <c r="A105" s="95" t="s">
        <v>261</v>
      </c>
      <c r="B105" s="96">
        <v>179654.03</v>
      </c>
      <c r="C105" s="97" t="s">
        <v>1041</v>
      </c>
    </row>
    <row r="106" spans="1:3" ht="24">
      <c r="A106" s="95" t="s">
        <v>262</v>
      </c>
      <c r="B106" s="91">
        <v>563371.74</v>
      </c>
      <c r="C106" s="92" t="s">
        <v>263</v>
      </c>
    </row>
    <row r="107" spans="1:3" ht="12.75">
      <c r="A107" s="95" t="s">
        <v>264</v>
      </c>
      <c r="B107" s="96">
        <v>275255.6</v>
      </c>
      <c r="C107" s="98" t="s">
        <v>265</v>
      </c>
    </row>
    <row r="108" spans="1:3" ht="72">
      <c r="A108" s="95" t="s">
        <v>266</v>
      </c>
      <c r="B108" s="96">
        <v>119769.35</v>
      </c>
      <c r="C108" s="97" t="s">
        <v>1041</v>
      </c>
    </row>
    <row r="109" spans="1:3" ht="12.75">
      <c r="A109" s="95" t="s">
        <v>267</v>
      </c>
      <c r="B109" s="91">
        <v>465492.78</v>
      </c>
      <c r="C109" s="92" t="s">
        <v>1042</v>
      </c>
    </row>
    <row r="110" spans="1:3" ht="12.75">
      <c r="A110" s="95" t="s">
        <v>268</v>
      </c>
      <c r="B110" s="96">
        <v>142508.7</v>
      </c>
      <c r="C110" s="98" t="s">
        <v>269</v>
      </c>
    </row>
    <row r="111" spans="1:3" ht="12.75">
      <c r="A111" s="95" t="s">
        <v>270</v>
      </c>
      <c r="B111" s="91">
        <v>47495.58</v>
      </c>
      <c r="C111" s="92" t="s">
        <v>1044</v>
      </c>
    </row>
    <row r="112" spans="1:3" ht="12.75">
      <c r="A112" s="95" t="s">
        <v>271</v>
      </c>
      <c r="B112" s="91">
        <v>465492.78</v>
      </c>
      <c r="C112" s="92" t="s">
        <v>1042</v>
      </c>
    </row>
    <row r="113" spans="1:3" ht="12.75">
      <c r="A113" s="95" t="s">
        <v>272</v>
      </c>
      <c r="B113" s="96">
        <v>142508.7</v>
      </c>
      <c r="C113" s="98" t="s">
        <v>269</v>
      </c>
    </row>
    <row r="114" spans="1:3" ht="12.75">
      <c r="A114" s="95" t="s">
        <v>273</v>
      </c>
      <c r="B114" s="91">
        <v>26332.44</v>
      </c>
      <c r="C114" s="92" t="s">
        <v>1035</v>
      </c>
    </row>
    <row r="115" spans="1:3" ht="24">
      <c r="A115" s="95" t="s">
        <v>274</v>
      </c>
      <c r="B115" s="91">
        <v>8761.24</v>
      </c>
      <c r="C115" s="92" t="s">
        <v>1032</v>
      </c>
    </row>
    <row r="116" spans="1:3" ht="12.75">
      <c r="A116" s="95" t="s">
        <v>275</v>
      </c>
      <c r="B116" s="96">
        <v>371.26</v>
      </c>
      <c r="C116" s="98" t="s">
        <v>252</v>
      </c>
    </row>
    <row r="117" spans="1:3" ht="36">
      <c r="A117" s="95" t="s">
        <v>276</v>
      </c>
      <c r="B117" s="91">
        <v>994.26</v>
      </c>
      <c r="C117" s="92" t="s">
        <v>277</v>
      </c>
    </row>
    <row r="118" spans="1:3" ht="12.75">
      <c r="A118" s="95" t="s">
        <v>278</v>
      </c>
      <c r="B118" s="96">
        <v>20300.61</v>
      </c>
      <c r="C118" s="98" t="s">
        <v>279</v>
      </c>
    </row>
    <row r="119" spans="1:3" ht="24">
      <c r="A119" s="95" t="s">
        <v>838</v>
      </c>
      <c r="B119" s="91">
        <v>8761.24</v>
      </c>
      <c r="C119" s="92" t="s">
        <v>1032</v>
      </c>
    </row>
    <row r="120" spans="1:3" ht="24">
      <c r="A120" s="95" t="s">
        <v>839</v>
      </c>
      <c r="B120" s="91">
        <v>8761.24</v>
      </c>
      <c r="C120" s="92" t="s">
        <v>1032</v>
      </c>
    </row>
    <row r="121" spans="1:3" ht="12.75">
      <c r="A121" s="95" t="s">
        <v>840</v>
      </c>
      <c r="B121" s="91">
        <f>2*26332.44</f>
        <v>52664.88</v>
      </c>
      <c r="C121" s="92" t="s">
        <v>1035</v>
      </c>
    </row>
    <row r="122" spans="1:3" ht="12.75">
      <c r="A122" s="95" t="s">
        <v>841</v>
      </c>
      <c r="B122" s="91">
        <v>21842.15</v>
      </c>
      <c r="C122" s="92" t="s">
        <v>1029</v>
      </c>
    </row>
    <row r="123" spans="1:3" ht="48">
      <c r="A123" s="95" t="s">
        <v>842</v>
      </c>
      <c r="B123" s="91">
        <v>242570</v>
      </c>
      <c r="C123" s="92" t="s">
        <v>313</v>
      </c>
    </row>
    <row r="124" spans="1:3" ht="12.75">
      <c r="A124" s="95" t="s">
        <v>843</v>
      </c>
      <c r="B124" s="91">
        <v>47190</v>
      </c>
      <c r="C124" s="92" t="s">
        <v>318</v>
      </c>
    </row>
    <row r="125" spans="1:3" ht="12.75">
      <c r="A125" s="95" t="s">
        <v>844</v>
      </c>
      <c r="B125" s="91">
        <v>106.74</v>
      </c>
      <c r="C125" s="92" t="s">
        <v>296</v>
      </c>
    </row>
    <row r="126" spans="1:3" ht="12.75">
      <c r="A126" s="95" t="s">
        <v>845</v>
      </c>
      <c r="B126" s="91">
        <v>743.74</v>
      </c>
      <c r="C126" s="92" t="s">
        <v>321</v>
      </c>
    </row>
    <row r="127" spans="1:3" ht="12.75">
      <c r="A127" s="95" t="s">
        <v>846</v>
      </c>
      <c r="B127" s="91">
        <v>131.79</v>
      </c>
      <c r="C127" s="92" t="s">
        <v>296</v>
      </c>
    </row>
    <row r="128" spans="1:3" ht="12.75">
      <c r="A128" s="95" t="s">
        <v>847</v>
      </c>
      <c r="B128" s="91">
        <v>65.79</v>
      </c>
      <c r="C128" s="92" t="s">
        <v>296</v>
      </c>
    </row>
    <row r="129" spans="1:3" ht="12.75">
      <c r="A129" s="95" t="s">
        <v>848</v>
      </c>
      <c r="B129" s="91">
        <v>21.3</v>
      </c>
      <c r="C129" s="92" t="s">
        <v>296</v>
      </c>
    </row>
    <row r="130" spans="1:3" ht="12.75">
      <c r="A130" s="95" t="s">
        <v>849</v>
      </c>
      <c r="B130" s="91">
        <v>1888.78</v>
      </c>
      <c r="C130" s="92" t="s">
        <v>246</v>
      </c>
    </row>
    <row r="131" spans="1:3" ht="12.75">
      <c r="A131" s="95" t="s">
        <v>850</v>
      </c>
      <c r="B131" s="91">
        <v>1888.78</v>
      </c>
      <c r="C131" s="92" t="s">
        <v>246</v>
      </c>
    </row>
    <row r="132" spans="1:3" ht="36">
      <c r="A132" s="95" t="s">
        <v>851</v>
      </c>
      <c r="B132" s="91">
        <v>55130</v>
      </c>
      <c r="C132" s="92" t="s">
        <v>251</v>
      </c>
    </row>
    <row r="133" spans="1:3" ht="24">
      <c r="A133" s="95" t="s">
        <v>852</v>
      </c>
      <c r="B133" s="96">
        <v>43365.2</v>
      </c>
      <c r="C133" s="97" t="s">
        <v>853</v>
      </c>
    </row>
    <row r="134" spans="1:3" ht="24">
      <c r="A134" s="95" t="s">
        <v>854</v>
      </c>
      <c r="B134" s="96">
        <v>3900</v>
      </c>
      <c r="C134" s="99" t="s">
        <v>249</v>
      </c>
    </row>
    <row r="135" spans="1:3" ht="24">
      <c r="A135" s="95" t="s">
        <v>855</v>
      </c>
      <c r="B135" s="96">
        <v>4500</v>
      </c>
      <c r="C135" s="99" t="s">
        <v>249</v>
      </c>
    </row>
    <row r="136" spans="1:3" ht="24">
      <c r="A136" s="95" t="s">
        <v>142</v>
      </c>
      <c r="B136" s="96">
        <v>43365.2</v>
      </c>
      <c r="C136" s="97" t="s">
        <v>853</v>
      </c>
    </row>
    <row r="137" spans="1:3" ht="24">
      <c r="A137" s="95" t="s">
        <v>143</v>
      </c>
      <c r="B137" s="91">
        <v>35940</v>
      </c>
      <c r="C137" s="92" t="s">
        <v>303</v>
      </c>
    </row>
    <row r="138" spans="1:3" ht="24">
      <c r="A138" s="95" t="s">
        <v>144</v>
      </c>
      <c r="B138" s="100">
        <v>3020.32</v>
      </c>
      <c r="C138" s="99" t="s">
        <v>249</v>
      </c>
    </row>
    <row r="139" spans="1:3" ht="12.75">
      <c r="A139" s="95" t="s">
        <v>145</v>
      </c>
      <c r="B139" s="91">
        <v>306.69</v>
      </c>
      <c r="C139" s="92" t="s">
        <v>306</v>
      </c>
    </row>
    <row r="140" spans="1:3" ht="24">
      <c r="A140" s="95" t="s">
        <v>146</v>
      </c>
      <c r="B140" s="91">
        <v>35940</v>
      </c>
      <c r="C140" s="92" t="s">
        <v>303</v>
      </c>
    </row>
    <row r="141" spans="1:3" ht="12.75">
      <c r="A141" s="95" t="s">
        <v>147</v>
      </c>
      <c r="B141" s="91">
        <v>13.72</v>
      </c>
      <c r="C141" s="92" t="s">
        <v>296</v>
      </c>
    </row>
    <row r="142" spans="1:3" ht="12.75">
      <c r="A142" s="95" t="s">
        <v>148</v>
      </c>
      <c r="B142" s="91">
        <v>1888.78</v>
      </c>
      <c r="C142" s="92" t="s">
        <v>246</v>
      </c>
    </row>
    <row r="143" spans="1:3" ht="12.75">
      <c r="A143" s="95" t="s">
        <v>149</v>
      </c>
      <c r="B143" s="91">
        <v>43.37</v>
      </c>
      <c r="C143" s="92" t="s">
        <v>296</v>
      </c>
    </row>
    <row r="144" spans="1:3" ht="12.75">
      <c r="A144" s="95" t="s">
        <v>697</v>
      </c>
      <c r="B144" s="96">
        <v>1200</v>
      </c>
      <c r="C144" s="98" t="s">
        <v>1143</v>
      </c>
    </row>
    <row r="145" spans="1:3" ht="12.75">
      <c r="A145" s="95" t="s">
        <v>698</v>
      </c>
      <c r="B145" s="91">
        <v>65.79</v>
      </c>
      <c r="C145" s="92" t="s">
        <v>296</v>
      </c>
    </row>
    <row r="146" spans="1:3" ht="12.75">
      <c r="A146" s="95" t="s">
        <v>699</v>
      </c>
      <c r="B146" s="91">
        <v>111775.92</v>
      </c>
      <c r="C146" s="92" t="s">
        <v>301</v>
      </c>
    </row>
    <row r="147" spans="1:3" ht="12.75">
      <c r="A147" s="95" t="s">
        <v>700</v>
      </c>
      <c r="B147" s="91">
        <v>39.49</v>
      </c>
      <c r="C147" s="92" t="s">
        <v>296</v>
      </c>
    </row>
    <row r="148" spans="1:3" ht="12.75">
      <c r="A148" s="95" t="s">
        <v>701</v>
      </c>
      <c r="B148" s="91">
        <v>32.16</v>
      </c>
      <c r="C148" s="92" t="s">
        <v>296</v>
      </c>
    </row>
    <row r="149" spans="1:3" ht="12.75">
      <c r="A149" s="95" t="s">
        <v>702</v>
      </c>
      <c r="B149" s="91">
        <v>1888.78</v>
      </c>
      <c r="C149" s="92" t="s">
        <v>246</v>
      </c>
    </row>
    <row r="150" spans="1:3" ht="12.75">
      <c r="A150" s="95" t="s">
        <v>703</v>
      </c>
      <c r="B150" s="91">
        <v>6500</v>
      </c>
      <c r="C150" s="92" t="s">
        <v>594</v>
      </c>
    </row>
    <row r="151" spans="1:3" ht="12.75">
      <c r="A151" s="95" t="s">
        <v>704</v>
      </c>
      <c r="B151" s="91">
        <v>37730.39</v>
      </c>
      <c r="C151" s="92" t="s">
        <v>705</v>
      </c>
    </row>
    <row r="152" spans="1:3" ht="12.75">
      <c r="A152" s="95" t="s">
        <v>706</v>
      </c>
      <c r="B152" s="91">
        <v>141216.09</v>
      </c>
      <c r="C152" s="92" t="s">
        <v>331</v>
      </c>
    </row>
    <row r="153" spans="1:3" ht="48">
      <c r="A153" s="101" t="s">
        <v>707</v>
      </c>
      <c r="B153" s="91">
        <v>242570</v>
      </c>
      <c r="C153" s="92" t="s">
        <v>313</v>
      </c>
    </row>
    <row r="154" spans="1:3" ht="12.75">
      <c r="A154" s="95" t="s">
        <v>708</v>
      </c>
      <c r="B154" s="91">
        <v>111775.92</v>
      </c>
      <c r="C154" s="92" t="s">
        <v>301</v>
      </c>
    </row>
    <row r="155" spans="1:3" ht="12.75">
      <c r="A155" s="95" t="s">
        <v>709</v>
      </c>
      <c r="B155" s="91">
        <v>141216.09</v>
      </c>
      <c r="C155" s="92" t="s">
        <v>331</v>
      </c>
    </row>
    <row r="156" spans="1:3" ht="24">
      <c r="A156" s="63" t="s">
        <v>747</v>
      </c>
      <c r="B156" s="91">
        <v>3352.56</v>
      </c>
      <c r="C156" s="92" t="s">
        <v>249</v>
      </c>
    </row>
  </sheetData>
  <sheetProtection/>
  <conditionalFormatting sqref="A1:A65536">
    <cfRule type="duplicateValues" priority="3" dxfId="15">
      <formula>AND(COUNTIF($A$1:$A$65536,A1)&gt;1,NOT(ISBLANK(A1)))</formula>
    </cfRule>
  </conditionalFormatting>
  <conditionalFormatting sqref="A105:A149">
    <cfRule type="duplicateValues" priority="2" dxfId="15">
      <formula>AND(COUNTIF($A$105:$A$149,A105)&gt;1,NOT(ISBLANK(A105)))</formula>
    </cfRule>
  </conditionalFormatting>
  <conditionalFormatting sqref="A105:A155">
    <cfRule type="duplicateValues" priority="1" dxfId="15">
      <formula>AND(COUNTIF($A$105:$A$155,A105)&gt;1,NOT(ISBLANK(A105)))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10FF1"/>
  </sheetPr>
  <dimension ref="A1:C337"/>
  <sheetViews>
    <sheetView zoomScalePageLayoutView="0" workbookViewId="0" topLeftCell="A323">
      <selection activeCell="C348" sqref="C348"/>
    </sheetView>
  </sheetViews>
  <sheetFormatPr defaultColWidth="9.140625" defaultRowHeight="12.75"/>
  <cols>
    <col min="1" max="1" width="66.421875" style="71" customWidth="1"/>
    <col min="2" max="2" width="11.28125" style="85" bestFit="1" customWidth="1"/>
    <col min="3" max="3" width="28.421875" style="89" customWidth="1"/>
    <col min="4" max="16384" width="9.140625" style="71" customWidth="1"/>
  </cols>
  <sheetData>
    <row r="1" spans="1:3" ht="13.5">
      <c r="A1" s="70" t="s">
        <v>351</v>
      </c>
      <c r="B1" s="55">
        <v>551.97</v>
      </c>
      <c r="C1" s="54" t="s">
        <v>352</v>
      </c>
    </row>
    <row r="2" spans="1:3" ht="13.5">
      <c r="A2" s="70" t="s">
        <v>353</v>
      </c>
      <c r="B2" s="55">
        <v>617.9</v>
      </c>
      <c r="C2" s="54" t="s">
        <v>354</v>
      </c>
    </row>
    <row r="3" spans="1:3" ht="13.5">
      <c r="A3" s="70" t="s">
        <v>355</v>
      </c>
      <c r="B3" s="55">
        <v>828.17</v>
      </c>
      <c r="C3" s="54" t="s">
        <v>356</v>
      </c>
    </row>
    <row r="4" spans="1:3" ht="13.5">
      <c r="A4" s="70" t="s">
        <v>357</v>
      </c>
      <c r="B4" s="55">
        <v>1182.14</v>
      </c>
      <c r="C4" s="54" t="s">
        <v>358</v>
      </c>
    </row>
    <row r="5" spans="1:3" ht="25.5">
      <c r="A5" s="70" t="s">
        <v>359</v>
      </c>
      <c r="B5" s="55">
        <v>1305.83</v>
      </c>
      <c r="C5" s="54" t="s">
        <v>360</v>
      </c>
    </row>
    <row r="6" spans="1:3" ht="12.75">
      <c r="A6" s="70" t="s">
        <v>235</v>
      </c>
      <c r="B6" s="55">
        <v>4147.54</v>
      </c>
      <c r="C6" s="54" t="s">
        <v>361</v>
      </c>
    </row>
    <row r="7" spans="1:3" ht="36">
      <c r="A7" s="72" t="s">
        <v>236</v>
      </c>
      <c r="B7" s="55">
        <v>5657.19</v>
      </c>
      <c r="C7" s="54" t="s">
        <v>362</v>
      </c>
    </row>
    <row r="8" spans="1:3" ht="12.75">
      <c r="A8" s="70" t="s">
        <v>363</v>
      </c>
      <c r="B8" s="55">
        <v>7500</v>
      </c>
      <c r="C8" s="54" t="s">
        <v>594</v>
      </c>
    </row>
    <row r="9" spans="1:3" ht="24">
      <c r="A9" s="70" t="s">
        <v>237</v>
      </c>
      <c r="B9" s="55">
        <v>6848.03</v>
      </c>
      <c r="C9" s="54" t="s">
        <v>364</v>
      </c>
    </row>
    <row r="10" spans="1:3" ht="24">
      <c r="A10" s="70" t="s">
        <v>365</v>
      </c>
      <c r="B10" s="55">
        <v>7622.93</v>
      </c>
      <c r="C10" s="54" t="s">
        <v>364</v>
      </c>
    </row>
    <row r="11" spans="1:3" ht="12.75">
      <c r="A11" s="70" t="s">
        <v>366</v>
      </c>
      <c r="B11" s="55">
        <v>20000</v>
      </c>
      <c r="C11" s="54" t="s">
        <v>594</v>
      </c>
    </row>
    <row r="12" spans="1:3" ht="12.75">
      <c r="A12" s="70" t="s">
        <v>367</v>
      </c>
      <c r="B12" s="55">
        <v>10000</v>
      </c>
      <c r="C12" s="54" t="s">
        <v>594</v>
      </c>
    </row>
    <row r="13" spans="1:3" ht="12.75">
      <c r="A13" s="72" t="s">
        <v>238</v>
      </c>
      <c r="B13" s="55">
        <v>1354.44</v>
      </c>
      <c r="C13" s="54" t="s">
        <v>368</v>
      </c>
    </row>
    <row r="14" spans="1:3" ht="12.75">
      <c r="A14" s="73" t="s">
        <v>803</v>
      </c>
      <c r="B14" s="55">
        <v>823.82</v>
      </c>
      <c r="C14" s="54" t="s">
        <v>369</v>
      </c>
    </row>
    <row r="15" spans="1:3" ht="12.75">
      <c r="A15" s="73" t="s">
        <v>370</v>
      </c>
      <c r="B15" s="55">
        <v>1286</v>
      </c>
      <c r="C15" s="54" t="s">
        <v>594</v>
      </c>
    </row>
    <row r="16" spans="1:3" ht="12.75">
      <c r="A16" s="73" t="s">
        <v>371</v>
      </c>
      <c r="B16" s="55">
        <v>1346</v>
      </c>
      <c r="C16" s="54" t="s">
        <v>594</v>
      </c>
    </row>
    <row r="17" spans="1:3" ht="12.75">
      <c r="A17" s="73" t="s">
        <v>372</v>
      </c>
      <c r="B17" s="55">
        <v>1346</v>
      </c>
      <c r="C17" s="54" t="s">
        <v>594</v>
      </c>
    </row>
    <row r="18" spans="1:3" ht="12.75">
      <c r="A18" s="73" t="s">
        <v>373</v>
      </c>
      <c r="B18" s="55">
        <v>1680</v>
      </c>
      <c r="C18" s="54" t="s">
        <v>594</v>
      </c>
    </row>
    <row r="19" spans="1:3" ht="24">
      <c r="A19" s="74" t="s">
        <v>902</v>
      </c>
      <c r="B19" s="58">
        <v>346.55</v>
      </c>
      <c r="C19" s="54" t="s">
        <v>903</v>
      </c>
    </row>
    <row r="20" spans="1:3" ht="24">
      <c r="A20" s="74" t="s">
        <v>904</v>
      </c>
      <c r="B20" s="58">
        <v>346.55</v>
      </c>
      <c r="C20" s="54" t="s">
        <v>903</v>
      </c>
    </row>
    <row r="21" spans="1:3" ht="12.75">
      <c r="A21" s="74" t="s">
        <v>905</v>
      </c>
      <c r="B21" s="58">
        <v>433.19</v>
      </c>
      <c r="C21" s="54" t="s">
        <v>906</v>
      </c>
    </row>
    <row r="22" spans="1:3" ht="12.75">
      <c r="A22" s="74" t="s">
        <v>907</v>
      </c>
      <c r="B22" s="58">
        <v>462.18</v>
      </c>
      <c r="C22" s="54" t="s">
        <v>908</v>
      </c>
    </row>
    <row r="23" spans="1:3" ht="12.75">
      <c r="A23" s="74" t="s">
        <v>909</v>
      </c>
      <c r="B23" s="58">
        <v>555.63</v>
      </c>
      <c r="C23" s="54" t="s">
        <v>910</v>
      </c>
    </row>
    <row r="24" spans="1:3" ht="12.75">
      <c r="A24" s="74" t="s">
        <v>911</v>
      </c>
      <c r="B24" s="58">
        <v>1019.86</v>
      </c>
      <c r="C24" s="54" t="s">
        <v>912</v>
      </c>
    </row>
    <row r="25" spans="1:3" ht="24">
      <c r="A25" s="74" t="s">
        <v>913</v>
      </c>
      <c r="B25" s="58">
        <v>106.15</v>
      </c>
      <c r="C25" s="54" t="s">
        <v>914</v>
      </c>
    </row>
    <row r="26" spans="1:3" ht="24">
      <c r="A26" s="74" t="s">
        <v>1067</v>
      </c>
      <c r="B26" s="58">
        <v>909.46</v>
      </c>
      <c r="C26" s="54" t="s">
        <v>915</v>
      </c>
    </row>
    <row r="27" spans="1:3" ht="12.75">
      <c r="A27" s="74" t="s">
        <v>916</v>
      </c>
      <c r="B27" s="58">
        <v>7512.34</v>
      </c>
      <c r="C27" s="54" t="s">
        <v>917</v>
      </c>
    </row>
    <row r="28" spans="1:3" ht="12.75">
      <c r="A28" s="74" t="s">
        <v>918</v>
      </c>
      <c r="B28" s="58">
        <v>35000</v>
      </c>
      <c r="C28" s="54" t="s">
        <v>594</v>
      </c>
    </row>
    <row r="29" spans="1:3" ht="12.75">
      <c r="A29" s="70" t="s">
        <v>919</v>
      </c>
      <c r="B29" s="58">
        <v>6500</v>
      </c>
      <c r="C29" s="54" t="s">
        <v>594</v>
      </c>
    </row>
    <row r="30" spans="1:3" ht="12.75">
      <c r="A30" s="70" t="s">
        <v>920</v>
      </c>
      <c r="B30" s="58">
        <v>112.09</v>
      </c>
      <c r="C30" s="54" t="s">
        <v>921</v>
      </c>
    </row>
    <row r="31" spans="1:3" ht="12.75">
      <c r="A31" s="70" t="s">
        <v>824</v>
      </c>
      <c r="B31" s="58">
        <v>112.09</v>
      </c>
      <c r="C31" s="54" t="s">
        <v>921</v>
      </c>
    </row>
    <row r="32" spans="1:3" ht="12.75">
      <c r="A32" s="70" t="s">
        <v>825</v>
      </c>
      <c r="B32" s="58">
        <v>112.09</v>
      </c>
      <c r="C32" s="54" t="s">
        <v>921</v>
      </c>
    </row>
    <row r="33" spans="1:3" ht="12.75">
      <c r="A33" s="70" t="s">
        <v>922</v>
      </c>
      <c r="B33" s="58">
        <v>112.09</v>
      </c>
      <c r="C33" s="54" t="s">
        <v>921</v>
      </c>
    </row>
    <row r="34" spans="1:3" ht="12.75">
      <c r="A34" s="70" t="s">
        <v>923</v>
      </c>
      <c r="B34" s="58">
        <v>112.09</v>
      </c>
      <c r="C34" s="54" t="s">
        <v>921</v>
      </c>
    </row>
    <row r="35" spans="1:3" ht="12.75">
      <c r="A35" s="70" t="s">
        <v>924</v>
      </c>
      <c r="B35" s="58">
        <v>112.09</v>
      </c>
      <c r="C35" s="54" t="s">
        <v>921</v>
      </c>
    </row>
    <row r="36" spans="1:3" ht="12.75">
      <c r="A36" s="70" t="s">
        <v>925</v>
      </c>
      <c r="B36" s="58">
        <v>112.09</v>
      </c>
      <c r="C36" s="54" t="s">
        <v>921</v>
      </c>
    </row>
    <row r="37" spans="1:3" ht="12.75">
      <c r="A37" s="70" t="s">
        <v>926</v>
      </c>
      <c r="B37" s="58">
        <v>119.56</v>
      </c>
      <c r="C37" s="54" t="s">
        <v>927</v>
      </c>
    </row>
    <row r="38" spans="1:3" ht="12.75">
      <c r="A38" s="70" t="s">
        <v>928</v>
      </c>
      <c r="B38" s="58">
        <v>119.56</v>
      </c>
      <c r="C38" s="54" t="s">
        <v>927</v>
      </c>
    </row>
    <row r="39" spans="1:3" ht="12.75">
      <c r="A39" s="70" t="s">
        <v>929</v>
      </c>
      <c r="B39" s="58">
        <v>119.56</v>
      </c>
      <c r="C39" s="54" t="s">
        <v>927</v>
      </c>
    </row>
    <row r="40" spans="1:3" ht="24">
      <c r="A40" s="70" t="s">
        <v>930</v>
      </c>
      <c r="B40" s="58">
        <v>129.73</v>
      </c>
      <c r="C40" s="54" t="s">
        <v>931</v>
      </c>
    </row>
    <row r="41" spans="1:3" ht="12.75">
      <c r="A41" s="70" t="s">
        <v>932</v>
      </c>
      <c r="B41" s="58">
        <v>2292.37</v>
      </c>
      <c r="C41" s="54" t="s">
        <v>933</v>
      </c>
    </row>
    <row r="42" spans="1:3" ht="12.75">
      <c r="A42" s="70" t="s">
        <v>934</v>
      </c>
      <c r="B42" s="58">
        <v>5000</v>
      </c>
      <c r="C42" s="54" t="s">
        <v>594</v>
      </c>
    </row>
    <row r="43" spans="1:3" ht="24">
      <c r="A43" s="70" t="s">
        <v>935</v>
      </c>
      <c r="B43" s="58">
        <v>203.85</v>
      </c>
      <c r="C43" s="54" t="s">
        <v>936</v>
      </c>
    </row>
    <row r="44" spans="1:3" ht="24">
      <c r="A44" s="70" t="s">
        <v>937</v>
      </c>
      <c r="B44" s="58">
        <v>203.85</v>
      </c>
      <c r="C44" s="54" t="s">
        <v>936</v>
      </c>
    </row>
    <row r="45" spans="1:3" ht="24">
      <c r="A45" s="74" t="s">
        <v>938</v>
      </c>
      <c r="B45" s="58">
        <v>203.85</v>
      </c>
      <c r="C45" s="54" t="s">
        <v>936</v>
      </c>
    </row>
    <row r="46" spans="1:3" ht="12.75">
      <c r="A46" s="74" t="s">
        <v>939</v>
      </c>
      <c r="B46" s="58">
        <v>291.21</v>
      </c>
      <c r="C46" s="54" t="s">
        <v>940</v>
      </c>
    </row>
    <row r="47" spans="1:3" ht="12.75">
      <c r="A47" s="74" t="s">
        <v>941</v>
      </c>
      <c r="B47" s="58">
        <v>321.33</v>
      </c>
      <c r="C47" s="54" t="s">
        <v>942</v>
      </c>
    </row>
    <row r="48" spans="1:3" ht="12.75">
      <c r="A48" s="74" t="s">
        <v>943</v>
      </c>
      <c r="B48" s="58">
        <v>437.37</v>
      </c>
      <c r="C48" s="54" t="s">
        <v>944</v>
      </c>
    </row>
    <row r="49" spans="1:3" ht="12.75">
      <c r="A49" s="74" t="s">
        <v>945</v>
      </c>
      <c r="B49" s="58">
        <v>586.5</v>
      </c>
      <c r="C49" s="54" t="s">
        <v>946</v>
      </c>
    </row>
    <row r="50" spans="1:3" ht="12.75">
      <c r="A50" s="74" t="s">
        <v>947</v>
      </c>
      <c r="B50" s="58">
        <v>52.69</v>
      </c>
      <c r="C50" s="54" t="s">
        <v>948</v>
      </c>
    </row>
    <row r="51" spans="1:3" ht="24">
      <c r="A51" s="74" t="s">
        <v>949</v>
      </c>
      <c r="B51" s="58">
        <v>78.67</v>
      </c>
      <c r="C51" s="54" t="s">
        <v>950</v>
      </c>
    </row>
    <row r="52" spans="1:3" ht="24">
      <c r="A52" s="74" t="s">
        <v>951</v>
      </c>
      <c r="B52" s="58">
        <v>196.17</v>
      </c>
      <c r="C52" s="54" t="s">
        <v>952</v>
      </c>
    </row>
    <row r="53" spans="1:3" ht="24">
      <c r="A53" s="74" t="s">
        <v>1066</v>
      </c>
      <c r="B53" s="58">
        <v>358.13</v>
      </c>
      <c r="C53" s="54" t="s">
        <v>953</v>
      </c>
    </row>
    <row r="54" spans="1:3" ht="12.75">
      <c r="A54" s="70" t="s">
        <v>954</v>
      </c>
      <c r="B54" s="58">
        <v>100.88</v>
      </c>
      <c r="C54" s="54" t="s">
        <v>955</v>
      </c>
    </row>
    <row r="55" spans="1:3" ht="12.75">
      <c r="A55" s="70" t="s">
        <v>956</v>
      </c>
      <c r="B55" s="58">
        <v>100.88</v>
      </c>
      <c r="C55" s="54" t="s">
        <v>955</v>
      </c>
    </row>
    <row r="56" spans="1:3" ht="12.75">
      <c r="A56" s="70" t="s">
        <v>957</v>
      </c>
      <c r="B56" s="58">
        <v>100.88</v>
      </c>
      <c r="C56" s="54" t="s">
        <v>955</v>
      </c>
    </row>
    <row r="57" spans="1:3" ht="12.75">
      <c r="A57" s="70" t="s">
        <v>958</v>
      </c>
      <c r="B57" s="58">
        <v>100.88</v>
      </c>
      <c r="C57" s="54" t="s">
        <v>955</v>
      </c>
    </row>
    <row r="58" spans="1:3" ht="12.75">
      <c r="A58" s="70" t="s">
        <v>959</v>
      </c>
      <c r="B58" s="58">
        <v>100.88</v>
      </c>
      <c r="C58" s="54" t="s">
        <v>955</v>
      </c>
    </row>
    <row r="59" spans="1:3" ht="12.75">
      <c r="A59" s="70" t="s">
        <v>960</v>
      </c>
      <c r="B59" s="58">
        <v>100.88</v>
      </c>
      <c r="C59" s="54" t="s">
        <v>955</v>
      </c>
    </row>
    <row r="60" spans="1:3" ht="12.75">
      <c r="A60" s="70" t="s">
        <v>961</v>
      </c>
      <c r="B60" s="58">
        <v>108.35</v>
      </c>
      <c r="C60" s="54" t="s">
        <v>962</v>
      </c>
    </row>
    <row r="61" spans="1:3" ht="12.75">
      <c r="A61" s="70" t="s">
        <v>963</v>
      </c>
      <c r="B61" s="58">
        <v>108.35</v>
      </c>
      <c r="C61" s="54" t="s">
        <v>962</v>
      </c>
    </row>
    <row r="62" spans="1:3" ht="24">
      <c r="A62" s="74" t="s">
        <v>964</v>
      </c>
      <c r="B62" s="58">
        <v>259.91</v>
      </c>
      <c r="C62" s="54" t="s">
        <v>903</v>
      </c>
    </row>
    <row r="63" spans="1:3" ht="24">
      <c r="A63" s="74" t="s">
        <v>965</v>
      </c>
      <c r="B63" s="58">
        <v>323.53</v>
      </c>
      <c r="C63" s="54" t="s">
        <v>966</v>
      </c>
    </row>
    <row r="64" spans="1:3" ht="24">
      <c r="A64" s="70" t="s">
        <v>375</v>
      </c>
      <c r="B64" s="58">
        <v>648.36</v>
      </c>
      <c r="C64" s="54" t="s">
        <v>376</v>
      </c>
    </row>
    <row r="65" spans="1:3" ht="12.75">
      <c r="A65" s="70" t="s">
        <v>377</v>
      </c>
      <c r="B65" s="58">
        <v>498.39</v>
      </c>
      <c r="C65" s="54" t="s">
        <v>378</v>
      </c>
    </row>
    <row r="66" spans="1:3" ht="12.75">
      <c r="A66" s="70" t="s">
        <v>379</v>
      </c>
      <c r="B66" s="58">
        <v>626.64</v>
      </c>
      <c r="C66" s="54" t="s">
        <v>380</v>
      </c>
    </row>
    <row r="67" spans="1:3" ht="24">
      <c r="A67" s="74" t="s">
        <v>1063</v>
      </c>
      <c r="B67" s="58">
        <v>95.6</v>
      </c>
      <c r="C67" s="54" t="s">
        <v>381</v>
      </c>
    </row>
    <row r="68" spans="1:3" ht="24">
      <c r="A68" s="74" t="s">
        <v>382</v>
      </c>
      <c r="B68" s="58">
        <v>121.84</v>
      </c>
      <c r="C68" s="54" t="s">
        <v>383</v>
      </c>
    </row>
    <row r="69" spans="1:3" ht="24">
      <c r="A69" s="74" t="s">
        <v>1065</v>
      </c>
      <c r="B69" s="58">
        <v>321.82</v>
      </c>
      <c r="C69" s="54" t="s">
        <v>384</v>
      </c>
    </row>
    <row r="70" spans="1:3" ht="24">
      <c r="A70" s="74" t="s">
        <v>821</v>
      </c>
      <c r="B70" s="58">
        <v>438.86</v>
      </c>
      <c r="C70" s="54" t="s">
        <v>385</v>
      </c>
    </row>
    <row r="71" spans="1:3" ht="12.75">
      <c r="A71" s="70" t="s">
        <v>386</v>
      </c>
      <c r="B71" s="58">
        <v>20000</v>
      </c>
      <c r="C71" s="54" t="s">
        <v>594</v>
      </c>
    </row>
    <row r="72" spans="1:3" ht="12.75">
      <c r="A72" s="70" t="s">
        <v>1070</v>
      </c>
      <c r="B72" s="58">
        <v>5442.46</v>
      </c>
      <c r="C72" s="54" t="s">
        <v>387</v>
      </c>
    </row>
    <row r="73" spans="1:3" ht="12.75">
      <c r="A73" s="70" t="s">
        <v>388</v>
      </c>
      <c r="B73" s="58">
        <v>3500</v>
      </c>
      <c r="C73" s="54" t="s">
        <v>594</v>
      </c>
    </row>
    <row r="74" spans="1:3" ht="12.75">
      <c r="A74" s="70" t="s">
        <v>1069</v>
      </c>
      <c r="B74" s="58">
        <v>5442.46</v>
      </c>
      <c r="C74" s="54" t="s">
        <v>387</v>
      </c>
    </row>
    <row r="75" spans="1:3" ht="12.75">
      <c r="A75" s="70" t="s">
        <v>1071</v>
      </c>
      <c r="B75" s="58">
        <v>1079.14</v>
      </c>
      <c r="C75" s="54" t="s">
        <v>389</v>
      </c>
    </row>
    <row r="76" spans="1:3" ht="12.75">
      <c r="A76" s="70" t="s">
        <v>390</v>
      </c>
      <c r="B76" s="58">
        <v>242.18</v>
      </c>
      <c r="C76" s="54" t="s">
        <v>391</v>
      </c>
    </row>
    <row r="77" spans="1:3" ht="12.75">
      <c r="A77" s="70" t="s">
        <v>1072</v>
      </c>
      <c r="B77" s="58">
        <v>319.18</v>
      </c>
      <c r="C77" s="54" t="s">
        <v>392</v>
      </c>
    </row>
    <row r="78" spans="1:3" ht="12.75">
      <c r="A78" s="70" t="s">
        <v>393</v>
      </c>
      <c r="B78" s="58">
        <v>319.18</v>
      </c>
      <c r="C78" s="54" t="s">
        <v>392</v>
      </c>
    </row>
    <row r="79" spans="1:3" ht="12.75">
      <c r="A79" s="70" t="s">
        <v>1073</v>
      </c>
      <c r="B79" s="58">
        <v>319.18</v>
      </c>
      <c r="C79" s="54" t="s">
        <v>392</v>
      </c>
    </row>
    <row r="80" spans="1:3" ht="12.75">
      <c r="A80" s="70" t="s">
        <v>394</v>
      </c>
      <c r="B80" s="58">
        <v>319.18</v>
      </c>
      <c r="C80" s="54" t="s">
        <v>392</v>
      </c>
    </row>
    <row r="81" spans="1:3" ht="12.75">
      <c r="A81" s="70" t="s">
        <v>395</v>
      </c>
      <c r="B81" s="58">
        <v>319.18</v>
      </c>
      <c r="C81" s="54" t="s">
        <v>392</v>
      </c>
    </row>
    <row r="82" spans="1:3" ht="12.75">
      <c r="A82" s="70" t="s">
        <v>1075</v>
      </c>
      <c r="B82" s="58">
        <v>319.18</v>
      </c>
      <c r="C82" s="54" t="s">
        <v>392</v>
      </c>
    </row>
    <row r="84" spans="1:3" ht="12.75">
      <c r="A84" s="66" t="s">
        <v>396</v>
      </c>
      <c r="B84" s="67">
        <v>3500</v>
      </c>
      <c r="C84" s="54" t="s">
        <v>594</v>
      </c>
    </row>
    <row r="85" spans="1:3" ht="36">
      <c r="A85" s="66" t="s">
        <v>1104</v>
      </c>
      <c r="B85" s="67">
        <v>2</v>
      </c>
      <c r="C85" s="54" t="s">
        <v>397</v>
      </c>
    </row>
    <row r="86" spans="1:3" ht="36">
      <c r="A86" s="66" t="s">
        <v>398</v>
      </c>
      <c r="B86" s="67">
        <v>4.79</v>
      </c>
      <c r="C86" s="54" t="s">
        <v>399</v>
      </c>
    </row>
    <row r="87" spans="1:3" ht="24">
      <c r="A87" s="66" t="s">
        <v>400</v>
      </c>
      <c r="B87" s="67">
        <v>19.21</v>
      </c>
      <c r="C87" s="54" t="s">
        <v>401</v>
      </c>
    </row>
    <row r="88" spans="1:3" ht="12.75">
      <c r="A88" s="66" t="s">
        <v>402</v>
      </c>
      <c r="B88" s="67">
        <v>3.26</v>
      </c>
      <c r="C88" s="54" t="s">
        <v>596</v>
      </c>
    </row>
    <row r="89" spans="1:3" ht="12.75">
      <c r="A89" s="66" t="s">
        <v>403</v>
      </c>
      <c r="B89" s="67">
        <v>380</v>
      </c>
      <c r="C89" s="54" t="s">
        <v>594</v>
      </c>
    </row>
    <row r="90" spans="1:3" ht="24">
      <c r="A90" s="66" t="s">
        <v>404</v>
      </c>
      <c r="B90" s="67">
        <v>41.78</v>
      </c>
      <c r="C90" s="54" t="s">
        <v>1141</v>
      </c>
    </row>
    <row r="91" spans="1:3" ht="12.75">
      <c r="A91" s="66" t="s">
        <v>1193</v>
      </c>
      <c r="B91" s="67">
        <v>84.34</v>
      </c>
      <c r="C91" s="54" t="s">
        <v>1194</v>
      </c>
    </row>
    <row r="92" spans="1:3" ht="12.75">
      <c r="A92" s="66" t="s">
        <v>1195</v>
      </c>
      <c r="B92" s="67">
        <v>84.34</v>
      </c>
      <c r="C92" s="54" t="s">
        <v>1194</v>
      </c>
    </row>
    <row r="93" spans="1:3" ht="24">
      <c r="A93" s="66" t="s">
        <v>1196</v>
      </c>
      <c r="B93" s="67">
        <v>35.74</v>
      </c>
      <c r="C93" s="54" t="s">
        <v>1197</v>
      </c>
    </row>
    <row r="94" spans="1:3" ht="24">
      <c r="A94" s="66" t="s">
        <v>1198</v>
      </c>
      <c r="B94" s="67">
        <v>58.44</v>
      </c>
      <c r="C94" s="54" t="s">
        <v>1197</v>
      </c>
    </row>
    <row r="95" spans="1:3" ht="12.75">
      <c r="A95" s="66" t="s">
        <v>1199</v>
      </c>
      <c r="B95" s="67">
        <v>1825000</v>
      </c>
      <c r="C95" s="54" t="s">
        <v>594</v>
      </c>
    </row>
    <row r="96" spans="1:3" ht="12.75">
      <c r="A96" s="66" t="s">
        <v>1200</v>
      </c>
      <c r="B96" s="67">
        <v>3.26</v>
      </c>
      <c r="C96" s="54" t="s">
        <v>596</v>
      </c>
    </row>
    <row r="97" spans="1:3" ht="12.75">
      <c r="A97" s="66" t="s">
        <v>1201</v>
      </c>
      <c r="B97" s="67">
        <v>405.35</v>
      </c>
      <c r="C97" s="54" t="s">
        <v>596</v>
      </c>
    </row>
    <row r="98" spans="1:3" ht="12.75">
      <c r="A98" s="66" t="s">
        <v>1202</v>
      </c>
      <c r="B98" s="67">
        <v>292.3</v>
      </c>
      <c r="C98" s="54" t="s">
        <v>596</v>
      </c>
    </row>
    <row r="99" spans="1:3" ht="12.75">
      <c r="A99" s="66" t="s">
        <v>1203</v>
      </c>
      <c r="B99" s="67">
        <v>216.66</v>
      </c>
      <c r="C99" s="54" t="s">
        <v>1194</v>
      </c>
    </row>
    <row r="100" spans="1:3" ht="24">
      <c r="A100" s="66" t="s">
        <v>1204</v>
      </c>
      <c r="B100" s="67">
        <v>123.67</v>
      </c>
      <c r="C100" s="54" t="s">
        <v>1205</v>
      </c>
    </row>
    <row r="101" spans="1:3" ht="12.75">
      <c r="A101" s="66" t="s">
        <v>1206</v>
      </c>
      <c r="B101" s="59">
        <v>1346</v>
      </c>
      <c r="C101" s="54" t="s">
        <v>594</v>
      </c>
    </row>
    <row r="102" spans="1:3" ht="12.75">
      <c r="A102" s="66" t="s">
        <v>1207</v>
      </c>
      <c r="B102" s="59">
        <v>1680</v>
      </c>
      <c r="C102" s="54" t="s">
        <v>594</v>
      </c>
    </row>
    <row r="103" spans="1:3" ht="12.75">
      <c r="A103" s="66" t="s">
        <v>1208</v>
      </c>
      <c r="B103" s="67">
        <v>1846</v>
      </c>
      <c r="C103" s="54" t="s">
        <v>594</v>
      </c>
    </row>
    <row r="104" spans="1:3" ht="12.75">
      <c r="A104" s="66" t="s">
        <v>1209</v>
      </c>
      <c r="B104" s="67">
        <v>2432</v>
      </c>
      <c r="C104" s="54" t="s">
        <v>594</v>
      </c>
    </row>
    <row r="105" spans="1:3" ht="24">
      <c r="A105" s="66" t="s">
        <v>1210</v>
      </c>
      <c r="B105" s="67">
        <v>4734.39</v>
      </c>
      <c r="C105" s="54" t="s">
        <v>1211</v>
      </c>
    </row>
    <row r="106" spans="1:3" ht="24">
      <c r="A106" s="66" t="s">
        <v>1212</v>
      </c>
      <c r="B106" s="67">
        <v>41.77</v>
      </c>
      <c r="C106" s="54" t="s">
        <v>1110</v>
      </c>
    </row>
    <row r="107" spans="1:3" ht="12.75">
      <c r="A107" s="66" t="s">
        <v>1213</v>
      </c>
      <c r="B107" s="67">
        <v>882.45</v>
      </c>
      <c r="C107" s="54" t="s">
        <v>1214</v>
      </c>
    </row>
    <row r="108" spans="1:3" ht="12.75">
      <c r="A108" s="66" t="s">
        <v>1215</v>
      </c>
      <c r="B108" s="67">
        <v>1213.36</v>
      </c>
      <c r="C108" s="54" t="s">
        <v>1214</v>
      </c>
    </row>
    <row r="109" spans="1:3" ht="12.75">
      <c r="A109" s="66" t="s">
        <v>1216</v>
      </c>
      <c r="B109" s="67">
        <v>1719.12</v>
      </c>
      <c r="C109" s="54" t="s">
        <v>1214</v>
      </c>
    </row>
    <row r="110" spans="1:3" ht="12.75">
      <c r="A110" s="66" t="s">
        <v>1217</v>
      </c>
      <c r="B110" s="67">
        <v>5660.54</v>
      </c>
      <c r="C110" s="54" t="s">
        <v>1218</v>
      </c>
    </row>
    <row r="111" spans="1:3" ht="12.75">
      <c r="A111" s="66" t="s">
        <v>1219</v>
      </c>
      <c r="B111" s="67">
        <v>10460.54</v>
      </c>
      <c r="C111" s="54" t="s">
        <v>594</v>
      </c>
    </row>
    <row r="112" spans="1:3" ht="12.75">
      <c r="A112" s="66" t="s">
        <v>1220</v>
      </c>
      <c r="B112" s="67">
        <v>11136.54</v>
      </c>
      <c r="C112" s="54" t="s">
        <v>594</v>
      </c>
    </row>
    <row r="113" spans="1:3" ht="12.75">
      <c r="A113" s="66" t="s">
        <v>1221</v>
      </c>
      <c r="B113" s="67">
        <v>20000</v>
      </c>
      <c r="C113" s="54" t="s">
        <v>594</v>
      </c>
    </row>
    <row r="114" spans="1:3" ht="12.75">
      <c r="A114" s="66" t="s">
        <v>1222</v>
      </c>
      <c r="B114" s="67">
        <v>11970.98</v>
      </c>
      <c r="C114" s="54" t="s">
        <v>1223</v>
      </c>
    </row>
    <row r="115" spans="1:3" ht="12.75">
      <c r="A115" s="66" t="s">
        <v>1224</v>
      </c>
      <c r="B115" s="59">
        <v>4016</v>
      </c>
      <c r="C115" s="54" t="s">
        <v>594</v>
      </c>
    </row>
    <row r="116" spans="1:3" ht="12.75">
      <c r="A116" s="66" t="s">
        <v>1225</v>
      </c>
      <c r="B116" s="67">
        <v>1846</v>
      </c>
      <c r="C116" s="54" t="s">
        <v>594</v>
      </c>
    </row>
    <row r="117" spans="1:3" ht="24">
      <c r="A117" s="66" t="s">
        <v>1102</v>
      </c>
      <c r="B117" s="67">
        <v>48.89</v>
      </c>
      <c r="C117" s="53" t="s">
        <v>1108</v>
      </c>
    </row>
    <row r="118" spans="1:3" ht="24">
      <c r="A118" s="66" t="s">
        <v>1103</v>
      </c>
      <c r="B118" s="67">
        <v>6549.2</v>
      </c>
      <c r="C118" s="53" t="s">
        <v>1109</v>
      </c>
    </row>
    <row r="119" spans="1:3" ht="24">
      <c r="A119" s="66" t="s">
        <v>1104</v>
      </c>
      <c r="B119" s="67">
        <v>41.77</v>
      </c>
      <c r="C119" s="53" t="s">
        <v>1110</v>
      </c>
    </row>
    <row r="120" spans="1:3" ht="12.75">
      <c r="A120" s="66" t="s">
        <v>1112</v>
      </c>
      <c r="B120" s="67">
        <v>19.11</v>
      </c>
      <c r="C120" s="53" t="s">
        <v>1111</v>
      </c>
    </row>
    <row r="121" spans="1:3" ht="24">
      <c r="A121" s="66" t="s">
        <v>1105</v>
      </c>
      <c r="B121" s="67">
        <v>377.67</v>
      </c>
      <c r="C121" s="53" t="s">
        <v>1113</v>
      </c>
    </row>
    <row r="122" spans="1:3" ht="12.75">
      <c r="A122" s="66" t="s">
        <v>1106</v>
      </c>
      <c r="B122" s="67">
        <v>11.2</v>
      </c>
      <c r="C122" s="53" t="s">
        <v>1238</v>
      </c>
    </row>
    <row r="123" spans="1:3" ht="12.75">
      <c r="A123" s="66" t="s">
        <v>1107</v>
      </c>
      <c r="B123" s="49">
        <v>28.91</v>
      </c>
      <c r="C123" s="53" t="s">
        <v>1114</v>
      </c>
    </row>
    <row r="124" spans="1:3" ht="12.75">
      <c r="A124" s="66" t="s">
        <v>525</v>
      </c>
      <c r="B124" s="67">
        <v>15190</v>
      </c>
      <c r="C124" s="53" t="s">
        <v>594</v>
      </c>
    </row>
    <row r="125" spans="1:3" ht="12.75">
      <c r="A125" s="66" t="s">
        <v>526</v>
      </c>
      <c r="B125" s="67">
        <v>16890</v>
      </c>
      <c r="C125" s="53" t="s">
        <v>594</v>
      </c>
    </row>
    <row r="126" spans="1:3" ht="12.75">
      <c r="A126" s="66" t="s">
        <v>527</v>
      </c>
      <c r="B126" s="67">
        <v>19660</v>
      </c>
      <c r="C126" s="53" t="s">
        <v>594</v>
      </c>
    </row>
    <row r="127" spans="1:3" ht="12.75">
      <c r="A127" s="66" t="s">
        <v>528</v>
      </c>
      <c r="B127" s="67">
        <v>6940</v>
      </c>
      <c r="C127" s="53" t="s">
        <v>594</v>
      </c>
    </row>
    <row r="128" spans="1:3" ht="12.75">
      <c r="A128" s="66" t="s">
        <v>529</v>
      </c>
      <c r="B128" s="67">
        <v>10400</v>
      </c>
      <c r="C128" s="53" t="s">
        <v>594</v>
      </c>
    </row>
    <row r="129" spans="1:3" ht="24">
      <c r="A129" s="75" t="s">
        <v>530</v>
      </c>
      <c r="B129" s="58">
        <v>346.55</v>
      </c>
      <c r="C129" s="54" t="s">
        <v>903</v>
      </c>
    </row>
    <row r="130" spans="1:3" ht="12.75">
      <c r="A130" s="75" t="s">
        <v>531</v>
      </c>
      <c r="B130" s="58">
        <v>6500</v>
      </c>
      <c r="C130" s="54" t="s">
        <v>594</v>
      </c>
    </row>
    <row r="131" spans="1:3" ht="12.75">
      <c r="A131" s="75" t="s">
        <v>532</v>
      </c>
      <c r="B131" s="58">
        <v>119.56</v>
      </c>
      <c r="C131" s="54" t="s">
        <v>927</v>
      </c>
    </row>
    <row r="132" spans="1:3" ht="12.75">
      <c r="A132" s="75" t="s">
        <v>533</v>
      </c>
      <c r="B132" s="58">
        <v>2292.37</v>
      </c>
      <c r="C132" s="54" t="s">
        <v>933</v>
      </c>
    </row>
    <row r="133" spans="1:3" ht="12.75">
      <c r="A133" s="75" t="s">
        <v>534</v>
      </c>
      <c r="B133" s="58">
        <v>5000</v>
      </c>
      <c r="C133" s="54" t="s">
        <v>594</v>
      </c>
    </row>
    <row r="134" spans="1:3" ht="12.75">
      <c r="A134" s="75" t="s">
        <v>535</v>
      </c>
      <c r="B134" s="58">
        <v>100.88</v>
      </c>
      <c r="C134" s="54" t="s">
        <v>955</v>
      </c>
    </row>
    <row r="135" spans="1:3" ht="12.75">
      <c r="A135" s="75" t="s">
        <v>536</v>
      </c>
      <c r="B135" s="58">
        <v>20000</v>
      </c>
      <c r="C135" s="54" t="s">
        <v>594</v>
      </c>
    </row>
    <row r="136" spans="1:3" ht="12.75">
      <c r="A136" s="75" t="s">
        <v>537</v>
      </c>
      <c r="B136" s="58">
        <v>5442.46</v>
      </c>
      <c r="C136" s="54" t="s">
        <v>387</v>
      </c>
    </row>
    <row r="139" spans="1:3" ht="12.75">
      <c r="A139" s="60" t="s">
        <v>823</v>
      </c>
      <c r="B139" s="58">
        <v>2292.37</v>
      </c>
      <c r="C139" s="54" t="s">
        <v>933</v>
      </c>
    </row>
    <row r="140" spans="1:3" ht="12.75">
      <c r="A140" s="76" t="s">
        <v>1062</v>
      </c>
      <c r="B140" s="58">
        <v>462.18</v>
      </c>
      <c r="C140" s="54" t="s">
        <v>908</v>
      </c>
    </row>
    <row r="141" spans="1:3" ht="12.75">
      <c r="A141" s="76" t="s">
        <v>538</v>
      </c>
      <c r="B141" s="58">
        <v>555.63</v>
      </c>
      <c r="C141" s="54" t="s">
        <v>910</v>
      </c>
    </row>
    <row r="142" spans="1:3" ht="12.75">
      <c r="A142" s="60" t="s">
        <v>539</v>
      </c>
      <c r="B142" s="77">
        <v>684.48</v>
      </c>
      <c r="C142" s="78" t="s">
        <v>540</v>
      </c>
    </row>
    <row r="143" spans="1:3" ht="24">
      <c r="A143" s="60" t="s">
        <v>541</v>
      </c>
      <c r="B143" s="77">
        <v>146.21</v>
      </c>
      <c r="C143" s="77" t="s">
        <v>383</v>
      </c>
    </row>
    <row r="144" spans="1:3" ht="24">
      <c r="A144" s="60" t="s">
        <v>542</v>
      </c>
      <c r="B144" s="58">
        <v>321.82</v>
      </c>
      <c r="C144" s="54" t="s">
        <v>384</v>
      </c>
    </row>
    <row r="145" spans="1:3" ht="12.75">
      <c r="A145" s="60" t="s">
        <v>543</v>
      </c>
      <c r="B145" s="77">
        <v>991.07</v>
      </c>
      <c r="C145" s="78" t="s">
        <v>544</v>
      </c>
    </row>
    <row r="146" spans="1:3" ht="12.75">
      <c r="A146" s="60" t="s">
        <v>545</v>
      </c>
      <c r="B146" s="77">
        <v>1485.05</v>
      </c>
      <c r="C146" s="78" t="s">
        <v>546</v>
      </c>
    </row>
    <row r="147" spans="1:3" ht="24">
      <c r="A147" s="60" t="s">
        <v>836</v>
      </c>
      <c r="B147" s="79">
        <v>108.35</v>
      </c>
      <c r="C147" s="77" t="s">
        <v>955</v>
      </c>
    </row>
    <row r="148" spans="1:3" ht="24">
      <c r="A148" s="60" t="s">
        <v>209</v>
      </c>
      <c r="B148" s="79">
        <v>100.88</v>
      </c>
      <c r="C148" s="77" t="s">
        <v>955</v>
      </c>
    </row>
    <row r="149" spans="1:3" ht="24">
      <c r="A149" s="60" t="s">
        <v>968</v>
      </c>
      <c r="B149" s="79">
        <v>100.88</v>
      </c>
      <c r="C149" s="77" t="s">
        <v>955</v>
      </c>
    </row>
    <row r="150" spans="1:3" ht="24">
      <c r="A150" s="60" t="s">
        <v>1058</v>
      </c>
      <c r="B150" s="77">
        <v>9.61</v>
      </c>
      <c r="C150" s="78" t="s">
        <v>547</v>
      </c>
    </row>
    <row r="151" spans="1:3" ht="12.75">
      <c r="A151" s="62" t="s">
        <v>1059</v>
      </c>
      <c r="B151" s="77">
        <v>600.23</v>
      </c>
      <c r="C151" s="78" t="s">
        <v>548</v>
      </c>
    </row>
    <row r="152" spans="1:3" ht="12.75">
      <c r="A152" s="62" t="s">
        <v>1060</v>
      </c>
      <c r="B152" s="77">
        <v>779.08</v>
      </c>
      <c r="C152" s="78" t="s">
        <v>549</v>
      </c>
    </row>
    <row r="153" spans="1:3" ht="12.75">
      <c r="A153" s="80" t="s">
        <v>1061</v>
      </c>
      <c r="B153" s="77">
        <v>1016.67</v>
      </c>
      <c r="C153" s="78" t="s">
        <v>550</v>
      </c>
    </row>
    <row r="154" spans="1:3" ht="24">
      <c r="A154" s="62" t="s">
        <v>1064</v>
      </c>
      <c r="B154" s="77">
        <v>146.21</v>
      </c>
      <c r="C154" s="77" t="s">
        <v>383</v>
      </c>
    </row>
    <row r="155" spans="1:3" ht="24">
      <c r="A155" s="61" t="s">
        <v>1068</v>
      </c>
      <c r="B155" s="79">
        <v>909.13</v>
      </c>
      <c r="C155" s="77" t="s">
        <v>915</v>
      </c>
    </row>
    <row r="156" spans="1:3" ht="12.75">
      <c r="A156" s="61" t="s">
        <v>1074</v>
      </c>
      <c r="B156" s="79">
        <v>319.18</v>
      </c>
      <c r="C156" s="77" t="s">
        <v>392</v>
      </c>
    </row>
    <row r="157" spans="1:3" ht="12.75">
      <c r="A157" s="81" t="s">
        <v>1076</v>
      </c>
      <c r="B157" s="79">
        <v>319.18</v>
      </c>
      <c r="C157" s="77" t="s">
        <v>392</v>
      </c>
    </row>
    <row r="158" spans="1:3" ht="24">
      <c r="A158" s="82" t="s">
        <v>551</v>
      </c>
      <c r="B158" s="77">
        <v>78.67</v>
      </c>
      <c r="C158" s="77" t="s">
        <v>950</v>
      </c>
    </row>
    <row r="159" spans="1:3" ht="24">
      <c r="A159" s="82" t="s">
        <v>552</v>
      </c>
      <c r="B159" s="58">
        <v>95.6</v>
      </c>
      <c r="C159" s="54" t="s">
        <v>381</v>
      </c>
    </row>
    <row r="160" spans="1:3" ht="24">
      <c r="A160" s="82" t="s">
        <v>553</v>
      </c>
      <c r="B160" s="77">
        <v>121.84</v>
      </c>
      <c r="C160" s="77" t="s">
        <v>383</v>
      </c>
    </row>
    <row r="161" spans="1:3" ht="24">
      <c r="A161" s="82" t="s">
        <v>554</v>
      </c>
      <c r="B161" s="77">
        <v>146.21</v>
      </c>
      <c r="C161" s="77" t="s">
        <v>383</v>
      </c>
    </row>
    <row r="162" spans="1:3" ht="24">
      <c r="A162" s="82" t="s">
        <v>555</v>
      </c>
      <c r="B162" s="58">
        <v>321.82</v>
      </c>
      <c r="C162" s="54" t="s">
        <v>384</v>
      </c>
    </row>
    <row r="163" spans="1:3" ht="24">
      <c r="A163" s="82" t="s">
        <v>1268</v>
      </c>
      <c r="B163" s="77">
        <v>358.13</v>
      </c>
      <c r="C163" s="77" t="s">
        <v>953</v>
      </c>
    </row>
    <row r="164" spans="1:3" ht="25.5">
      <c r="A164" s="83" t="s">
        <v>1269</v>
      </c>
      <c r="B164" s="79">
        <v>145.66</v>
      </c>
      <c r="C164" s="77" t="s">
        <v>1270</v>
      </c>
    </row>
    <row r="165" spans="1:3" ht="24">
      <c r="A165" s="74" t="s">
        <v>1271</v>
      </c>
      <c r="B165" s="79">
        <v>572.75</v>
      </c>
      <c r="C165" s="79" t="s">
        <v>1272</v>
      </c>
    </row>
    <row r="166" spans="1:3" ht="24">
      <c r="A166" s="74" t="s">
        <v>1273</v>
      </c>
      <c r="B166" s="77">
        <v>346.55</v>
      </c>
      <c r="C166" s="77" t="s">
        <v>903</v>
      </c>
    </row>
    <row r="167" spans="1:3" ht="24">
      <c r="A167" s="74" t="s">
        <v>1274</v>
      </c>
      <c r="B167" s="77">
        <v>4200</v>
      </c>
      <c r="C167" s="77" t="s">
        <v>1275</v>
      </c>
    </row>
    <row r="168" spans="1:3" ht="24">
      <c r="A168" s="74" t="s">
        <v>1276</v>
      </c>
      <c r="B168" s="77">
        <v>4000</v>
      </c>
      <c r="C168" s="77" t="s">
        <v>1275</v>
      </c>
    </row>
    <row r="169" spans="1:3" ht="12.75">
      <c r="A169" s="74" t="s">
        <v>1277</v>
      </c>
      <c r="B169" s="79">
        <v>112.09</v>
      </c>
      <c r="C169" s="77" t="s">
        <v>921</v>
      </c>
    </row>
    <row r="170" spans="1:3" ht="12.75">
      <c r="A170" s="74" t="s">
        <v>1278</v>
      </c>
      <c r="B170" s="77">
        <v>350</v>
      </c>
      <c r="C170" s="77" t="s">
        <v>594</v>
      </c>
    </row>
    <row r="171" spans="1:3" ht="12.75">
      <c r="A171" s="74" t="s">
        <v>1279</v>
      </c>
      <c r="B171" s="77">
        <v>400</v>
      </c>
      <c r="C171" s="77" t="s">
        <v>594</v>
      </c>
    </row>
    <row r="172" spans="1:3" ht="24">
      <c r="A172" s="74" t="s">
        <v>1280</v>
      </c>
      <c r="B172" s="77">
        <v>6318.28</v>
      </c>
      <c r="C172" s="77" t="s">
        <v>1281</v>
      </c>
    </row>
    <row r="173" spans="1:3" ht="12.75">
      <c r="A173" s="74" t="s">
        <v>71</v>
      </c>
      <c r="B173" s="77">
        <v>5735.14</v>
      </c>
      <c r="C173" s="77" t="s">
        <v>72</v>
      </c>
    </row>
    <row r="174" spans="1:3" ht="12.75">
      <c r="A174" s="74" t="s">
        <v>73</v>
      </c>
      <c r="B174" s="77">
        <v>3159.16</v>
      </c>
      <c r="C174" s="77" t="s">
        <v>74</v>
      </c>
    </row>
    <row r="175" spans="1:3" ht="24">
      <c r="A175" s="74" t="s">
        <v>75</v>
      </c>
      <c r="B175" s="77">
        <v>2352.52</v>
      </c>
      <c r="C175" s="77" t="s">
        <v>76</v>
      </c>
    </row>
    <row r="176" spans="1:3" ht="24">
      <c r="A176" s="74" t="s">
        <v>77</v>
      </c>
      <c r="B176" s="77">
        <v>2041.54</v>
      </c>
      <c r="C176" s="77" t="s">
        <v>76</v>
      </c>
    </row>
    <row r="177" spans="1:3" ht="12.75">
      <c r="A177" s="74" t="s">
        <v>69</v>
      </c>
      <c r="B177" s="77">
        <v>1730.56</v>
      </c>
      <c r="C177" s="77" t="s">
        <v>70</v>
      </c>
    </row>
    <row r="178" spans="1:3" ht="12.75">
      <c r="A178" s="74" t="s">
        <v>784</v>
      </c>
      <c r="B178" s="77">
        <f>6.5*4*2.3*2500</f>
        <v>149500</v>
      </c>
      <c r="C178" s="77" t="s">
        <v>594</v>
      </c>
    </row>
    <row r="179" spans="1:3" ht="12.75">
      <c r="A179" s="74" t="s">
        <v>785</v>
      </c>
      <c r="B179" s="77">
        <v>300</v>
      </c>
      <c r="C179" s="77" t="s">
        <v>594</v>
      </c>
    </row>
    <row r="180" spans="1:3" ht="36">
      <c r="A180" s="74" t="s">
        <v>786</v>
      </c>
      <c r="B180" s="77">
        <v>750</v>
      </c>
      <c r="C180" s="77" t="s">
        <v>594</v>
      </c>
    </row>
    <row r="181" spans="1:3" ht="12.75">
      <c r="A181" s="74" t="s">
        <v>787</v>
      </c>
      <c r="B181" s="77">
        <v>400</v>
      </c>
      <c r="C181" s="77" t="s">
        <v>594</v>
      </c>
    </row>
    <row r="182" spans="1:3" ht="12.75">
      <c r="A182" s="74" t="s">
        <v>788</v>
      </c>
      <c r="B182" s="77">
        <v>600</v>
      </c>
      <c r="C182" s="77" t="s">
        <v>594</v>
      </c>
    </row>
    <row r="183" spans="1:3" ht="24">
      <c r="A183" s="74" t="s">
        <v>789</v>
      </c>
      <c r="B183" s="79">
        <v>203.85</v>
      </c>
      <c r="C183" s="77" t="s">
        <v>936</v>
      </c>
    </row>
    <row r="184" spans="1:3" ht="24">
      <c r="A184" s="74" t="s">
        <v>790</v>
      </c>
      <c r="B184" s="77">
        <v>392.76</v>
      </c>
      <c r="C184" s="77" t="s">
        <v>791</v>
      </c>
    </row>
    <row r="185" spans="1:3" ht="24">
      <c r="A185" s="74" t="s">
        <v>792</v>
      </c>
      <c r="B185" s="79">
        <v>145.66</v>
      </c>
      <c r="C185" s="77" t="s">
        <v>1270</v>
      </c>
    </row>
    <row r="186" spans="1:3" ht="12.75">
      <c r="A186" s="74" t="s">
        <v>793</v>
      </c>
      <c r="B186" s="79">
        <v>100.88</v>
      </c>
      <c r="C186" s="77" t="s">
        <v>955</v>
      </c>
    </row>
    <row r="187" spans="1:3" ht="12.75">
      <c r="A187" s="74" t="s">
        <v>794</v>
      </c>
      <c r="B187" s="79">
        <v>108.35</v>
      </c>
      <c r="C187" s="77" t="s">
        <v>955</v>
      </c>
    </row>
    <row r="188" spans="1:3" ht="12.75">
      <c r="A188" s="84"/>
      <c r="C188" s="85"/>
    </row>
    <row r="189" spans="1:3" ht="12.75">
      <c r="A189" s="84"/>
      <c r="C189" s="85"/>
    </row>
    <row r="190" spans="1:3" ht="24">
      <c r="A190" s="86" t="s">
        <v>795</v>
      </c>
      <c r="B190" s="79">
        <v>572.75</v>
      </c>
      <c r="C190" s="79" t="s">
        <v>1272</v>
      </c>
    </row>
    <row r="191" spans="1:3" ht="24">
      <c r="A191" s="86" t="s">
        <v>796</v>
      </c>
      <c r="B191" s="79">
        <v>782.86</v>
      </c>
      <c r="C191" s="79" t="s">
        <v>1272</v>
      </c>
    </row>
    <row r="192" spans="1:3" ht="24">
      <c r="A192" s="86" t="s">
        <v>797</v>
      </c>
      <c r="B192" s="79">
        <v>885</v>
      </c>
      <c r="C192" s="79" t="s">
        <v>1272</v>
      </c>
    </row>
    <row r="193" spans="1:3" ht="24">
      <c r="A193" s="86" t="s">
        <v>798</v>
      </c>
      <c r="B193" s="79">
        <v>1208.36</v>
      </c>
      <c r="C193" s="79" t="s">
        <v>1272</v>
      </c>
    </row>
    <row r="194" spans="1:3" ht="24">
      <c r="A194" s="86" t="s">
        <v>799</v>
      </c>
      <c r="B194" s="79">
        <v>1334.48</v>
      </c>
      <c r="C194" s="79" t="s">
        <v>1272</v>
      </c>
    </row>
    <row r="195" spans="1:3" ht="24">
      <c r="A195" s="86" t="s">
        <v>800</v>
      </c>
      <c r="B195" s="79">
        <v>1714.81</v>
      </c>
      <c r="C195" s="79" t="s">
        <v>1272</v>
      </c>
    </row>
    <row r="196" spans="1:3" ht="24">
      <c r="A196" s="86" t="s">
        <v>801</v>
      </c>
      <c r="B196" s="79">
        <v>2168.3</v>
      </c>
      <c r="C196" s="79" t="s">
        <v>1272</v>
      </c>
    </row>
    <row r="197" spans="1:3" ht="38.25">
      <c r="A197" s="86" t="s">
        <v>802</v>
      </c>
      <c r="B197" s="79">
        <v>555.63</v>
      </c>
      <c r="C197" s="79" t="s">
        <v>910</v>
      </c>
    </row>
    <row r="198" spans="1:3" ht="12.75">
      <c r="A198" s="86" t="s">
        <v>79</v>
      </c>
      <c r="B198" s="79">
        <v>5442.46</v>
      </c>
      <c r="C198" s="79" t="s">
        <v>387</v>
      </c>
    </row>
    <row r="199" spans="1:3" ht="12.75">
      <c r="A199" s="86" t="s">
        <v>80</v>
      </c>
      <c r="B199" s="79">
        <v>5442.46</v>
      </c>
      <c r="C199" s="79" t="s">
        <v>387</v>
      </c>
    </row>
    <row r="200" spans="1:3" ht="12.75">
      <c r="A200" s="86" t="s">
        <v>81</v>
      </c>
      <c r="B200" s="79">
        <f>5442.46+5476</f>
        <v>10918.46</v>
      </c>
      <c r="C200" s="79" t="s">
        <v>594</v>
      </c>
    </row>
    <row r="201" spans="1:3" ht="12.75">
      <c r="A201" s="86" t="s">
        <v>82</v>
      </c>
      <c r="B201" s="79">
        <v>5660.54</v>
      </c>
      <c r="C201" s="79" t="s">
        <v>1218</v>
      </c>
    </row>
    <row r="202" spans="1:3" ht="12.75">
      <c r="A202" s="86" t="s">
        <v>83</v>
      </c>
      <c r="B202" s="79">
        <v>5660.54</v>
      </c>
      <c r="C202" s="79" t="s">
        <v>1218</v>
      </c>
    </row>
    <row r="203" spans="1:3" ht="12.75">
      <c r="A203" s="86" t="s">
        <v>84</v>
      </c>
      <c r="B203" s="79">
        <v>11136.54</v>
      </c>
      <c r="C203" s="79" t="s">
        <v>594</v>
      </c>
    </row>
    <row r="204" spans="1:3" ht="12.75">
      <c r="A204" s="86" t="s">
        <v>85</v>
      </c>
      <c r="B204" s="79">
        <v>10000</v>
      </c>
      <c r="C204" s="79" t="s">
        <v>594</v>
      </c>
    </row>
    <row r="205" spans="1:3" ht="12.75">
      <c r="A205" s="86" t="s">
        <v>86</v>
      </c>
      <c r="B205" s="79">
        <v>60000</v>
      </c>
      <c r="C205" s="79" t="s">
        <v>594</v>
      </c>
    </row>
    <row r="206" spans="1:3" ht="12.75">
      <c r="A206" s="86" t="s">
        <v>87</v>
      </c>
      <c r="B206" s="79">
        <v>7254.55</v>
      </c>
      <c r="C206" s="79" t="s">
        <v>88</v>
      </c>
    </row>
    <row r="207" spans="1:3" ht="25.5">
      <c r="A207" s="86" t="s">
        <v>89</v>
      </c>
      <c r="B207" s="79">
        <v>4147.54</v>
      </c>
      <c r="C207" s="79" t="s">
        <v>361</v>
      </c>
    </row>
    <row r="208" spans="1:3" ht="12.75">
      <c r="A208" s="86" t="s">
        <v>90</v>
      </c>
      <c r="B208" s="79">
        <v>1354.44</v>
      </c>
      <c r="C208" s="79" t="s">
        <v>368</v>
      </c>
    </row>
    <row r="209" spans="1:3" ht="12.75">
      <c r="A209" s="86" t="s">
        <v>91</v>
      </c>
      <c r="B209" s="79">
        <v>823.82</v>
      </c>
      <c r="C209" s="79" t="s">
        <v>369</v>
      </c>
    </row>
    <row r="210" spans="1:3" ht="12.75">
      <c r="A210" s="86" t="s">
        <v>92</v>
      </c>
      <c r="B210" s="79">
        <v>1286</v>
      </c>
      <c r="C210" s="79" t="s">
        <v>594</v>
      </c>
    </row>
    <row r="211" spans="1:3" ht="12.75">
      <c r="A211" s="86" t="s">
        <v>93</v>
      </c>
      <c r="B211" s="79">
        <v>1346</v>
      </c>
      <c r="C211" s="79" t="s">
        <v>594</v>
      </c>
    </row>
    <row r="212" spans="1:3" ht="12.75">
      <c r="A212" s="86" t="s">
        <v>94</v>
      </c>
      <c r="B212" s="79">
        <v>1346</v>
      </c>
      <c r="C212" s="79" t="s">
        <v>594</v>
      </c>
    </row>
    <row r="213" spans="1:3" ht="12.75">
      <c r="A213" s="86" t="s">
        <v>95</v>
      </c>
      <c r="B213" s="79">
        <v>1680</v>
      </c>
      <c r="C213" s="79" t="s">
        <v>594</v>
      </c>
    </row>
    <row r="214" spans="1:3" ht="12.75">
      <c r="A214" s="86" t="s">
        <v>96</v>
      </c>
      <c r="B214" s="79">
        <f>1680+350</f>
        <v>2030</v>
      </c>
      <c r="C214" s="79" t="s">
        <v>594</v>
      </c>
    </row>
    <row r="215" spans="1:3" ht="12.75">
      <c r="A215" s="86" t="s">
        <v>97</v>
      </c>
      <c r="B215" s="79">
        <f>B214+350</f>
        <v>2380</v>
      </c>
      <c r="C215" s="79" t="s">
        <v>594</v>
      </c>
    </row>
    <row r="216" spans="1:3" ht="25.5">
      <c r="A216" s="87" t="s">
        <v>98</v>
      </c>
      <c r="B216" s="77">
        <v>346.55</v>
      </c>
      <c r="C216" s="77" t="s">
        <v>903</v>
      </c>
    </row>
    <row r="217" spans="1:3" ht="25.5">
      <c r="A217" s="87" t="s">
        <v>99</v>
      </c>
      <c r="B217" s="77">
        <v>346.55</v>
      </c>
      <c r="C217" s="77" t="s">
        <v>903</v>
      </c>
    </row>
    <row r="218" spans="1:3" ht="25.5">
      <c r="A218" s="87" t="s">
        <v>100</v>
      </c>
      <c r="B218" s="77">
        <v>462.18</v>
      </c>
      <c r="C218" s="77" t="s">
        <v>908</v>
      </c>
    </row>
    <row r="219" spans="1:3" ht="25.5">
      <c r="A219" s="87" t="s">
        <v>101</v>
      </c>
      <c r="B219" s="77">
        <v>555.63</v>
      </c>
      <c r="C219" s="77" t="s">
        <v>910</v>
      </c>
    </row>
    <row r="220" spans="1:3" ht="25.5">
      <c r="A220" s="87" t="s">
        <v>102</v>
      </c>
      <c r="B220" s="77">
        <v>1019.86</v>
      </c>
      <c r="C220" s="77" t="s">
        <v>912</v>
      </c>
    </row>
    <row r="221" spans="1:3" ht="25.5">
      <c r="A221" s="87" t="s">
        <v>103</v>
      </c>
      <c r="B221" s="77">
        <v>418.75</v>
      </c>
      <c r="C221" s="77" t="s">
        <v>104</v>
      </c>
    </row>
    <row r="222" spans="1:3" ht="25.5">
      <c r="A222" s="87" t="s">
        <v>105</v>
      </c>
      <c r="B222" s="77">
        <v>515.92</v>
      </c>
      <c r="C222" s="77" t="s">
        <v>106</v>
      </c>
    </row>
    <row r="223" spans="1:3" ht="24">
      <c r="A223" s="87" t="s">
        <v>107</v>
      </c>
      <c r="B223" s="77">
        <v>78.67</v>
      </c>
      <c r="C223" s="77" t="s">
        <v>950</v>
      </c>
    </row>
    <row r="224" spans="1:3" ht="24">
      <c r="A224" s="87" t="s">
        <v>108</v>
      </c>
      <c r="B224" s="77">
        <v>121.84</v>
      </c>
      <c r="C224" s="77" t="s">
        <v>383</v>
      </c>
    </row>
    <row r="225" spans="1:3" ht="24">
      <c r="A225" s="87" t="s">
        <v>109</v>
      </c>
      <c r="B225" s="77">
        <v>343.05</v>
      </c>
      <c r="C225" s="77" t="s">
        <v>953</v>
      </c>
    </row>
    <row r="226" spans="1:3" ht="24">
      <c r="A226" s="87" t="s">
        <v>110</v>
      </c>
      <c r="B226" s="77">
        <v>358.13</v>
      </c>
      <c r="C226" s="77" t="s">
        <v>953</v>
      </c>
    </row>
    <row r="227" spans="1:3" ht="24">
      <c r="A227" s="87" t="s">
        <v>111</v>
      </c>
      <c r="B227" s="77">
        <v>438.86</v>
      </c>
      <c r="C227" s="77" t="s">
        <v>385</v>
      </c>
    </row>
    <row r="228" spans="1:3" ht="12.75">
      <c r="A228" s="87" t="s">
        <v>112</v>
      </c>
      <c r="B228" s="77">
        <v>10603.72</v>
      </c>
      <c r="C228" s="77" t="s">
        <v>1223</v>
      </c>
    </row>
    <row r="229" spans="1:3" ht="12.75">
      <c r="A229" s="87" t="s">
        <v>113</v>
      </c>
      <c r="B229" s="77">
        <v>1200</v>
      </c>
      <c r="C229" s="77" t="s">
        <v>594</v>
      </c>
    </row>
    <row r="230" spans="1:3" ht="24">
      <c r="A230" s="87" t="s">
        <v>114</v>
      </c>
      <c r="B230" s="77">
        <v>1102.19</v>
      </c>
      <c r="C230" s="77" t="s">
        <v>115</v>
      </c>
    </row>
    <row r="231" spans="1:3" ht="24">
      <c r="A231" s="87" t="s">
        <v>116</v>
      </c>
      <c r="B231" s="77">
        <v>1102.19</v>
      </c>
      <c r="C231" s="77" t="s">
        <v>115</v>
      </c>
    </row>
    <row r="232" spans="1:3" ht="24">
      <c r="A232" s="74" t="s">
        <v>117</v>
      </c>
      <c r="B232" s="79">
        <v>8951.46</v>
      </c>
      <c r="C232" s="79" t="s">
        <v>118</v>
      </c>
    </row>
    <row r="233" spans="1:3" ht="24">
      <c r="A233" s="74" t="s">
        <v>119</v>
      </c>
      <c r="B233" s="79">
        <v>9182.46</v>
      </c>
      <c r="C233" s="79" t="s">
        <v>118</v>
      </c>
    </row>
    <row r="234" spans="1:3" ht="24">
      <c r="A234" s="74" t="s">
        <v>120</v>
      </c>
      <c r="B234" s="79">
        <v>10588.54</v>
      </c>
      <c r="C234" s="79" t="s">
        <v>121</v>
      </c>
    </row>
    <row r="235" spans="1:3" ht="24">
      <c r="A235" s="74" t="s">
        <v>122</v>
      </c>
      <c r="B235" s="79">
        <v>12062.54</v>
      </c>
      <c r="C235" s="79" t="s">
        <v>121</v>
      </c>
    </row>
    <row r="236" spans="1:3" ht="24">
      <c r="A236" s="74" t="s">
        <v>123</v>
      </c>
      <c r="B236" s="79">
        <v>13745.54</v>
      </c>
      <c r="C236" s="79" t="s">
        <v>121</v>
      </c>
    </row>
    <row r="237" spans="1:3" ht="24">
      <c r="A237" s="74" t="s">
        <v>124</v>
      </c>
      <c r="B237" s="77">
        <v>10670</v>
      </c>
      <c r="C237" s="77" t="s">
        <v>594</v>
      </c>
    </row>
    <row r="238" spans="1:3" ht="24">
      <c r="A238" s="74" t="s">
        <v>659</v>
      </c>
      <c r="B238" s="77">
        <v>15190</v>
      </c>
      <c r="C238" s="77" t="s">
        <v>594</v>
      </c>
    </row>
    <row r="239" spans="1:3" ht="24">
      <c r="A239" s="74" t="s">
        <v>660</v>
      </c>
      <c r="B239" s="77">
        <v>19660</v>
      </c>
      <c r="C239" s="77" t="s">
        <v>594</v>
      </c>
    </row>
    <row r="240" spans="1:3" ht="24">
      <c r="A240" s="74" t="s">
        <v>661</v>
      </c>
      <c r="B240" s="77">
        <v>21500</v>
      </c>
      <c r="C240" s="77" t="s">
        <v>594</v>
      </c>
    </row>
    <row r="241" spans="1:3" ht="24">
      <c r="A241" s="74" t="s">
        <v>662</v>
      </c>
      <c r="B241" s="77">
        <v>22380</v>
      </c>
      <c r="C241" s="77" t="s">
        <v>594</v>
      </c>
    </row>
    <row r="242" spans="1:3" ht="24">
      <c r="A242" s="74" t="s">
        <v>663</v>
      </c>
      <c r="B242" s="77">
        <v>40870</v>
      </c>
      <c r="C242" s="77" t="s">
        <v>594</v>
      </c>
    </row>
    <row r="243" spans="1:3" ht="12.75">
      <c r="A243" s="74" t="s">
        <v>664</v>
      </c>
      <c r="B243" s="77">
        <v>6940</v>
      </c>
      <c r="C243" s="77" t="s">
        <v>594</v>
      </c>
    </row>
    <row r="244" spans="1:3" ht="12.75">
      <c r="A244" s="74" t="s">
        <v>665</v>
      </c>
      <c r="B244" s="77">
        <v>10400</v>
      </c>
      <c r="C244" s="77" t="s">
        <v>594</v>
      </c>
    </row>
    <row r="245" spans="1:3" ht="12.75">
      <c r="A245" s="74" t="s">
        <v>666</v>
      </c>
      <c r="B245" s="77">
        <v>13780</v>
      </c>
      <c r="C245" s="77" t="s">
        <v>594</v>
      </c>
    </row>
    <row r="246" spans="1:3" ht="12.75">
      <c r="A246" s="74" t="s">
        <v>667</v>
      </c>
      <c r="B246" s="79">
        <v>112.09</v>
      </c>
      <c r="C246" s="77" t="s">
        <v>921</v>
      </c>
    </row>
    <row r="247" spans="1:3" ht="12.75">
      <c r="A247" s="74" t="s">
        <v>668</v>
      </c>
      <c r="B247" s="79">
        <v>119.56</v>
      </c>
      <c r="C247" s="77" t="s">
        <v>927</v>
      </c>
    </row>
    <row r="248" spans="1:3" ht="12.75">
      <c r="A248" s="74" t="s">
        <v>669</v>
      </c>
      <c r="B248" s="79">
        <v>119.56</v>
      </c>
      <c r="C248" s="77" t="s">
        <v>927</v>
      </c>
    </row>
    <row r="249" spans="1:3" ht="12.75">
      <c r="A249" s="74" t="s">
        <v>670</v>
      </c>
      <c r="B249" s="79">
        <v>119.56</v>
      </c>
      <c r="C249" s="77" t="s">
        <v>927</v>
      </c>
    </row>
    <row r="250" spans="1:3" ht="24">
      <c r="A250" s="74" t="s">
        <v>671</v>
      </c>
      <c r="B250" s="79">
        <v>129.73</v>
      </c>
      <c r="C250" s="77" t="s">
        <v>931</v>
      </c>
    </row>
    <row r="251" spans="1:3" ht="24">
      <c r="A251" s="74" t="s">
        <v>672</v>
      </c>
      <c r="B251" s="79">
        <v>129.73</v>
      </c>
      <c r="C251" s="77" t="s">
        <v>931</v>
      </c>
    </row>
    <row r="252" spans="1:3" ht="12.75">
      <c r="A252" s="74" t="s">
        <v>673</v>
      </c>
      <c r="B252" s="79">
        <v>200</v>
      </c>
      <c r="C252" s="77" t="s">
        <v>594</v>
      </c>
    </row>
    <row r="253" spans="1:3" ht="24">
      <c r="A253" s="74" t="s">
        <v>674</v>
      </c>
      <c r="B253" s="79">
        <v>462.18</v>
      </c>
      <c r="C253" s="77" t="s">
        <v>908</v>
      </c>
    </row>
    <row r="254" spans="1:3" ht="24">
      <c r="A254" s="74" t="s">
        <v>675</v>
      </c>
      <c r="B254" s="79">
        <v>684.48</v>
      </c>
      <c r="C254" s="77" t="s">
        <v>540</v>
      </c>
    </row>
    <row r="255" spans="1:3" ht="24">
      <c r="A255" s="74" t="s">
        <v>676</v>
      </c>
      <c r="B255" s="79">
        <v>810.45</v>
      </c>
      <c r="C255" s="77" t="s">
        <v>677</v>
      </c>
    </row>
    <row r="256" spans="1:3" ht="24">
      <c r="A256" s="74" t="s">
        <v>678</v>
      </c>
      <c r="B256" s="79">
        <v>1396.07</v>
      </c>
      <c r="C256" s="77" t="s">
        <v>679</v>
      </c>
    </row>
    <row r="257" spans="1:3" ht="24">
      <c r="A257" s="74" t="s">
        <v>680</v>
      </c>
      <c r="B257" s="79">
        <v>563.28</v>
      </c>
      <c r="C257" s="77" t="s">
        <v>681</v>
      </c>
    </row>
    <row r="258" spans="1:3" ht="24">
      <c r="A258" s="74" t="s">
        <v>682</v>
      </c>
      <c r="B258" s="79">
        <v>1051.25</v>
      </c>
      <c r="C258" s="77" t="s">
        <v>683</v>
      </c>
    </row>
    <row r="259" spans="1:3" ht="36">
      <c r="A259" s="74" t="s">
        <v>684</v>
      </c>
      <c r="B259" s="79">
        <v>1609.2</v>
      </c>
      <c r="C259" s="77" t="s">
        <v>685</v>
      </c>
    </row>
    <row r="260" spans="1:3" ht="36">
      <c r="A260" s="74" t="s">
        <v>686</v>
      </c>
      <c r="B260" s="79">
        <v>1942.62</v>
      </c>
      <c r="C260" s="77" t="s">
        <v>685</v>
      </c>
    </row>
    <row r="261" spans="1:3" ht="24">
      <c r="A261" s="74" t="s">
        <v>687</v>
      </c>
      <c r="B261" s="79">
        <v>3500</v>
      </c>
      <c r="C261" s="77" t="s">
        <v>594</v>
      </c>
    </row>
    <row r="262" spans="1:3" ht="12.75">
      <c r="A262" s="74" t="s">
        <v>688</v>
      </c>
      <c r="B262" s="79">
        <v>5442.46</v>
      </c>
      <c r="C262" s="77" t="s">
        <v>387</v>
      </c>
    </row>
    <row r="263" spans="1:3" ht="12.75">
      <c r="A263" s="74" t="s">
        <v>689</v>
      </c>
      <c r="B263" s="79">
        <v>6799.96</v>
      </c>
      <c r="C263" s="77" t="s">
        <v>690</v>
      </c>
    </row>
    <row r="264" spans="1:3" ht="12.75">
      <c r="A264" s="74" t="s">
        <v>691</v>
      </c>
      <c r="B264" s="79">
        <v>10603.72</v>
      </c>
      <c r="C264" s="77" t="s">
        <v>1223</v>
      </c>
    </row>
    <row r="265" spans="1:3" ht="12.75">
      <c r="A265" s="74" t="s">
        <v>692</v>
      </c>
      <c r="B265" s="79">
        <v>54000</v>
      </c>
      <c r="C265" s="77" t="s">
        <v>693</v>
      </c>
    </row>
    <row r="266" spans="1:3" ht="12.75">
      <c r="A266" s="74" t="s">
        <v>694</v>
      </c>
      <c r="B266" s="79">
        <v>82000</v>
      </c>
      <c r="C266" s="77" t="s">
        <v>693</v>
      </c>
    </row>
    <row r="267" spans="1:3" ht="12.75">
      <c r="A267" s="74" t="s">
        <v>695</v>
      </c>
      <c r="B267" s="79">
        <v>10603.72</v>
      </c>
      <c r="C267" s="77" t="s">
        <v>1223</v>
      </c>
    </row>
    <row r="268" spans="1:3" ht="12.75">
      <c r="A268" s="74" t="s">
        <v>696</v>
      </c>
      <c r="B268" s="79">
        <v>233.56</v>
      </c>
      <c r="C268" s="77" t="s">
        <v>0</v>
      </c>
    </row>
    <row r="269" spans="1:3" ht="12.75">
      <c r="A269" s="74" t="s">
        <v>1</v>
      </c>
      <c r="B269" s="79">
        <v>2218.5</v>
      </c>
      <c r="C269" s="77" t="s">
        <v>2</v>
      </c>
    </row>
    <row r="270" spans="1:3" ht="12.75">
      <c r="A270" s="74" t="s">
        <v>3</v>
      </c>
      <c r="B270" s="79">
        <v>319.18</v>
      </c>
      <c r="C270" s="77" t="s">
        <v>392</v>
      </c>
    </row>
    <row r="271" spans="1:3" ht="12.75">
      <c r="A271" s="74" t="s">
        <v>4</v>
      </c>
      <c r="B271" s="79">
        <v>319.18</v>
      </c>
      <c r="C271" s="77" t="s">
        <v>392</v>
      </c>
    </row>
    <row r="272" spans="1:3" ht="12.75">
      <c r="A272" s="74" t="s">
        <v>132</v>
      </c>
      <c r="B272" s="79">
        <v>319.18</v>
      </c>
      <c r="C272" s="77" t="s">
        <v>392</v>
      </c>
    </row>
    <row r="273" spans="1:3" ht="12.75">
      <c r="A273" s="74" t="s">
        <v>133</v>
      </c>
      <c r="B273" s="79">
        <v>415.7</v>
      </c>
      <c r="C273" s="77" t="s">
        <v>392</v>
      </c>
    </row>
    <row r="274" spans="1:3" ht="12.75">
      <c r="A274" s="74" t="s">
        <v>134</v>
      </c>
      <c r="B274" s="79">
        <v>415.7</v>
      </c>
      <c r="C274" s="77" t="s">
        <v>392</v>
      </c>
    </row>
    <row r="275" spans="1:3" ht="12.75">
      <c r="A275" s="74" t="s">
        <v>135</v>
      </c>
      <c r="B275" s="79">
        <v>415.7</v>
      </c>
      <c r="C275" s="77" t="s">
        <v>392</v>
      </c>
    </row>
    <row r="276" spans="1:3" ht="12.75">
      <c r="A276" s="74" t="s">
        <v>136</v>
      </c>
      <c r="B276" s="79">
        <v>2310.94</v>
      </c>
      <c r="C276" s="77" t="s">
        <v>2</v>
      </c>
    </row>
    <row r="277" spans="1:3" ht="12.75">
      <c r="A277" s="74" t="s">
        <v>137</v>
      </c>
      <c r="B277" s="79">
        <v>6341.21</v>
      </c>
      <c r="C277" s="77" t="s">
        <v>2</v>
      </c>
    </row>
    <row r="278" spans="1:3" ht="12.75">
      <c r="A278" s="74" t="s">
        <v>138</v>
      </c>
      <c r="B278" s="79">
        <v>947.53</v>
      </c>
      <c r="C278" s="77" t="s">
        <v>139</v>
      </c>
    </row>
    <row r="279" spans="1:3" ht="12.75">
      <c r="A279" s="74" t="s">
        <v>140</v>
      </c>
      <c r="B279" s="79">
        <v>1079.14</v>
      </c>
      <c r="C279" s="77" t="s">
        <v>389</v>
      </c>
    </row>
    <row r="280" spans="1:3" ht="24">
      <c r="A280" s="74" t="s">
        <v>141</v>
      </c>
      <c r="B280" s="79">
        <v>203.85</v>
      </c>
      <c r="C280" s="77" t="s">
        <v>936</v>
      </c>
    </row>
    <row r="281" spans="1:3" ht="24">
      <c r="A281" s="74" t="s">
        <v>8</v>
      </c>
      <c r="B281" s="79">
        <v>291.21</v>
      </c>
      <c r="C281" s="77" t="s">
        <v>940</v>
      </c>
    </row>
    <row r="282" spans="1:3" ht="24">
      <c r="A282" s="74" t="s">
        <v>9</v>
      </c>
      <c r="B282" s="79">
        <v>321.33</v>
      </c>
      <c r="C282" s="77" t="s">
        <v>942</v>
      </c>
    </row>
    <row r="283" spans="1:3" ht="24">
      <c r="A283" s="74" t="s">
        <v>10</v>
      </c>
      <c r="B283" s="79">
        <v>377.68</v>
      </c>
      <c r="C283" s="77" t="s">
        <v>11</v>
      </c>
    </row>
    <row r="284" spans="1:3" ht="24">
      <c r="A284" s="74" t="s">
        <v>12</v>
      </c>
      <c r="B284" s="79">
        <v>437.37</v>
      </c>
      <c r="C284" s="77" t="s">
        <v>944</v>
      </c>
    </row>
    <row r="285" spans="1:3" ht="24">
      <c r="A285" s="74" t="s">
        <v>13</v>
      </c>
      <c r="B285" s="79">
        <v>994.35</v>
      </c>
      <c r="C285" s="77" t="s">
        <v>14</v>
      </c>
    </row>
    <row r="286" spans="1:3" ht="24">
      <c r="A286" s="74" t="s">
        <v>15</v>
      </c>
      <c r="B286" s="79">
        <v>2250</v>
      </c>
      <c r="C286" s="77" t="s">
        <v>16</v>
      </c>
    </row>
    <row r="287" spans="1:3" ht="12.75">
      <c r="A287" s="74" t="s">
        <v>17</v>
      </c>
      <c r="B287" s="79">
        <v>10968.6</v>
      </c>
      <c r="C287" s="77" t="s">
        <v>18</v>
      </c>
    </row>
    <row r="288" spans="1:3" ht="24">
      <c r="A288" s="74" t="s">
        <v>19</v>
      </c>
      <c r="B288" s="79">
        <v>30247.03</v>
      </c>
      <c r="C288" s="77" t="s">
        <v>20</v>
      </c>
    </row>
    <row r="289" spans="1:3" ht="24">
      <c r="A289" s="74" t="s">
        <v>21</v>
      </c>
      <c r="B289" s="77">
        <v>78.67</v>
      </c>
      <c r="C289" s="77" t="s">
        <v>950</v>
      </c>
    </row>
    <row r="290" spans="1:3" ht="12.75">
      <c r="A290" s="74" t="s">
        <v>22</v>
      </c>
      <c r="B290" s="79">
        <v>437.37</v>
      </c>
      <c r="C290" s="77" t="s">
        <v>944</v>
      </c>
    </row>
    <row r="291" spans="1:3" ht="24">
      <c r="A291" s="74" t="s">
        <v>23</v>
      </c>
      <c r="B291" s="79">
        <v>909.13</v>
      </c>
      <c r="C291" s="77" t="s">
        <v>915</v>
      </c>
    </row>
    <row r="292" spans="1:3" ht="12.75">
      <c r="A292" s="74" t="s">
        <v>24</v>
      </c>
      <c r="B292" s="79">
        <v>2200</v>
      </c>
      <c r="C292" s="77" t="s">
        <v>594</v>
      </c>
    </row>
    <row r="293" spans="1:3" ht="24">
      <c r="A293" s="74" t="s">
        <v>25</v>
      </c>
      <c r="B293" s="79">
        <v>262800</v>
      </c>
      <c r="C293" s="77" t="s">
        <v>594</v>
      </c>
    </row>
    <row r="294" spans="1:3" ht="24">
      <c r="A294" s="74" t="s">
        <v>26</v>
      </c>
      <c r="B294" s="79">
        <v>194400</v>
      </c>
      <c r="C294" s="77" t="s">
        <v>594</v>
      </c>
    </row>
    <row r="295" spans="1:3" ht="24">
      <c r="A295" s="74" t="s">
        <v>27</v>
      </c>
      <c r="B295" s="79">
        <v>145.66</v>
      </c>
      <c r="C295" s="77" t="s">
        <v>1270</v>
      </c>
    </row>
    <row r="296" spans="1:3" ht="12.75">
      <c r="A296" s="74" t="s">
        <v>28</v>
      </c>
      <c r="B296" s="79">
        <v>15000</v>
      </c>
      <c r="C296" s="77" t="s">
        <v>594</v>
      </c>
    </row>
    <row r="297" spans="1:3" ht="12.75">
      <c r="A297" s="74" t="s">
        <v>994</v>
      </c>
      <c r="B297" s="79">
        <v>19.09</v>
      </c>
      <c r="C297" s="77" t="s">
        <v>596</v>
      </c>
    </row>
    <row r="298" spans="1:3" ht="12.75">
      <c r="A298" s="74" t="s">
        <v>995</v>
      </c>
      <c r="B298" s="79">
        <v>42.31</v>
      </c>
      <c r="C298" s="77" t="s">
        <v>596</v>
      </c>
    </row>
    <row r="299" spans="1:3" ht="24">
      <c r="A299" s="74" t="s">
        <v>996</v>
      </c>
      <c r="B299" s="79">
        <v>265.4</v>
      </c>
      <c r="C299" s="77" t="s">
        <v>997</v>
      </c>
    </row>
    <row r="300" spans="1:3" ht="12.75">
      <c r="A300" s="74" t="s">
        <v>998</v>
      </c>
      <c r="B300" s="79">
        <v>3.35</v>
      </c>
      <c r="C300" s="79" t="s">
        <v>596</v>
      </c>
    </row>
    <row r="301" spans="1:3" ht="12.75">
      <c r="A301" s="74" t="s">
        <v>999</v>
      </c>
      <c r="B301" s="79">
        <v>8</v>
      </c>
      <c r="C301" s="77" t="s">
        <v>594</v>
      </c>
    </row>
    <row r="302" spans="1:3" ht="12.75">
      <c r="A302" s="74" t="s">
        <v>1000</v>
      </c>
      <c r="B302" s="79">
        <v>785.3</v>
      </c>
      <c r="C302" s="77" t="s">
        <v>596</v>
      </c>
    </row>
    <row r="303" spans="1:3" ht="12.75">
      <c r="A303" s="74" t="s">
        <v>1001</v>
      </c>
      <c r="B303" s="79">
        <v>398.39</v>
      </c>
      <c r="C303" s="77" t="s">
        <v>596</v>
      </c>
    </row>
    <row r="304" spans="1:3" ht="12.75">
      <c r="A304" s="74" t="s">
        <v>1002</v>
      </c>
      <c r="B304" s="79">
        <v>9.57</v>
      </c>
      <c r="C304" s="54" t="s">
        <v>1003</v>
      </c>
    </row>
    <row r="305" spans="1:3" ht="24">
      <c r="A305" s="74" t="s">
        <v>1004</v>
      </c>
      <c r="B305" s="79">
        <v>20.78</v>
      </c>
      <c r="C305" s="54" t="s">
        <v>1005</v>
      </c>
    </row>
    <row r="306" spans="1:3" ht="24">
      <c r="A306" s="74" t="s">
        <v>1006</v>
      </c>
      <c r="B306" s="79">
        <v>67.21</v>
      </c>
      <c r="C306" s="54" t="s">
        <v>1007</v>
      </c>
    </row>
    <row r="307" spans="1:3" ht="12.75">
      <c r="A307" s="74" t="s">
        <v>1008</v>
      </c>
      <c r="B307" s="79">
        <v>475.69</v>
      </c>
      <c r="C307" s="77" t="s">
        <v>1009</v>
      </c>
    </row>
    <row r="308" spans="1:3" ht="12.75">
      <c r="A308" s="74" t="s">
        <v>1010</v>
      </c>
      <c r="B308" s="79">
        <v>29.12</v>
      </c>
      <c r="C308" s="77" t="s">
        <v>594</v>
      </c>
    </row>
    <row r="309" spans="1:3" ht="12.75">
      <c r="A309" s="74" t="s">
        <v>1011</v>
      </c>
      <c r="B309" s="79">
        <v>100.88</v>
      </c>
      <c r="C309" s="77" t="s">
        <v>955</v>
      </c>
    </row>
    <row r="310" spans="1:3" ht="12.75">
      <c r="A310" s="74" t="s">
        <v>1012</v>
      </c>
      <c r="B310" s="79">
        <v>100.88</v>
      </c>
      <c r="C310" s="77" t="s">
        <v>955</v>
      </c>
    </row>
    <row r="311" spans="1:3" ht="12.75">
      <c r="A311" s="74" t="s">
        <v>1013</v>
      </c>
      <c r="B311" s="79">
        <v>100.88</v>
      </c>
      <c r="C311" s="77" t="s">
        <v>955</v>
      </c>
    </row>
    <row r="312" spans="1:3" ht="12.75">
      <c r="A312" s="74" t="s">
        <v>1014</v>
      </c>
      <c r="B312" s="79">
        <v>100.88</v>
      </c>
      <c r="C312" s="77" t="s">
        <v>955</v>
      </c>
    </row>
    <row r="313" spans="1:3" ht="12.75">
      <c r="A313" s="74" t="s">
        <v>1015</v>
      </c>
      <c r="B313" s="79">
        <v>100.88</v>
      </c>
      <c r="C313" s="77" t="s">
        <v>955</v>
      </c>
    </row>
    <row r="314" spans="1:3" ht="12.75">
      <c r="A314" s="74" t="s">
        <v>1016</v>
      </c>
      <c r="B314" s="79">
        <v>108.35</v>
      </c>
      <c r="C314" s="77" t="s">
        <v>955</v>
      </c>
    </row>
    <row r="315" spans="1:3" ht="12.75">
      <c r="A315" s="74" t="s">
        <v>1017</v>
      </c>
      <c r="B315" s="79">
        <v>400</v>
      </c>
      <c r="C315" s="77" t="s">
        <v>594</v>
      </c>
    </row>
    <row r="316" spans="1:3" ht="24">
      <c r="A316" s="74" t="s">
        <v>1018</v>
      </c>
      <c r="B316" s="79">
        <v>3000</v>
      </c>
      <c r="C316" s="77" t="s">
        <v>594</v>
      </c>
    </row>
    <row r="317" spans="1:3" ht="12.75">
      <c r="A317" s="74" t="s">
        <v>1019</v>
      </c>
      <c r="B317" s="79">
        <v>2000</v>
      </c>
      <c r="C317" s="77" t="s">
        <v>594</v>
      </c>
    </row>
    <row r="318" spans="1:3" s="105" customFormat="1" ht="12.75">
      <c r="A318" s="103" t="s">
        <v>822</v>
      </c>
      <c r="B318" s="104">
        <v>810.45</v>
      </c>
      <c r="C318" s="77" t="s">
        <v>594</v>
      </c>
    </row>
    <row r="319" spans="1:3" s="105" customFormat="1" ht="12.75">
      <c r="A319" s="106" t="s">
        <v>826</v>
      </c>
      <c r="B319" s="58">
        <v>119.56</v>
      </c>
      <c r="C319" s="54" t="s">
        <v>927</v>
      </c>
    </row>
    <row r="320" spans="1:3" s="105" customFormat="1" ht="12.75">
      <c r="A320" s="107" t="s">
        <v>827</v>
      </c>
      <c r="B320" s="79">
        <v>377.68</v>
      </c>
      <c r="C320" s="77" t="s">
        <v>11</v>
      </c>
    </row>
    <row r="321" spans="1:3" s="105" customFormat="1" ht="12.75">
      <c r="A321" s="107" t="s">
        <v>828</v>
      </c>
      <c r="B321" s="58">
        <v>437.37</v>
      </c>
      <c r="C321" s="54" t="s">
        <v>944</v>
      </c>
    </row>
    <row r="322" spans="1:3" s="105" customFormat="1" ht="12.75">
      <c r="A322" s="103" t="s">
        <v>829</v>
      </c>
      <c r="B322" s="58">
        <v>586.5</v>
      </c>
      <c r="C322" s="54" t="s">
        <v>946</v>
      </c>
    </row>
    <row r="323" spans="1:3" s="105" customFormat="1" ht="24">
      <c r="A323" s="103" t="s">
        <v>830</v>
      </c>
      <c r="B323" s="77">
        <v>121.84</v>
      </c>
      <c r="C323" s="77" t="s">
        <v>383</v>
      </c>
    </row>
    <row r="324" spans="1:3" s="105" customFormat="1" ht="24">
      <c r="A324" s="103" t="s">
        <v>831</v>
      </c>
      <c r="B324" s="58">
        <v>196.17</v>
      </c>
      <c r="C324" s="54" t="s">
        <v>952</v>
      </c>
    </row>
    <row r="325" spans="1:3" s="105" customFormat="1" ht="24">
      <c r="A325" s="106" t="s">
        <v>832</v>
      </c>
      <c r="B325" s="58">
        <v>358.13</v>
      </c>
      <c r="C325" s="54" t="s">
        <v>953</v>
      </c>
    </row>
    <row r="326" spans="1:3" s="105" customFormat="1" ht="12.75">
      <c r="A326" s="103" t="s">
        <v>833</v>
      </c>
      <c r="B326" s="104">
        <v>115</v>
      </c>
      <c r="C326" s="77" t="s">
        <v>710</v>
      </c>
    </row>
    <row r="327" spans="1:3" s="105" customFormat="1" ht="12.75">
      <c r="A327" s="103" t="s">
        <v>834</v>
      </c>
      <c r="B327" s="77">
        <v>991.07</v>
      </c>
      <c r="C327" s="78" t="s">
        <v>544</v>
      </c>
    </row>
    <row r="328" spans="1:3" s="105" customFormat="1" ht="12.75">
      <c r="A328" s="103" t="s">
        <v>835</v>
      </c>
      <c r="B328" s="77">
        <v>1485.05</v>
      </c>
      <c r="C328" s="78" t="s">
        <v>546</v>
      </c>
    </row>
    <row r="329" spans="1:3" s="105" customFormat="1" ht="24">
      <c r="A329" s="103" t="s">
        <v>524</v>
      </c>
      <c r="B329" s="79">
        <v>100.88</v>
      </c>
      <c r="C329" s="77" t="s">
        <v>955</v>
      </c>
    </row>
    <row r="330" spans="1:3" ht="24">
      <c r="A330" s="127" t="s">
        <v>190</v>
      </c>
      <c r="B330" s="58">
        <v>346.55</v>
      </c>
      <c r="C330" s="54" t="s">
        <v>903</v>
      </c>
    </row>
    <row r="331" spans="1:3" ht="12.75">
      <c r="A331" s="128" t="s">
        <v>191</v>
      </c>
      <c r="B331" s="58">
        <v>462.18</v>
      </c>
      <c r="C331" s="54" t="s">
        <v>908</v>
      </c>
    </row>
    <row r="332" spans="1:3" ht="24">
      <c r="A332" s="127" t="s">
        <v>192</v>
      </c>
      <c r="B332" s="77">
        <v>418.75</v>
      </c>
      <c r="C332" s="78" t="s">
        <v>198</v>
      </c>
    </row>
    <row r="333" spans="1:3" ht="12.75">
      <c r="A333" s="127" t="s">
        <v>193</v>
      </c>
      <c r="B333" s="58">
        <v>112.09</v>
      </c>
      <c r="C333" s="54" t="s">
        <v>921</v>
      </c>
    </row>
    <row r="334" spans="1:3" ht="12.75">
      <c r="A334" s="127" t="s">
        <v>194</v>
      </c>
      <c r="B334" s="58">
        <v>112.09</v>
      </c>
      <c r="C334" s="54" t="s">
        <v>921</v>
      </c>
    </row>
    <row r="335" spans="1:3" ht="12.75">
      <c r="A335" s="127" t="s">
        <v>195</v>
      </c>
      <c r="B335" s="58">
        <v>119.56</v>
      </c>
      <c r="C335" s="54" t="s">
        <v>927</v>
      </c>
    </row>
    <row r="336" spans="1:3" ht="12.75">
      <c r="A336" s="127" t="s">
        <v>196</v>
      </c>
      <c r="B336" s="58">
        <v>7512.34</v>
      </c>
      <c r="C336" s="54" t="s">
        <v>917</v>
      </c>
    </row>
    <row r="337" spans="1:3" ht="24">
      <c r="A337" s="128" t="s">
        <v>197</v>
      </c>
      <c r="B337" s="58">
        <v>321.82</v>
      </c>
      <c r="C337" s="54" t="s">
        <v>384</v>
      </c>
    </row>
  </sheetData>
  <sheetProtection/>
  <conditionalFormatting sqref="A1:A65536">
    <cfRule type="duplicateValues" priority="6" dxfId="1">
      <formula>AND(COUNTIF($A$1:$A$65536,A1)&gt;1,NOT(ISBLANK(A1)))</formula>
    </cfRule>
    <cfRule type="duplicateValues" priority="7" dxfId="15">
      <formula>AND(COUNTIF($A$1:$A$65536,A1)&gt;1,NOT(ISBLANK(A1)))</formula>
    </cfRule>
  </conditionalFormatting>
  <conditionalFormatting sqref="A112:A128">
    <cfRule type="duplicateValues" priority="5" dxfId="15">
      <formula>AND(COUNTIF($A$112:$A$128,A112)&gt;1,NOT(ISBLANK(A112)))</formula>
    </cfRule>
  </conditionalFormatting>
  <conditionalFormatting sqref="A158:A165">
    <cfRule type="duplicateValues" priority="4" dxfId="21">
      <formula>AND(COUNTIF($A$158:$A$165,A158)&gt;1,NOT(ISBLANK(A158)))</formula>
    </cfRule>
  </conditionalFormatting>
  <conditionalFormatting sqref="A158:A164">
    <cfRule type="duplicateValues" priority="3" dxfId="21">
      <formula>AND(COUNTIF($A$158:$A$164,A158)&gt;1,NOT(ISBLANK(A158)))</formula>
    </cfRule>
  </conditionalFormatting>
  <conditionalFormatting sqref="A190:A317">
    <cfRule type="duplicateValues" priority="2" dxfId="21">
      <formula>AND(COUNTIF($A$190:$A$317,A190)&gt;1,NOT(ISBLANK(A190)))</formula>
    </cfRule>
  </conditionalFormatting>
  <conditionalFormatting sqref="A166:A317">
    <cfRule type="duplicateValues" priority="1" dxfId="21">
      <formula>AND(COUNTIF($A$166:$A$317,A166)&gt;1,NOT(ISBLANK(A166)))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10FF1"/>
  </sheetPr>
  <dimension ref="A1:F171"/>
  <sheetViews>
    <sheetView zoomScalePageLayoutView="0" workbookViewId="0" topLeftCell="A153">
      <selection activeCell="B171" sqref="B171:C171"/>
    </sheetView>
  </sheetViews>
  <sheetFormatPr defaultColWidth="9.140625" defaultRowHeight="12.75"/>
  <cols>
    <col min="1" max="1" width="73.28125" style="0" customWidth="1"/>
    <col min="2" max="2" width="9.8515625" style="102" bestFit="1" customWidth="1"/>
    <col min="3" max="3" width="30.57421875" style="102" customWidth="1"/>
  </cols>
  <sheetData>
    <row r="1" spans="1:3" ht="24">
      <c r="A1" s="90" t="s">
        <v>1079</v>
      </c>
      <c r="B1" s="91">
        <v>5077.25</v>
      </c>
      <c r="C1" s="92" t="s">
        <v>1020</v>
      </c>
    </row>
    <row r="2" spans="1:3" ht="24">
      <c r="A2" s="90" t="s">
        <v>1021</v>
      </c>
      <c r="B2" s="91">
        <v>5077.25</v>
      </c>
      <c r="C2" s="92" t="s">
        <v>1020</v>
      </c>
    </row>
    <row r="3" spans="1:3" ht="24">
      <c r="A3" s="90" t="s">
        <v>1022</v>
      </c>
      <c r="B3" s="91">
        <v>11427</v>
      </c>
      <c r="C3" s="92" t="s">
        <v>1023</v>
      </c>
    </row>
    <row r="4" spans="1:3" ht="12.75">
      <c r="A4" s="90" t="s">
        <v>1024</v>
      </c>
      <c r="B4" s="91">
        <v>19442.89</v>
      </c>
      <c r="C4" s="92" t="s">
        <v>1025</v>
      </c>
    </row>
    <row r="5" spans="1:3" ht="24">
      <c r="A5" s="90" t="s">
        <v>1026</v>
      </c>
      <c r="B5" s="91">
        <v>11427</v>
      </c>
      <c r="C5" s="92" t="s">
        <v>1023</v>
      </c>
    </row>
    <row r="6" spans="1:3" ht="36">
      <c r="A6" s="90" t="s">
        <v>1077</v>
      </c>
      <c r="B6" s="91">
        <v>490.36</v>
      </c>
      <c r="C6" s="92" t="s">
        <v>1027</v>
      </c>
    </row>
    <row r="7" spans="1:3" ht="12.75">
      <c r="A7" s="90" t="s">
        <v>1028</v>
      </c>
      <c r="B7" s="91">
        <v>21842.15</v>
      </c>
      <c r="C7" s="92" t="s">
        <v>1029</v>
      </c>
    </row>
    <row r="8" spans="1:3" ht="12.75">
      <c r="A8" s="90" t="s">
        <v>1030</v>
      </c>
      <c r="B8" s="91">
        <v>21842.15</v>
      </c>
      <c r="C8" s="92" t="s">
        <v>1029</v>
      </c>
    </row>
    <row r="9" spans="1:3" ht="24">
      <c r="A9" s="90" t="s">
        <v>1081</v>
      </c>
      <c r="B9" s="91">
        <v>11427</v>
      </c>
      <c r="C9" s="92" t="s">
        <v>1023</v>
      </c>
    </row>
    <row r="10" spans="1:3" ht="12.75">
      <c r="A10" s="90" t="s">
        <v>1031</v>
      </c>
      <c r="B10" s="91">
        <v>21842.15</v>
      </c>
      <c r="C10" s="92" t="s">
        <v>1029</v>
      </c>
    </row>
    <row r="11" spans="1:3" ht="24">
      <c r="A11" s="90" t="s">
        <v>1082</v>
      </c>
      <c r="B11" s="91">
        <v>8761.24</v>
      </c>
      <c r="C11" s="92" t="s">
        <v>1032</v>
      </c>
    </row>
    <row r="12" spans="1:3" ht="24">
      <c r="A12" s="90" t="s">
        <v>1033</v>
      </c>
      <c r="B12" s="91">
        <v>11427</v>
      </c>
      <c r="C12" s="92" t="s">
        <v>1034</v>
      </c>
    </row>
    <row r="13" spans="1:3" ht="12.75">
      <c r="A13" s="90" t="s">
        <v>1084</v>
      </c>
      <c r="B13" s="91">
        <v>26332.44</v>
      </c>
      <c r="C13" s="92" t="s">
        <v>1035</v>
      </c>
    </row>
    <row r="14" spans="1:3" ht="12.75">
      <c r="A14" s="90" t="s">
        <v>1036</v>
      </c>
      <c r="B14" s="91">
        <v>21842.15</v>
      </c>
      <c r="C14" s="92" t="s">
        <v>1029</v>
      </c>
    </row>
    <row r="15" spans="1:3" ht="24">
      <c r="A15" s="90" t="s">
        <v>1037</v>
      </c>
      <c r="B15" s="91">
        <v>11427</v>
      </c>
      <c r="C15" s="92" t="s">
        <v>1034</v>
      </c>
    </row>
    <row r="16" spans="1:3" ht="36">
      <c r="A16" s="90" t="s">
        <v>1038</v>
      </c>
      <c r="B16" s="91">
        <v>994.26</v>
      </c>
      <c r="C16" s="92" t="s">
        <v>1039</v>
      </c>
    </row>
    <row r="17" spans="1:3" ht="12.75">
      <c r="A17" s="90" t="s">
        <v>1040</v>
      </c>
      <c r="B17" s="91">
        <v>26332.44</v>
      </c>
      <c r="C17" s="92" t="s">
        <v>1035</v>
      </c>
    </row>
    <row r="18" spans="1:3" ht="72">
      <c r="A18" s="90" t="s">
        <v>1086</v>
      </c>
      <c r="B18" s="91">
        <v>25000</v>
      </c>
      <c r="C18" s="92" t="s">
        <v>1041</v>
      </c>
    </row>
    <row r="19" spans="1:3" ht="24">
      <c r="A19" s="90" t="s">
        <v>1085</v>
      </c>
      <c r="B19" s="91">
        <v>465492.78</v>
      </c>
      <c r="C19" s="92" t="s">
        <v>1042</v>
      </c>
    </row>
    <row r="20" spans="1:3" ht="72">
      <c r="A20" s="90" t="s">
        <v>1087</v>
      </c>
      <c r="B20" s="91">
        <v>190770</v>
      </c>
      <c r="C20" s="92" t="s">
        <v>1041</v>
      </c>
    </row>
    <row r="21" spans="1:3" ht="12.75">
      <c r="A21" s="90" t="s">
        <v>1043</v>
      </c>
      <c r="B21" s="91">
        <v>47495.58</v>
      </c>
      <c r="C21" s="92" t="s">
        <v>1044</v>
      </c>
    </row>
    <row r="22" spans="1:3" ht="24">
      <c r="A22" s="90" t="s">
        <v>1078</v>
      </c>
      <c r="B22" s="91">
        <v>5077.25</v>
      </c>
      <c r="C22" s="92" t="s">
        <v>1020</v>
      </c>
    </row>
    <row r="23" spans="1:3" ht="24">
      <c r="A23" s="90" t="s">
        <v>1045</v>
      </c>
      <c r="B23" s="91">
        <v>11427</v>
      </c>
      <c r="C23" s="92" t="s">
        <v>1023</v>
      </c>
    </row>
    <row r="24" spans="1:3" ht="36">
      <c r="A24" s="90" t="s">
        <v>1046</v>
      </c>
      <c r="B24" s="91">
        <v>490.36</v>
      </c>
      <c r="C24" s="92" t="s">
        <v>1027</v>
      </c>
    </row>
    <row r="25" spans="1:3" ht="12.75">
      <c r="A25" s="90" t="s">
        <v>1047</v>
      </c>
      <c r="B25" s="91">
        <v>21842.15</v>
      </c>
      <c r="C25" s="92" t="s">
        <v>1029</v>
      </c>
    </row>
    <row r="26" spans="1:3" ht="24">
      <c r="A26" s="90" t="s">
        <v>1048</v>
      </c>
      <c r="B26" s="91">
        <v>5077.25</v>
      </c>
      <c r="C26" s="92" t="s">
        <v>1020</v>
      </c>
    </row>
    <row r="27" spans="1:3" ht="24">
      <c r="A27" s="90" t="s">
        <v>1049</v>
      </c>
      <c r="B27" s="91">
        <v>11427</v>
      </c>
      <c r="C27" s="92" t="s">
        <v>1023</v>
      </c>
    </row>
    <row r="28" spans="1:3" ht="12.75">
      <c r="A28" s="90" t="s">
        <v>1050</v>
      </c>
      <c r="B28" s="91">
        <v>21842.15</v>
      </c>
      <c r="C28" s="92" t="s">
        <v>1029</v>
      </c>
    </row>
    <row r="29" spans="1:3" ht="24">
      <c r="A29" s="90" t="s">
        <v>1051</v>
      </c>
      <c r="B29" s="91">
        <v>11427</v>
      </c>
      <c r="C29" s="92" t="s">
        <v>1023</v>
      </c>
    </row>
    <row r="30" spans="1:3" ht="12.75">
      <c r="A30" s="90" t="s">
        <v>1052</v>
      </c>
      <c r="B30" s="91">
        <v>21842.15</v>
      </c>
      <c r="C30" s="92" t="s">
        <v>1029</v>
      </c>
    </row>
    <row r="31" spans="1:3" ht="12.75">
      <c r="A31" s="90" t="s">
        <v>1053</v>
      </c>
      <c r="B31" s="91">
        <v>21842.15</v>
      </c>
      <c r="C31" s="92" t="s">
        <v>1029</v>
      </c>
    </row>
    <row r="32" spans="1:3" ht="12.75">
      <c r="A32" s="90" t="s">
        <v>1054</v>
      </c>
      <c r="B32" s="91">
        <v>25000</v>
      </c>
      <c r="C32" s="92" t="s">
        <v>594</v>
      </c>
    </row>
    <row r="33" spans="1:3" ht="72">
      <c r="A33" s="90" t="s">
        <v>1055</v>
      </c>
      <c r="B33" s="91">
        <v>230770</v>
      </c>
      <c r="C33" s="92" t="s">
        <v>1041</v>
      </c>
    </row>
    <row r="34" spans="1:3" ht="12.75">
      <c r="A34" s="90" t="s">
        <v>1056</v>
      </c>
      <c r="B34" s="91">
        <v>47495.58</v>
      </c>
      <c r="C34" s="92" t="s">
        <v>1044</v>
      </c>
    </row>
    <row r="35" spans="1:3" ht="12.75">
      <c r="A35" s="90" t="s">
        <v>1057</v>
      </c>
      <c r="B35" s="91">
        <v>26332.44</v>
      </c>
      <c r="C35" s="92" t="s">
        <v>1035</v>
      </c>
    </row>
    <row r="36" spans="1:3" ht="36">
      <c r="A36" s="90" t="s">
        <v>283</v>
      </c>
      <c r="B36" s="91">
        <v>994.26</v>
      </c>
      <c r="C36" s="92" t="s">
        <v>1039</v>
      </c>
    </row>
    <row r="37" spans="1:3" ht="24">
      <c r="A37" s="90" t="s">
        <v>284</v>
      </c>
      <c r="B37" s="91">
        <v>11427</v>
      </c>
      <c r="C37" s="92" t="s">
        <v>1023</v>
      </c>
    </row>
    <row r="38" spans="1:3" ht="12.75">
      <c r="A38" s="90" t="s">
        <v>285</v>
      </c>
      <c r="B38" s="91">
        <v>21842.15</v>
      </c>
      <c r="C38" s="92" t="s">
        <v>1029</v>
      </c>
    </row>
    <row r="39" spans="1:3" ht="12.75">
      <c r="A39" s="90" t="s">
        <v>286</v>
      </c>
      <c r="B39" s="91">
        <v>21842.15</v>
      </c>
      <c r="C39" s="92" t="s">
        <v>1029</v>
      </c>
    </row>
    <row r="40" spans="1:3" ht="24">
      <c r="A40" s="90" t="s">
        <v>287</v>
      </c>
      <c r="B40" s="91">
        <v>5077.25</v>
      </c>
      <c r="C40" s="92" t="s">
        <v>1020</v>
      </c>
    </row>
    <row r="41" spans="1:3" ht="24">
      <c r="A41" s="90" t="s">
        <v>288</v>
      </c>
      <c r="B41" s="91">
        <v>5077.25</v>
      </c>
      <c r="C41" s="92" t="s">
        <v>1020</v>
      </c>
    </row>
    <row r="42" spans="1:3" ht="24">
      <c r="A42" s="90" t="s">
        <v>289</v>
      </c>
      <c r="B42" s="91">
        <v>11427</v>
      </c>
      <c r="C42" s="92" t="s">
        <v>1023</v>
      </c>
    </row>
    <row r="43" spans="1:3" ht="24">
      <c r="A43" s="90" t="s">
        <v>290</v>
      </c>
      <c r="B43" s="91">
        <v>11427</v>
      </c>
      <c r="C43" s="92" t="s">
        <v>1023</v>
      </c>
    </row>
    <row r="44" spans="1:3" ht="12.75">
      <c r="A44" s="90" t="s">
        <v>291</v>
      </c>
      <c r="B44" s="91">
        <v>19442.89</v>
      </c>
      <c r="C44" s="92" t="s">
        <v>1025</v>
      </c>
    </row>
    <row r="45" spans="1:3" ht="12.75">
      <c r="A45" s="90" t="s">
        <v>292</v>
      </c>
      <c r="B45" s="91">
        <v>21842.15</v>
      </c>
      <c r="C45" s="92" t="s">
        <v>1029</v>
      </c>
    </row>
    <row r="46" spans="1:3" ht="24">
      <c r="A46" s="90" t="s">
        <v>293</v>
      </c>
      <c r="B46" s="91">
        <v>11427</v>
      </c>
      <c r="C46" s="92" t="s">
        <v>1023</v>
      </c>
    </row>
    <row r="47" spans="1:3" ht="12.75">
      <c r="A47" s="90" t="s">
        <v>294</v>
      </c>
      <c r="B47" s="91">
        <v>21842.15</v>
      </c>
      <c r="C47" s="92" t="s">
        <v>1029</v>
      </c>
    </row>
    <row r="48" spans="1:3" ht="12.75">
      <c r="A48" s="90" t="s">
        <v>295</v>
      </c>
      <c r="B48" s="91">
        <v>43.37</v>
      </c>
      <c r="C48" s="92" t="s">
        <v>296</v>
      </c>
    </row>
    <row r="49" spans="1:3" ht="24">
      <c r="A49" s="90" t="s">
        <v>297</v>
      </c>
      <c r="B49" s="91">
        <v>356.79</v>
      </c>
      <c r="C49" s="92" t="s">
        <v>298</v>
      </c>
    </row>
    <row r="50" spans="1:3" ht="12.75">
      <c r="A50" s="90" t="s">
        <v>299</v>
      </c>
      <c r="B50" s="91">
        <v>35940</v>
      </c>
      <c r="C50" s="92" t="s">
        <v>300</v>
      </c>
    </row>
    <row r="51" spans="1:3" ht="12.75">
      <c r="A51" s="90" t="s">
        <v>808</v>
      </c>
      <c r="B51" s="91">
        <v>111775.92</v>
      </c>
      <c r="C51" s="92" t="s">
        <v>301</v>
      </c>
    </row>
    <row r="52" spans="1:3" ht="12.75">
      <c r="A52" s="90" t="s">
        <v>815</v>
      </c>
      <c r="B52" s="91">
        <v>13.72</v>
      </c>
      <c r="C52" s="92" t="s">
        <v>296</v>
      </c>
    </row>
    <row r="53" spans="1:3" ht="12.75">
      <c r="A53" s="90" t="s">
        <v>302</v>
      </c>
      <c r="B53" s="91">
        <v>39.49</v>
      </c>
      <c r="C53" s="92" t="s">
        <v>296</v>
      </c>
    </row>
    <row r="54" spans="1:3" ht="24">
      <c r="A54" s="90" t="s">
        <v>1091</v>
      </c>
      <c r="B54" s="91">
        <v>35940</v>
      </c>
      <c r="C54" s="92" t="s">
        <v>303</v>
      </c>
    </row>
    <row r="55" spans="1:3" ht="24">
      <c r="A55" s="90" t="s">
        <v>304</v>
      </c>
      <c r="B55" s="91">
        <v>51110</v>
      </c>
      <c r="C55" s="92" t="s">
        <v>305</v>
      </c>
    </row>
    <row r="56" spans="1:3" ht="12.75">
      <c r="A56" s="90" t="s">
        <v>1089</v>
      </c>
      <c r="B56" s="91">
        <v>306.69</v>
      </c>
      <c r="C56" s="92" t="s">
        <v>306</v>
      </c>
    </row>
    <row r="57" spans="1:3" ht="12.75">
      <c r="A57" s="90" t="s">
        <v>1088</v>
      </c>
      <c r="B57" s="91">
        <v>111775.92</v>
      </c>
      <c r="C57" s="92" t="s">
        <v>301</v>
      </c>
    </row>
    <row r="58" spans="1:3" ht="12.75">
      <c r="A58" s="90" t="s">
        <v>307</v>
      </c>
      <c r="B58" s="91">
        <v>327.81</v>
      </c>
      <c r="C58" s="92" t="s">
        <v>308</v>
      </c>
    </row>
    <row r="59" spans="1:3" ht="12.75">
      <c r="A59" s="90" t="s">
        <v>309</v>
      </c>
      <c r="B59" s="91">
        <v>13.75</v>
      </c>
      <c r="C59" s="92" t="s">
        <v>296</v>
      </c>
    </row>
    <row r="60" spans="1:3" ht="12.75">
      <c r="A60" s="90" t="s">
        <v>310</v>
      </c>
      <c r="B60" s="91">
        <v>112.21</v>
      </c>
      <c r="C60" s="92" t="s">
        <v>311</v>
      </c>
    </row>
    <row r="61" spans="1:3" ht="48">
      <c r="A61" s="90" t="s">
        <v>312</v>
      </c>
      <c r="B61" s="91">
        <v>242570</v>
      </c>
      <c r="C61" s="92" t="s">
        <v>313</v>
      </c>
    </row>
    <row r="62" spans="1:3" ht="12.75">
      <c r="A62" s="90" t="s">
        <v>314</v>
      </c>
      <c r="B62" s="91">
        <v>131.79</v>
      </c>
      <c r="C62" s="92" t="s">
        <v>296</v>
      </c>
    </row>
    <row r="63" spans="1:3" ht="12.75">
      <c r="A63" s="90" t="s">
        <v>315</v>
      </c>
      <c r="B63" s="91">
        <v>638.46</v>
      </c>
      <c r="C63" s="92" t="s">
        <v>308</v>
      </c>
    </row>
    <row r="64" spans="1:3" ht="48">
      <c r="A64" s="90" t="s">
        <v>316</v>
      </c>
      <c r="B64" s="91">
        <v>242570</v>
      </c>
      <c r="C64" s="92" t="s">
        <v>313</v>
      </c>
    </row>
    <row r="65" spans="1:3" ht="12.75">
      <c r="A65" s="90" t="s">
        <v>317</v>
      </c>
      <c r="B65" s="91">
        <v>47190</v>
      </c>
      <c r="C65" s="92" t="s">
        <v>318</v>
      </c>
    </row>
    <row r="66" spans="1:3" ht="24">
      <c r="A66" s="90" t="s">
        <v>319</v>
      </c>
      <c r="B66" s="91">
        <v>35940</v>
      </c>
      <c r="C66" s="92" t="s">
        <v>303</v>
      </c>
    </row>
    <row r="67" spans="1:3" ht="12.75">
      <c r="A67" s="90" t="s">
        <v>320</v>
      </c>
      <c r="B67" s="91">
        <v>743.74</v>
      </c>
      <c r="C67" s="92" t="s">
        <v>321</v>
      </c>
    </row>
    <row r="68" spans="1:3" ht="12.75">
      <c r="A68" s="90" t="s">
        <v>322</v>
      </c>
      <c r="B68" s="91">
        <v>21.3</v>
      </c>
      <c r="C68" s="92" t="s">
        <v>296</v>
      </c>
    </row>
    <row r="69" spans="1:3" ht="12.75">
      <c r="A69" s="90" t="s">
        <v>323</v>
      </c>
      <c r="B69" s="91">
        <v>65.79</v>
      </c>
      <c r="C69" s="92" t="s">
        <v>296</v>
      </c>
    </row>
    <row r="70" spans="1:3" ht="12.75">
      <c r="A70" s="90" t="s">
        <v>324</v>
      </c>
      <c r="B70" s="91">
        <v>106.74</v>
      </c>
      <c r="C70" s="92" t="s">
        <v>296</v>
      </c>
    </row>
    <row r="71" spans="1:3" ht="12.75">
      <c r="A71" s="90" t="s">
        <v>325</v>
      </c>
      <c r="B71" s="91">
        <v>47190</v>
      </c>
      <c r="C71" s="92" t="s">
        <v>318</v>
      </c>
    </row>
    <row r="72" spans="1:3" ht="12.75">
      <c r="A72" s="90" t="s">
        <v>326</v>
      </c>
      <c r="B72" s="91">
        <v>145.18</v>
      </c>
      <c r="C72" s="92" t="s">
        <v>311</v>
      </c>
    </row>
    <row r="73" spans="1:3" ht="12.75">
      <c r="A73" s="90" t="s">
        <v>327</v>
      </c>
      <c r="B73" s="91">
        <v>221930.18</v>
      </c>
      <c r="C73" s="92" t="s">
        <v>301</v>
      </c>
    </row>
    <row r="74" spans="1:3" ht="12.75">
      <c r="A74" s="90" t="s">
        <v>328</v>
      </c>
      <c r="B74" s="91">
        <v>117.78</v>
      </c>
      <c r="C74" s="92" t="s">
        <v>311</v>
      </c>
    </row>
    <row r="75" spans="1:3" ht="24">
      <c r="A75" s="90" t="s">
        <v>329</v>
      </c>
      <c r="B75" s="91">
        <v>35940</v>
      </c>
      <c r="C75" s="92" t="s">
        <v>303</v>
      </c>
    </row>
    <row r="76" spans="1:3" ht="12.75">
      <c r="A76" s="90" t="s">
        <v>330</v>
      </c>
      <c r="B76" s="91">
        <v>141216.09</v>
      </c>
      <c r="C76" s="92" t="s">
        <v>331</v>
      </c>
    </row>
    <row r="77" spans="1:3" ht="12.75">
      <c r="A77" s="90" t="s">
        <v>332</v>
      </c>
      <c r="B77" s="91">
        <v>26.6</v>
      </c>
      <c r="C77" s="92" t="s">
        <v>296</v>
      </c>
    </row>
    <row r="78" spans="1:3" ht="24">
      <c r="A78" s="90" t="s">
        <v>241</v>
      </c>
      <c r="B78" s="91">
        <v>35940</v>
      </c>
      <c r="C78" s="92" t="s">
        <v>303</v>
      </c>
    </row>
    <row r="79" spans="1:3" ht="24">
      <c r="A79" s="90" t="s">
        <v>242</v>
      </c>
      <c r="B79" s="91">
        <v>35940</v>
      </c>
      <c r="C79" s="92" t="s">
        <v>303</v>
      </c>
    </row>
    <row r="80" spans="1:3" ht="12.75">
      <c r="A80" s="90" t="s">
        <v>243</v>
      </c>
      <c r="B80" s="91">
        <v>32.16</v>
      </c>
      <c r="C80" s="92" t="s">
        <v>296</v>
      </c>
    </row>
    <row r="81" spans="1:3" ht="24">
      <c r="A81" s="93" t="s">
        <v>244</v>
      </c>
      <c r="B81" s="91">
        <v>35940</v>
      </c>
      <c r="C81" s="92" t="s">
        <v>303</v>
      </c>
    </row>
    <row r="82" spans="1:3" ht="12.75">
      <c r="A82" s="93" t="s">
        <v>1100</v>
      </c>
      <c r="B82" s="91">
        <v>32.16</v>
      </c>
      <c r="C82" s="92" t="s">
        <v>296</v>
      </c>
    </row>
    <row r="83" spans="1:3" ht="12.75">
      <c r="A83" s="93" t="s">
        <v>245</v>
      </c>
      <c r="B83" s="91">
        <v>1888.78</v>
      </c>
      <c r="C83" s="92" t="s">
        <v>246</v>
      </c>
    </row>
    <row r="84" spans="1:3" ht="12.75">
      <c r="A84" s="93" t="s">
        <v>247</v>
      </c>
      <c r="B84" s="91">
        <v>111775.92</v>
      </c>
      <c r="C84" s="92" t="s">
        <v>301</v>
      </c>
    </row>
    <row r="85" spans="1:3" ht="36">
      <c r="A85" s="57" t="s">
        <v>248</v>
      </c>
      <c r="B85" s="91">
        <v>3352.56</v>
      </c>
      <c r="C85" s="92" t="s">
        <v>249</v>
      </c>
    </row>
    <row r="86" spans="1:3" ht="36">
      <c r="A86" s="57" t="s">
        <v>250</v>
      </c>
      <c r="B86" s="91">
        <v>3312.23</v>
      </c>
      <c r="C86" s="92" t="s">
        <v>249</v>
      </c>
    </row>
    <row r="87" spans="1:3" ht="12.75">
      <c r="A87" s="57" t="s">
        <v>813</v>
      </c>
      <c r="B87" s="91">
        <v>6500</v>
      </c>
      <c r="C87" s="92" t="s">
        <v>594</v>
      </c>
    </row>
    <row r="88" spans="1:3" ht="36">
      <c r="A88" s="57" t="s">
        <v>814</v>
      </c>
      <c r="B88" s="91">
        <v>55.13</v>
      </c>
      <c r="C88" s="92" t="s">
        <v>251</v>
      </c>
    </row>
    <row r="89" spans="1:3" ht="12.75">
      <c r="A89" s="57" t="s">
        <v>817</v>
      </c>
      <c r="B89" s="91">
        <v>32.16</v>
      </c>
      <c r="C89" s="92" t="s">
        <v>296</v>
      </c>
    </row>
    <row r="90" spans="1:3" ht="12.75">
      <c r="A90" s="57" t="s">
        <v>818</v>
      </c>
      <c r="B90" s="91">
        <v>112.21</v>
      </c>
      <c r="C90" s="92" t="s">
        <v>311</v>
      </c>
    </row>
    <row r="91" spans="1:3" ht="12.75">
      <c r="A91" s="57" t="s">
        <v>819</v>
      </c>
      <c r="B91" s="91">
        <v>371.26</v>
      </c>
      <c r="C91" s="92" t="s">
        <v>252</v>
      </c>
    </row>
    <row r="92" spans="1:3" ht="24">
      <c r="A92" s="57" t="s">
        <v>820</v>
      </c>
      <c r="B92" s="91">
        <v>35940</v>
      </c>
      <c r="C92" s="92" t="s">
        <v>303</v>
      </c>
    </row>
    <row r="93" spans="1:3" ht="36">
      <c r="A93" s="57" t="s">
        <v>253</v>
      </c>
      <c r="B93" s="91">
        <v>3020.32</v>
      </c>
      <c r="C93" s="92" t="s">
        <v>249</v>
      </c>
    </row>
    <row r="94" spans="1:3" ht="36">
      <c r="A94" s="57" t="s">
        <v>254</v>
      </c>
      <c r="B94" s="91">
        <v>2987.9</v>
      </c>
      <c r="C94" s="92" t="s">
        <v>249</v>
      </c>
    </row>
    <row r="95" spans="1:3" ht="24">
      <c r="A95" s="57" t="s">
        <v>255</v>
      </c>
      <c r="B95" s="91">
        <v>5077.25</v>
      </c>
      <c r="C95" s="92" t="s">
        <v>1020</v>
      </c>
    </row>
    <row r="96" spans="1:3" ht="24">
      <c r="A96" s="57" t="s">
        <v>256</v>
      </c>
      <c r="B96" s="91">
        <v>5077.25</v>
      </c>
      <c r="C96" s="92" t="s">
        <v>1020</v>
      </c>
    </row>
    <row r="97" spans="1:3" ht="12.75">
      <c r="A97" s="57" t="s">
        <v>257</v>
      </c>
      <c r="B97" s="91">
        <v>21842.15</v>
      </c>
      <c r="C97" s="92" t="s">
        <v>1029</v>
      </c>
    </row>
    <row r="98" spans="1:3" ht="12.75">
      <c r="A98" s="57" t="s">
        <v>258</v>
      </c>
      <c r="B98" s="91">
        <v>21842.15</v>
      </c>
      <c r="C98" s="92" t="s">
        <v>1029</v>
      </c>
    </row>
    <row r="99" spans="1:3" ht="12.75">
      <c r="A99" s="57" t="s">
        <v>259</v>
      </c>
      <c r="B99" s="91">
        <f>34.53*1000</f>
        <v>34530</v>
      </c>
      <c r="C99" s="94" t="s">
        <v>260</v>
      </c>
    </row>
    <row r="101" spans="1:3" ht="36">
      <c r="A101" s="57" t="s">
        <v>809</v>
      </c>
      <c r="B101" s="91">
        <f>3352.56+850</f>
        <v>4202.56</v>
      </c>
      <c r="C101" s="92" t="s">
        <v>249</v>
      </c>
    </row>
    <row r="102" spans="1:3" ht="36">
      <c r="A102" s="57" t="s">
        <v>810</v>
      </c>
      <c r="B102" s="91">
        <v>3352.56</v>
      </c>
      <c r="C102" s="92" t="s">
        <v>249</v>
      </c>
    </row>
    <row r="103" spans="1:3" ht="36">
      <c r="A103" s="57" t="s">
        <v>811</v>
      </c>
      <c r="B103" s="91">
        <v>3312.23</v>
      </c>
      <c r="C103" s="92" t="s">
        <v>249</v>
      </c>
    </row>
    <row r="104" spans="1:3" ht="36">
      <c r="A104" s="57" t="s">
        <v>812</v>
      </c>
      <c r="B104" s="91">
        <f>2987.9-250</f>
        <v>2737.9</v>
      </c>
      <c r="C104" s="92" t="s">
        <v>249</v>
      </c>
    </row>
    <row r="105" spans="1:3" ht="12.75">
      <c r="A105" s="57" t="s">
        <v>816</v>
      </c>
      <c r="B105" s="91">
        <v>13.72</v>
      </c>
      <c r="C105" s="92" t="s">
        <v>296</v>
      </c>
    </row>
    <row r="106" spans="1:3" ht="72">
      <c r="A106" s="95" t="s">
        <v>261</v>
      </c>
      <c r="B106" s="96">
        <v>179654.03</v>
      </c>
      <c r="C106" s="97" t="s">
        <v>1041</v>
      </c>
    </row>
    <row r="107" spans="1:3" ht="24">
      <c r="A107" s="95" t="s">
        <v>262</v>
      </c>
      <c r="B107" s="91">
        <v>563371.74</v>
      </c>
      <c r="C107" s="92" t="s">
        <v>263</v>
      </c>
    </row>
    <row r="108" spans="1:3" ht="12.75">
      <c r="A108" s="95" t="s">
        <v>264</v>
      </c>
      <c r="B108" s="96">
        <v>275255.6</v>
      </c>
      <c r="C108" s="98" t="s">
        <v>265</v>
      </c>
    </row>
    <row r="109" spans="1:3" ht="72">
      <c r="A109" s="95" t="s">
        <v>266</v>
      </c>
      <c r="B109" s="96">
        <v>119769.35</v>
      </c>
      <c r="C109" s="97" t="s">
        <v>1041</v>
      </c>
    </row>
    <row r="110" spans="1:3" ht="12.75">
      <c r="A110" s="95" t="s">
        <v>267</v>
      </c>
      <c r="B110" s="91">
        <v>465492.78</v>
      </c>
      <c r="C110" s="92" t="s">
        <v>1042</v>
      </c>
    </row>
    <row r="111" spans="1:3" ht="12.75">
      <c r="A111" s="95" t="s">
        <v>268</v>
      </c>
      <c r="B111" s="96">
        <v>142508.7</v>
      </c>
      <c r="C111" s="98" t="s">
        <v>269</v>
      </c>
    </row>
    <row r="112" spans="1:3" ht="12.75">
      <c r="A112" s="95" t="s">
        <v>270</v>
      </c>
      <c r="B112" s="91">
        <v>47495.58</v>
      </c>
      <c r="C112" s="92" t="s">
        <v>1044</v>
      </c>
    </row>
    <row r="113" spans="1:3" ht="12.75">
      <c r="A113" s="95" t="s">
        <v>271</v>
      </c>
      <c r="B113" s="91">
        <v>465492.78</v>
      </c>
      <c r="C113" s="92" t="s">
        <v>1042</v>
      </c>
    </row>
    <row r="114" spans="1:3" ht="12.75">
      <c r="A114" s="95" t="s">
        <v>272</v>
      </c>
      <c r="B114" s="96">
        <v>142508.7</v>
      </c>
      <c r="C114" s="98" t="s">
        <v>269</v>
      </c>
    </row>
    <row r="115" spans="1:3" ht="12.75">
      <c r="A115" s="95" t="s">
        <v>273</v>
      </c>
      <c r="B115" s="91">
        <v>26332.44</v>
      </c>
      <c r="C115" s="92" t="s">
        <v>1035</v>
      </c>
    </row>
    <row r="116" spans="1:3" ht="24">
      <c r="A116" s="95" t="s">
        <v>274</v>
      </c>
      <c r="B116" s="91">
        <v>8761.24</v>
      </c>
      <c r="C116" s="92" t="s">
        <v>1032</v>
      </c>
    </row>
    <row r="117" spans="1:3" ht="12.75">
      <c r="A117" s="95" t="s">
        <v>275</v>
      </c>
      <c r="B117" s="96">
        <v>371.26</v>
      </c>
      <c r="C117" s="98" t="s">
        <v>252</v>
      </c>
    </row>
    <row r="118" spans="1:3" ht="36">
      <c r="A118" s="95" t="s">
        <v>276</v>
      </c>
      <c r="B118" s="91">
        <v>994.26</v>
      </c>
      <c r="C118" s="92" t="s">
        <v>277</v>
      </c>
    </row>
    <row r="119" spans="1:3" ht="12.75">
      <c r="A119" s="95" t="s">
        <v>278</v>
      </c>
      <c r="B119" s="96">
        <v>20300.61</v>
      </c>
      <c r="C119" s="98" t="s">
        <v>279</v>
      </c>
    </row>
    <row r="120" spans="1:3" ht="24">
      <c r="A120" s="95" t="s">
        <v>838</v>
      </c>
      <c r="B120" s="91">
        <v>8761.24</v>
      </c>
      <c r="C120" s="92" t="s">
        <v>1032</v>
      </c>
    </row>
    <row r="121" spans="1:3" ht="24">
      <c r="A121" s="95" t="s">
        <v>839</v>
      </c>
      <c r="B121" s="91">
        <v>8761.24</v>
      </c>
      <c r="C121" s="92" t="s">
        <v>1032</v>
      </c>
    </row>
    <row r="122" spans="1:3" ht="12.75">
      <c r="A122" s="95" t="s">
        <v>840</v>
      </c>
      <c r="B122" s="91">
        <f>2*26332.44</f>
        <v>52664.88</v>
      </c>
      <c r="C122" s="92" t="s">
        <v>1035</v>
      </c>
    </row>
    <row r="123" spans="1:3" ht="12.75">
      <c r="A123" s="95" t="s">
        <v>841</v>
      </c>
      <c r="B123" s="91">
        <v>21842.15</v>
      </c>
      <c r="C123" s="92" t="s">
        <v>1029</v>
      </c>
    </row>
    <row r="124" spans="1:3" ht="48">
      <c r="A124" s="95" t="s">
        <v>842</v>
      </c>
      <c r="B124" s="91">
        <v>242570</v>
      </c>
      <c r="C124" s="92" t="s">
        <v>313</v>
      </c>
    </row>
    <row r="125" spans="1:3" ht="12.75">
      <c r="A125" s="95" t="s">
        <v>843</v>
      </c>
      <c r="B125" s="91">
        <v>47190</v>
      </c>
      <c r="C125" s="92" t="s">
        <v>318</v>
      </c>
    </row>
    <row r="126" spans="1:3" ht="12.75">
      <c r="A126" s="95" t="s">
        <v>844</v>
      </c>
      <c r="B126" s="91">
        <v>106.74</v>
      </c>
      <c r="C126" s="92" t="s">
        <v>296</v>
      </c>
    </row>
    <row r="127" spans="1:3" ht="12.75">
      <c r="A127" s="95" t="s">
        <v>845</v>
      </c>
      <c r="B127" s="91">
        <v>743.74</v>
      </c>
      <c r="C127" s="92" t="s">
        <v>321</v>
      </c>
    </row>
    <row r="128" spans="1:3" ht="12.75">
      <c r="A128" s="95" t="s">
        <v>846</v>
      </c>
      <c r="B128" s="91">
        <v>131.79</v>
      </c>
      <c r="C128" s="92" t="s">
        <v>296</v>
      </c>
    </row>
    <row r="129" spans="1:3" ht="12.75">
      <c r="A129" s="95" t="s">
        <v>847</v>
      </c>
      <c r="B129" s="91">
        <v>65.79</v>
      </c>
      <c r="C129" s="92" t="s">
        <v>296</v>
      </c>
    </row>
    <row r="130" spans="1:3" ht="12.75">
      <c r="A130" s="95" t="s">
        <v>848</v>
      </c>
      <c r="B130" s="91">
        <v>21.3</v>
      </c>
      <c r="C130" s="92" t="s">
        <v>296</v>
      </c>
    </row>
    <row r="131" spans="1:3" ht="12.75">
      <c r="A131" s="95" t="s">
        <v>849</v>
      </c>
      <c r="B131" s="91">
        <v>1888.78</v>
      </c>
      <c r="C131" s="92" t="s">
        <v>246</v>
      </c>
    </row>
    <row r="132" spans="1:3" ht="12.75">
      <c r="A132" s="95" t="s">
        <v>850</v>
      </c>
      <c r="B132" s="91">
        <v>1888.78</v>
      </c>
      <c r="C132" s="92" t="s">
        <v>246</v>
      </c>
    </row>
    <row r="133" spans="1:3" ht="36">
      <c r="A133" s="95" t="s">
        <v>851</v>
      </c>
      <c r="B133" s="91">
        <v>55130</v>
      </c>
      <c r="C133" s="92" t="s">
        <v>251</v>
      </c>
    </row>
    <row r="134" spans="1:3" ht="24">
      <c r="A134" s="95" t="s">
        <v>852</v>
      </c>
      <c r="B134" s="96">
        <v>43365.2</v>
      </c>
      <c r="C134" s="97" t="s">
        <v>853</v>
      </c>
    </row>
    <row r="135" spans="1:3" ht="24">
      <c r="A135" s="95" t="s">
        <v>854</v>
      </c>
      <c r="B135" s="96">
        <v>3900</v>
      </c>
      <c r="C135" s="99" t="s">
        <v>249</v>
      </c>
    </row>
    <row r="136" spans="1:3" ht="24">
      <c r="A136" s="95" t="s">
        <v>855</v>
      </c>
      <c r="B136" s="96">
        <v>4500</v>
      </c>
      <c r="C136" s="99" t="s">
        <v>249</v>
      </c>
    </row>
    <row r="137" spans="1:3" ht="24">
      <c r="A137" s="95" t="s">
        <v>142</v>
      </c>
      <c r="B137" s="96">
        <v>43365.2</v>
      </c>
      <c r="C137" s="97" t="s">
        <v>853</v>
      </c>
    </row>
    <row r="138" spans="1:3" ht="12.75">
      <c r="A138" s="95" t="s">
        <v>143</v>
      </c>
      <c r="B138" s="91">
        <v>111775.92</v>
      </c>
      <c r="C138" s="92" t="s">
        <v>301</v>
      </c>
    </row>
    <row r="139" spans="1:3" ht="24">
      <c r="A139" s="95" t="s">
        <v>144</v>
      </c>
      <c r="B139" s="100">
        <v>3020.32</v>
      </c>
      <c r="C139" s="99" t="s">
        <v>249</v>
      </c>
    </row>
    <row r="140" spans="1:3" ht="12.75">
      <c r="A140" s="95" t="s">
        <v>145</v>
      </c>
      <c r="B140" s="91">
        <v>306.69</v>
      </c>
      <c r="C140" s="92" t="s">
        <v>306</v>
      </c>
    </row>
    <row r="141" spans="1:3" ht="24">
      <c r="A141" s="95" t="s">
        <v>146</v>
      </c>
      <c r="B141" s="91">
        <v>35940</v>
      </c>
      <c r="C141" s="92" t="s">
        <v>303</v>
      </c>
    </row>
    <row r="142" spans="1:3" ht="12.75">
      <c r="A142" s="95" t="s">
        <v>147</v>
      </c>
      <c r="B142" s="91">
        <v>13.72</v>
      </c>
      <c r="C142" s="92" t="s">
        <v>296</v>
      </c>
    </row>
    <row r="143" spans="1:3" ht="12.75">
      <c r="A143" s="95" t="s">
        <v>148</v>
      </c>
      <c r="B143" s="91">
        <v>1888.78</v>
      </c>
      <c r="C143" s="92" t="s">
        <v>246</v>
      </c>
    </row>
    <row r="144" spans="1:3" ht="12.75">
      <c r="A144" s="95" t="s">
        <v>149</v>
      </c>
      <c r="B144" s="91">
        <v>43.37</v>
      </c>
      <c r="C144" s="92" t="s">
        <v>296</v>
      </c>
    </row>
    <row r="145" spans="1:3" ht="12.75">
      <c r="A145" s="95" t="s">
        <v>697</v>
      </c>
      <c r="B145" s="96">
        <v>1200</v>
      </c>
      <c r="C145" s="98" t="s">
        <v>1143</v>
      </c>
    </row>
    <row r="146" spans="1:3" ht="12.75">
      <c r="A146" s="95" t="s">
        <v>698</v>
      </c>
      <c r="B146" s="91">
        <v>65.79</v>
      </c>
      <c r="C146" s="92" t="s">
        <v>296</v>
      </c>
    </row>
    <row r="147" spans="1:3" ht="12.75">
      <c r="A147" s="95" t="s">
        <v>699</v>
      </c>
      <c r="B147" s="91">
        <v>111775.92</v>
      </c>
      <c r="C147" s="92" t="s">
        <v>301</v>
      </c>
    </row>
    <row r="148" spans="1:3" ht="12.75">
      <c r="A148" s="95" t="s">
        <v>700</v>
      </c>
      <c r="B148" s="91">
        <v>39.49</v>
      </c>
      <c r="C148" s="92" t="s">
        <v>296</v>
      </c>
    </row>
    <row r="149" spans="1:3" ht="12.75">
      <c r="A149" s="95" t="s">
        <v>701</v>
      </c>
      <c r="B149" s="91">
        <v>32.16</v>
      </c>
      <c r="C149" s="92" t="s">
        <v>296</v>
      </c>
    </row>
    <row r="150" spans="1:3" ht="12.75">
      <c r="A150" s="95" t="s">
        <v>702</v>
      </c>
      <c r="B150" s="91">
        <v>1888.78</v>
      </c>
      <c r="C150" s="92" t="s">
        <v>246</v>
      </c>
    </row>
    <row r="151" spans="1:3" ht="12.75">
      <c r="A151" s="95" t="s">
        <v>703</v>
      </c>
      <c r="B151" s="91">
        <v>6500</v>
      </c>
      <c r="C151" s="92" t="s">
        <v>594</v>
      </c>
    </row>
    <row r="152" spans="1:3" ht="12.75">
      <c r="A152" s="95" t="s">
        <v>704</v>
      </c>
      <c r="B152" s="91">
        <v>37730.39</v>
      </c>
      <c r="C152" s="92" t="s">
        <v>705</v>
      </c>
    </row>
    <row r="153" spans="1:3" ht="12.75">
      <c r="A153" s="95" t="s">
        <v>706</v>
      </c>
      <c r="B153" s="91">
        <v>141216.09</v>
      </c>
      <c r="C153" s="92" t="s">
        <v>331</v>
      </c>
    </row>
    <row r="154" spans="1:3" ht="48">
      <c r="A154" s="101" t="s">
        <v>707</v>
      </c>
      <c r="B154" s="91">
        <v>242570</v>
      </c>
      <c r="C154" s="92" t="s">
        <v>313</v>
      </c>
    </row>
    <row r="155" spans="1:3" ht="12.75">
      <c r="A155" s="95" t="s">
        <v>708</v>
      </c>
      <c r="B155" s="91">
        <v>111775.92</v>
      </c>
      <c r="C155" s="92" t="s">
        <v>301</v>
      </c>
    </row>
    <row r="156" spans="1:3" ht="12.75">
      <c r="A156" s="95" t="s">
        <v>709</v>
      </c>
      <c r="B156" s="91">
        <v>141216.09</v>
      </c>
      <c r="C156" s="92" t="s">
        <v>331</v>
      </c>
    </row>
    <row r="157" spans="1:3" ht="12.75">
      <c r="A157" s="63" t="s">
        <v>1093</v>
      </c>
      <c r="B157" s="91">
        <v>21842.15</v>
      </c>
      <c r="C157" s="92" t="s">
        <v>1029</v>
      </c>
    </row>
    <row r="158" spans="1:3" ht="24">
      <c r="A158" s="63" t="s">
        <v>1094</v>
      </c>
      <c r="B158" s="91">
        <v>11427</v>
      </c>
      <c r="C158" s="92" t="s">
        <v>1023</v>
      </c>
    </row>
    <row r="159" spans="1:3" ht="12.75">
      <c r="A159" s="63" t="s">
        <v>1095</v>
      </c>
      <c r="B159" s="91">
        <v>21842.15</v>
      </c>
      <c r="C159" s="92" t="s">
        <v>1029</v>
      </c>
    </row>
    <row r="160" spans="1:3" ht="24">
      <c r="A160" s="63" t="s">
        <v>1096</v>
      </c>
      <c r="B160" s="91">
        <v>11427</v>
      </c>
      <c r="C160" s="92" t="s">
        <v>1023</v>
      </c>
    </row>
    <row r="161" spans="1:3" ht="12.75">
      <c r="A161" s="63" t="s">
        <v>1097</v>
      </c>
      <c r="B161" s="91">
        <v>26332.44</v>
      </c>
      <c r="C161" s="92" t="s">
        <v>1035</v>
      </c>
    </row>
    <row r="162" spans="1:3" ht="24">
      <c r="A162" s="63" t="s">
        <v>1080</v>
      </c>
      <c r="B162" s="91">
        <v>5077.25</v>
      </c>
      <c r="C162" s="92" t="s">
        <v>1020</v>
      </c>
    </row>
    <row r="163" spans="1:3" ht="24">
      <c r="A163" s="63" t="s">
        <v>1083</v>
      </c>
      <c r="B163" s="91">
        <v>11427</v>
      </c>
      <c r="C163" s="92" t="s">
        <v>1023</v>
      </c>
    </row>
    <row r="164" spans="1:3" ht="12.75">
      <c r="A164" s="63" t="s">
        <v>1098</v>
      </c>
      <c r="B164" s="91">
        <v>185.03</v>
      </c>
      <c r="C164" s="92" t="s">
        <v>311</v>
      </c>
    </row>
    <row r="165" spans="1:3" ht="12.75">
      <c r="A165" s="63" t="s">
        <v>1099</v>
      </c>
      <c r="B165" s="91">
        <v>35940</v>
      </c>
      <c r="C165" s="92" t="s">
        <v>300</v>
      </c>
    </row>
    <row r="166" spans="1:3" ht="12.75">
      <c r="A166" s="63" t="s">
        <v>1101</v>
      </c>
      <c r="B166" s="91">
        <v>21.3</v>
      </c>
      <c r="C166" s="92" t="s">
        <v>296</v>
      </c>
    </row>
    <row r="167" spans="1:6" ht="24">
      <c r="A167" s="63" t="s">
        <v>1090</v>
      </c>
      <c r="B167" s="91">
        <v>97685.92</v>
      </c>
      <c r="C167" s="92" t="s">
        <v>711</v>
      </c>
      <c r="E167" s="108"/>
      <c r="F167" s="109"/>
    </row>
    <row r="168" spans="1:3" ht="12.75">
      <c r="A168" s="63" t="s">
        <v>1092</v>
      </c>
      <c r="B168" s="91">
        <v>327.81</v>
      </c>
      <c r="C168" s="92" t="s">
        <v>308</v>
      </c>
    </row>
    <row r="169" spans="1:3" ht="24">
      <c r="A169" s="63" t="s">
        <v>747</v>
      </c>
      <c r="B169" s="91">
        <v>3352.56</v>
      </c>
      <c r="C169" s="92" t="s">
        <v>249</v>
      </c>
    </row>
    <row r="170" spans="1:3" ht="24">
      <c r="A170" s="63" t="s">
        <v>748</v>
      </c>
      <c r="B170" s="91">
        <v>97685.92</v>
      </c>
      <c r="C170" s="92" t="s">
        <v>711</v>
      </c>
    </row>
    <row r="171" spans="1:3" ht="24">
      <c r="A171" s="64" t="s">
        <v>749</v>
      </c>
      <c r="B171" s="91">
        <v>35940</v>
      </c>
      <c r="C171" s="92" t="s">
        <v>303</v>
      </c>
    </row>
  </sheetData>
  <sheetProtection/>
  <conditionalFormatting sqref="A1:A65536">
    <cfRule type="duplicateValues" priority="4" dxfId="15">
      <formula>AND(COUNTIF($A$1:$A$65536,A1)&gt;1,NOT(ISBLANK(A1)))</formula>
    </cfRule>
  </conditionalFormatting>
  <conditionalFormatting sqref="A106:A150">
    <cfRule type="duplicateValues" priority="3" dxfId="15">
      <formula>AND(COUNTIF($A$106:$A$150,A106)&gt;1,NOT(ISBLANK(A106)))</formula>
    </cfRule>
  </conditionalFormatting>
  <conditionalFormatting sqref="A106:A156">
    <cfRule type="duplicateValues" priority="2" dxfId="15">
      <formula>AND(COUNTIF($A$106:$A$156,A106)&gt;1,NOT(ISBLANK(A106)))</formula>
    </cfRule>
  </conditionalFormatting>
  <conditionalFormatting sqref="A101:A156">
    <cfRule type="duplicateValues" priority="1" dxfId="15">
      <formula>AND(COUNTIF($A$101:$A$156,A101)&gt;1,NOT(ISBLANK(A101)))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10FF1"/>
  </sheetPr>
  <dimension ref="A1:C158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66.421875" style="120" customWidth="1"/>
    <col min="2" max="2" width="11.28125" style="121" bestFit="1" customWidth="1"/>
    <col min="3" max="3" width="26.7109375" style="122" bestFit="1" customWidth="1"/>
    <col min="4" max="16384" width="9.140625" style="110" customWidth="1"/>
  </cols>
  <sheetData>
    <row r="1" spans="1:3" ht="13.5">
      <c r="A1" s="70" t="s">
        <v>351</v>
      </c>
      <c r="B1" s="55">
        <v>551.97</v>
      </c>
      <c r="C1" s="54" t="s">
        <v>352</v>
      </c>
    </row>
    <row r="2" spans="1:3" ht="13.5">
      <c r="A2" s="70" t="s">
        <v>353</v>
      </c>
      <c r="B2" s="55">
        <v>617.9</v>
      </c>
      <c r="C2" s="54" t="s">
        <v>354</v>
      </c>
    </row>
    <row r="3" spans="1:3" ht="13.5">
      <c r="A3" s="70" t="s">
        <v>355</v>
      </c>
      <c r="B3" s="55">
        <v>828.17</v>
      </c>
      <c r="C3" s="54" t="s">
        <v>356</v>
      </c>
    </row>
    <row r="4" spans="1:3" ht="13.5">
      <c r="A4" s="70" t="s">
        <v>357</v>
      </c>
      <c r="B4" s="55">
        <v>1182.14</v>
      </c>
      <c r="C4" s="54" t="s">
        <v>358</v>
      </c>
    </row>
    <row r="5" spans="1:3" ht="25.5">
      <c r="A5" s="70" t="s">
        <v>359</v>
      </c>
      <c r="B5" s="55">
        <v>1305.83</v>
      </c>
      <c r="C5" s="54" t="s">
        <v>360</v>
      </c>
    </row>
    <row r="6" spans="1:3" ht="12.75">
      <c r="A6" s="70" t="s">
        <v>235</v>
      </c>
      <c r="B6" s="55">
        <v>4147.54</v>
      </c>
      <c r="C6" s="54" t="s">
        <v>361</v>
      </c>
    </row>
    <row r="7" spans="1:3" ht="36">
      <c r="A7" s="111" t="s">
        <v>236</v>
      </c>
      <c r="B7" s="55">
        <v>5657.19</v>
      </c>
      <c r="C7" s="54" t="s">
        <v>362</v>
      </c>
    </row>
    <row r="8" spans="1:3" ht="12.75">
      <c r="A8" s="70" t="s">
        <v>363</v>
      </c>
      <c r="B8" s="55">
        <v>7500</v>
      </c>
      <c r="C8" s="54" t="s">
        <v>594</v>
      </c>
    </row>
    <row r="9" spans="1:3" ht="24">
      <c r="A9" s="70" t="s">
        <v>237</v>
      </c>
      <c r="B9" s="55">
        <v>6848.03</v>
      </c>
      <c r="C9" s="54" t="s">
        <v>364</v>
      </c>
    </row>
    <row r="10" spans="1:3" ht="24">
      <c r="A10" s="70" t="s">
        <v>365</v>
      </c>
      <c r="B10" s="55">
        <v>7622.93</v>
      </c>
      <c r="C10" s="54" t="s">
        <v>364</v>
      </c>
    </row>
    <row r="11" spans="1:3" ht="12.75">
      <c r="A11" s="70" t="s">
        <v>366</v>
      </c>
      <c r="B11" s="55">
        <v>20000</v>
      </c>
      <c r="C11" s="54" t="s">
        <v>594</v>
      </c>
    </row>
    <row r="12" spans="1:3" ht="12.75">
      <c r="A12" s="70" t="s">
        <v>367</v>
      </c>
      <c r="B12" s="55">
        <v>10000</v>
      </c>
      <c r="C12" s="54" t="s">
        <v>594</v>
      </c>
    </row>
    <row r="13" spans="1:3" ht="12.75">
      <c r="A13" s="111" t="s">
        <v>238</v>
      </c>
      <c r="B13" s="55">
        <v>1354.44</v>
      </c>
      <c r="C13" s="54" t="s">
        <v>368</v>
      </c>
    </row>
    <row r="14" spans="1:3" ht="12.75">
      <c r="A14" s="112" t="s">
        <v>803</v>
      </c>
      <c r="B14" s="55">
        <v>823.82</v>
      </c>
      <c r="C14" s="54" t="s">
        <v>369</v>
      </c>
    </row>
    <row r="15" spans="1:3" ht="12.75">
      <c r="A15" s="112" t="s">
        <v>370</v>
      </c>
      <c r="B15" s="55">
        <v>1286</v>
      </c>
      <c r="C15" s="54" t="s">
        <v>594</v>
      </c>
    </row>
    <row r="16" spans="1:3" ht="12.75">
      <c r="A16" s="112" t="s">
        <v>371</v>
      </c>
      <c r="B16" s="55">
        <v>1346</v>
      </c>
      <c r="C16" s="54" t="s">
        <v>594</v>
      </c>
    </row>
    <row r="17" spans="1:3" ht="12.75">
      <c r="A17" s="112" t="s">
        <v>372</v>
      </c>
      <c r="B17" s="55">
        <v>1346</v>
      </c>
      <c r="C17" s="54" t="s">
        <v>594</v>
      </c>
    </row>
    <row r="18" spans="1:3" ht="12.75">
      <c r="A18" s="112" t="s">
        <v>373</v>
      </c>
      <c r="B18" s="55">
        <v>1680</v>
      </c>
      <c r="C18" s="54" t="s">
        <v>594</v>
      </c>
    </row>
    <row r="19" spans="1:3" ht="24">
      <c r="A19" s="113" t="s">
        <v>902</v>
      </c>
      <c r="B19" s="58">
        <v>346.55</v>
      </c>
      <c r="C19" s="54" t="s">
        <v>903</v>
      </c>
    </row>
    <row r="20" spans="1:3" ht="24">
      <c r="A20" s="113" t="s">
        <v>904</v>
      </c>
      <c r="B20" s="58">
        <v>346.55</v>
      </c>
      <c r="C20" s="54" t="s">
        <v>903</v>
      </c>
    </row>
    <row r="21" spans="1:3" ht="12.75">
      <c r="A21" s="113" t="s">
        <v>905</v>
      </c>
      <c r="B21" s="58">
        <v>433.19</v>
      </c>
      <c r="C21" s="54" t="s">
        <v>906</v>
      </c>
    </row>
    <row r="22" spans="1:3" ht="12.75">
      <c r="A22" s="113" t="s">
        <v>907</v>
      </c>
      <c r="B22" s="58">
        <v>462.18</v>
      </c>
      <c r="C22" s="54" t="s">
        <v>908</v>
      </c>
    </row>
    <row r="23" spans="1:3" ht="12.75">
      <c r="A23" s="113" t="s">
        <v>909</v>
      </c>
      <c r="B23" s="58">
        <v>555.63</v>
      </c>
      <c r="C23" s="54" t="s">
        <v>910</v>
      </c>
    </row>
    <row r="24" spans="1:3" ht="12.75">
      <c r="A24" s="113" t="s">
        <v>911</v>
      </c>
      <c r="B24" s="58">
        <v>1019.86</v>
      </c>
      <c r="C24" s="54" t="s">
        <v>912</v>
      </c>
    </row>
    <row r="25" spans="1:3" ht="24">
      <c r="A25" s="113" t="s">
        <v>913</v>
      </c>
      <c r="B25" s="58">
        <v>106.15</v>
      </c>
      <c r="C25" s="54" t="s">
        <v>914</v>
      </c>
    </row>
    <row r="26" spans="1:3" ht="24">
      <c r="A26" s="113" t="s">
        <v>1067</v>
      </c>
      <c r="B26" s="58">
        <v>909.46</v>
      </c>
      <c r="C26" s="54" t="s">
        <v>915</v>
      </c>
    </row>
    <row r="27" spans="1:3" ht="12.75">
      <c r="A27" s="113" t="s">
        <v>916</v>
      </c>
      <c r="B27" s="58">
        <v>7512.34</v>
      </c>
      <c r="C27" s="54" t="s">
        <v>917</v>
      </c>
    </row>
    <row r="28" spans="1:3" ht="12.75">
      <c r="A28" s="113" t="s">
        <v>918</v>
      </c>
      <c r="B28" s="58">
        <v>35000</v>
      </c>
      <c r="C28" s="54" t="s">
        <v>594</v>
      </c>
    </row>
    <row r="29" spans="1:3" ht="12.75">
      <c r="A29" s="70" t="s">
        <v>919</v>
      </c>
      <c r="B29" s="58">
        <v>6500</v>
      </c>
      <c r="C29" s="54" t="s">
        <v>594</v>
      </c>
    </row>
    <row r="30" spans="1:3" ht="12.75">
      <c r="A30" s="70" t="s">
        <v>920</v>
      </c>
      <c r="B30" s="58">
        <v>112.09</v>
      </c>
      <c r="C30" s="54" t="s">
        <v>921</v>
      </c>
    </row>
    <row r="31" spans="1:3" ht="12.75">
      <c r="A31" s="70" t="s">
        <v>824</v>
      </c>
      <c r="B31" s="58">
        <v>112.09</v>
      </c>
      <c r="C31" s="54" t="s">
        <v>921</v>
      </c>
    </row>
    <row r="32" spans="1:3" ht="12.75">
      <c r="A32" s="70" t="s">
        <v>825</v>
      </c>
      <c r="B32" s="58">
        <v>112.09</v>
      </c>
      <c r="C32" s="54" t="s">
        <v>921</v>
      </c>
    </row>
    <row r="33" spans="1:3" ht="12.75">
      <c r="A33" s="70" t="s">
        <v>922</v>
      </c>
      <c r="B33" s="58">
        <v>112.09</v>
      </c>
      <c r="C33" s="54" t="s">
        <v>921</v>
      </c>
    </row>
    <row r="34" spans="1:3" ht="12.75">
      <c r="A34" s="70" t="s">
        <v>923</v>
      </c>
      <c r="B34" s="58">
        <v>112.09</v>
      </c>
      <c r="C34" s="54" t="s">
        <v>921</v>
      </c>
    </row>
    <row r="35" spans="1:3" ht="12.75">
      <c r="A35" s="70" t="s">
        <v>924</v>
      </c>
      <c r="B35" s="58">
        <v>112.09</v>
      </c>
      <c r="C35" s="54" t="s">
        <v>921</v>
      </c>
    </row>
    <row r="36" spans="1:3" ht="12.75">
      <c r="A36" s="70" t="s">
        <v>925</v>
      </c>
      <c r="B36" s="58">
        <v>112.09</v>
      </c>
      <c r="C36" s="54" t="s">
        <v>921</v>
      </c>
    </row>
    <row r="37" spans="1:3" ht="12.75">
      <c r="A37" s="70" t="s">
        <v>926</v>
      </c>
      <c r="B37" s="58">
        <v>119.56</v>
      </c>
      <c r="C37" s="54" t="s">
        <v>927</v>
      </c>
    </row>
    <row r="38" spans="1:3" ht="12.75">
      <c r="A38" s="70" t="s">
        <v>928</v>
      </c>
      <c r="B38" s="58">
        <v>119.56</v>
      </c>
      <c r="C38" s="54" t="s">
        <v>927</v>
      </c>
    </row>
    <row r="39" spans="1:3" ht="12.75">
      <c r="A39" s="70" t="s">
        <v>929</v>
      </c>
      <c r="B39" s="58">
        <v>119.56</v>
      </c>
      <c r="C39" s="54" t="s">
        <v>927</v>
      </c>
    </row>
    <row r="40" spans="1:3" ht="24">
      <c r="A40" s="70" t="s">
        <v>930</v>
      </c>
      <c r="B40" s="58">
        <v>129.73</v>
      </c>
      <c r="C40" s="54" t="s">
        <v>931</v>
      </c>
    </row>
    <row r="41" spans="1:3" ht="12.75">
      <c r="A41" s="70" t="s">
        <v>932</v>
      </c>
      <c r="B41" s="58">
        <v>2292.37</v>
      </c>
      <c r="C41" s="54" t="s">
        <v>933</v>
      </c>
    </row>
    <row r="42" spans="1:3" ht="12.75">
      <c r="A42" s="70" t="s">
        <v>934</v>
      </c>
      <c r="B42" s="58">
        <v>5000</v>
      </c>
      <c r="C42" s="54" t="s">
        <v>594</v>
      </c>
    </row>
    <row r="43" spans="1:3" ht="24">
      <c r="A43" s="70" t="s">
        <v>935</v>
      </c>
      <c r="B43" s="58">
        <v>203.85</v>
      </c>
      <c r="C43" s="54" t="s">
        <v>936</v>
      </c>
    </row>
    <row r="44" spans="1:3" ht="24">
      <c r="A44" s="70" t="s">
        <v>937</v>
      </c>
      <c r="B44" s="58">
        <v>203.85</v>
      </c>
      <c r="C44" s="54" t="s">
        <v>936</v>
      </c>
    </row>
    <row r="45" spans="1:3" ht="24">
      <c r="A45" s="113" t="s">
        <v>938</v>
      </c>
      <c r="B45" s="58">
        <v>203.85</v>
      </c>
      <c r="C45" s="54" t="s">
        <v>936</v>
      </c>
    </row>
    <row r="46" spans="1:3" ht="12.75">
      <c r="A46" s="113" t="s">
        <v>939</v>
      </c>
      <c r="B46" s="58">
        <v>291.21</v>
      </c>
      <c r="C46" s="54" t="s">
        <v>940</v>
      </c>
    </row>
    <row r="47" spans="1:3" ht="12.75">
      <c r="A47" s="113" t="s">
        <v>941</v>
      </c>
      <c r="B47" s="58">
        <v>321.33</v>
      </c>
      <c r="C47" s="54" t="s">
        <v>942</v>
      </c>
    </row>
    <row r="48" spans="1:3" ht="12.75">
      <c r="A48" s="113" t="s">
        <v>943</v>
      </c>
      <c r="B48" s="58">
        <v>437.37</v>
      </c>
      <c r="C48" s="54" t="s">
        <v>944</v>
      </c>
    </row>
    <row r="49" spans="1:3" ht="12.75">
      <c r="A49" s="113" t="s">
        <v>945</v>
      </c>
      <c r="B49" s="58">
        <v>586.5</v>
      </c>
      <c r="C49" s="54" t="s">
        <v>946</v>
      </c>
    </row>
    <row r="50" spans="1:3" ht="12.75">
      <c r="A50" s="113" t="s">
        <v>947</v>
      </c>
      <c r="B50" s="58">
        <v>52.69</v>
      </c>
      <c r="C50" s="54" t="s">
        <v>948</v>
      </c>
    </row>
    <row r="51" spans="1:3" ht="24">
      <c r="A51" s="113" t="s">
        <v>949</v>
      </c>
      <c r="B51" s="58">
        <v>78.67</v>
      </c>
      <c r="C51" s="54" t="s">
        <v>950</v>
      </c>
    </row>
    <row r="52" spans="1:3" ht="24">
      <c r="A52" s="113" t="s">
        <v>951</v>
      </c>
      <c r="B52" s="58">
        <v>196.17</v>
      </c>
      <c r="C52" s="54" t="s">
        <v>952</v>
      </c>
    </row>
    <row r="53" spans="1:3" ht="24">
      <c r="A53" s="113" t="s">
        <v>1066</v>
      </c>
      <c r="B53" s="58">
        <v>358.13</v>
      </c>
      <c r="C53" s="54" t="s">
        <v>953</v>
      </c>
    </row>
    <row r="54" spans="1:3" ht="12.75">
      <c r="A54" s="70" t="s">
        <v>954</v>
      </c>
      <c r="B54" s="58">
        <v>100.88</v>
      </c>
      <c r="C54" s="54" t="s">
        <v>955</v>
      </c>
    </row>
    <row r="55" spans="1:3" ht="12.75">
      <c r="A55" s="70" t="s">
        <v>956</v>
      </c>
      <c r="B55" s="58">
        <v>100.88</v>
      </c>
      <c r="C55" s="54" t="s">
        <v>955</v>
      </c>
    </row>
    <row r="56" spans="1:3" ht="12.75">
      <c r="A56" s="70" t="s">
        <v>957</v>
      </c>
      <c r="B56" s="58">
        <v>100.88</v>
      </c>
      <c r="C56" s="54" t="s">
        <v>955</v>
      </c>
    </row>
    <row r="57" spans="1:3" ht="12.75">
      <c r="A57" s="70" t="s">
        <v>958</v>
      </c>
      <c r="B57" s="58">
        <v>100.88</v>
      </c>
      <c r="C57" s="54" t="s">
        <v>955</v>
      </c>
    </row>
    <row r="58" spans="1:3" ht="12.75">
      <c r="A58" s="70" t="s">
        <v>959</v>
      </c>
      <c r="B58" s="58">
        <v>100.88</v>
      </c>
      <c r="C58" s="54" t="s">
        <v>955</v>
      </c>
    </row>
    <row r="59" spans="1:3" ht="12.75">
      <c r="A59" s="70" t="s">
        <v>960</v>
      </c>
      <c r="B59" s="58">
        <v>100.88</v>
      </c>
      <c r="C59" s="54" t="s">
        <v>955</v>
      </c>
    </row>
    <row r="60" spans="1:3" ht="12.75">
      <c r="A60" s="70" t="s">
        <v>961</v>
      </c>
      <c r="B60" s="58">
        <v>108.35</v>
      </c>
      <c r="C60" s="54" t="s">
        <v>962</v>
      </c>
    </row>
    <row r="61" spans="1:3" ht="12.75">
      <c r="A61" s="70" t="s">
        <v>963</v>
      </c>
      <c r="B61" s="58">
        <v>108.35</v>
      </c>
      <c r="C61" s="54" t="s">
        <v>962</v>
      </c>
    </row>
    <row r="62" spans="1:3" ht="24">
      <c r="A62" s="113" t="s">
        <v>964</v>
      </c>
      <c r="B62" s="58">
        <v>259.91</v>
      </c>
      <c r="C62" s="54" t="s">
        <v>903</v>
      </c>
    </row>
    <row r="63" spans="1:3" ht="24">
      <c r="A63" s="113" t="s">
        <v>965</v>
      </c>
      <c r="B63" s="58">
        <v>323.53</v>
      </c>
      <c r="C63" s="54" t="s">
        <v>966</v>
      </c>
    </row>
    <row r="64" spans="1:3" ht="24">
      <c r="A64" s="70" t="s">
        <v>375</v>
      </c>
      <c r="B64" s="58">
        <v>648.36</v>
      </c>
      <c r="C64" s="54" t="s">
        <v>376</v>
      </c>
    </row>
    <row r="65" spans="1:3" ht="12.75">
      <c r="A65" s="70" t="s">
        <v>377</v>
      </c>
      <c r="B65" s="58">
        <v>498.39</v>
      </c>
      <c r="C65" s="54" t="s">
        <v>378</v>
      </c>
    </row>
    <row r="66" spans="1:3" ht="12.75">
      <c r="A66" s="70" t="s">
        <v>379</v>
      </c>
      <c r="B66" s="58">
        <v>626.64</v>
      </c>
      <c r="C66" s="54" t="s">
        <v>380</v>
      </c>
    </row>
    <row r="67" spans="1:3" ht="24">
      <c r="A67" s="113" t="s">
        <v>1063</v>
      </c>
      <c r="B67" s="58">
        <v>95.6</v>
      </c>
      <c r="C67" s="54" t="s">
        <v>381</v>
      </c>
    </row>
    <row r="68" spans="1:3" ht="24">
      <c r="A68" s="113" t="s">
        <v>382</v>
      </c>
      <c r="B68" s="58">
        <v>121.84</v>
      </c>
      <c r="C68" s="54" t="s">
        <v>383</v>
      </c>
    </row>
    <row r="69" spans="1:3" ht="24">
      <c r="A69" s="113" t="s">
        <v>1065</v>
      </c>
      <c r="B69" s="58">
        <v>321.82</v>
      </c>
      <c r="C69" s="54" t="s">
        <v>384</v>
      </c>
    </row>
    <row r="70" spans="1:3" ht="24">
      <c r="A70" s="113" t="s">
        <v>821</v>
      </c>
      <c r="B70" s="58">
        <v>438.86</v>
      </c>
      <c r="C70" s="54" t="s">
        <v>385</v>
      </c>
    </row>
    <row r="71" spans="1:3" ht="12.75">
      <c r="A71" s="70" t="s">
        <v>386</v>
      </c>
      <c r="B71" s="58">
        <v>20000</v>
      </c>
      <c r="C71" s="54" t="s">
        <v>594</v>
      </c>
    </row>
    <row r="72" spans="1:3" ht="12.75">
      <c r="A72" s="70" t="s">
        <v>1070</v>
      </c>
      <c r="B72" s="58">
        <v>5442.46</v>
      </c>
      <c r="C72" s="54" t="s">
        <v>387</v>
      </c>
    </row>
    <row r="73" spans="1:3" ht="12.75">
      <c r="A73" s="70" t="s">
        <v>388</v>
      </c>
      <c r="B73" s="58">
        <v>3500</v>
      </c>
      <c r="C73" s="54" t="s">
        <v>594</v>
      </c>
    </row>
    <row r="74" spans="1:3" ht="12.75">
      <c r="A74" s="70" t="s">
        <v>1069</v>
      </c>
      <c r="B74" s="58">
        <v>5442.46</v>
      </c>
      <c r="C74" s="54" t="s">
        <v>387</v>
      </c>
    </row>
    <row r="75" spans="1:3" ht="12.75">
      <c r="A75" s="70" t="s">
        <v>1071</v>
      </c>
      <c r="B75" s="58">
        <v>1079.14</v>
      </c>
      <c r="C75" s="54" t="s">
        <v>389</v>
      </c>
    </row>
    <row r="76" spans="1:3" ht="12.75">
      <c r="A76" s="70" t="s">
        <v>390</v>
      </c>
      <c r="B76" s="58">
        <v>242.18</v>
      </c>
      <c r="C76" s="54" t="s">
        <v>391</v>
      </c>
    </row>
    <row r="77" spans="1:3" ht="12.75">
      <c r="A77" s="70" t="s">
        <v>1072</v>
      </c>
      <c r="B77" s="58">
        <v>319.18</v>
      </c>
      <c r="C77" s="54" t="s">
        <v>392</v>
      </c>
    </row>
    <row r="78" spans="1:3" ht="12.75">
      <c r="A78" s="70" t="s">
        <v>393</v>
      </c>
      <c r="B78" s="58">
        <v>319.18</v>
      </c>
      <c r="C78" s="54" t="s">
        <v>392</v>
      </c>
    </row>
    <row r="79" spans="1:3" ht="12.75">
      <c r="A79" s="70" t="s">
        <v>1073</v>
      </c>
      <c r="B79" s="58">
        <v>319.18</v>
      </c>
      <c r="C79" s="54" t="s">
        <v>392</v>
      </c>
    </row>
    <row r="80" spans="1:3" ht="12.75">
      <c r="A80" s="70" t="s">
        <v>394</v>
      </c>
      <c r="B80" s="58">
        <v>319.18</v>
      </c>
      <c r="C80" s="54" t="s">
        <v>392</v>
      </c>
    </row>
    <row r="81" spans="1:3" ht="12.75">
      <c r="A81" s="70" t="s">
        <v>395</v>
      </c>
      <c r="B81" s="58">
        <v>319.18</v>
      </c>
      <c r="C81" s="54" t="s">
        <v>392</v>
      </c>
    </row>
    <row r="82" spans="1:3" ht="12.75">
      <c r="A82" s="70" t="s">
        <v>1075</v>
      </c>
      <c r="B82" s="58">
        <v>319.18</v>
      </c>
      <c r="C82" s="54" t="s">
        <v>392</v>
      </c>
    </row>
    <row r="84" spans="1:3" ht="12.75">
      <c r="A84" s="66" t="s">
        <v>396</v>
      </c>
      <c r="B84" s="67">
        <v>3500</v>
      </c>
      <c r="C84" s="54" t="s">
        <v>594</v>
      </c>
    </row>
    <row r="85" spans="1:3" ht="36">
      <c r="A85" s="66" t="s">
        <v>1104</v>
      </c>
      <c r="B85" s="67">
        <v>2</v>
      </c>
      <c r="C85" s="54" t="s">
        <v>397</v>
      </c>
    </row>
    <row r="86" spans="1:3" ht="36">
      <c r="A86" s="66" t="s">
        <v>398</v>
      </c>
      <c r="B86" s="67">
        <v>4.79</v>
      </c>
      <c r="C86" s="54" t="s">
        <v>399</v>
      </c>
    </row>
    <row r="87" spans="1:3" ht="24">
      <c r="A87" s="66" t="s">
        <v>400</v>
      </c>
      <c r="B87" s="67">
        <v>19.21</v>
      </c>
      <c r="C87" s="54" t="s">
        <v>401</v>
      </c>
    </row>
    <row r="88" spans="1:3" ht="12.75">
      <c r="A88" s="66" t="s">
        <v>402</v>
      </c>
      <c r="B88" s="67">
        <v>3.26</v>
      </c>
      <c r="C88" s="54" t="s">
        <v>596</v>
      </c>
    </row>
    <row r="89" spans="1:3" ht="12.75">
      <c r="A89" s="66" t="s">
        <v>403</v>
      </c>
      <c r="B89" s="67">
        <v>380</v>
      </c>
      <c r="C89" s="54" t="s">
        <v>594</v>
      </c>
    </row>
    <row r="90" spans="1:3" ht="24">
      <c r="A90" s="66" t="s">
        <v>404</v>
      </c>
      <c r="B90" s="67">
        <v>41.78</v>
      </c>
      <c r="C90" s="54" t="s">
        <v>1141</v>
      </c>
    </row>
    <row r="91" spans="1:3" ht="12.75">
      <c r="A91" s="66" t="s">
        <v>1193</v>
      </c>
      <c r="B91" s="67">
        <v>84.34</v>
      </c>
      <c r="C91" s="54" t="s">
        <v>1194</v>
      </c>
    </row>
    <row r="92" spans="1:3" ht="12.75">
      <c r="A92" s="66" t="s">
        <v>1195</v>
      </c>
      <c r="B92" s="67">
        <v>84.34</v>
      </c>
      <c r="C92" s="54" t="s">
        <v>1194</v>
      </c>
    </row>
    <row r="93" spans="1:3" ht="24">
      <c r="A93" s="66" t="s">
        <v>1196</v>
      </c>
      <c r="B93" s="67">
        <v>35.74</v>
      </c>
      <c r="C93" s="54" t="s">
        <v>1197</v>
      </c>
    </row>
    <row r="94" spans="1:3" ht="24">
      <c r="A94" s="66" t="s">
        <v>1198</v>
      </c>
      <c r="B94" s="67">
        <v>58.44</v>
      </c>
      <c r="C94" s="54" t="s">
        <v>1197</v>
      </c>
    </row>
    <row r="95" spans="1:3" ht="12.75">
      <c r="A95" s="66" t="s">
        <v>1199</v>
      </c>
      <c r="B95" s="67">
        <v>1825000</v>
      </c>
      <c r="C95" s="54" t="s">
        <v>594</v>
      </c>
    </row>
    <row r="96" spans="1:3" ht="12.75">
      <c r="A96" s="66" t="s">
        <v>1200</v>
      </c>
      <c r="B96" s="67">
        <v>3.26</v>
      </c>
      <c r="C96" s="54" t="s">
        <v>596</v>
      </c>
    </row>
    <row r="97" spans="1:3" ht="12.75">
      <c r="A97" s="66" t="s">
        <v>1201</v>
      </c>
      <c r="B97" s="67">
        <v>405.35</v>
      </c>
      <c r="C97" s="54" t="s">
        <v>596</v>
      </c>
    </row>
    <row r="98" spans="1:3" ht="12.75">
      <c r="A98" s="66" t="s">
        <v>1202</v>
      </c>
      <c r="B98" s="67">
        <v>292.3</v>
      </c>
      <c r="C98" s="54" t="s">
        <v>596</v>
      </c>
    </row>
    <row r="99" spans="1:3" ht="12.75">
      <c r="A99" s="66" t="s">
        <v>1203</v>
      </c>
      <c r="B99" s="67">
        <v>216.66</v>
      </c>
      <c r="C99" s="54" t="s">
        <v>1194</v>
      </c>
    </row>
    <row r="100" spans="1:3" ht="24">
      <c r="A100" s="66" t="s">
        <v>1204</v>
      </c>
      <c r="B100" s="67">
        <v>123.67</v>
      </c>
      <c r="C100" s="54" t="s">
        <v>1205</v>
      </c>
    </row>
    <row r="101" spans="1:3" ht="12.75">
      <c r="A101" s="66" t="s">
        <v>1206</v>
      </c>
      <c r="B101" s="59">
        <v>1346</v>
      </c>
      <c r="C101" s="54" t="s">
        <v>594</v>
      </c>
    </row>
    <row r="102" spans="1:3" ht="12.75">
      <c r="A102" s="66" t="s">
        <v>1207</v>
      </c>
      <c r="B102" s="59">
        <v>1680</v>
      </c>
      <c r="C102" s="54" t="s">
        <v>594</v>
      </c>
    </row>
    <row r="103" spans="1:3" ht="12.75">
      <c r="A103" s="66" t="s">
        <v>1208</v>
      </c>
      <c r="B103" s="67">
        <v>1846</v>
      </c>
      <c r="C103" s="54" t="s">
        <v>594</v>
      </c>
    </row>
    <row r="104" spans="1:3" ht="12.75">
      <c r="A104" s="66" t="s">
        <v>1209</v>
      </c>
      <c r="B104" s="67">
        <v>2432</v>
      </c>
      <c r="C104" s="54" t="s">
        <v>594</v>
      </c>
    </row>
    <row r="105" spans="1:3" ht="24">
      <c r="A105" s="66" t="s">
        <v>1210</v>
      </c>
      <c r="B105" s="67">
        <v>4734.39</v>
      </c>
      <c r="C105" s="54" t="s">
        <v>1211</v>
      </c>
    </row>
    <row r="106" spans="1:3" ht="24">
      <c r="A106" s="66" t="s">
        <v>1212</v>
      </c>
      <c r="B106" s="67">
        <v>41.77</v>
      </c>
      <c r="C106" s="54" t="s">
        <v>1110</v>
      </c>
    </row>
    <row r="107" spans="1:3" ht="12.75">
      <c r="A107" s="66" t="s">
        <v>1213</v>
      </c>
      <c r="B107" s="67">
        <v>882.45</v>
      </c>
      <c r="C107" s="54" t="s">
        <v>1214</v>
      </c>
    </row>
    <row r="108" spans="1:3" ht="12.75">
      <c r="A108" s="66" t="s">
        <v>1215</v>
      </c>
      <c r="B108" s="67">
        <v>1213.36</v>
      </c>
      <c r="C108" s="54" t="s">
        <v>1214</v>
      </c>
    </row>
    <row r="109" spans="1:3" ht="12.75">
      <c r="A109" s="66" t="s">
        <v>1216</v>
      </c>
      <c r="B109" s="67">
        <v>1719.12</v>
      </c>
      <c r="C109" s="54" t="s">
        <v>1214</v>
      </c>
    </row>
    <row r="110" spans="1:3" ht="12.75">
      <c r="A110" s="66" t="s">
        <v>1217</v>
      </c>
      <c r="B110" s="67">
        <v>5660.54</v>
      </c>
      <c r="C110" s="54" t="s">
        <v>1218</v>
      </c>
    </row>
    <row r="111" spans="1:3" ht="12.75">
      <c r="A111" s="66" t="s">
        <v>1219</v>
      </c>
      <c r="B111" s="67">
        <v>10460.54</v>
      </c>
      <c r="C111" s="54" t="s">
        <v>594</v>
      </c>
    </row>
    <row r="112" spans="1:3" ht="12.75">
      <c r="A112" s="66" t="s">
        <v>1220</v>
      </c>
      <c r="B112" s="67">
        <v>11136.54</v>
      </c>
      <c r="C112" s="54" t="s">
        <v>594</v>
      </c>
    </row>
    <row r="113" spans="1:3" ht="12.75">
      <c r="A113" s="66" t="s">
        <v>1221</v>
      </c>
      <c r="B113" s="67">
        <v>20000</v>
      </c>
      <c r="C113" s="54" t="s">
        <v>594</v>
      </c>
    </row>
    <row r="114" spans="1:3" ht="12.75">
      <c r="A114" s="66" t="s">
        <v>1222</v>
      </c>
      <c r="B114" s="67">
        <v>11970.98</v>
      </c>
      <c r="C114" s="54" t="s">
        <v>1223</v>
      </c>
    </row>
    <row r="115" spans="1:3" ht="12.75">
      <c r="A115" s="66" t="s">
        <v>1224</v>
      </c>
      <c r="B115" s="59">
        <v>4016</v>
      </c>
      <c r="C115" s="54" t="s">
        <v>594</v>
      </c>
    </row>
    <row r="116" spans="1:3" ht="12.75">
      <c r="A116" s="66" t="s">
        <v>1225</v>
      </c>
      <c r="B116" s="67">
        <v>1846</v>
      </c>
      <c r="C116" s="54" t="s">
        <v>594</v>
      </c>
    </row>
    <row r="117" spans="1:3" ht="24" hidden="1">
      <c r="A117" s="66" t="s">
        <v>1102</v>
      </c>
      <c r="B117" s="67">
        <v>48.89</v>
      </c>
      <c r="C117" s="53" t="s">
        <v>1108</v>
      </c>
    </row>
    <row r="118" spans="1:3" ht="24" hidden="1">
      <c r="A118" s="66" t="s">
        <v>1103</v>
      </c>
      <c r="B118" s="67">
        <v>6549.2</v>
      </c>
      <c r="C118" s="53" t="s">
        <v>1109</v>
      </c>
    </row>
    <row r="119" spans="1:3" ht="24" hidden="1">
      <c r="A119" s="66" t="s">
        <v>1104</v>
      </c>
      <c r="B119" s="67">
        <v>41.77</v>
      </c>
      <c r="C119" s="53" t="s">
        <v>1110</v>
      </c>
    </row>
    <row r="120" spans="1:3" ht="12.75" hidden="1">
      <c r="A120" s="66" t="s">
        <v>1112</v>
      </c>
      <c r="B120" s="67">
        <v>19.11</v>
      </c>
      <c r="C120" s="53" t="s">
        <v>1111</v>
      </c>
    </row>
    <row r="121" spans="1:3" ht="24" hidden="1">
      <c r="A121" s="66" t="s">
        <v>1105</v>
      </c>
      <c r="B121" s="67">
        <v>377.67</v>
      </c>
      <c r="C121" s="53" t="s">
        <v>1113</v>
      </c>
    </row>
    <row r="122" spans="1:3" ht="12.75" hidden="1">
      <c r="A122" s="66" t="s">
        <v>1106</v>
      </c>
      <c r="B122" s="67">
        <v>11.2</v>
      </c>
      <c r="C122" s="53" t="s">
        <v>1238</v>
      </c>
    </row>
    <row r="123" spans="1:3" ht="12.75" hidden="1">
      <c r="A123" s="66" t="s">
        <v>1107</v>
      </c>
      <c r="B123" s="49">
        <v>28.91</v>
      </c>
      <c r="C123" s="53" t="s">
        <v>1114</v>
      </c>
    </row>
    <row r="124" spans="1:3" ht="12.75" hidden="1">
      <c r="A124" s="66" t="s">
        <v>525</v>
      </c>
      <c r="B124" s="67">
        <v>15190</v>
      </c>
      <c r="C124" s="53" t="s">
        <v>594</v>
      </c>
    </row>
    <row r="125" spans="1:3" ht="12.75" hidden="1">
      <c r="A125" s="66" t="s">
        <v>526</v>
      </c>
      <c r="B125" s="67">
        <v>16890</v>
      </c>
      <c r="C125" s="53" t="s">
        <v>594</v>
      </c>
    </row>
    <row r="126" spans="1:3" ht="12.75" hidden="1">
      <c r="A126" s="66" t="s">
        <v>527</v>
      </c>
      <c r="B126" s="67">
        <v>19660</v>
      </c>
      <c r="C126" s="53" t="s">
        <v>594</v>
      </c>
    </row>
    <row r="127" spans="1:3" ht="12.75" hidden="1">
      <c r="A127" s="66" t="s">
        <v>528</v>
      </c>
      <c r="B127" s="67">
        <v>6940</v>
      </c>
      <c r="C127" s="53" t="s">
        <v>594</v>
      </c>
    </row>
    <row r="128" spans="1:3" ht="12.75" hidden="1">
      <c r="A128" s="66" t="s">
        <v>529</v>
      </c>
      <c r="B128" s="67">
        <v>10400</v>
      </c>
      <c r="C128" s="53" t="s">
        <v>594</v>
      </c>
    </row>
    <row r="129" spans="1:3" ht="24" hidden="1">
      <c r="A129" s="75" t="s">
        <v>530</v>
      </c>
      <c r="B129" s="58">
        <v>346.55</v>
      </c>
      <c r="C129" s="54" t="s">
        <v>903</v>
      </c>
    </row>
    <row r="130" spans="1:3" ht="12.75" hidden="1">
      <c r="A130" s="75" t="s">
        <v>531</v>
      </c>
      <c r="B130" s="58">
        <v>6500</v>
      </c>
      <c r="C130" s="54" t="s">
        <v>594</v>
      </c>
    </row>
    <row r="131" spans="1:3" ht="12.75" hidden="1">
      <c r="A131" s="75" t="s">
        <v>532</v>
      </c>
      <c r="B131" s="58">
        <v>119.56</v>
      </c>
      <c r="C131" s="54" t="s">
        <v>927</v>
      </c>
    </row>
    <row r="132" spans="1:3" ht="12.75" hidden="1">
      <c r="A132" s="75" t="s">
        <v>533</v>
      </c>
      <c r="B132" s="58">
        <v>2292.37</v>
      </c>
      <c r="C132" s="54" t="s">
        <v>933</v>
      </c>
    </row>
    <row r="133" spans="1:3" ht="12.75" hidden="1">
      <c r="A133" s="75" t="s">
        <v>534</v>
      </c>
      <c r="B133" s="58">
        <v>5000</v>
      </c>
      <c r="C133" s="54" t="s">
        <v>594</v>
      </c>
    </row>
    <row r="134" spans="1:3" ht="12.75" hidden="1">
      <c r="A134" s="75" t="s">
        <v>535</v>
      </c>
      <c r="B134" s="58">
        <v>100.88</v>
      </c>
      <c r="C134" s="54" t="s">
        <v>955</v>
      </c>
    </row>
    <row r="135" spans="1:3" ht="12.75" hidden="1">
      <c r="A135" s="75" t="s">
        <v>536</v>
      </c>
      <c r="B135" s="58">
        <v>20000</v>
      </c>
      <c r="C135" s="54" t="s">
        <v>594</v>
      </c>
    </row>
    <row r="136" spans="1:3" ht="12.75" hidden="1">
      <c r="A136" s="75" t="s">
        <v>537</v>
      </c>
      <c r="B136" s="58">
        <v>5442.46</v>
      </c>
      <c r="C136" s="54" t="s">
        <v>387</v>
      </c>
    </row>
    <row r="137" spans="1:3" ht="12.75" hidden="1">
      <c r="A137" s="50" t="s">
        <v>712</v>
      </c>
      <c r="B137" s="67">
        <v>405.35</v>
      </c>
      <c r="C137" s="54" t="s">
        <v>596</v>
      </c>
    </row>
    <row r="138" spans="1:3" ht="12.75" hidden="1">
      <c r="A138" s="114" t="s">
        <v>713</v>
      </c>
      <c r="B138" s="59">
        <v>1346</v>
      </c>
      <c r="C138" s="54" t="s">
        <v>594</v>
      </c>
    </row>
    <row r="139" spans="1:3" ht="12.75" hidden="1">
      <c r="A139" s="114" t="s">
        <v>714</v>
      </c>
      <c r="B139" s="59">
        <v>1680</v>
      </c>
      <c r="C139" s="54" t="s">
        <v>594</v>
      </c>
    </row>
    <row r="140" spans="1:3" ht="24" hidden="1">
      <c r="A140" s="115" t="s">
        <v>715</v>
      </c>
      <c r="B140" s="58">
        <v>171.22</v>
      </c>
      <c r="C140" s="58" t="s">
        <v>716</v>
      </c>
    </row>
    <row r="141" spans="1:3" ht="12.75" hidden="1">
      <c r="A141" s="115" t="s">
        <v>717</v>
      </c>
      <c r="B141" s="116">
        <v>74.19</v>
      </c>
      <c r="C141" s="117" t="s">
        <v>718</v>
      </c>
    </row>
    <row r="142" spans="1:3" ht="12.75">
      <c r="A142" s="118" t="s">
        <v>719</v>
      </c>
      <c r="B142" s="67">
        <v>882.45</v>
      </c>
      <c r="C142" s="54" t="s">
        <v>1214</v>
      </c>
    </row>
    <row r="143" spans="1:3" ht="12.75">
      <c r="A143" s="118" t="s">
        <v>720</v>
      </c>
      <c r="B143" s="67">
        <v>1213.36</v>
      </c>
      <c r="C143" s="54" t="s">
        <v>1214</v>
      </c>
    </row>
    <row r="144" spans="1:3" ht="12.75">
      <c r="A144" s="118" t="s">
        <v>721</v>
      </c>
      <c r="B144" s="116">
        <v>1374.24</v>
      </c>
      <c r="C144" s="54" t="s">
        <v>1214</v>
      </c>
    </row>
    <row r="145" spans="1:3" ht="12.75">
      <c r="A145" s="118" t="s">
        <v>722</v>
      </c>
      <c r="B145" s="67">
        <v>1719.12</v>
      </c>
      <c r="C145" s="54" t="s">
        <v>1214</v>
      </c>
    </row>
    <row r="146" spans="1:3" ht="12.75">
      <c r="A146" s="118" t="s">
        <v>723</v>
      </c>
      <c r="B146" s="116">
        <v>2168.3</v>
      </c>
      <c r="C146" s="54" t="s">
        <v>1214</v>
      </c>
    </row>
    <row r="147" spans="1:3" ht="12.75">
      <c r="A147" s="119" t="s">
        <v>724</v>
      </c>
      <c r="B147" s="59">
        <v>4016</v>
      </c>
      <c r="C147" s="54" t="s">
        <v>594</v>
      </c>
    </row>
    <row r="148" spans="1:3" ht="12.75">
      <c r="A148" s="119" t="s">
        <v>725</v>
      </c>
      <c r="B148" s="59">
        <f>1680+3225+250</f>
        <v>5155</v>
      </c>
      <c r="C148" s="54" t="s">
        <v>594</v>
      </c>
    </row>
    <row r="149" spans="1:3" ht="12.75">
      <c r="A149" s="119" t="s">
        <v>726</v>
      </c>
      <c r="B149" s="59">
        <f>250+5170+1680</f>
        <v>7100</v>
      </c>
      <c r="C149" s="54" t="s">
        <v>594</v>
      </c>
    </row>
    <row r="150" spans="1:3" ht="12.75">
      <c r="A150" s="119" t="s">
        <v>727</v>
      </c>
      <c r="B150" s="67">
        <f>5940+250+2432</f>
        <v>8622</v>
      </c>
      <c r="C150" s="54" t="s">
        <v>594</v>
      </c>
    </row>
    <row r="151" spans="1:3" ht="12.75">
      <c r="A151" s="119" t="s">
        <v>728</v>
      </c>
      <c r="B151" s="67">
        <f>2832+250+7560</f>
        <v>10642</v>
      </c>
      <c r="C151" s="54" t="s">
        <v>594</v>
      </c>
    </row>
    <row r="152" spans="1:3" ht="12.75">
      <c r="A152" s="119" t="s">
        <v>729</v>
      </c>
      <c r="B152" s="55">
        <v>1346</v>
      </c>
      <c r="C152" s="54" t="s">
        <v>594</v>
      </c>
    </row>
    <row r="153" spans="1:3" ht="12.75">
      <c r="A153" s="119" t="s">
        <v>730</v>
      </c>
      <c r="B153" s="55">
        <v>1680</v>
      </c>
      <c r="C153" s="54" t="s">
        <v>594</v>
      </c>
    </row>
    <row r="154" spans="1:3" ht="12.75">
      <c r="A154" s="119" t="s">
        <v>731</v>
      </c>
      <c r="B154" s="67">
        <v>2432</v>
      </c>
      <c r="C154" s="54" t="s">
        <v>594</v>
      </c>
    </row>
    <row r="155" spans="1:3" ht="12.75">
      <c r="A155" s="119" t="s">
        <v>732</v>
      </c>
      <c r="B155" s="67">
        <v>3500</v>
      </c>
      <c r="C155" s="54" t="s">
        <v>594</v>
      </c>
    </row>
    <row r="156" spans="1:3" ht="12.75">
      <c r="A156" s="119" t="s">
        <v>733</v>
      </c>
      <c r="B156" s="67">
        <v>11136.54</v>
      </c>
      <c r="C156" s="54" t="s">
        <v>594</v>
      </c>
    </row>
    <row r="157" spans="1:3" ht="12.75">
      <c r="A157" s="119" t="s">
        <v>734</v>
      </c>
      <c r="B157" s="67">
        <v>10460.54</v>
      </c>
      <c r="C157" s="54" t="s">
        <v>594</v>
      </c>
    </row>
    <row r="158" spans="1:3" ht="12.75">
      <c r="A158" s="119" t="s">
        <v>735</v>
      </c>
      <c r="B158" s="67">
        <v>5660.54</v>
      </c>
      <c r="C158" s="54" t="s">
        <v>1218</v>
      </c>
    </row>
  </sheetData>
  <sheetProtection/>
  <conditionalFormatting sqref="A1:A65536">
    <cfRule type="duplicateValues" priority="2" dxfId="15">
      <formula>AND(COUNTIF($A$1:$A$65536,A1)&gt;1,NOT(ISBLANK(A1)))</formula>
    </cfRule>
  </conditionalFormatting>
  <conditionalFormatting sqref="A112:A128">
    <cfRule type="duplicateValues" priority="1" dxfId="15">
      <formula>AND(COUNTIF($A$112:$A$128,A112)&gt;1,NOT(ISBLANK(A112)))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ŚWIĄTEK</dc:creator>
  <cp:keywords/>
  <dc:description/>
  <cp:lastModifiedBy>Gmina Jawor</cp:lastModifiedBy>
  <cp:lastPrinted>2023-08-22T08:16:27Z</cp:lastPrinted>
  <dcterms:created xsi:type="dcterms:W3CDTF">2000-08-21T21:23:23Z</dcterms:created>
  <dcterms:modified xsi:type="dcterms:W3CDTF">2023-09-15T14:28:28Z</dcterms:modified>
  <cp:category/>
  <cp:version/>
  <cp:contentType/>
  <cp:contentStatus/>
</cp:coreProperties>
</file>