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X:\2021\Przetargi\8. Energia elektryczna\_PUBLIKACJA\EDYCJA\"/>
    </mc:Choice>
  </mc:AlternateContent>
  <xr:revisionPtr revIDLastSave="0" documentId="13_ncr:1_{FF6E5A9C-6591-4620-B51E-C1BD8B57B5E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Wykaz ppe " sheetId="1" r:id="rId1"/>
    <sheet name="kalkulator" sheetId="4" r:id="rId2"/>
    <sheet name="wykaz ppe do umowy zał 1" sheetId="2" r:id="rId3"/>
  </sheets>
  <calcPr calcId="191029"/>
</workbook>
</file>

<file path=xl/calcChain.xml><?xml version="1.0" encoding="utf-8"?>
<calcChain xmlns="http://schemas.openxmlformats.org/spreadsheetml/2006/main">
  <c r="Q9" i="4" l="1"/>
  <c r="Q10" i="4" l="1"/>
  <c r="AK19" i="4"/>
  <c r="AK18" i="4"/>
  <c r="AK17" i="4"/>
  <c r="AK16" i="4"/>
  <c r="AK15" i="4"/>
  <c r="AK14" i="4"/>
  <c r="AK13" i="4"/>
  <c r="AK12" i="4"/>
  <c r="AK11" i="4"/>
  <c r="AK10" i="4"/>
  <c r="AI19" i="4"/>
  <c r="AI18" i="4"/>
  <c r="AI17" i="4"/>
  <c r="AI16" i="4"/>
  <c r="AI15" i="4"/>
  <c r="AI14" i="4"/>
  <c r="AI13" i="4"/>
  <c r="AI12" i="4"/>
  <c r="AI11" i="4"/>
  <c r="AI10" i="4"/>
  <c r="AK9" i="4"/>
  <c r="AI9" i="4"/>
  <c r="AE19" i="4"/>
  <c r="AG19" i="4" s="1"/>
  <c r="AE18" i="4"/>
  <c r="AE17" i="4"/>
  <c r="AE15" i="4"/>
  <c r="AE14" i="4"/>
  <c r="AE13" i="4"/>
  <c r="AE12" i="4"/>
  <c r="AG12" i="4" s="1"/>
  <c r="AE9" i="4"/>
  <c r="AG16" i="4"/>
  <c r="AG10" i="4"/>
  <c r="X19" i="4"/>
  <c r="X18" i="4"/>
  <c r="X17" i="4"/>
  <c r="X16" i="4"/>
  <c r="X15" i="4"/>
  <c r="X14" i="4"/>
  <c r="X13" i="4"/>
  <c r="X12" i="4"/>
  <c r="X11" i="4"/>
  <c r="X10" i="4"/>
  <c r="X9" i="4"/>
  <c r="V19" i="4"/>
  <c r="V18" i="4"/>
  <c r="V17" i="4"/>
  <c r="V16" i="4"/>
  <c r="V15" i="4"/>
  <c r="V14" i="4"/>
  <c r="V13" i="4"/>
  <c r="V12" i="4"/>
  <c r="V11" i="4"/>
  <c r="V10" i="4"/>
  <c r="V9" i="4"/>
  <c r="T19" i="4"/>
  <c r="T18" i="4"/>
  <c r="T17" i="4"/>
  <c r="T16" i="4"/>
  <c r="T15" i="4"/>
  <c r="T14" i="4"/>
  <c r="T13" i="4"/>
  <c r="T12" i="4"/>
  <c r="T11" i="4"/>
  <c r="T10" i="4"/>
  <c r="T9" i="4"/>
  <c r="Y19" i="4"/>
  <c r="Y18" i="4"/>
  <c r="Y17" i="4"/>
  <c r="Y16" i="4"/>
  <c r="Y15" i="4"/>
  <c r="Y14" i="4"/>
  <c r="Y13" i="4"/>
  <c r="Y12" i="4"/>
  <c r="AE11" i="4"/>
  <c r="Y11" i="4"/>
  <c r="Y10" i="4"/>
  <c r="Y9" i="4"/>
  <c r="O19" i="4"/>
  <c r="O18" i="4"/>
  <c r="AB18" i="4" s="1"/>
  <c r="O17" i="4"/>
  <c r="AD17" i="4" s="1"/>
  <c r="O16" i="4"/>
  <c r="AD16" i="4" s="1"/>
  <c r="O15" i="4"/>
  <c r="AD15" i="4" s="1"/>
  <c r="O14" i="4"/>
  <c r="O13" i="4"/>
  <c r="AB13" i="4" s="1"/>
  <c r="O12" i="4"/>
  <c r="AB12" i="4" s="1"/>
  <c r="O11" i="4"/>
  <c r="AG11" i="4" s="1"/>
  <c r="O10" i="4"/>
  <c r="AB10" i="4" s="1"/>
  <c r="O9" i="4"/>
  <c r="AL13" i="1"/>
  <c r="K12" i="2"/>
  <c r="AL12" i="1"/>
  <c r="K11" i="2" s="1"/>
  <c r="AL11" i="1"/>
  <c r="K10" i="2"/>
  <c r="AL10" i="1"/>
  <c r="K9" i="2" s="1"/>
  <c r="AL9" i="1"/>
  <c r="K8" i="2" s="1"/>
  <c r="AL8" i="1"/>
  <c r="K7" i="2" s="1"/>
  <c r="AL7" i="1"/>
  <c r="K6" i="2" s="1"/>
  <c r="AL6" i="1"/>
  <c r="K5" i="2" s="1"/>
  <c r="AL5" i="1"/>
  <c r="K4" i="2" s="1"/>
  <c r="AL4" i="1"/>
  <c r="K3" i="2" s="1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I2" i="2"/>
  <c r="G2" i="2"/>
  <c r="H2" i="2"/>
  <c r="D2" i="2"/>
  <c r="C2" i="2"/>
  <c r="B2" i="2"/>
  <c r="AI14" i="1"/>
  <c r="AK14" i="1"/>
  <c r="AJ14" i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E2" i="2"/>
  <c r="F2" i="2"/>
  <c r="J2" i="2"/>
  <c r="AL3" i="1"/>
  <c r="K2" i="2" s="1"/>
  <c r="AD19" i="4"/>
  <c r="AB16" i="4"/>
  <c r="AB14" i="4"/>
  <c r="AD9" i="4"/>
  <c r="AB19" i="4"/>
  <c r="Z17" i="4"/>
  <c r="AB9" i="4"/>
  <c r="AB17" i="4"/>
  <c r="AG17" i="4"/>
  <c r="AD12" i="4"/>
  <c r="AD14" i="4"/>
  <c r="R9" i="4" l="1"/>
  <c r="AM9" i="4" s="1"/>
  <c r="Z11" i="4"/>
  <c r="AG14" i="4"/>
  <c r="AB15" i="4"/>
  <c r="Z15" i="4"/>
  <c r="Z14" i="4"/>
  <c r="AL14" i="4" s="1"/>
  <c r="Z19" i="4"/>
  <c r="AL19" i="4" s="1"/>
  <c r="AG9" i="4"/>
  <c r="AG15" i="4"/>
  <c r="AL15" i="4" s="1"/>
  <c r="Z12" i="4"/>
  <c r="AL12" i="4" s="1"/>
  <c r="AL17" i="4"/>
  <c r="AD10" i="4"/>
  <c r="AL10" i="4" s="1"/>
  <c r="AD13" i="4"/>
  <c r="AL13" i="4" s="1"/>
  <c r="Z10" i="4"/>
  <c r="Z13" i="4"/>
  <c r="AG13" i="4"/>
  <c r="Q11" i="4"/>
  <c r="R10" i="4"/>
  <c r="AM10" i="4" s="1"/>
  <c r="AG18" i="4"/>
  <c r="Z16" i="4"/>
  <c r="AL16" i="4" s="1"/>
  <c r="AL14" i="1"/>
  <c r="AL15" i="1" s="1"/>
  <c r="AD11" i="4"/>
  <c r="Z9" i="4"/>
  <c r="Z18" i="4"/>
  <c r="AB11" i="4"/>
  <c r="AD18" i="4"/>
  <c r="AL11" i="4" l="1"/>
  <c r="AL9" i="4"/>
  <c r="AN9" i="4" s="1"/>
  <c r="AN10" i="4"/>
  <c r="AO10" i="4" s="1"/>
  <c r="Q12" i="4"/>
  <c r="R11" i="4"/>
  <c r="AM11" i="4" s="1"/>
  <c r="AN11" i="4" s="1"/>
  <c r="AL18" i="4"/>
  <c r="AP10" i="4" l="1"/>
  <c r="AO9" i="4"/>
  <c r="AP9" i="4" s="1"/>
  <c r="AO11" i="4"/>
  <c r="AP11" i="4" s="1"/>
  <c r="R12" i="4"/>
  <c r="AM12" i="4" s="1"/>
  <c r="AN12" i="4" s="1"/>
  <c r="Q13" i="4"/>
  <c r="R13" i="4" l="1"/>
  <c r="AM13" i="4" s="1"/>
  <c r="AN13" i="4" s="1"/>
  <c r="Q14" i="4"/>
  <c r="AO12" i="4"/>
  <c r="AP12" i="4" s="1"/>
  <c r="Q15" i="4" l="1"/>
  <c r="R14" i="4"/>
  <c r="AM14" i="4" s="1"/>
  <c r="AN14" i="4" s="1"/>
  <c r="AO13" i="4"/>
  <c r="AP13" i="4" s="1"/>
  <c r="AO14" i="4" l="1"/>
  <c r="AP14" i="4" s="1"/>
  <c r="R15" i="4"/>
  <c r="AM15" i="4" s="1"/>
  <c r="AN15" i="4" s="1"/>
  <c r="Q16" i="4"/>
  <c r="R16" i="4" l="1"/>
  <c r="AM16" i="4" s="1"/>
  <c r="AN16" i="4" s="1"/>
  <c r="Q17" i="4"/>
  <c r="AO15" i="4"/>
  <c r="AP15" i="4" s="1"/>
  <c r="R17" i="4" l="1"/>
  <c r="AM17" i="4" s="1"/>
  <c r="AN17" i="4" s="1"/>
  <c r="Q18" i="4"/>
  <c r="AO16" i="4"/>
  <c r="AP16" i="4"/>
  <c r="R18" i="4" l="1"/>
  <c r="AM18" i="4" s="1"/>
  <c r="AN18" i="4" s="1"/>
  <c r="Q19" i="4"/>
  <c r="R19" i="4" s="1"/>
  <c r="AM19" i="4" s="1"/>
  <c r="AN19" i="4" s="1"/>
  <c r="AO17" i="4"/>
  <c r="AP17" i="4" s="1"/>
  <c r="AO19" i="4" l="1"/>
  <c r="AP19" i="4" s="1"/>
  <c r="AN20" i="4"/>
  <c r="AO18" i="4"/>
  <c r="AP18" i="4" s="1"/>
  <c r="AO20" i="4" l="1"/>
  <c r="D3" i="4" s="1"/>
  <c r="D2" i="4"/>
  <c r="AP20" i="4" l="1"/>
  <c r="D4" i="4" s="1"/>
</calcChain>
</file>

<file path=xl/sharedStrings.xml><?xml version="1.0" encoding="utf-8"?>
<sst xmlns="http://schemas.openxmlformats.org/spreadsheetml/2006/main" count="605" uniqueCount="176">
  <si>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</si>
  <si>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</si>
  <si>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</si>
  <si>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</si>
  <si>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</si>
  <si>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</si>
  <si>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</si>
  <si>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</si>
  <si>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</si>
  <si>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</si>
  <si>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</si>
  <si>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</si>
  <si>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</si>
  <si>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</si>
  <si>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</si>
  <si>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</si>
  <si>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</si>
  <si>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</si>
  <si>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</si>
  <si>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</si>
  <si>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</si>
  <si>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</si>
  <si>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</si>
  <si>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</si>
  <si>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</si>
  <si>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</si>
  <si>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</si>
  <si>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</si>
  <si>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</si>
  <si>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</si>
  <si>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</si>
  <si>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</si>
  <si>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</si>
  <si>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</si>
  <si>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</si>
  <si>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</si>
  <si>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</si>
  <si>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</si>
  <si>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</si>
  <si>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</si>
  <si>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</si>
  <si>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</si>
  <si>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</si>
  <si>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</si>
  <si>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</si>
  <si>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</si>
  <si>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</si>
  <si>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</si>
  <si>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</si>
  <si>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</si>
  <si>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</si>
  <si>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</si>
  <si>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</si>
  <si>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</si>
  <si>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</si>
  <si>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</si>
  <si>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</si>
  <si>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</si>
  <si>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</si>
  <si>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</si>
  <si>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</si>
  <si>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</si>
  <si>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</si>
  <si>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</si>
  <si>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</si>
  <si>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Suma     kWh</t>
  </si>
  <si>
    <r>
      <t xml:space="preserve">Potrzeba dostosowania układu pomiarowego </t>
    </r>
    <r>
      <rPr>
        <b/>
        <sz val="9"/>
        <color indexed="8"/>
        <rFont val="Cambria"/>
        <family val="1"/>
        <charset val="238"/>
      </rPr>
      <t xml:space="preserve">(TAK/NIE)  </t>
    </r>
  </si>
  <si>
    <t>10.12.2021</t>
  </si>
  <si>
    <t>01.01.2022</t>
  </si>
  <si>
    <t>C12a</t>
  </si>
  <si>
    <t>Nr posesji</t>
  </si>
  <si>
    <t>ENERGA Operator SA</t>
  </si>
  <si>
    <t>ENERGA Obrót SA</t>
  </si>
  <si>
    <t xml:space="preserve">Kompleksowa </t>
  </si>
  <si>
    <t xml:space="preserve">Indywidualna </t>
  </si>
  <si>
    <t xml:space="preserve">Narodowe Muzeum Morskie </t>
  </si>
  <si>
    <t>5831281033</t>
  </si>
  <si>
    <t xml:space="preserve">80-751 </t>
  </si>
  <si>
    <t>Gdańsk</t>
  </si>
  <si>
    <t>Ołowianka</t>
  </si>
  <si>
    <t>9-13</t>
  </si>
  <si>
    <t>BUDYNEK ADMINIST.-CENTRALNE MUZEUM MORSKIE</t>
  </si>
  <si>
    <t>NARODOWE MUZEUM MORSKIE-ŻURAW</t>
  </si>
  <si>
    <t>OŚRODEK KULTURY MORSKIEJ CENTRALNEGO MUZEUM MORSKIEGO</t>
  </si>
  <si>
    <t>NARODOWE MUZEUM MORSKIE PRACOWNIA KONSERWATORSKA BRAMA ŻUŁAWSKA</t>
  </si>
  <si>
    <t>ODDZIAŁ MUZEUM RYBOŁÓSTWA W HELU</t>
  </si>
  <si>
    <t>NARODOWE MUZEUM MORSKIE MUZEUM ZALEWU WIŚLANEGO (nowy budynek)</t>
  </si>
  <si>
    <t>ODDZIAŁ STATEK MUZEUM „DAR POMORZA”</t>
  </si>
  <si>
    <t>CMM PROM</t>
  </si>
  <si>
    <t>STATEK MUZEUM „SOŁDEK”</t>
  </si>
  <si>
    <t>MUZEUM ZALEWU WIŚLANEGO (stary budynek)</t>
  </si>
  <si>
    <t>CKWS</t>
  </si>
  <si>
    <t>80-751</t>
  </si>
  <si>
    <t>GDAŃSK</t>
  </si>
  <si>
    <t>OŁOWIANKA</t>
  </si>
  <si>
    <t>80-835</t>
  </si>
  <si>
    <t>SZEROKA 67/68</t>
  </si>
  <si>
    <t>67/68</t>
  </si>
  <si>
    <t>80-888</t>
  </si>
  <si>
    <t>TOKARSKA 21-25</t>
  </si>
  <si>
    <t>80-718</t>
  </si>
  <si>
    <t>ELBLĄSKA</t>
  </si>
  <si>
    <t>84-150</t>
  </si>
  <si>
    <t>HEL</t>
  </si>
  <si>
    <t xml:space="preserve">BULWAR NADMORSKI </t>
  </si>
  <si>
    <t>82-110</t>
  </si>
  <si>
    <t>KĄTY RYBACKIE</t>
  </si>
  <si>
    <t>dz. nr 538</t>
  </si>
  <si>
    <t>81-345</t>
  </si>
  <si>
    <t>GDYNIA</t>
  </si>
  <si>
    <t>NABRZEŻE POMORSKIE AL. JANA PAWŁA II</t>
  </si>
  <si>
    <t>DŁUGIE POBRZEŻE</t>
  </si>
  <si>
    <t xml:space="preserve">OŁOWIANKA </t>
  </si>
  <si>
    <t xml:space="preserve">RYBACKA </t>
  </si>
  <si>
    <t>83-110</t>
  </si>
  <si>
    <t>TCZEW</t>
  </si>
  <si>
    <t>PADEREWSKIEGO</t>
  </si>
  <si>
    <t>590243831006866708</t>
  </si>
  <si>
    <t>590243831008989580</t>
  </si>
  <si>
    <t>590243831008311190</t>
  </si>
  <si>
    <t>590243824002749106</t>
  </si>
  <si>
    <t>590243831008846630</t>
  </si>
  <si>
    <t>590243836011927383</t>
  </si>
  <si>
    <t>590243824003120492</t>
  </si>
  <si>
    <t>590243832011050410</t>
  </si>
  <si>
    <t>590243831008945944</t>
  </si>
  <si>
    <t>590243831007999900</t>
  </si>
  <si>
    <t>590243833013413852</t>
  </si>
  <si>
    <t>03236680</t>
  </si>
  <si>
    <t>91590862</t>
  </si>
  <si>
    <t>54102264</t>
  </si>
  <si>
    <t>30044589</t>
  </si>
  <si>
    <t>53998176</t>
  </si>
  <si>
    <t>30123439</t>
  </si>
  <si>
    <t>30091949</t>
  </si>
  <si>
    <t>91591493</t>
  </si>
  <si>
    <t>03219039</t>
  </si>
  <si>
    <t>30123047</t>
  </si>
  <si>
    <t>53998291</t>
  </si>
  <si>
    <t>C22a</t>
  </si>
  <si>
    <t>C12b</t>
  </si>
  <si>
    <t>C22b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</si>
  <si>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</si>
  <si>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</si>
  <si>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</si>
  <si>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</si>
  <si>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W powyżej zaznaczonym kolorem żółtym polu należy wprowadzić cenę w formacie zł/kWh</t>
  </si>
  <si>
    <t>Załącznik  1a do SWZ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</si>
  <si>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</si>
  <si>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</si>
  <si>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</si>
  <si>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</si>
  <si>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</si>
  <si>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</si>
  <si>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</si>
  <si>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</si>
  <si>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</si>
  <si>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oplaty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</si>
  <si>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</si>
  <si>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</si>
  <si>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</si>
  <si>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</si>
  <si>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</si>
  <si>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</si>
  <si>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</si>
  <si>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</si>
  <si>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</si>
  <si>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</si>
  <si>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</si>
  <si>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Koszty dystrybucji netto</t>
  </si>
  <si>
    <t>Koszty energii netto</t>
  </si>
  <si>
    <t>Koszt oferty netto</t>
  </si>
  <si>
    <t>Koszt oferty brutto</t>
  </si>
  <si>
    <t>Ilość miesięcy</t>
  </si>
  <si>
    <t>Obliczenia ceny oferty</t>
  </si>
  <si>
    <t>Cena jednostkowa netto energii elektrycznej w zł/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</si>
</sst>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[$-415]0.00"/>
    <numFmt numFmtId="165" formatCode="[$-415]General"/>
    <numFmt numFmtId="166" formatCode="0.0"/>
    <numFmt numFmtId="167" formatCode="#,##0.00&quot; &quot;[$zł-415];[Red]&quot;-&quot;#,##0.00&quot; &quot;[$zł-415]"/>
    <numFmt numFmtId="168" formatCode="_-* #,##0.00000\ &quot;zł&quot;_-;\-* #,##0.00000\ &quot;zł&quot;_-;_-* &quot;-&quot;??\ &quot;zł&quot;_-;_-@_-"/>
  </numFmts>
  <fonts count="18"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b/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theme="1"/>
      <name val="Cambria"/>
      <family val="1"/>
      <charset val="238"/>
    </font>
    <font>
      <b/>
      <sz val="9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12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5" fillId="0" borderId="0"/>
    <xf numFmtId="0" fontId="11" fillId="0" borderId="0"/>
    <xf numFmtId="165" fontId="14" fillId="0" borderId="0"/>
    <xf numFmtId="0" fontId="15" fillId="0" borderId="0"/>
    <xf numFmtId="167" fontId="15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165" fontId="2" fillId="0" borderId="1" xfId="1" applyFont="1" applyBorder="1" applyAlignment="1">
      <alignment vertical="center"/>
    </xf>
    <xf numFmtId="165" fontId="2" fillId="0" borderId="1" xfId="1" applyFont="1" applyBorder="1" applyAlignment="1">
      <alignment horizontal="center" vertical="center"/>
    </xf>
    <xf numFmtId="165" fontId="2" fillId="0" borderId="1" xfId="1" applyFont="1" applyBorder="1" applyAlignment="1">
      <alignment horizontal="center" vertical="center" wrapText="1"/>
    </xf>
    <xf numFmtId="165" fontId="3" fillId="0" borderId="0" xfId="1" applyFont="1"/>
    <xf numFmtId="165" fontId="3" fillId="0" borderId="1" xfId="1" applyFont="1" applyBorder="1"/>
    <xf numFmtId="49" fontId="3" fillId="0" borderId="1" xfId="1" applyNumberFormat="1" applyFont="1" applyBorder="1"/>
    <xf numFmtId="0" fontId="3" fillId="0" borderId="1" xfId="1" applyNumberFormat="1" applyFont="1" applyBorder="1"/>
    <xf numFmtId="164" fontId="6" fillId="2" borderId="2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5" fontId="6" fillId="3" borderId="2" xfId="1" applyFont="1" applyFill="1" applyBorder="1" applyAlignment="1" applyProtection="1">
      <alignment horizontal="center" vertical="center"/>
    </xf>
    <xf numFmtId="165" fontId="6" fillId="3" borderId="2" xfId="1" applyFont="1" applyFill="1" applyBorder="1" applyAlignment="1" applyProtection="1">
      <alignment horizontal="center" vertical="center" wrapText="1"/>
    </xf>
    <xf numFmtId="165" fontId="6" fillId="0" borderId="0" xfId="1" applyFont="1" applyProtection="1"/>
    <xf numFmtId="165" fontId="6" fillId="2" borderId="2" xfId="1" applyFont="1" applyFill="1" applyBorder="1" applyAlignment="1" applyProtection="1">
      <alignment horizontal="center" vertical="center" wrapText="1"/>
    </xf>
    <xf numFmtId="165" fontId="6" fillId="4" borderId="2" xfId="1" applyFont="1" applyFill="1" applyBorder="1" applyAlignment="1" applyProtection="1">
      <alignment horizontal="center" vertical="center" wrapText="1"/>
    </xf>
    <xf numFmtId="165" fontId="6" fillId="0" borderId="2" xfId="1" applyFont="1" applyFill="1" applyBorder="1"/>
    <xf numFmtId="165" fontId="6" fillId="0" borderId="2" xfId="1" applyFont="1" applyFill="1" applyBorder="1" applyAlignment="1">
      <alignment horizontal="center"/>
    </xf>
    <xf numFmtId="1" fontId="6" fillId="0" borderId="2" xfId="1" applyNumberFormat="1" applyFont="1" applyFill="1" applyBorder="1"/>
    <xf numFmtId="165" fontId="6" fillId="0" borderId="2" xfId="1" applyFont="1" applyFill="1" applyBorder="1" applyAlignment="1">
      <alignment horizontal="right"/>
    </xf>
    <xf numFmtId="165" fontId="6" fillId="0" borderId="0" xfId="1" applyFont="1" applyFill="1"/>
    <xf numFmtId="165" fontId="6" fillId="0" borderId="0" xfId="1" applyFont="1"/>
    <xf numFmtId="165" fontId="6" fillId="0" borderId="0" xfId="1" applyFont="1" applyAlignment="1">
      <alignment horizontal="right"/>
    </xf>
    <xf numFmtId="0" fontId="16" fillId="0" borderId="2" xfId="0" applyFont="1" applyBorder="1"/>
    <xf numFmtId="49" fontId="16" fillId="0" borderId="2" xfId="0" applyNumberFormat="1" applyFont="1" applyBorder="1"/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49" fontId="8" fillId="0" borderId="2" xfId="0" quotePrefix="1" applyNumberFormat="1" applyFont="1" applyBorder="1" applyAlignment="1">
      <alignment horizontal="center" wrapText="1"/>
    </xf>
    <xf numFmtId="0" fontId="16" fillId="0" borderId="2" xfId="0" quotePrefix="1" applyFont="1" applyBorder="1"/>
    <xf numFmtId="4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/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0" fontId="16" fillId="0" borderId="2" xfId="0" applyFont="1" applyFill="1" applyBorder="1"/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quotePrefix="1" applyNumberFormat="1" applyFont="1" applyFill="1" applyBorder="1" applyAlignment="1">
      <alignment horizontal="center" wrapText="1"/>
    </xf>
    <xf numFmtId="0" fontId="16" fillId="0" borderId="2" xfId="0" quotePrefix="1" applyFont="1" applyFill="1" applyBorder="1"/>
    <xf numFmtId="49" fontId="8" fillId="0" borderId="2" xfId="0" applyNumberFormat="1" applyFont="1" applyFill="1" applyBorder="1" applyAlignment="1">
      <alignment wrapText="1"/>
    </xf>
    <xf numFmtId="44" fontId="8" fillId="0" borderId="2" xfId="1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wrapText="1"/>
    </xf>
    <xf numFmtId="44" fontId="8" fillId="0" borderId="2" xfId="10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center" wrapText="1"/>
    </xf>
    <xf numFmtId="44" fontId="6" fillId="0" borderId="0" xfId="10" applyFont="1"/>
    <xf numFmtId="0" fontId="8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4" fontId="8" fillId="0" borderId="0" xfId="10" applyFont="1" applyFill="1"/>
    <xf numFmtId="44" fontId="10" fillId="0" borderId="2" xfId="0" applyNumberFormat="1" applyFont="1" applyFill="1" applyBorder="1" applyAlignment="1"/>
    <xf numFmtId="0" fontId="9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44" fontId="8" fillId="0" borderId="2" xfId="10" applyFont="1" applyFill="1" applyBorder="1" applyAlignment="1"/>
    <xf numFmtId="0" fontId="8" fillId="0" borderId="2" xfId="0" applyNumberFormat="1" applyFont="1" applyFill="1" applyBorder="1" applyAlignment="1"/>
    <xf numFmtId="0" fontId="8" fillId="0" borderId="2" xfId="0" applyNumberFormat="1" applyFont="1" applyFill="1" applyBorder="1"/>
    <xf numFmtId="0" fontId="16" fillId="0" borderId="2" xfId="0" applyNumberFormat="1" applyFont="1" applyFill="1" applyBorder="1" applyAlignment="1">
      <alignment horizontal="left"/>
    </xf>
    <xf numFmtId="44" fontId="8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right"/>
    </xf>
    <xf numFmtId="44" fontId="10" fillId="5" borderId="2" xfId="10" applyFont="1" applyFill="1" applyBorder="1" applyAlignment="1">
      <alignment horizontal="right"/>
    </xf>
    <xf numFmtId="168" fontId="8" fillId="0" borderId="2" xfId="0" applyNumberFormat="1" applyFont="1" applyFill="1" applyBorder="1" applyAlignment="1"/>
    <xf numFmtId="168" fontId="8" fillId="0" borderId="2" xfId="10" applyNumberFormat="1" applyFont="1" applyFill="1" applyBorder="1" applyAlignment="1"/>
    <xf numFmtId="165" fontId="6" fillId="3" borderId="2" xfId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5" fontId="6" fillId="3" borderId="2" xfId="1" applyFont="1" applyFill="1" applyBorder="1" applyAlignment="1" applyProtection="1">
      <alignment horizontal="center" vertical="center" wrapText="1"/>
    </xf>
    <xf numFmtId="165" fontId="6" fillId="4" borderId="2" xfId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164" fontId="6" fillId="4" borderId="2" xfId="1" applyNumberFormat="1" applyFont="1" applyFill="1" applyBorder="1" applyAlignment="1" applyProtection="1">
      <alignment horizontal="center" vertical="center" wrapText="1"/>
    </xf>
    <xf numFmtId="44" fontId="8" fillId="0" borderId="0" xfId="1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5" fontId="7" fillId="0" borderId="2" xfId="1" applyFont="1" applyBorder="1" applyAlignment="1" applyProtection="1">
      <alignment horizontal="center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5"/>
  <sheetViews>
    <sheetView workbookViewId="0">
      <selection activeCell="AL13" sqref="Y1:AL13"/>
    </sheetView>
  </sheetViews>
  <sheetFormatPr defaultColWidth="8.5" defaultRowHeight="12"/>
  <cols>
    <col min="1" max="2" width="8.5" style="21" customWidth="1"/>
    <col min="3" max="3" width="23.25" style="21" customWidth="1"/>
    <col min="4" max="4" width="20.375" style="21" customWidth="1"/>
    <col min="5" max="8" width="10.125" style="21" customWidth="1"/>
    <col min="9" max="9" width="8.5" style="21" customWidth="1"/>
    <col min="10" max="10" width="10.5" style="21" customWidth="1"/>
    <col min="11" max="11" width="8.5" style="21" customWidth="1"/>
    <col min="12" max="12" width="15" style="21" customWidth="1"/>
    <col min="13" max="13" width="16.125" style="21" customWidth="1"/>
    <col min="14" max="14" width="8.5" style="21" customWidth="1"/>
    <col min="15" max="15" width="15.375" style="21" customWidth="1"/>
    <col min="16" max="16" width="14" style="21" customWidth="1"/>
    <col min="17" max="18" width="11" style="21" customWidth="1"/>
    <col min="19" max="19" width="30.75" style="21" customWidth="1"/>
    <col min="20" max="20" width="8.75" style="21" customWidth="1"/>
    <col min="21" max="21" width="14" style="21" customWidth="1"/>
    <col min="22" max="22" width="18.25" style="21" customWidth="1"/>
    <col min="23" max="24" width="8.5" style="21" customWidth="1"/>
    <col min="25" max="25" width="24.25" style="21" customWidth="1"/>
    <col min="26" max="27" width="8.5" style="21" customWidth="1"/>
    <col min="28" max="28" width="24.125" style="21" customWidth="1"/>
    <col min="29" max="29" width="25.875" style="21" customWidth="1"/>
    <col min="30" max="31" width="8.5" style="21" customWidth="1"/>
    <col min="32" max="32" width="22.75" style="22" customWidth="1"/>
    <col min="33" max="33" width="9.25" style="22" customWidth="1"/>
    <col min="34" max="35" width="8.5" style="21" customWidth="1"/>
    <col min="36" max="37" width="8.75" style="21" customWidth="1"/>
    <col min="38" max="39" width="8.5" style="21" customWidth="1"/>
    <col min="40" max="40" width="10.875" style="21" customWidth="1"/>
    <col min="41" max="48" width="8.5" style="21" customWidth="1"/>
    <col min="49" max="49" width="14.875" style="21" customWidth="1"/>
    <col min="50" max="50" width="13.75" style="21" customWidth="1"/>
    <col min="51" max="51" width="8.5" style="21" customWidth="1"/>
    <col min="52" max="52" width="14.125" style="21" customWidth="1"/>
    <col min="53" max="53" width="8.5" style="21" customWidth="1"/>
    <col min="54" max="54" width="11.75" style="21" customWidth="1"/>
    <col min="55" max="55" width="11.875" style="21" customWidth="1"/>
    <col min="56" max="56" width="11.75" style="21" customWidth="1"/>
    <col min="57" max="16384" width="8.5" style="21"/>
  </cols>
  <sheetData>
    <row r="1" spans="1:56" s="13" customFormat="1" ht="27" customHeight="1">
      <c r="A1" s="83" t="s">
        <v>0</v>
      </c>
      <c r="B1" s="83" t="s">
        <v>1</v>
      </c>
      <c r="C1" s="82" t="s">
        <v>47</v>
      </c>
      <c r="D1" s="82" t="s">
        <v>2</v>
      </c>
      <c r="E1" s="82" t="s">
        <v>48</v>
      </c>
      <c r="F1" s="82" t="s">
        <v>59</v>
      </c>
      <c r="G1" s="82" t="s">
        <v>60</v>
      </c>
      <c r="H1" s="82" t="s">
        <v>61</v>
      </c>
      <c r="I1" s="83" t="s">
        <v>3</v>
      </c>
      <c r="J1" s="82" t="s">
        <v>66</v>
      </c>
      <c r="K1" s="83" t="s">
        <v>4</v>
      </c>
      <c r="L1" s="83" t="s">
        <v>5</v>
      </c>
      <c r="M1" s="83"/>
      <c r="N1" s="83"/>
      <c r="O1" s="83"/>
      <c r="P1" s="83"/>
      <c r="Q1" s="83"/>
      <c r="R1" s="83"/>
      <c r="S1" s="82" t="s">
        <v>58</v>
      </c>
      <c r="T1" s="82"/>
      <c r="U1" s="82"/>
      <c r="V1" s="82"/>
      <c r="W1" s="82"/>
      <c r="X1" s="82"/>
      <c r="Y1" s="82" t="s">
        <v>53</v>
      </c>
      <c r="Z1" s="82"/>
      <c r="AA1" s="82"/>
      <c r="AB1" s="82"/>
      <c r="AC1" s="82"/>
      <c r="AD1" s="82"/>
      <c r="AE1" s="82"/>
      <c r="AF1" s="82"/>
      <c r="AG1" s="82"/>
      <c r="AH1" s="82" t="s">
        <v>7</v>
      </c>
      <c r="AI1" s="79" t="s">
        <v>57</v>
      </c>
      <c r="AJ1" s="78" t="s">
        <v>8</v>
      </c>
      <c r="AK1" s="78"/>
      <c r="AL1" s="78"/>
      <c r="AM1" s="11"/>
      <c r="AN1" s="78" t="s">
        <v>9</v>
      </c>
      <c r="AO1" s="78"/>
      <c r="AP1" s="78"/>
      <c r="AQ1" s="78"/>
      <c r="AR1" s="78"/>
      <c r="AS1" s="78"/>
      <c r="AT1" s="79" t="s">
        <v>10</v>
      </c>
      <c r="AU1" s="79"/>
      <c r="AV1" s="81" t="s">
        <v>11</v>
      </c>
      <c r="AW1" s="81"/>
      <c r="AX1" s="81"/>
      <c r="AY1" s="81"/>
      <c r="AZ1" s="81"/>
      <c r="BA1" s="81"/>
      <c r="BB1" s="80" t="s">
        <v>12</v>
      </c>
      <c r="BC1" s="80" t="s">
        <v>13</v>
      </c>
      <c r="BD1" s="80" t="s">
        <v>14</v>
      </c>
    </row>
    <row r="2" spans="1:56" s="13" customFormat="1" ht="58.9" customHeight="1">
      <c r="A2" s="83"/>
      <c r="B2" s="83"/>
      <c r="C2" s="82"/>
      <c r="D2" s="82"/>
      <c r="E2" s="82"/>
      <c r="F2" s="82"/>
      <c r="G2" s="82"/>
      <c r="H2" s="82"/>
      <c r="I2" s="83"/>
      <c r="J2" s="82"/>
      <c r="K2" s="83"/>
      <c r="L2" s="8" t="s">
        <v>15</v>
      </c>
      <c r="M2" s="8" t="s">
        <v>21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56</v>
      </c>
      <c r="T2" s="8" t="s">
        <v>52</v>
      </c>
      <c r="U2" s="8" t="s">
        <v>18</v>
      </c>
      <c r="V2" s="8" t="s">
        <v>22</v>
      </c>
      <c r="W2" s="8" t="s">
        <v>23</v>
      </c>
      <c r="X2" s="8" t="s">
        <v>24</v>
      </c>
      <c r="Y2" s="8" t="s">
        <v>54</v>
      </c>
      <c r="Z2" s="8" t="s">
        <v>51</v>
      </c>
      <c r="AA2" s="8" t="s">
        <v>55</v>
      </c>
      <c r="AB2" s="8" t="s">
        <v>18</v>
      </c>
      <c r="AC2" s="8" t="s">
        <v>22</v>
      </c>
      <c r="AD2" s="8" t="s">
        <v>23</v>
      </c>
      <c r="AE2" s="8" t="s">
        <v>24</v>
      </c>
      <c r="AF2" s="9" t="s">
        <v>6</v>
      </c>
      <c r="AG2" s="9" t="s">
        <v>50</v>
      </c>
      <c r="AH2" s="82"/>
      <c r="AI2" s="79"/>
      <c r="AJ2" s="14" t="s">
        <v>63</v>
      </c>
      <c r="AK2" s="14" t="s">
        <v>64</v>
      </c>
      <c r="AL2" s="12" t="s">
        <v>65</v>
      </c>
      <c r="AM2" s="14" t="s">
        <v>62</v>
      </c>
      <c r="AN2" s="12" t="s">
        <v>25</v>
      </c>
      <c r="AO2" s="11" t="s">
        <v>26</v>
      </c>
      <c r="AP2" s="11" t="s">
        <v>27</v>
      </c>
      <c r="AQ2" s="11" t="s">
        <v>28</v>
      </c>
      <c r="AR2" s="11" t="s">
        <v>29</v>
      </c>
      <c r="AS2" s="12" t="s">
        <v>30</v>
      </c>
      <c r="AT2" s="10" t="s">
        <v>31</v>
      </c>
      <c r="AU2" s="10" t="s">
        <v>32</v>
      </c>
      <c r="AV2" s="14" t="s">
        <v>33</v>
      </c>
      <c r="AW2" s="14" t="s">
        <v>34</v>
      </c>
      <c r="AX2" s="14" t="s">
        <v>35</v>
      </c>
      <c r="AY2" s="14" t="s">
        <v>36</v>
      </c>
      <c r="AZ2" s="14" t="s">
        <v>37</v>
      </c>
      <c r="BA2" s="15" t="s">
        <v>38</v>
      </c>
      <c r="BB2" s="80"/>
      <c r="BC2" s="80"/>
      <c r="BD2" s="80"/>
    </row>
    <row r="3" spans="1:56" s="20" customFormat="1" ht="11.25" customHeight="1">
      <c r="A3" s="23">
        <v>1</v>
      </c>
      <c r="B3" s="16"/>
      <c r="C3" s="23" t="s">
        <v>71</v>
      </c>
      <c r="D3" s="23" t="s">
        <v>72</v>
      </c>
      <c r="E3" s="16" t="s">
        <v>39</v>
      </c>
      <c r="F3" s="23" t="s">
        <v>73</v>
      </c>
      <c r="G3" s="23" t="s">
        <v>74</v>
      </c>
      <c r="H3" s="16"/>
      <c r="I3" s="16"/>
      <c r="J3" s="17" t="s">
        <v>40</v>
      </c>
      <c r="K3" s="23"/>
      <c r="L3" s="23" t="s">
        <v>75</v>
      </c>
      <c r="M3" s="24" t="s">
        <v>76</v>
      </c>
      <c r="N3" s="24" t="s">
        <v>77</v>
      </c>
      <c r="O3" s="23" t="s">
        <v>78</v>
      </c>
      <c r="P3" s="23" t="s">
        <v>78</v>
      </c>
      <c r="Q3" s="23" t="s">
        <v>79</v>
      </c>
      <c r="R3" s="24" t="s">
        <v>80</v>
      </c>
      <c r="S3" s="23" t="s">
        <v>75</v>
      </c>
      <c r="T3" s="24" t="s">
        <v>77</v>
      </c>
      <c r="U3" s="23" t="s">
        <v>78</v>
      </c>
      <c r="V3" s="23" t="s">
        <v>78</v>
      </c>
      <c r="W3" s="23" t="s">
        <v>79</v>
      </c>
      <c r="X3" s="24" t="s">
        <v>80</v>
      </c>
      <c r="Y3" s="25" t="s">
        <v>81</v>
      </c>
      <c r="Z3" s="26" t="s">
        <v>92</v>
      </c>
      <c r="AA3" s="25" t="s">
        <v>93</v>
      </c>
      <c r="AB3" s="25" t="s">
        <v>93</v>
      </c>
      <c r="AC3" s="25" t="s">
        <v>94</v>
      </c>
      <c r="AD3" s="27" t="s">
        <v>80</v>
      </c>
      <c r="AE3" s="23"/>
      <c r="AF3" s="28" t="s">
        <v>117</v>
      </c>
      <c r="AG3" s="29" t="s">
        <v>128</v>
      </c>
      <c r="AH3" s="30" t="s">
        <v>139</v>
      </c>
      <c r="AI3" s="31">
        <v>90</v>
      </c>
      <c r="AJ3" s="32">
        <v>37524</v>
      </c>
      <c r="AK3" s="32">
        <v>104929</v>
      </c>
      <c r="AL3" s="18">
        <f t="shared" ref="AL3:AL13" si="0">SUM(AJ3:AK3)</f>
        <v>142453</v>
      </c>
      <c r="AM3" s="23"/>
      <c r="AN3" s="16"/>
      <c r="AO3" s="16"/>
      <c r="AP3" s="16"/>
      <c r="AQ3" s="16"/>
      <c r="AR3" s="16"/>
      <c r="AS3" s="16"/>
      <c r="AT3" s="16"/>
      <c r="AU3" s="16"/>
      <c r="AV3" s="17" t="s">
        <v>41</v>
      </c>
      <c r="AW3" s="17" t="s">
        <v>40</v>
      </c>
      <c r="AX3" s="17" t="s">
        <v>40</v>
      </c>
      <c r="AY3" s="17" t="s">
        <v>40</v>
      </c>
      <c r="AZ3" s="17" t="s">
        <v>42</v>
      </c>
      <c r="BA3" s="17" t="s">
        <v>41</v>
      </c>
      <c r="BB3" s="16"/>
      <c r="BC3" s="19" t="s">
        <v>67</v>
      </c>
      <c r="BD3" s="19" t="s">
        <v>68</v>
      </c>
    </row>
    <row r="4" spans="1:56" s="20" customFormat="1" ht="11.25" customHeight="1">
      <c r="A4" s="23">
        <v>1</v>
      </c>
      <c r="B4" s="16"/>
      <c r="C4" s="23" t="s">
        <v>71</v>
      </c>
      <c r="D4" s="23" t="s">
        <v>72</v>
      </c>
      <c r="E4" s="16" t="s">
        <v>39</v>
      </c>
      <c r="F4" s="23" t="s">
        <v>73</v>
      </c>
      <c r="G4" s="23" t="s">
        <v>74</v>
      </c>
      <c r="H4" s="16"/>
      <c r="I4" s="16"/>
      <c r="J4" s="17" t="s">
        <v>40</v>
      </c>
      <c r="K4" s="23"/>
      <c r="L4" s="23" t="s">
        <v>75</v>
      </c>
      <c r="M4" s="24" t="s">
        <v>76</v>
      </c>
      <c r="N4" s="24" t="s">
        <v>77</v>
      </c>
      <c r="O4" s="23" t="s">
        <v>78</v>
      </c>
      <c r="P4" s="23" t="s">
        <v>78</v>
      </c>
      <c r="Q4" s="23" t="s">
        <v>79</v>
      </c>
      <c r="R4" s="24" t="s">
        <v>80</v>
      </c>
      <c r="S4" s="23" t="s">
        <v>75</v>
      </c>
      <c r="T4" s="24" t="s">
        <v>77</v>
      </c>
      <c r="U4" s="23" t="s">
        <v>78</v>
      </c>
      <c r="V4" s="23" t="s">
        <v>78</v>
      </c>
      <c r="W4" s="23" t="s">
        <v>79</v>
      </c>
      <c r="X4" s="24" t="s">
        <v>80</v>
      </c>
      <c r="Y4" s="33" t="s">
        <v>82</v>
      </c>
      <c r="Z4" s="34" t="s">
        <v>95</v>
      </c>
      <c r="AA4" s="33" t="s">
        <v>93</v>
      </c>
      <c r="AB4" s="33" t="s">
        <v>93</v>
      </c>
      <c r="AC4" s="33" t="s">
        <v>96</v>
      </c>
      <c r="AD4" s="35" t="s">
        <v>97</v>
      </c>
      <c r="AE4" s="23"/>
      <c r="AF4" s="28" t="s">
        <v>118</v>
      </c>
      <c r="AG4" s="29" t="s">
        <v>129</v>
      </c>
      <c r="AH4" s="30" t="s">
        <v>69</v>
      </c>
      <c r="AI4" s="31">
        <v>12</v>
      </c>
      <c r="AJ4" s="32">
        <v>2579</v>
      </c>
      <c r="AK4" s="32">
        <v>9250</v>
      </c>
      <c r="AL4" s="18">
        <f t="shared" si="0"/>
        <v>11829</v>
      </c>
      <c r="AM4" s="23"/>
      <c r="AN4" s="16"/>
      <c r="AO4" s="16"/>
      <c r="AP4" s="16"/>
      <c r="AQ4" s="16"/>
      <c r="AR4" s="16"/>
      <c r="AS4" s="16"/>
      <c r="AT4" s="16"/>
      <c r="AU4" s="16"/>
      <c r="AV4" s="17" t="s">
        <v>41</v>
      </c>
      <c r="AW4" s="17" t="s">
        <v>40</v>
      </c>
      <c r="AX4" s="17" t="s">
        <v>40</v>
      </c>
      <c r="AY4" s="17" t="s">
        <v>40</v>
      </c>
      <c r="AZ4" s="17" t="s">
        <v>42</v>
      </c>
      <c r="BA4" s="17" t="s">
        <v>41</v>
      </c>
      <c r="BB4" s="16"/>
      <c r="BC4" s="19" t="s">
        <v>67</v>
      </c>
      <c r="BD4" s="19" t="s">
        <v>68</v>
      </c>
    </row>
    <row r="5" spans="1:56" s="20" customFormat="1" ht="11.25" customHeight="1">
      <c r="A5" s="23">
        <v>1</v>
      </c>
      <c r="B5" s="16"/>
      <c r="C5" s="23" t="s">
        <v>71</v>
      </c>
      <c r="D5" s="23" t="s">
        <v>72</v>
      </c>
      <c r="E5" s="16" t="s">
        <v>39</v>
      </c>
      <c r="F5" s="23" t="s">
        <v>73</v>
      </c>
      <c r="G5" s="23" t="s">
        <v>74</v>
      </c>
      <c r="H5" s="16"/>
      <c r="I5" s="16"/>
      <c r="J5" s="17" t="s">
        <v>40</v>
      </c>
      <c r="K5" s="23"/>
      <c r="L5" s="23" t="s">
        <v>75</v>
      </c>
      <c r="M5" s="24" t="s">
        <v>76</v>
      </c>
      <c r="N5" s="24" t="s">
        <v>77</v>
      </c>
      <c r="O5" s="23" t="s">
        <v>78</v>
      </c>
      <c r="P5" s="23" t="s">
        <v>78</v>
      </c>
      <c r="Q5" s="23" t="s">
        <v>79</v>
      </c>
      <c r="R5" s="24" t="s">
        <v>80</v>
      </c>
      <c r="S5" s="23" t="s">
        <v>75</v>
      </c>
      <c r="T5" s="24" t="s">
        <v>77</v>
      </c>
      <c r="U5" s="23" t="s">
        <v>78</v>
      </c>
      <c r="V5" s="23" t="s">
        <v>78</v>
      </c>
      <c r="W5" s="23" t="s">
        <v>79</v>
      </c>
      <c r="X5" s="24" t="s">
        <v>80</v>
      </c>
      <c r="Y5" s="33" t="s">
        <v>83</v>
      </c>
      <c r="Z5" s="34" t="s">
        <v>98</v>
      </c>
      <c r="AA5" s="33" t="s">
        <v>93</v>
      </c>
      <c r="AB5" s="33" t="s">
        <v>93</v>
      </c>
      <c r="AC5" s="33" t="s">
        <v>99</v>
      </c>
      <c r="AD5" s="35"/>
      <c r="AE5" s="23"/>
      <c r="AF5" s="28" t="s">
        <v>119</v>
      </c>
      <c r="AG5" s="29" t="s">
        <v>130</v>
      </c>
      <c r="AH5" s="30" t="s">
        <v>139</v>
      </c>
      <c r="AI5" s="31">
        <v>150</v>
      </c>
      <c r="AJ5" s="32">
        <v>65407</v>
      </c>
      <c r="AK5" s="32">
        <v>206681</v>
      </c>
      <c r="AL5" s="18">
        <f t="shared" si="0"/>
        <v>272088</v>
      </c>
      <c r="AM5" s="23"/>
      <c r="AN5" s="16"/>
      <c r="AO5" s="16"/>
      <c r="AP5" s="16"/>
      <c r="AQ5" s="16"/>
      <c r="AR5" s="16"/>
      <c r="AS5" s="16"/>
      <c r="AT5" s="16"/>
      <c r="AU5" s="16"/>
      <c r="AV5" s="17" t="s">
        <v>41</v>
      </c>
      <c r="AW5" s="17" t="s">
        <v>40</v>
      </c>
      <c r="AX5" s="17" t="s">
        <v>40</v>
      </c>
      <c r="AY5" s="17" t="s">
        <v>40</v>
      </c>
      <c r="AZ5" s="17" t="s">
        <v>42</v>
      </c>
      <c r="BA5" s="17" t="s">
        <v>41</v>
      </c>
      <c r="BB5" s="16"/>
      <c r="BC5" s="19" t="s">
        <v>67</v>
      </c>
      <c r="BD5" s="19" t="s">
        <v>68</v>
      </c>
    </row>
    <row r="6" spans="1:56" s="20" customFormat="1" ht="11.25" customHeight="1">
      <c r="A6" s="23">
        <v>1</v>
      </c>
      <c r="B6" s="16"/>
      <c r="C6" s="23" t="s">
        <v>71</v>
      </c>
      <c r="D6" s="23" t="s">
        <v>72</v>
      </c>
      <c r="E6" s="16" t="s">
        <v>39</v>
      </c>
      <c r="F6" s="23" t="s">
        <v>73</v>
      </c>
      <c r="G6" s="23" t="s">
        <v>74</v>
      </c>
      <c r="H6" s="16"/>
      <c r="I6" s="16"/>
      <c r="J6" s="17" t="s">
        <v>40</v>
      </c>
      <c r="K6" s="23"/>
      <c r="L6" s="23" t="s">
        <v>75</v>
      </c>
      <c r="M6" s="24" t="s">
        <v>76</v>
      </c>
      <c r="N6" s="24" t="s">
        <v>77</v>
      </c>
      <c r="O6" s="23" t="s">
        <v>78</v>
      </c>
      <c r="P6" s="23" t="s">
        <v>78</v>
      </c>
      <c r="Q6" s="23" t="s">
        <v>79</v>
      </c>
      <c r="R6" s="24" t="s">
        <v>80</v>
      </c>
      <c r="S6" s="23" t="s">
        <v>75</v>
      </c>
      <c r="T6" s="24" t="s">
        <v>77</v>
      </c>
      <c r="U6" s="23" t="s">
        <v>78</v>
      </c>
      <c r="V6" s="23" t="s">
        <v>78</v>
      </c>
      <c r="W6" s="23" t="s">
        <v>79</v>
      </c>
      <c r="X6" s="24" t="s">
        <v>80</v>
      </c>
      <c r="Y6" s="33" t="s">
        <v>84</v>
      </c>
      <c r="Z6" s="34" t="s">
        <v>100</v>
      </c>
      <c r="AA6" s="33" t="s">
        <v>93</v>
      </c>
      <c r="AB6" s="33" t="s">
        <v>93</v>
      </c>
      <c r="AC6" s="33" t="s">
        <v>101</v>
      </c>
      <c r="AD6" s="35"/>
      <c r="AE6" s="23"/>
      <c r="AF6" s="28" t="s">
        <v>121</v>
      </c>
      <c r="AG6" s="29" t="s">
        <v>131</v>
      </c>
      <c r="AH6" s="30" t="s">
        <v>140</v>
      </c>
      <c r="AI6" s="31">
        <v>32.5</v>
      </c>
      <c r="AJ6" s="32">
        <v>8012</v>
      </c>
      <c r="AK6" s="32">
        <v>11210</v>
      </c>
      <c r="AL6" s="18">
        <f t="shared" si="0"/>
        <v>19222</v>
      </c>
      <c r="AM6" s="23"/>
      <c r="AN6" s="16"/>
      <c r="AO6" s="16"/>
      <c r="AP6" s="16"/>
      <c r="AQ6" s="16"/>
      <c r="AR6" s="16"/>
      <c r="AS6" s="16"/>
      <c r="AT6" s="16"/>
      <c r="AU6" s="16"/>
      <c r="AV6" s="17" t="s">
        <v>41</v>
      </c>
      <c r="AW6" s="17" t="s">
        <v>40</v>
      </c>
      <c r="AX6" s="17" t="s">
        <v>40</v>
      </c>
      <c r="AY6" s="17" t="s">
        <v>40</v>
      </c>
      <c r="AZ6" s="17" t="s">
        <v>42</v>
      </c>
      <c r="BA6" s="17" t="s">
        <v>41</v>
      </c>
      <c r="BB6" s="16"/>
      <c r="BC6" s="19" t="s">
        <v>67</v>
      </c>
      <c r="BD6" s="19" t="s">
        <v>68</v>
      </c>
    </row>
    <row r="7" spans="1:56" s="20" customFormat="1" ht="11.25" customHeight="1">
      <c r="A7" s="23">
        <v>1</v>
      </c>
      <c r="B7" s="16"/>
      <c r="C7" s="23" t="s">
        <v>71</v>
      </c>
      <c r="D7" s="23" t="s">
        <v>72</v>
      </c>
      <c r="E7" s="16" t="s">
        <v>39</v>
      </c>
      <c r="F7" s="23" t="s">
        <v>73</v>
      </c>
      <c r="G7" s="23" t="s">
        <v>74</v>
      </c>
      <c r="H7" s="16"/>
      <c r="I7" s="16"/>
      <c r="J7" s="17" t="s">
        <v>40</v>
      </c>
      <c r="K7" s="23"/>
      <c r="L7" s="23" t="s">
        <v>75</v>
      </c>
      <c r="M7" s="24" t="s">
        <v>76</v>
      </c>
      <c r="N7" s="24" t="s">
        <v>77</v>
      </c>
      <c r="O7" s="23" t="s">
        <v>78</v>
      </c>
      <c r="P7" s="23" t="s">
        <v>78</v>
      </c>
      <c r="Q7" s="23" t="s">
        <v>79</v>
      </c>
      <c r="R7" s="24" t="s">
        <v>80</v>
      </c>
      <c r="S7" s="23" t="s">
        <v>75</v>
      </c>
      <c r="T7" s="24" t="s">
        <v>77</v>
      </c>
      <c r="U7" s="23" t="s">
        <v>78</v>
      </c>
      <c r="V7" s="23" t="s">
        <v>78</v>
      </c>
      <c r="W7" s="23" t="s">
        <v>79</v>
      </c>
      <c r="X7" s="24" t="s">
        <v>80</v>
      </c>
      <c r="Y7" s="33" t="s">
        <v>85</v>
      </c>
      <c r="Z7" s="34" t="s">
        <v>102</v>
      </c>
      <c r="AA7" s="33" t="s">
        <v>103</v>
      </c>
      <c r="AB7" s="33" t="s">
        <v>103</v>
      </c>
      <c r="AC7" s="33" t="s">
        <v>104</v>
      </c>
      <c r="AD7" s="35">
        <v>2</v>
      </c>
      <c r="AE7" s="23"/>
      <c r="AF7" s="28" t="s">
        <v>122</v>
      </c>
      <c r="AG7" s="29" t="s">
        <v>132</v>
      </c>
      <c r="AH7" s="30" t="s">
        <v>141</v>
      </c>
      <c r="AI7" s="31">
        <v>66</v>
      </c>
      <c r="AJ7" s="32">
        <v>38884</v>
      </c>
      <c r="AK7" s="32">
        <v>20274</v>
      </c>
      <c r="AL7" s="18">
        <f t="shared" si="0"/>
        <v>59158</v>
      </c>
      <c r="AM7" s="23"/>
      <c r="AN7" s="16"/>
      <c r="AO7" s="16"/>
      <c r="AP7" s="16"/>
      <c r="AQ7" s="16"/>
      <c r="AR7" s="16"/>
      <c r="AS7" s="16"/>
      <c r="AT7" s="16"/>
      <c r="AU7" s="16"/>
      <c r="AV7" s="17" t="s">
        <v>41</v>
      </c>
      <c r="AW7" s="17" t="s">
        <v>40</v>
      </c>
      <c r="AX7" s="17" t="s">
        <v>40</v>
      </c>
      <c r="AY7" s="17" t="s">
        <v>40</v>
      </c>
      <c r="AZ7" s="17" t="s">
        <v>42</v>
      </c>
      <c r="BA7" s="17" t="s">
        <v>41</v>
      </c>
      <c r="BB7" s="16"/>
      <c r="BC7" s="19" t="s">
        <v>67</v>
      </c>
      <c r="BD7" s="19" t="s">
        <v>68</v>
      </c>
    </row>
    <row r="8" spans="1:56" s="20" customFormat="1" ht="11.25" customHeight="1">
      <c r="A8" s="23">
        <v>1</v>
      </c>
      <c r="B8" s="16"/>
      <c r="C8" s="23" t="s">
        <v>71</v>
      </c>
      <c r="D8" s="23" t="s">
        <v>72</v>
      </c>
      <c r="E8" s="16" t="s">
        <v>39</v>
      </c>
      <c r="F8" s="23" t="s">
        <v>73</v>
      </c>
      <c r="G8" s="23" t="s">
        <v>74</v>
      </c>
      <c r="H8" s="16"/>
      <c r="I8" s="16"/>
      <c r="J8" s="17" t="s">
        <v>40</v>
      </c>
      <c r="K8" s="23"/>
      <c r="L8" s="23" t="s">
        <v>75</v>
      </c>
      <c r="M8" s="24" t="s">
        <v>76</v>
      </c>
      <c r="N8" s="24" t="s">
        <v>77</v>
      </c>
      <c r="O8" s="23" t="s">
        <v>78</v>
      </c>
      <c r="P8" s="23" t="s">
        <v>78</v>
      </c>
      <c r="Q8" s="23" t="s">
        <v>79</v>
      </c>
      <c r="R8" s="24" t="s">
        <v>80</v>
      </c>
      <c r="S8" s="23" t="s">
        <v>75</v>
      </c>
      <c r="T8" s="24" t="s">
        <v>77</v>
      </c>
      <c r="U8" s="23" t="s">
        <v>78</v>
      </c>
      <c r="V8" s="23" t="s">
        <v>78</v>
      </c>
      <c r="W8" s="23" t="s">
        <v>79</v>
      </c>
      <c r="X8" s="24" t="s">
        <v>80</v>
      </c>
      <c r="Y8" s="33" t="s">
        <v>86</v>
      </c>
      <c r="Z8" s="34" t="s">
        <v>105</v>
      </c>
      <c r="AA8" s="33" t="s">
        <v>106</v>
      </c>
      <c r="AB8" s="33" t="s">
        <v>106</v>
      </c>
      <c r="AC8" s="33"/>
      <c r="AD8" s="36" t="s">
        <v>107</v>
      </c>
      <c r="AE8" s="23"/>
      <c r="AF8" s="28" t="s">
        <v>123</v>
      </c>
      <c r="AG8" s="29" t="s">
        <v>133</v>
      </c>
      <c r="AH8" s="30" t="s">
        <v>69</v>
      </c>
      <c r="AI8" s="31">
        <v>30.5</v>
      </c>
      <c r="AJ8" s="32">
        <v>2234</v>
      </c>
      <c r="AK8" s="32">
        <v>6843</v>
      </c>
      <c r="AL8" s="18">
        <f t="shared" si="0"/>
        <v>9077</v>
      </c>
      <c r="AM8" s="23"/>
      <c r="AN8" s="16"/>
      <c r="AO8" s="16"/>
      <c r="AP8" s="16"/>
      <c r="AQ8" s="16"/>
      <c r="AR8" s="16"/>
      <c r="AS8" s="16"/>
      <c r="AT8" s="16"/>
      <c r="AU8" s="16"/>
      <c r="AV8" s="17" t="s">
        <v>41</v>
      </c>
      <c r="AW8" s="17" t="s">
        <v>40</v>
      </c>
      <c r="AX8" s="17" t="s">
        <v>40</v>
      </c>
      <c r="AY8" s="17" t="s">
        <v>40</v>
      </c>
      <c r="AZ8" s="17" t="s">
        <v>42</v>
      </c>
      <c r="BA8" s="17" t="s">
        <v>41</v>
      </c>
      <c r="BB8" s="16"/>
      <c r="BC8" s="19" t="s">
        <v>67</v>
      </c>
      <c r="BD8" s="19" t="s">
        <v>68</v>
      </c>
    </row>
    <row r="9" spans="1:56" s="20" customFormat="1" ht="11.25" customHeight="1">
      <c r="A9" s="23">
        <v>1</v>
      </c>
      <c r="B9" s="16"/>
      <c r="C9" s="23" t="s">
        <v>71</v>
      </c>
      <c r="D9" s="23" t="s">
        <v>72</v>
      </c>
      <c r="E9" s="16" t="s">
        <v>39</v>
      </c>
      <c r="F9" s="23" t="s">
        <v>73</v>
      </c>
      <c r="G9" s="23" t="s">
        <v>74</v>
      </c>
      <c r="H9" s="16"/>
      <c r="I9" s="16"/>
      <c r="J9" s="17" t="s">
        <v>40</v>
      </c>
      <c r="K9" s="23"/>
      <c r="L9" s="23" t="s">
        <v>75</v>
      </c>
      <c r="M9" s="24" t="s">
        <v>76</v>
      </c>
      <c r="N9" s="24" t="s">
        <v>77</v>
      </c>
      <c r="O9" s="23" t="s">
        <v>78</v>
      </c>
      <c r="P9" s="23" t="s">
        <v>78</v>
      </c>
      <c r="Q9" s="23" t="s">
        <v>79</v>
      </c>
      <c r="R9" s="24" t="s">
        <v>80</v>
      </c>
      <c r="S9" s="23" t="s">
        <v>75</v>
      </c>
      <c r="T9" s="24" t="s">
        <v>77</v>
      </c>
      <c r="U9" s="23" t="s">
        <v>78</v>
      </c>
      <c r="V9" s="23" t="s">
        <v>78</v>
      </c>
      <c r="W9" s="23" t="s">
        <v>79</v>
      </c>
      <c r="X9" s="24" t="s">
        <v>80</v>
      </c>
      <c r="Y9" s="33" t="s">
        <v>87</v>
      </c>
      <c r="Z9" s="34" t="s">
        <v>108</v>
      </c>
      <c r="AA9" s="33" t="s">
        <v>109</v>
      </c>
      <c r="AB9" s="33" t="s">
        <v>109</v>
      </c>
      <c r="AC9" s="33" t="s">
        <v>110</v>
      </c>
      <c r="AD9" s="35"/>
      <c r="AE9" s="23"/>
      <c r="AF9" s="28" t="s">
        <v>124</v>
      </c>
      <c r="AG9" s="29" t="s">
        <v>134</v>
      </c>
      <c r="AH9" s="30" t="s">
        <v>69</v>
      </c>
      <c r="AI9" s="31">
        <v>32.5</v>
      </c>
      <c r="AJ9" s="32">
        <v>12739</v>
      </c>
      <c r="AK9" s="32">
        <v>35783</v>
      </c>
      <c r="AL9" s="18">
        <f t="shared" si="0"/>
        <v>48522</v>
      </c>
      <c r="AM9" s="23"/>
      <c r="AN9" s="16"/>
      <c r="AO9" s="16"/>
      <c r="AP9" s="16"/>
      <c r="AQ9" s="16"/>
      <c r="AR9" s="16"/>
      <c r="AS9" s="16"/>
      <c r="AT9" s="16"/>
      <c r="AU9" s="16"/>
      <c r="AV9" s="17" t="s">
        <v>41</v>
      </c>
      <c r="AW9" s="17" t="s">
        <v>40</v>
      </c>
      <c r="AX9" s="17" t="s">
        <v>40</v>
      </c>
      <c r="AY9" s="17" t="s">
        <v>40</v>
      </c>
      <c r="AZ9" s="17" t="s">
        <v>42</v>
      </c>
      <c r="BA9" s="17" t="s">
        <v>41</v>
      </c>
      <c r="BB9" s="16"/>
      <c r="BC9" s="19" t="s">
        <v>67</v>
      </c>
      <c r="BD9" s="19" t="s">
        <v>68</v>
      </c>
    </row>
    <row r="10" spans="1:56" s="20" customFormat="1" ht="11.25" customHeight="1">
      <c r="A10" s="23">
        <v>1</v>
      </c>
      <c r="B10" s="16"/>
      <c r="C10" s="23" t="s">
        <v>71</v>
      </c>
      <c r="D10" s="23" t="s">
        <v>72</v>
      </c>
      <c r="E10" s="16" t="s">
        <v>39</v>
      </c>
      <c r="F10" s="23" t="s">
        <v>73</v>
      </c>
      <c r="G10" s="23" t="s">
        <v>74</v>
      </c>
      <c r="H10" s="16"/>
      <c r="I10" s="16"/>
      <c r="J10" s="17" t="s">
        <v>40</v>
      </c>
      <c r="K10" s="23"/>
      <c r="L10" s="23" t="s">
        <v>75</v>
      </c>
      <c r="M10" s="24" t="s">
        <v>76</v>
      </c>
      <c r="N10" s="24" t="s">
        <v>77</v>
      </c>
      <c r="O10" s="23" t="s">
        <v>78</v>
      </c>
      <c r="P10" s="23" t="s">
        <v>78</v>
      </c>
      <c r="Q10" s="23" t="s">
        <v>79</v>
      </c>
      <c r="R10" s="24" t="s">
        <v>80</v>
      </c>
      <c r="S10" s="23" t="s">
        <v>75</v>
      </c>
      <c r="T10" s="24" t="s">
        <v>77</v>
      </c>
      <c r="U10" s="23" t="s">
        <v>78</v>
      </c>
      <c r="V10" s="23" t="s">
        <v>78</v>
      </c>
      <c r="W10" s="23" t="s">
        <v>79</v>
      </c>
      <c r="X10" s="24" t="s">
        <v>80</v>
      </c>
      <c r="Y10" s="33" t="s">
        <v>88</v>
      </c>
      <c r="Z10" s="34" t="s">
        <v>98</v>
      </c>
      <c r="AA10" s="33" t="s">
        <v>93</v>
      </c>
      <c r="AB10" s="33" t="s">
        <v>93</v>
      </c>
      <c r="AC10" s="33" t="s">
        <v>111</v>
      </c>
      <c r="AD10" s="35"/>
      <c r="AE10" s="23"/>
      <c r="AF10" s="28" t="s">
        <v>125</v>
      </c>
      <c r="AG10" s="29" t="s">
        <v>135</v>
      </c>
      <c r="AH10" s="30" t="s">
        <v>69</v>
      </c>
      <c r="AI10" s="31">
        <v>6.3</v>
      </c>
      <c r="AJ10" s="32">
        <v>47</v>
      </c>
      <c r="AK10" s="32">
        <v>501</v>
      </c>
      <c r="AL10" s="18">
        <f t="shared" si="0"/>
        <v>548</v>
      </c>
      <c r="AM10" s="23"/>
      <c r="AN10" s="16"/>
      <c r="AO10" s="16"/>
      <c r="AP10" s="16"/>
      <c r="AQ10" s="16"/>
      <c r="AR10" s="16"/>
      <c r="AS10" s="16"/>
      <c r="AT10" s="16"/>
      <c r="AU10" s="16"/>
      <c r="AV10" s="17" t="s">
        <v>41</v>
      </c>
      <c r="AW10" s="17" t="s">
        <v>40</v>
      </c>
      <c r="AX10" s="17" t="s">
        <v>40</v>
      </c>
      <c r="AY10" s="17" t="s">
        <v>40</v>
      </c>
      <c r="AZ10" s="17" t="s">
        <v>42</v>
      </c>
      <c r="BA10" s="17" t="s">
        <v>41</v>
      </c>
      <c r="BB10" s="16"/>
      <c r="BC10" s="19" t="s">
        <v>67</v>
      </c>
      <c r="BD10" s="19" t="s">
        <v>68</v>
      </c>
    </row>
    <row r="11" spans="1:56" s="20" customFormat="1" ht="11.25" customHeight="1">
      <c r="A11" s="23">
        <v>1</v>
      </c>
      <c r="B11" s="16"/>
      <c r="C11" s="23" t="s">
        <v>71</v>
      </c>
      <c r="D11" s="23" t="s">
        <v>72</v>
      </c>
      <c r="E11" s="16" t="s">
        <v>39</v>
      </c>
      <c r="F11" s="23" t="s">
        <v>73</v>
      </c>
      <c r="G11" s="23" t="s">
        <v>74</v>
      </c>
      <c r="H11" s="16"/>
      <c r="I11" s="16"/>
      <c r="J11" s="17" t="s">
        <v>40</v>
      </c>
      <c r="K11" s="23"/>
      <c r="L11" s="23" t="s">
        <v>75</v>
      </c>
      <c r="M11" s="24" t="s">
        <v>76</v>
      </c>
      <c r="N11" s="24" t="s">
        <v>77</v>
      </c>
      <c r="O11" s="23" t="s">
        <v>78</v>
      </c>
      <c r="P11" s="23" t="s">
        <v>78</v>
      </c>
      <c r="Q11" s="23" t="s">
        <v>79</v>
      </c>
      <c r="R11" s="24" t="s">
        <v>80</v>
      </c>
      <c r="S11" s="23" t="s">
        <v>75</v>
      </c>
      <c r="T11" s="24" t="s">
        <v>77</v>
      </c>
      <c r="U11" s="23" t="s">
        <v>78</v>
      </c>
      <c r="V11" s="23" t="s">
        <v>78</v>
      </c>
      <c r="W11" s="23" t="s">
        <v>79</v>
      </c>
      <c r="X11" s="24" t="s">
        <v>80</v>
      </c>
      <c r="Y11" s="33" t="s">
        <v>89</v>
      </c>
      <c r="Z11" s="34" t="s">
        <v>92</v>
      </c>
      <c r="AA11" s="33" t="s">
        <v>93</v>
      </c>
      <c r="AB11" s="33" t="s">
        <v>93</v>
      </c>
      <c r="AC11" s="33" t="s">
        <v>112</v>
      </c>
      <c r="AD11" s="27" t="s">
        <v>80</v>
      </c>
      <c r="AE11" s="23"/>
      <c r="AF11" s="28" t="s">
        <v>126</v>
      </c>
      <c r="AG11" s="29" t="s">
        <v>136</v>
      </c>
      <c r="AH11" s="30" t="s">
        <v>139</v>
      </c>
      <c r="AI11" s="31">
        <v>35</v>
      </c>
      <c r="AJ11" s="32">
        <v>14295</v>
      </c>
      <c r="AK11" s="32">
        <v>37597</v>
      </c>
      <c r="AL11" s="18">
        <f t="shared" si="0"/>
        <v>51892</v>
      </c>
      <c r="AM11" s="23"/>
      <c r="AN11" s="16"/>
      <c r="AO11" s="16"/>
      <c r="AP11" s="16"/>
      <c r="AQ11" s="16"/>
      <c r="AR11" s="16"/>
      <c r="AS11" s="16"/>
      <c r="AT11" s="16"/>
      <c r="AU11" s="16"/>
      <c r="AV11" s="17" t="s">
        <v>41</v>
      </c>
      <c r="AW11" s="17" t="s">
        <v>40</v>
      </c>
      <c r="AX11" s="17" t="s">
        <v>40</v>
      </c>
      <c r="AY11" s="17" t="s">
        <v>40</v>
      </c>
      <c r="AZ11" s="17" t="s">
        <v>42</v>
      </c>
      <c r="BA11" s="17" t="s">
        <v>41</v>
      </c>
      <c r="BB11" s="16"/>
      <c r="BC11" s="19" t="s">
        <v>67</v>
      </c>
      <c r="BD11" s="19" t="s">
        <v>68</v>
      </c>
    </row>
    <row r="12" spans="1:56" s="20" customFormat="1" ht="11.25" customHeight="1">
      <c r="A12" s="23">
        <v>1</v>
      </c>
      <c r="B12" s="16"/>
      <c r="C12" s="23" t="s">
        <v>71</v>
      </c>
      <c r="D12" s="23" t="s">
        <v>72</v>
      </c>
      <c r="E12" s="16" t="s">
        <v>39</v>
      </c>
      <c r="F12" s="23" t="s">
        <v>73</v>
      </c>
      <c r="G12" s="23" t="s">
        <v>74</v>
      </c>
      <c r="H12" s="16"/>
      <c r="I12" s="16"/>
      <c r="J12" s="17" t="s">
        <v>40</v>
      </c>
      <c r="K12" s="23"/>
      <c r="L12" s="23" t="s">
        <v>75</v>
      </c>
      <c r="M12" s="24" t="s">
        <v>76</v>
      </c>
      <c r="N12" s="24" t="s">
        <v>77</v>
      </c>
      <c r="O12" s="23" t="s">
        <v>78</v>
      </c>
      <c r="P12" s="23" t="s">
        <v>78</v>
      </c>
      <c r="Q12" s="23" t="s">
        <v>79</v>
      </c>
      <c r="R12" s="24" t="s">
        <v>80</v>
      </c>
      <c r="S12" s="23" t="s">
        <v>75</v>
      </c>
      <c r="T12" s="24" t="s">
        <v>77</v>
      </c>
      <c r="U12" s="23" t="s">
        <v>78</v>
      </c>
      <c r="V12" s="23" t="s">
        <v>78</v>
      </c>
      <c r="W12" s="23" t="s">
        <v>79</v>
      </c>
      <c r="X12" s="24" t="s">
        <v>80</v>
      </c>
      <c r="Y12" s="33" t="s">
        <v>90</v>
      </c>
      <c r="Z12" s="34" t="s">
        <v>105</v>
      </c>
      <c r="AA12" s="33" t="s">
        <v>106</v>
      </c>
      <c r="AB12" s="33" t="s">
        <v>106</v>
      </c>
      <c r="AC12" s="33" t="s">
        <v>113</v>
      </c>
      <c r="AD12" s="35">
        <v>64</v>
      </c>
      <c r="AE12" s="23"/>
      <c r="AF12" s="28" t="s">
        <v>120</v>
      </c>
      <c r="AG12" s="29" t="s">
        <v>137</v>
      </c>
      <c r="AH12" s="30" t="s">
        <v>69</v>
      </c>
      <c r="AI12" s="31">
        <v>32.5</v>
      </c>
      <c r="AJ12" s="32">
        <v>10025</v>
      </c>
      <c r="AK12" s="32">
        <v>27091</v>
      </c>
      <c r="AL12" s="18">
        <f t="shared" si="0"/>
        <v>37116</v>
      </c>
      <c r="AM12" s="23"/>
      <c r="AN12" s="16"/>
      <c r="AO12" s="16"/>
      <c r="AP12" s="16"/>
      <c r="AQ12" s="16"/>
      <c r="AR12" s="16"/>
      <c r="AS12" s="16"/>
      <c r="AT12" s="16"/>
      <c r="AU12" s="16"/>
      <c r="AV12" s="17" t="s">
        <v>41</v>
      </c>
      <c r="AW12" s="17" t="s">
        <v>40</v>
      </c>
      <c r="AX12" s="17" t="s">
        <v>40</v>
      </c>
      <c r="AY12" s="17" t="s">
        <v>40</v>
      </c>
      <c r="AZ12" s="17" t="s">
        <v>42</v>
      </c>
      <c r="BA12" s="17" t="s">
        <v>41</v>
      </c>
      <c r="BB12" s="16"/>
      <c r="BC12" s="19" t="s">
        <v>67</v>
      </c>
      <c r="BD12" s="19" t="s">
        <v>68</v>
      </c>
    </row>
    <row r="13" spans="1:56" s="20" customFormat="1" ht="11.25" customHeight="1">
      <c r="A13" s="23">
        <v>1</v>
      </c>
      <c r="B13" s="16"/>
      <c r="C13" s="23" t="s">
        <v>71</v>
      </c>
      <c r="D13" s="23" t="s">
        <v>72</v>
      </c>
      <c r="E13" s="16" t="s">
        <v>39</v>
      </c>
      <c r="F13" s="23" t="s">
        <v>73</v>
      </c>
      <c r="G13" s="23" t="s">
        <v>74</v>
      </c>
      <c r="H13" s="16"/>
      <c r="I13" s="16"/>
      <c r="J13" s="17" t="s">
        <v>40</v>
      </c>
      <c r="K13" s="23"/>
      <c r="L13" s="23" t="s">
        <v>75</v>
      </c>
      <c r="M13" s="24" t="s">
        <v>76</v>
      </c>
      <c r="N13" s="24" t="s">
        <v>77</v>
      </c>
      <c r="O13" s="23" t="s">
        <v>78</v>
      </c>
      <c r="P13" s="23" t="s">
        <v>78</v>
      </c>
      <c r="Q13" s="23" t="s">
        <v>79</v>
      </c>
      <c r="R13" s="24" t="s">
        <v>80</v>
      </c>
      <c r="S13" s="23" t="s">
        <v>75</v>
      </c>
      <c r="T13" s="24" t="s">
        <v>77</v>
      </c>
      <c r="U13" s="23" t="s">
        <v>78</v>
      </c>
      <c r="V13" s="23" t="s">
        <v>78</v>
      </c>
      <c r="W13" s="23" t="s">
        <v>79</v>
      </c>
      <c r="X13" s="24" t="s">
        <v>80</v>
      </c>
      <c r="Y13" s="37" t="s">
        <v>91</v>
      </c>
      <c r="Z13" s="34" t="s">
        <v>114</v>
      </c>
      <c r="AA13" s="38" t="s">
        <v>115</v>
      </c>
      <c r="AB13" s="38" t="s">
        <v>115</v>
      </c>
      <c r="AC13" s="38" t="s">
        <v>116</v>
      </c>
      <c r="AD13" s="35">
        <v>24</v>
      </c>
      <c r="AE13" s="23"/>
      <c r="AF13" s="28" t="s">
        <v>127</v>
      </c>
      <c r="AG13" s="29" t="s">
        <v>138</v>
      </c>
      <c r="AH13" s="39" t="s">
        <v>141</v>
      </c>
      <c r="AI13" s="74">
        <v>65</v>
      </c>
      <c r="AJ13" s="32">
        <v>65582</v>
      </c>
      <c r="AK13" s="32">
        <v>52361</v>
      </c>
      <c r="AL13" s="18">
        <f t="shared" si="0"/>
        <v>117943</v>
      </c>
      <c r="AM13" s="23"/>
      <c r="AN13" s="16"/>
      <c r="AO13" s="16"/>
      <c r="AP13" s="16"/>
      <c r="AQ13" s="16"/>
      <c r="AR13" s="16"/>
      <c r="AS13" s="16"/>
      <c r="AT13" s="16"/>
      <c r="AU13" s="16"/>
      <c r="AV13" s="17" t="s">
        <v>41</v>
      </c>
      <c r="AW13" s="17" t="s">
        <v>40</v>
      </c>
      <c r="AX13" s="17" t="s">
        <v>40</v>
      </c>
      <c r="AY13" s="17" t="s">
        <v>40</v>
      </c>
      <c r="AZ13" s="17" t="s">
        <v>42</v>
      </c>
      <c r="BA13" s="17" t="s">
        <v>41</v>
      </c>
      <c r="BB13" s="16"/>
      <c r="BC13" s="19" t="s">
        <v>67</v>
      </c>
      <c r="BD13" s="19" t="s">
        <v>68</v>
      </c>
    </row>
    <row r="14" spans="1:56">
      <c r="AI14" s="21">
        <f>SUM(AI3:AI13)</f>
        <v>552.29999999999995</v>
      </c>
      <c r="AJ14" s="21">
        <f>SUM(AJ3:AJ13)</f>
        <v>257328</v>
      </c>
      <c r="AK14" s="21">
        <f>SUM(AK3:AK13)</f>
        <v>512520</v>
      </c>
      <c r="AL14" s="21">
        <f>SUM(AL3:AL13)</f>
        <v>769848</v>
      </c>
    </row>
    <row r="15" spans="1:56">
      <c r="AL15" s="21">
        <f>AL14/1000</f>
        <v>769.84799999999996</v>
      </c>
    </row>
  </sheetData>
  <mergeCells count="23">
    <mergeCell ref="A1:A2"/>
    <mergeCell ref="B1:B2"/>
    <mergeCell ref="C1:C2"/>
    <mergeCell ref="D1:D2"/>
    <mergeCell ref="S1:X1"/>
    <mergeCell ref="K1:K2"/>
    <mergeCell ref="F1:F2"/>
    <mergeCell ref="G1:G2"/>
    <mergeCell ref="H1:H2"/>
    <mergeCell ref="E1:E2"/>
    <mergeCell ref="I1:I2"/>
    <mergeCell ref="J1:J2"/>
    <mergeCell ref="AJ1:AL1"/>
    <mergeCell ref="Y1:AG1"/>
    <mergeCell ref="AH1:AH2"/>
    <mergeCell ref="AI1:AI2"/>
    <mergeCell ref="L1:R1"/>
    <mergeCell ref="AN1:AS1"/>
    <mergeCell ref="AT1:AU1"/>
    <mergeCell ref="BD1:BD2"/>
    <mergeCell ref="AV1:BA1"/>
    <mergeCell ref="BB1:BB2"/>
    <mergeCell ref="BC1:BC2"/>
  </mergeCells>
  <phoneticPr fontId="4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P20"/>
  <sheetViews>
    <sheetView tabSelected="1" workbookViewId="0">
      <selection activeCell="A19" sqref="A19"/>
    </sheetView>
  </sheetViews>
  <sheetFormatPr defaultColWidth="8.5" defaultRowHeight="12"/>
  <cols>
    <col min="1" max="1" width="8.5" style="21" customWidth="1"/>
    <col min="2" max="2" width="32.75" style="21" customWidth="1"/>
    <col min="3" max="3" width="10.75" style="21" customWidth="1"/>
    <col min="4" max="4" width="15.125" style="21" customWidth="1"/>
    <col min="5" max="5" width="14" style="21" customWidth="1"/>
    <col min="6" max="6" width="25.875" style="21" customWidth="1"/>
    <col min="7" max="8" width="8.5" style="21" customWidth="1"/>
    <col min="9" max="9" width="22.75" style="22" customWidth="1"/>
    <col min="10" max="10" width="9.75" style="22" customWidth="1"/>
    <col min="11" max="12" width="8.5" style="21" customWidth="1"/>
    <col min="13" max="14" width="8.75" style="21" customWidth="1"/>
    <col min="15" max="16" width="8.5" style="21" customWidth="1"/>
    <col min="17" max="17" width="11.75" style="21" customWidth="1"/>
    <col min="18" max="18" width="11.25" style="21" bestFit="1" customWidth="1"/>
    <col min="19" max="19" width="8.75" style="21" bestFit="1" customWidth="1"/>
    <col min="20" max="20" width="10.625" style="21" customWidth="1"/>
    <col min="21" max="21" width="10.875" style="21" customWidth="1"/>
    <col min="22" max="22" width="8.75" style="21" bestFit="1" customWidth="1"/>
    <col min="23" max="23" width="10.5" style="21" customWidth="1"/>
    <col min="24" max="24" width="12.375" style="21" customWidth="1"/>
    <col min="25" max="25" width="9.125" style="21" customWidth="1"/>
    <col min="26" max="26" width="8.75" style="21" bestFit="1" customWidth="1"/>
    <col min="27" max="27" width="10.125" style="21" customWidth="1"/>
    <col min="28" max="28" width="9.5" style="21" bestFit="1" customWidth="1"/>
    <col min="29" max="32" width="8.75" style="21" bestFit="1" customWidth="1"/>
    <col min="33" max="33" width="10.375" style="21" bestFit="1" customWidth="1"/>
    <col min="34" max="34" width="8.75" style="21" bestFit="1" customWidth="1"/>
    <col min="35" max="35" width="10.25" style="21" customWidth="1"/>
    <col min="36" max="36" width="8.75" style="21" bestFit="1" customWidth="1"/>
    <col min="37" max="37" width="10.375" style="21" bestFit="1" customWidth="1"/>
    <col min="38" max="38" width="16.625" style="21" customWidth="1"/>
    <col min="39" max="39" width="12.125" style="21" customWidth="1"/>
    <col min="40" max="40" width="12.25" style="21" customWidth="1"/>
    <col min="41" max="41" width="13.75" style="21" customWidth="1"/>
    <col min="42" max="42" width="12" style="21" customWidth="1"/>
    <col min="43" max="16384" width="8.5" style="21"/>
  </cols>
  <sheetData>
    <row r="1" spans="1:42" s="57" customFormat="1" ht="12.75" customHeight="1">
      <c r="A1" s="85" t="s">
        <v>147</v>
      </c>
      <c r="B1" s="88" t="s">
        <v>175</v>
      </c>
      <c r="C1" s="88"/>
      <c r="D1" s="75">
        <v>0</v>
      </c>
      <c r="E1" s="56"/>
      <c r="H1" s="56"/>
      <c r="I1" s="58"/>
      <c r="J1" s="56"/>
      <c r="K1" s="59"/>
      <c r="L1" s="58"/>
      <c r="M1" s="58"/>
      <c r="N1" s="60"/>
      <c r="O1" s="56"/>
      <c r="P1" s="56"/>
      <c r="Q1" s="61"/>
      <c r="S1" s="61"/>
      <c r="U1" s="84"/>
      <c r="V1" s="84"/>
      <c r="W1" s="61"/>
      <c r="X1" s="61"/>
      <c r="Y1" s="61"/>
    </row>
    <row r="2" spans="1:42" s="57" customFormat="1" ht="12.75" customHeight="1">
      <c r="A2" s="86"/>
      <c r="B2" s="88" t="s">
        <v>142</v>
      </c>
      <c r="C2" s="88"/>
      <c r="D2" s="62">
        <f>AN20</f>
        <v>292621.57338000002</v>
      </c>
      <c r="E2" s="56"/>
      <c r="H2" s="56"/>
      <c r="I2" s="58"/>
      <c r="J2" s="56"/>
      <c r="K2" s="59"/>
      <c r="L2" s="58"/>
      <c r="M2" s="58"/>
      <c r="N2" s="60"/>
      <c r="O2" s="56"/>
      <c r="P2" s="56"/>
      <c r="Q2" s="61"/>
      <c r="S2" s="61"/>
      <c r="U2" s="61"/>
      <c r="W2" s="61"/>
      <c r="X2" s="61"/>
      <c r="Y2" s="61"/>
    </row>
    <row r="3" spans="1:42" s="57" customFormat="1" ht="12.75" customHeight="1">
      <c r="A3" s="86"/>
      <c r="B3" s="88" t="s">
        <v>143</v>
      </c>
      <c r="C3" s="88"/>
      <c r="D3" s="62">
        <f>AO20</f>
        <v>67302.961877400012</v>
      </c>
      <c r="E3" s="56"/>
      <c r="H3" s="56"/>
      <c r="I3" s="58"/>
      <c r="J3" s="56"/>
      <c r="K3" s="59"/>
      <c r="L3" s="58"/>
      <c r="M3" s="58"/>
      <c r="N3" s="60"/>
      <c r="O3" s="56"/>
      <c r="P3" s="56"/>
      <c r="Q3" s="61"/>
      <c r="S3" s="61"/>
      <c r="U3" s="61"/>
      <c r="W3" s="61"/>
      <c r="X3" s="61"/>
      <c r="Y3" s="61"/>
    </row>
    <row r="4" spans="1:42" s="57" customFormat="1" ht="12" customHeight="1">
      <c r="A4" s="87"/>
      <c r="B4" s="88" t="s">
        <v>144</v>
      </c>
      <c r="C4" s="88"/>
      <c r="D4" s="62">
        <f>AP20</f>
        <v>359924.53525740001</v>
      </c>
      <c r="E4" s="56"/>
      <c r="H4" s="56"/>
      <c r="I4" s="58"/>
      <c r="J4" s="56"/>
      <c r="K4" s="59"/>
      <c r="L4" s="58"/>
      <c r="M4" s="58"/>
      <c r="N4" s="60"/>
      <c r="O4" s="56"/>
      <c r="P4" s="56"/>
      <c r="Q4" s="61"/>
      <c r="S4" s="61"/>
      <c r="U4" s="61"/>
      <c r="W4" s="61"/>
      <c r="X4" s="61"/>
      <c r="Y4" s="61"/>
    </row>
    <row r="5" spans="1:42" s="57" customFormat="1" ht="12.75" hidden="1" customHeight="1">
      <c r="A5" s="63"/>
      <c r="B5" s="63"/>
      <c r="C5" s="89" t="s">
        <v>145</v>
      </c>
      <c r="D5" s="90"/>
      <c r="E5" s="90"/>
      <c r="F5" s="90"/>
      <c r="G5" s="64"/>
      <c r="H5" s="56"/>
      <c r="I5" s="58"/>
      <c r="J5" s="56"/>
      <c r="K5" s="59"/>
      <c r="L5" s="58"/>
      <c r="M5" s="58"/>
      <c r="N5" s="60"/>
      <c r="O5" s="56"/>
      <c r="P5" s="56"/>
      <c r="Q5" s="61"/>
      <c r="S5" s="61"/>
      <c r="U5" s="61"/>
      <c r="W5" s="61"/>
      <c r="X5" s="61"/>
      <c r="Y5" s="61"/>
    </row>
    <row r="6" spans="1:42" s="57" customFormat="1" ht="12.75" customHeight="1">
      <c r="A6" s="65" t="s">
        <v>146</v>
      </c>
      <c r="B6" s="66"/>
      <c r="C6" s="65"/>
      <c r="D6" s="64"/>
      <c r="E6" s="64"/>
      <c r="F6" s="64"/>
      <c r="G6" s="64"/>
      <c r="H6" s="56"/>
      <c r="I6" s="58"/>
      <c r="J6" s="56"/>
      <c r="K6" s="59"/>
      <c r="L6" s="58"/>
      <c r="M6" s="58"/>
      <c r="N6" s="60"/>
      <c r="O6" s="56"/>
      <c r="P6" s="56"/>
      <c r="Q6" s="61"/>
      <c r="S6" s="61"/>
      <c r="U6" s="61"/>
      <c r="W6" s="61"/>
      <c r="X6" s="61"/>
      <c r="Y6" s="61"/>
    </row>
    <row r="7" spans="1:42" s="13" customFormat="1" ht="27" customHeight="1">
      <c r="A7" s="83" t="s">
        <v>0</v>
      </c>
      <c r="B7" s="82" t="s">
        <v>53</v>
      </c>
      <c r="C7" s="82"/>
      <c r="D7" s="82"/>
      <c r="E7" s="82"/>
      <c r="F7" s="82"/>
      <c r="G7" s="82"/>
      <c r="H7" s="82"/>
      <c r="I7" s="82"/>
      <c r="J7" s="82"/>
      <c r="K7" s="82" t="s">
        <v>7</v>
      </c>
      <c r="L7" s="79" t="s">
        <v>57</v>
      </c>
      <c r="M7" s="78" t="s">
        <v>8</v>
      </c>
      <c r="N7" s="78"/>
      <c r="O7" s="78"/>
      <c r="P7" s="78"/>
      <c r="Q7" s="91" t="s">
        <v>174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</row>
    <row r="8" spans="1:42" s="13" customFormat="1" ht="135" customHeight="1">
      <c r="A8" s="83"/>
      <c r="B8" s="8" t="s">
        <v>54</v>
      </c>
      <c r="C8" s="8" t="s">
        <v>51</v>
      </c>
      <c r="D8" s="8" t="s">
        <v>55</v>
      </c>
      <c r="E8" s="8" t="s">
        <v>18</v>
      </c>
      <c r="F8" s="8" t="s">
        <v>22</v>
      </c>
      <c r="G8" s="8" t="s">
        <v>23</v>
      </c>
      <c r="H8" s="8" t="s">
        <v>24</v>
      </c>
      <c r="I8" s="9" t="s">
        <v>6</v>
      </c>
      <c r="J8" s="9" t="s">
        <v>50</v>
      </c>
      <c r="K8" s="82"/>
      <c r="L8" s="79"/>
      <c r="M8" s="14" t="s">
        <v>63</v>
      </c>
      <c r="N8" s="14" t="s">
        <v>64</v>
      </c>
      <c r="O8" s="12" t="s">
        <v>65</v>
      </c>
      <c r="P8" s="12" t="s">
        <v>173</v>
      </c>
      <c r="Q8" s="47" t="s">
        <v>148</v>
      </c>
      <c r="R8" s="47" t="s">
        <v>149</v>
      </c>
      <c r="S8" s="47" t="s">
        <v>150</v>
      </c>
      <c r="T8" s="48" t="s">
        <v>151</v>
      </c>
      <c r="U8" s="47" t="s">
        <v>152</v>
      </c>
      <c r="V8" s="48" t="s">
        <v>153</v>
      </c>
      <c r="W8" s="47" t="s">
        <v>154</v>
      </c>
      <c r="X8" s="48" t="s">
        <v>155</v>
      </c>
      <c r="Y8" s="47" t="s">
        <v>156</v>
      </c>
      <c r="Z8" s="48" t="s">
        <v>157</v>
      </c>
      <c r="AA8" s="47" t="s">
        <v>158</v>
      </c>
      <c r="AB8" s="48" t="s">
        <v>159</v>
      </c>
      <c r="AC8" s="47" t="s">
        <v>160</v>
      </c>
      <c r="AD8" s="48" t="s">
        <v>161</v>
      </c>
      <c r="AE8" s="49" t="s">
        <v>162</v>
      </c>
      <c r="AF8" s="47" t="s">
        <v>163</v>
      </c>
      <c r="AG8" s="48" t="s">
        <v>164</v>
      </c>
      <c r="AH8" s="44" t="s">
        <v>165</v>
      </c>
      <c r="AI8" s="50" t="s">
        <v>166</v>
      </c>
      <c r="AJ8" s="44" t="s">
        <v>167</v>
      </c>
      <c r="AK8" s="50" t="s">
        <v>168</v>
      </c>
      <c r="AL8" s="48" t="s">
        <v>169</v>
      </c>
      <c r="AM8" s="48" t="s">
        <v>170</v>
      </c>
      <c r="AN8" s="51" t="s">
        <v>171</v>
      </c>
      <c r="AO8" s="51" t="s">
        <v>143</v>
      </c>
      <c r="AP8" s="51" t="s">
        <v>172</v>
      </c>
    </row>
    <row r="9" spans="1:42" s="20" customFormat="1" ht="28.5" customHeight="1">
      <c r="A9" s="42">
        <v>1</v>
      </c>
      <c r="B9" s="52" t="s">
        <v>81</v>
      </c>
      <c r="C9" s="53" t="s">
        <v>92</v>
      </c>
      <c r="D9" s="52" t="s">
        <v>93</v>
      </c>
      <c r="E9" s="52" t="s">
        <v>93</v>
      </c>
      <c r="F9" s="52" t="s">
        <v>94</v>
      </c>
      <c r="G9" s="27" t="s">
        <v>80</v>
      </c>
      <c r="H9" s="42"/>
      <c r="I9" s="45" t="s">
        <v>117</v>
      </c>
      <c r="J9" s="46" t="s">
        <v>128</v>
      </c>
      <c r="K9" s="30" t="s">
        <v>139</v>
      </c>
      <c r="L9" s="31">
        <v>90</v>
      </c>
      <c r="M9" s="32">
        <v>37524</v>
      </c>
      <c r="N9" s="32">
        <v>104929</v>
      </c>
      <c r="O9" s="18">
        <f t="shared" ref="O9:O19" si="0">SUM(M9:N9)</f>
        <v>142453</v>
      </c>
      <c r="P9" s="18">
        <v>12</v>
      </c>
      <c r="Q9" s="76">
        <f>D1/1000</f>
        <v>0</v>
      </c>
      <c r="R9" s="67">
        <f t="shared" ref="R9:R19" si="1">Q9*O9</f>
        <v>0</v>
      </c>
      <c r="S9" s="68">
        <v>5</v>
      </c>
      <c r="T9" s="67">
        <f>S9*P9</f>
        <v>60</v>
      </c>
      <c r="U9" s="68">
        <v>0.08</v>
      </c>
      <c r="V9" s="67">
        <f>U9*P9*L9</f>
        <v>86.399999999999991</v>
      </c>
      <c r="W9" s="68">
        <v>21.12</v>
      </c>
      <c r="X9" s="67">
        <f>W9*P9*L9</f>
        <v>22809.599999999999</v>
      </c>
      <c r="Y9" s="38">
        <f t="shared" ref="Y9:Y19" si="2">2.2/1000</f>
        <v>2.2000000000000001E-3</v>
      </c>
      <c r="Z9" s="67">
        <f>Y9*O9</f>
        <v>313.39660000000003</v>
      </c>
      <c r="AA9" s="69">
        <v>1.0200000000000001E-2</v>
      </c>
      <c r="AB9" s="67">
        <f>AA9*O9</f>
        <v>1453.0206000000001</v>
      </c>
      <c r="AC9" s="70">
        <v>0</v>
      </c>
      <c r="AD9" s="50">
        <f>AC9*O9</f>
        <v>0</v>
      </c>
      <c r="AE9" s="73">
        <f t="shared" ref="AE9:AE19" si="3">76.2/1000</f>
        <v>7.6200000000000004E-2</v>
      </c>
      <c r="AF9" s="68">
        <v>0.8</v>
      </c>
      <c r="AG9" s="67">
        <f>AF9*AE9*O9</f>
        <v>8683.9348800000007</v>
      </c>
      <c r="AH9" s="68">
        <v>0.21590000000000001</v>
      </c>
      <c r="AI9" s="67">
        <f>AH9*M9</f>
        <v>8101.4315999999999</v>
      </c>
      <c r="AJ9" s="68">
        <v>0.1472</v>
      </c>
      <c r="AK9" s="67">
        <f>AJ9*N9</f>
        <v>15445.5488</v>
      </c>
      <c r="AL9" s="71">
        <f>AK9+AI9+AG9+AD9+AB9+Z9+X9+V9+T9</f>
        <v>56953.332480000005</v>
      </c>
      <c r="AM9" s="71">
        <f t="shared" ref="AM9:AM19" si="4">R9</f>
        <v>0</v>
      </c>
      <c r="AN9" s="71">
        <f t="shared" ref="AN9:AN19" si="5">AL9+AM9</f>
        <v>56953.332480000005</v>
      </c>
      <c r="AO9" s="71">
        <f t="shared" ref="AO9:AO20" si="6">AN9*0.23</f>
        <v>13099.266470400002</v>
      </c>
      <c r="AP9" s="71">
        <f t="shared" ref="AP9:AP20" si="7">AN9+AO9</f>
        <v>70052.598950400003</v>
      </c>
    </row>
    <row r="10" spans="1:42" s="20" customFormat="1" ht="13.5" customHeight="1">
      <c r="A10" s="42">
        <v>2</v>
      </c>
      <c r="B10" s="43" t="s">
        <v>82</v>
      </c>
      <c r="C10" s="44" t="s">
        <v>95</v>
      </c>
      <c r="D10" s="43" t="s">
        <v>93</v>
      </c>
      <c r="E10" s="43" t="s">
        <v>93</v>
      </c>
      <c r="F10" s="43" t="s">
        <v>96</v>
      </c>
      <c r="G10" s="35" t="s">
        <v>97</v>
      </c>
      <c r="H10" s="42"/>
      <c r="I10" s="45" t="s">
        <v>118</v>
      </c>
      <c r="J10" s="46" t="s">
        <v>129</v>
      </c>
      <c r="K10" s="30" t="s">
        <v>69</v>
      </c>
      <c r="L10" s="31">
        <v>12</v>
      </c>
      <c r="M10" s="32">
        <v>2579</v>
      </c>
      <c r="N10" s="32">
        <v>9250</v>
      </c>
      <c r="O10" s="18">
        <f t="shared" si="0"/>
        <v>11829</v>
      </c>
      <c r="P10" s="18">
        <v>12</v>
      </c>
      <c r="Q10" s="77">
        <f>Q9</f>
        <v>0</v>
      </c>
      <c r="R10" s="67">
        <f t="shared" si="1"/>
        <v>0</v>
      </c>
      <c r="S10" s="68">
        <v>3.99</v>
      </c>
      <c r="T10" s="67">
        <f t="shared" ref="T10:T19" si="8">S10*P10</f>
        <v>47.88</v>
      </c>
      <c r="U10" s="68">
        <v>0.08</v>
      </c>
      <c r="V10" s="67">
        <f t="shared" ref="V10:V19" si="9">U10*P10*L10</f>
        <v>11.52</v>
      </c>
      <c r="W10" s="68">
        <v>4.84</v>
      </c>
      <c r="X10" s="67">
        <f t="shared" ref="X10:X19" si="10">W10*P10*L10</f>
        <v>696.96</v>
      </c>
      <c r="Y10" s="38">
        <f t="shared" si="2"/>
        <v>2.2000000000000001E-3</v>
      </c>
      <c r="Z10" s="67">
        <f t="shared" ref="Z10:Z19" si="11">Y10*O10</f>
        <v>26.023800000000001</v>
      </c>
      <c r="AA10" s="69">
        <v>1.0200000000000001E-2</v>
      </c>
      <c r="AB10" s="67">
        <f t="shared" ref="AB10:AB19" si="12">AA10*O10</f>
        <v>120.65580000000001</v>
      </c>
      <c r="AC10" s="70">
        <v>0</v>
      </c>
      <c r="AD10" s="50">
        <f t="shared" ref="AD10:AD19" si="13">AC10*O10</f>
        <v>0</v>
      </c>
      <c r="AE10" s="73">
        <v>10.46</v>
      </c>
      <c r="AF10" s="68">
        <v>1</v>
      </c>
      <c r="AG10" s="67">
        <f>AF10*AE10*P10</f>
        <v>125.52000000000001</v>
      </c>
      <c r="AH10" s="68">
        <v>0.32100000000000001</v>
      </c>
      <c r="AI10" s="67">
        <f t="shared" ref="AI10:AI19" si="14">AH10*M10</f>
        <v>827.85900000000004</v>
      </c>
      <c r="AJ10" s="68">
        <v>9.3600000000000003E-2</v>
      </c>
      <c r="AK10" s="67">
        <f t="shared" ref="AK10:AK19" si="15">AJ10*N10</f>
        <v>865.80000000000007</v>
      </c>
      <c r="AL10" s="71">
        <f t="shared" ref="AL10:AL19" si="16">AK10+AI10+AG10+AD10+AB10+Z10+X10+V10+T10</f>
        <v>2722.2186000000002</v>
      </c>
      <c r="AM10" s="71">
        <f t="shared" si="4"/>
        <v>0</v>
      </c>
      <c r="AN10" s="71">
        <f t="shared" si="5"/>
        <v>2722.2186000000002</v>
      </c>
      <c r="AO10" s="71">
        <f t="shared" si="6"/>
        <v>626.11027800000011</v>
      </c>
      <c r="AP10" s="71">
        <f t="shared" si="7"/>
        <v>3348.3288780000003</v>
      </c>
    </row>
    <row r="11" spans="1:42" s="20" customFormat="1" ht="25.5" customHeight="1">
      <c r="A11" s="42">
        <v>3</v>
      </c>
      <c r="B11" s="43" t="s">
        <v>83</v>
      </c>
      <c r="C11" s="44" t="s">
        <v>98</v>
      </c>
      <c r="D11" s="43" t="s">
        <v>93</v>
      </c>
      <c r="E11" s="43" t="s">
        <v>93</v>
      </c>
      <c r="F11" s="43" t="s">
        <v>99</v>
      </c>
      <c r="G11" s="35"/>
      <c r="H11" s="42"/>
      <c r="I11" s="45" t="s">
        <v>119</v>
      </c>
      <c r="J11" s="46" t="s">
        <v>130</v>
      </c>
      <c r="K11" s="30" t="s">
        <v>139</v>
      </c>
      <c r="L11" s="31">
        <v>150</v>
      </c>
      <c r="M11" s="32">
        <v>65407</v>
      </c>
      <c r="N11" s="32">
        <v>206681</v>
      </c>
      <c r="O11" s="18">
        <f t="shared" si="0"/>
        <v>272088</v>
      </c>
      <c r="P11" s="18">
        <v>12</v>
      </c>
      <c r="Q11" s="77">
        <f t="shared" ref="Q11:Q19" si="17">Q10</f>
        <v>0</v>
      </c>
      <c r="R11" s="67">
        <f t="shared" si="1"/>
        <v>0</v>
      </c>
      <c r="S11" s="68">
        <v>3.99</v>
      </c>
      <c r="T11" s="67">
        <f t="shared" si="8"/>
        <v>47.88</v>
      </c>
      <c r="U11" s="68">
        <v>0.08</v>
      </c>
      <c r="V11" s="67">
        <f t="shared" si="9"/>
        <v>144</v>
      </c>
      <c r="W11" s="68">
        <v>21.12</v>
      </c>
      <c r="X11" s="67">
        <f t="shared" si="10"/>
        <v>38016</v>
      </c>
      <c r="Y11" s="38">
        <f t="shared" si="2"/>
        <v>2.2000000000000001E-3</v>
      </c>
      <c r="Z11" s="67">
        <f t="shared" si="11"/>
        <v>598.59360000000004</v>
      </c>
      <c r="AA11" s="69">
        <v>1.0200000000000001E-2</v>
      </c>
      <c r="AB11" s="67">
        <f t="shared" si="12"/>
        <v>2775.2976000000003</v>
      </c>
      <c r="AC11" s="70">
        <v>0</v>
      </c>
      <c r="AD11" s="50">
        <f t="shared" si="13"/>
        <v>0</v>
      </c>
      <c r="AE11" s="73">
        <f t="shared" si="3"/>
        <v>7.6200000000000004E-2</v>
      </c>
      <c r="AF11" s="68">
        <v>0.8</v>
      </c>
      <c r="AG11" s="67">
        <f>AF11*AE11*O11</f>
        <v>16586.484480000003</v>
      </c>
      <c r="AH11" s="68">
        <v>0.21590000000000001</v>
      </c>
      <c r="AI11" s="67">
        <f t="shared" si="14"/>
        <v>14121.371300000001</v>
      </c>
      <c r="AJ11" s="68">
        <v>0.1472</v>
      </c>
      <c r="AK11" s="67">
        <f t="shared" si="15"/>
        <v>30423.443199999998</v>
      </c>
      <c r="AL11" s="71">
        <f t="shared" si="16"/>
        <v>102713.07018000001</v>
      </c>
      <c r="AM11" s="71">
        <f t="shared" si="4"/>
        <v>0</v>
      </c>
      <c r="AN11" s="71">
        <f t="shared" si="5"/>
        <v>102713.07018000001</v>
      </c>
      <c r="AO11" s="71">
        <f t="shared" si="6"/>
        <v>23624.006141400005</v>
      </c>
      <c r="AP11" s="71">
        <f t="shared" si="7"/>
        <v>126337.07632140002</v>
      </c>
    </row>
    <row r="12" spans="1:42" s="20" customFormat="1" ht="27" customHeight="1">
      <c r="A12" s="42">
        <v>4</v>
      </c>
      <c r="B12" s="43" t="s">
        <v>84</v>
      </c>
      <c r="C12" s="44" t="s">
        <v>100</v>
      </c>
      <c r="D12" s="43" t="s">
        <v>93</v>
      </c>
      <c r="E12" s="43" t="s">
        <v>93</v>
      </c>
      <c r="F12" s="43" t="s">
        <v>101</v>
      </c>
      <c r="G12" s="35"/>
      <c r="H12" s="42"/>
      <c r="I12" s="45" t="s">
        <v>121</v>
      </c>
      <c r="J12" s="46" t="s">
        <v>131</v>
      </c>
      <c r="K12" s="30" t="s">
        <v>140</v>
      </c>
      <c r="L12" s="31">
        <v>32.5</v>
      </c>
      <c r="M12" s="32">
        <v>8012</v>
      </c>
      <c r="N12" s="32">
        <v>11210</v>
      </c>
      <c r="O12" s="18">
        <f t="shared" si="0"/>
        <v>19222</v>
      </c>
      <c r="P12" s="18">
        <v>12</v>
      </c>
      <c r="Q12" s="77">
        <f t="shared" si="17"/>
        <v>0</v>
      </c>
      <c r="R12" s="67">
        <f t="shared" si="1"/>
        <v>0</v>
      </c>
      <c r="S12" s="68">
        <v>3.99</v>
      </c>
      <c r="T12" s="67">
        <f t="shared" si="8"/>
        <v>47.88</v>
      </c>
      <c r="U12" s="68">
        <v>0.08</v>
      </c>
      <c r="V12" s="67">
        <f t="shared" si="9"/>
        <v>31.2</v>
      </c>
      <c r="W12" s="68">
        <v>21.12</v>
      </c>
      <c r="X12" s="67">
        <f t="shared" si="10"/>
        <v>8236.7999999999993</v>
      </c>
      <c r="Y12" s="38">
        <f t="shared" si="2"/>
        <v>2.2000000000000001E-3</v>
      </c>
      <c r="Z12" s="67">
        <f t="shared" si="11"/>
        <v>42.288400000000003</v>
      </c>
      <c r="AA12" s="69">
        <v>1.0200000000000001E-2</v>
      </c>
      <c r="AB12" s="67">
        <f t="shared" si="12"/>
        <v>196.06440000000001</v>
      </c>
      <c r="AC12" s="70">
        <v>0</v>
      </c>
      <c r="AD12" s="50">
        <f t="shared" si="13"/>
        <v>0</v>
      </c>
      <c r="AE12" s="73">
        <f t="shared" si="3"/>
        <v>7.6200000000000004E-2</v>
      </c>
      <c r="AF12" s="68">
        <v>0.8</v>
      </c>
      <c r="AG12" s="67">
        <f>AF12*AE12*O12</f>
        <v>1171.7731200000001</v>
      </c>
      <c r="AH12" s="68">
        <v>0.32100000000000001</v>
      </c>
      <c r="AI12" s="67">
        <f t="shared" si="14"/>
        <v>2571.8519999999999</v>
      </c>
      <c r="AJ12" s="68">
        <v>9.3600000000000003E-2</v>
      </c>
      <c r="AK12" s="67">
        <f t="shared" si="15"/>
        <v>1049.2560000000001</v>
      </c>
      <c r="AL12" s="71">
        <f t="shared" si="16"/>
        <v>13347.11392</v>
      </c>
      <c r="AM12" s="71">
        <f t="shared" si="4"/>
        <v>0</v>
      </c>
      <c r="AN12" s="71">
        <f t="shared" si="5"/>
        <v>13347.11392</v>
      </c>
      <c r="AO12" s="71">
        <f t="shared" si="6"/>
        <v>3069.8362016000001</v>
      </c>
      <c r="AP12" s="71">
        <f t="shared" si="7"/>
        <v>16416.950121599999</v>
      </c>
    </row>
    <row r="13" spans="1:42" s="20" customFormat="1" ht="13.5" customHeight="1">
      <c r="A13" s="42">
        <v>5</v>
      </c>
      <c r="B13" s="43" t="s">
        <v>85</v>
      </c>
      <c r="C13" s="44" t="s">
        <v>102</v>
      </c>
      <c r="D13" s="43" t="s">
        <v>103</v>
      </c>
      <c r="E13" s="43" t="s">
        <v>103</v>
      </c>
      <c r="F13" s="43" t="s">
        <v>104</v>
      </c>
      <c r="G13" s="35">
        <v>2</v>
      </c>
      <c r="H13" s="42"/>
      <c r="I13" s="45" t="s">
        <v>122</v>
      </c>
      <c r="J13" s="46" t="s">
        <v>132</v>
      </c>
      <c r="K13" s="30" t="s">
        <v>141</v>
      </c>
      <c r="L13" s="31">
        <v>66</v>
      </c>
      <c r="M13" s="32">
        <v>38884</v>
      </c>
      <c r="N13" s="32">
        <v>20274</v>
      </c>
      <c r="O13" s="18">
        <f t="shared" si="0"/>
        <v>59158</v>
      </c>
      <c r="P13" s="18">
        <v>12</v>
      </c>
      <c r="Q13" s="77">
        <f t="shared" si="17"/>
        <v>0</v>
      </c>
      <c r="R13" s="67">
        <f t="shared" si="1"/>
        <v>0</v>
      </c>
      <c r="S13" s="68">
        <v>5</v>
      </c>
      <c r="T13" s="67">
        <f t="shared" si="8"/>
        <v>60</v>
      </c>
      <c r="U13" s="68">
        <v>0.08</v>
      </c>
      <c r="V13" s="67">
        <f t="shared" si="9"/>
        <v>63.36</v>
      </c>
      <c r="W13" s="68">
        <v>21.12</v>
      </c>
      <c r="X13" s="67">
        <f t="shared" si="10"/>
        <v>16727.04</v>
      </c>
      <c r="Y13" s="38">
        <f t="shared" si="2"/>
        <v>2.2000000000000001E-3</v>
      </c>
      <c r="Z13" s="67">
        <f t="shared" si="11"/>
        <v>130.14760000000001</v>
      </c>
      <c r="AA13" s="69">
        <v>1.0200000000000001E-2</v>
      </c>
      <c r="AB13" s="67">
        <f t="shared" si="12"/>
        <v>603.41160000000002</v>
      </c>
      <c r="AC13" s="70">
        <v>0</v>
      </c>
      <c r="AD13" s="50">
        <f t="shared" si="13"/>
        <v>0</v>
      </c>
      <c r="AE13" s="73">
        <f t="shared" si="3"/>
        <v>7.6200000000000004E-2</v>
      </c>
      <c r="AF13" s="68">
        <v>0.4</v>
      </c>
      <c r="AG13" s="67">
        <f>AF13*AE13*O13</f>
        <v>1803.1358400000001</v>
      </c>
      <c r="AH13" s="68">
        <v>0.18440000000000001</v>
      </c>
      <c r="AI13" s="67">
        <f t="shared" si="14"/>
        <v>7170.2096000000001</v>
      </c>
      <c r="AJ13" s="68">
        <v>8.2900000000000001E-2</v>
      </c>
      <c r="AK13" s="67">
        <f t="shared" si="15"/>
        <v>1680.7146</v>
      </c>
      <c r="AL13" s="71">
        <f t="shared" si="16"/>
        <v>28238.019240000001</v>
      </c>
      <c r="AM13" s="71">
        <f t="shared" si="4"/>
        <v>0</v>
      </c>
      <c r="AN13" s="71">
        <f t="shared" si="5"/>
        <v>28238.019240000001</v>
      </c>
      <c r="AO13" s="71">
        <f t="shared" si="6"/>
        <v>6494.7444252000005</v>
      </c>
      <c r="AP13" s="71">
        <f t="shared" si="7"/>
        <v>34732.7636652</v>
      </c>
    </row>
    <row r="14" spans="1:42" s="20" customFormat="1" ht="27" customHeight="1">
      <c r="A14" s="42">
        <v>6</v>
      </c>
      <c r="B14" s="43" t="s">
        <v>86</v>
      </c>
      <c r="C14" s="44" t="s">
        <v>105</v>
      </c>
      <c r="D14" s="43" t="s">
        <v>106</v>
      </c>
      <c r="E14" s="43" t="s">
        <v>106</v>
      </c>
      <c r="F14" s="43"/>
      <c r="G14" s="55" t="s">
        <v>107</v>
      </c>
      <c r="H14" s="42"/>
      <c r="I14" s="45" t="s">
        <v>123</v>
      </c>
      <c r="J14" s="46" t="s">
        <v>133</v>
      </c>
      <c r="K14" s="30" t="s">
        <v>69</v>
      </c>
      <c r="L14" s="31">
        <v>30.5</v>
      </c>
      <c r="M14" s="32">
        <v>2234</v>
      </c>
      <c r="N14" s="32">
        <v>6843</v>
      </c>
      <c r="O14" s="18">
        <f t="shared" si="0"/>
        <v>9077</v>
      </c>
      <c r="P14" s="18">
        <v>12</v>
      </c>
      <c r="Q14" s="77">
        <f t="shared" si="17"/>
        <v>0</v>
      </c>
      <c r="R14" s="67">
        <f t="shared" si="1"/>
        <v>0</v>
      </c>
      <c r="S14" s="68">
        <v>3.99</v>
      </c>
      <c r="T14" s="67">
        <f t="shared" si="8"/>
        <v>47.88</v>
      </c>
      <c r="U14" s="68">
        <v>0.08</v>
      </c>
      <c r="V14" s="67">
        <f t="shared" si="9"/>
        <v>29.279999999999998</v>
      </c>
      <c r="W14" s="68">
        <v>4.84</v>
      </c>
      <c r="X14" s="67">
        <f t="shared" si="10"/>
        <v>1771.44</v>
      </c>
      <c r="Y14" s="38">
        <f t="shared" si="2"/>
        <v>2.2000000000000001E-3</v>
      </c>
      <c r="Z14" s="67">
        <f t="shared" si="11"/>
        <v>19.9694</v>
      </c>
      <c r="AA14" s="69">
        <v>1.0200000000000001E-2</v>
      </c>
      <c r="AB14" s="67">
        <f t="shared" si="12"/>
        <v>92.585400000000007</v>
      </c>
      <c r="AC14" s="70">
        <v>0</v>
      </c>
      <c r="AD14" s="50">
        <f t="shared" si="13"/>
        <v>0</v>
      </c>
      <c r="AE14" s="73">
        <f t="shared" si="3"/>
        <v>7.6200000000000004E-2</v>
      </c>
      <c r="AF14" s="68">
        <v>0.8</v>
      </c>
      <c r="AG14" s="67">
        <f>AF14*AE14*O14</f>
        <v>553.33392000000003</v>
      </c>
      <c r="AH14" s="68">
        <v>0.32100000000000001</v>
      </c>
      <c r="AI14" s="67">
        <f t="shared" si="14"/>
        <v>717.11400000000003</v>
      </c>
      <c r="AJ14" s="68">
        <v>9.3600000000000003E-2</v>
      </c>
      <c r="AK14" s="67">
        <f t="shared" si="15"/>
        <v>640.50480000000005</v>
      </c>
      <c r="AL14" s="71">
        <f t="shared" si="16"/>
        <v>3872.1075200000005</v>
      </c>
      <c r="AM14" s="71">
        <f t="shared" si="4"/>
        <v>0</v>
      </c>
      <c r="AN14" s="71">
        <f t="shared" si="5"/>
        <v>3872.1075200000005</v>
      </c>
      <c r="AO14" s="71">
        <f t="shared" si="6"/>
        <v>890.58472960000017</v>
      </c>
      <c r="AP14" s="71">
        <f t="shared" si="7"/>
        <v>4762.6922496000007</v>
      </c>
    </row>
    <row r="15" spans="1:42" s="20" customFormat="1" ht="13.5" customHeight="1">
      <c r="A15" s="42">
        <v>7</v>
      </c>
      <c r="B15" s="43" t="s">
        <v>87</v>
      </c>
      <c r="C15" s="44" t="s">
        <v>108</v>
      </c>
      <c r="D15" s="43" t="s">
        <v>109</v>
      </c>
      <c r="E15" s="43" t="s">
        <v>109</v>
      </c>
      <c r="F15" s="43" t="s">
        <v>110</v>
      </c>
      <c r="G15" s="35"/>
      <c r="H15" s="42"/>
      <c r="I15" s="45" t="s">
        <v>124</v>
      </c>
      <c r="J15" s="46" t="s">
        <v>134</v>
      </c>
      <c r="K15" s="30" t="s">
        <v>69</v>
      </c>
      <c r="L15" s="31">
        <v>32.5</v>
      </c>
      <c r="M15" s="32">
        <v>12739</v>
      </c>
      <c r="N15" s="32">
        <v>35783</v>
      </c>
      <c r="O15" s="18">
        <f t="shared" si="0"/>
        <v>48522</v>
      </c>
      <c r="P15" s="18">
        <v>12</v>
      </c>
      <c r="Q15" s="77">
        <f t="shared" si="17"/>
        <v>0</v>
      </c>
      <c r="R15" s="67">
        <f t="shared" si="1"/>
        <v>0</v>
      </c>
      <c r="S15" s="68">
        <v>5</v>
      </c>
      <c r="T15" s="67">
        <f t="shared" si="8"/>
        <v>60</v>
      </c>
      <c r="U15" s="68">
        <v>0.08</v>
      </c>
      <c r="V15" s="67">
        <f t="shared" si="9"/>
        <v>31.2</v>
      </c>
      <c r="W15" s="68">
        <v>4.84</v>
      </c>
      <c r="X15" s="67">
        <f t="shared" si="10"/>
        <v>1887.6</v>
      </c>
      <c r="Y15" s="38">
        <f t="shared" si="2"/>
        <v>2.2000000000000001E-3</v>
      </c>
      <c r="Z15" s="67">
        <f t="shared" si="11"/>
        <v>106.7484</v>
      </c>
      <c r="AA15" s="69">
        <v>1.0200000000000001E-2</v>
      </c>
      <c r="AB15" s="67">
        <f t="shared" si="12"/>
        <v>494.92440000000005</v>
      </c>
      <c r="AC15" s="70">
        <v>0</v>
      </c>
      <c r="AD15" s="50">
        <f t="shared" si="13"/>
        <v>0</v>
      </c>
      <c r="AE15" s="73">
        <f t="shared" si="3"/>
        <v>7.6200000000000004E-2</v>
      </c>
      <c r="AF15" s="68">
        <v>0.8</v>
      </c>
      <c r="AG15" s="67">
        <f>AF15*AE15*O15</f>
        <v>2957.9011200000004</v>
      </c>
      <c r="AH15" s="68">
        <v>0.32100000000000001</v>
      </c>
      <c r="AI15" s="67">
        <f t="shared" si="14"/>
        <v>4089.2190000000001</v>
      </c>
      <c r="AJ15" s="68">
        <v>9.3600000000000003E-2</v>
      </c>
      <c r="AK15" s="67">
        <f t="shared" si="15"/>
        <v>3349.2888000000003</v>
      </c>
      <c r="AL15" s="71">
        <f t="shared" si="16"/>
        <v>12976.881720000003</v>
      </c>
      <c r="AM15" s="71">
        <f t="shared" si="4"/>
        <v>0</v>
      </c>
      <c r="AN15" s="71">
        <f t="shared" si="5"/>
        <v>12976.881720000003</v>
      </c>
      <c r="AO15" s="71">
        <f t="shared" si="6"/>
        <v>2984.6827956000006</v>
      </c>
      <c r="AP15" s="71">
        <f t="shared" si="7"/>
        <v>15961.564515600003</v>
      </c>
    </row>
    <row r="16" spans="1:42" s="20" customFormat="1" ht="13.5" customHeight="1">
      <c r="A16" s="42">
        <v>8</v>
      </c>
      <c r="B16" s="43" t="s">
        <v>88</v>
      </c>
      <c r="C16" s="44" t="s">
        <v>98</v>
      </c>
      <c r="D16" s="43" t="s">
        <v>93</v>
      </c>
      <c r="E16" s="43" t="s">
        <v>93</v>
      </c>
      <c r="F16" s="43" t="s">
        <v>111</v>
      </c>
      <c r="G16" s="35"/>
      <c r="H16" s="42"/>
      <c r="I16" s="45" t="s">
        <v>125</v>
      </c>
      <c r="J16" s="46" t="s">
        <v>135</v>
      </c>
      <c r="K16" s="30" t="s">
        <v>69</v>
      </c>
      <c r="L16" s="31">
        <v>6.3</v>
      </c>
      <c r="M16" s="32">
        <v>47</v>
      </c>
      <c r="N16" s="32">
        <v>501</v>
      </c>
      <c r="O16" s="18">
        <f t="shared" si="0"/>
        <v>548</v>
      </c>
      <c r="P16" s="18">
        <v>12</v>
      </c>
      <c r="Q16" s="77">
        <f t="shared" si="17"/>
        <v>0</v>
      </c>
      <c r="R16" s="67">
        <f t="shared" si="1"/>
        <v>0</v>
      </c>
      <c r="S16" s="68">
        <v>3.99</v>
      </c>
      <c r="T16" s="67">
        <f t="shared" si="8"/>
        <v>47.88</v>
      </c>
      <c r="U16" s="68">
        <v>0.08</v>
      </c>
      <c r="V16" s="67">
        <f t="shared" si="9"/>
        <v>6.048</v>
      </c>
      <c r="W16" s="68">
        <v>4.84</v>
      </c>
      <c r="X16" s="67">
        <f t="shared" si="10"/>
        <v>365.904</v>
      </c>
      <c r="Y16" s="38">
        <f t="shared" si="2"/>
        <v>2.2000000000000001E-3</v>
      </c>
      <c r="Z16" s="67">
        <f t="shared" si="11"/>
        <v>1.2056</v>
      </c>
      <c r="AA16" s="69">
        <v>1.0200000000000001E-2</v>
      </c>
      <c r="AB16" s="67">
        <f t="shared" si="12"/>
        <v>5.5896000000000008</v>
      </c>
      <c r="AC16" s="70">
        <v>0</v>
      </c>
      <c r="AD16" s="50">
        <f t="shared" si="13"/>
        <v>0</v>
      </c>
      <c r="AE16" s="72">
        <v>4.4800000000000004</v>
      </c>
      <c r="AF16" s="68">
        <v>1</v>
      </c>
      <c r="AG16" s="67">
        <f>AF16*AE16*P16</f>
        <v>53.760000000000005</v>
      </c>
      <c r="AH16" s="68">
        <v>0.32100000000000001</v>
      </c>
      <c r="AI16" s="67">
        <f t="shared" si="14"/>
        <v>15.087</v>
      </c>
      <c r="AJ16" s="68">
        <v>9.3600000000000003E-2</v>
      </c>
      <c r="AK16" s="67">
        <f t="shared" si="15"/>
        <v>46.893599999999999</v>
      </c>
      <c r="AL16" s="71">
        <f t="shared" si="16"/>
        <v>542.36779999999999</v>
      </c>
      <c r="AM16" s="71">
        <f t="shared" si="4"/>
        <v>0</v>
      </c>
      <c r="AN16" s="71">
        <f t="shared" si="5"/>
        <v>542.36779999999999</v>
      </c>
      <c r="AO16" s="71">
        <f t="shared" si="6"/>
        <v>124.74459400000001</v>
      </c>
      <c r="AP16" s="71">
        <f t="shared" si="7"/>
        <v>667.11239399999999</v>
      </c>
    </row>
    <row r="17" spans="1:42" s="20" customFormat="1" ht="13.5" customHeight="1">
      <c r="A17" s="42">
        <v>9</v>
      </c>
      <c r="B17" s="43" t="s">
        <v>89</v>
      </c>
      <c r="C17" s="44" t="s">
        <v>92</v>
      </c>
      <c r="D17" s="43" t="s">
        <v>93</v>
      </c>
      <c r="E17" s="43" t="s">
        <v>93</v>
      </c>
      <c r="F17" s="43" t="s">
        <v>112</v>
      </c>
      <c r="G17" s="27" t="s">
        <v>80</v>
      </c>
      <c r="H17" s="42"/>
      <c r="I17" s="45" t="s">
        <v>126</v>
      </c>
      <c r="J17" s="46" t="s">
        <v>136</v>
      </c>
      <c r="K17" s="30" t="s">
        <v>139</v>
      </c>
      <c r="L17" s="31">
        <v>35</v>
      </c>
      <c r="M17" s="32">
        <v>14295</v>
      </c>
      <c r="N17" s="32">
        <v>37597</v>
      </c>
      <c r="O17" s="18">
        <f t="shared" si="0"/>
        <v>51892</v>
      </c>
      <c r="P17" s="18">
        <v>12</v>
      </c>
      <c r="Q17" s="77">
        <f t="shared" si="17"/>
        <v>0</v>
      </c>
      <c r="R17" s="67">
        <f t="shared" si="1"/>
        <v>0</v>
      </c>
      <c r="S17" s="68">
        <v>5</v>
      </c>
      <c r="T17" s="67">
        <f t="shared" si="8"/>
        <v>60</v>
      </c>
      <c r="U17" s="68">
        <v>0.1</v>
      </c>
      <c r="V17" s="67">
        <f t="shared" si="9"/>
        <v>42.000000000000007</v>
      </c>
      <c r="W17" s="68">
        <v>21.12</v>
      </c>
      <c r="X17" s="67">
        <f t="shared" si="10"/>
        <v>8870.4</v>
      </c>
      <c r="Y17" s="38">
        <f t="shared" si="2"/>
        <v>2.2000000000000001E-3</v>
      </c>
      <c r="Z17" s="67">
        <f t="shared" si="11"/>
        <v>114.16240000000001</v>
      </c>
      <c r="AA17" s="69">
        <v>1.0200000000000001E-2</v>
      </c>
      <c r="AB17" s="67">
        <f t="shared" si="12"/>
        <v>529.29840000000002</v>
      </c>
      <c r="AC17" s="70">
        <v>0</v>
      </c>
      <c r="AD17" s="50">
        <f t="shared" si="13"/>
        <v>0</v>
      </c>
      <c r="AE17" s="73">
        <f t="shared" si="3"/>
        <v>7.6200000000000004E-2</v>
      </c>
      <c r="AF17" s="68">
        <v>0.8</v>
      </c>
      <c r="AG17" s="67">
        <f>AF17*AE17*O17</f>
        <v>3163.3363200000003</v>
      </c>
      <c r="AH17" s="68">
        <v>0.21590000000000001</v>
      </c>
      <c r="AI17" s="67">
        <f t="shared" si="14"/>
        <v>3086.2905000000001</v>
      </c>
      <c r="AJ17" s="68">
        <v>0.1472</v>
      </c>
      <c r="AK17" s="67">
        <f t="shared" si="15"/>
        <v>5534.2784000000001</v>
      </c>
      <c r="AL17" s="71">
        <f t="shared" si="16"/>
        <v>21399.766019999999</v>
      </c>
      <c r="AM17" s="71">
        <f t="shared" si="4"/>
        <v>0</v>
      </c>
      <c r="AN17" s="71">
        <f t="shared" si="5"/>
        <v>21399.766019999999</v>
      </c>
      <c r="AO17" s="71">
        <f t="shared" si="6"/>
        <v>4921.9461846000004</v>
      </c>
      <c r="AP17" s="71">
        <f t="shared" si="7"/>
        <v>26321.7122046</v>
      </c>
    </row>
    <row r="18" spans="1:42" s="20" customFormat="1" ht="13.5" customHeight="1">
      <c r="A18" s="42">
        <v>10</v>
      </c>
      <c r="B18" s="43" t="s">
        <v>90</v>
      </c>
      <c r="C18" s="44" t="s">
        <v>105</v>
      </c>
      <c r="D18" s="43" t="s">
        <v>106</v>
      </c>
      <c r="E18" s="43" t="s">
        <v>106</v>
      </c>
      <c r="F18" s="43" t="s">
        <v>113</v>
      </c>
      <c r="G18" s="35">
        <v>64</v>
      </c>
      <c r="H18" s="42"/>
      <c r="I18" s="45" t="s">
        <v>120</v>
      </c>
      <c r="J18" s="46" t="s">
        <v>137</v>
      </c>
      <c r="K18" s="30" t="s">
        <v>69</v>
      </c>
      <c r="L18" s="31">
        <v>32.5</v>
      </c>
      <c r="M18" s="32">
        <v>10025</v>
      </c>
      <c r="N18" s="32">
        <v>27091</v>
      </c>
      <c r="O18" s="18">
        <f t="shared" si="0"/>
        <v>37116</v>
      </c>
      <c r="P18" s="18">
        <v>12</v>
      </c>
      <c r="Q18" s="77">
        <f t="shared" si="17"/>
        <v>0</v>
      </c>
      <c r="R18" s="67">
        <f t="shared" si="1"/>
        <v>0</v>
      </c>
      <c r="S18" s="68">
        <v>3.99</v>
      </c>
      <c r="T18" s="67">
        <f t="shared" si="8"/>
        <v>47.88</v>
      </c>
      <c r="U18" s="68">
        <v>0.33</v>
      </c>
      <c r="V18" s="67">
        <f t="shared" si="9"/>
        <v>128.69999999999999</v>
      </c>
      <c r="W18" s="68">
        <v>7.49</v>
      </c>
      <c r="X18" s="67">
        <f t="shared" si="10"/>
        <v>2921.1</v>
      </c>
      <c r="Y18" s="38">
        <f t="shared" si="2"/>
        <v>2.2000000000000001E-3</v>
      </c>
      <c r="Z18" s="67">
        <f t="shared" si="11"/>
        <v>81.655200000000008</v>
      </c>
      <c r="AA18" s="69">
        <v>1.0200000000000001E-2</v>
      </c>
      <c r="AB18" s="67">
        <f t="shared" si="12"/>
        <v>378.58320000000003</v>
      </c>
      <c r="AC18" s="70">
        <v>0</v>
      </c>
      <c r="AD18" s="50">
        <f t="shared" si="13"/>
        <v>0</v>
      </c>
      <c r="AE18" s="73">
        <f t="shared" si="3"/>
        <v>7.6200000000000004E-2</v>
      </c>
      <c r="AF18" s="68">
        <v>0.8</v>
      </c>
      <c r="AG18" s="67">
        <f>AF18*AE18*O18</f>
        <v>2262.5913600000003</v>
      </c>
      <c r="AH18" s="68">
        <v>0.32100000000000001</v>
      </c>
      <c r="AI18" s="67">
        <f t="shared" si="14"/>
        <v>3218.0250000000001</v>
      </c>
      <c r="AJ18" s="68">
        <v>9.3600000000000003E-2</v>
      </c>
      <c r="AK18" s="67">
        <f t="shared" si="15"/>
        <v>2535.7175999999999</v>
      </c>
      <c r="AL18" s="71">
        <f t="shared" si="16"/>
        <v>11574.25236</v>
      </c>
      <c r="AM18" s="71">
        <f t="shared" si="4"/>
        <v>0</v>
      </c>
      <c r="AN18" s="71">
        <f t="shared" si="5"/>
        <v>11574.25236</v>
      </c>
      <c r="AO18" s="71">
        <f t="shared" si="6"/>
        <v>2662.0780428000003</v>
      </c>
      <c r="AP18" s="71">
        <f t="shared" si="7"/>
        <v>14236.3304028</v>
      </c>
    </row>
    <row r="19" spans="1:42" s="20" customFormat="1" ht="13.5" customHeight="1">
      <c r="A19" s="42">
        <v>11</v>
      </c>
      <c r="B19" s="37" t="s">
        <v>91</v>
      </c>
      <c r="C19" s="44" t="s">
        <v>114</v>
      </c>
      <c r="D19" s="38" t="s">
        <v>115</v>
      </c>
      <c r="E19" s="38" t="s">
        <v>115</v>
      </c>
      <c r="F19" s="38" t="s">
        <v>116</v>
      </c>
      <c r="G19" s="35">
        <v>24</v>
      </c>
      <c r="H19" s="42"/>
      <c r="I19" s="45" t="s">
        <v>127</v>
      </c>
      <c r="J19" s="46" t="s">
        <v>138</v>
      </c>
      <c r="K19" s="39" t="s">
        <v>141</v>
      </c>
      <c r="L19" s="40">
        <v>65</v>
      </c>
      <c r="M19" s="41">
        <v>65582</v>
      </c>
      <c r="N19" s="41">
        <v>52361</v>
      </c>
      <c r="O19" s="18">
        <f t="shared" si="0"/>
        <v>117943</v>
      </c>
      <c r="P19" s="18">
        <v>12</v>
      </c>
      <c r="Q19" s="77">
        <f t="shared" si="17"/>
        <v>0</v>
      </c>
      <c r="R19" s="67">
        <f t="shared" si="1"/>
        <v>0</v>
      </c>
      <c r="S19" s="68">
        <v>5</v>
      </c>
      <c r="T19" s="67">
        <f t="shared" si="8"/>
        <v>60</v>
      </c>
      <c r="U19" s="68">
        <v>0.33</v>
      </c>
      <c r="V19" s="67">
        <f t="shared" si="9"/>
        <v>257.39999999999998</v>
      </c>
      <c r="W19" s="68">
        <v>21.12</v>
      </c>
      <c r="X19" s="67">
        <f t="shared" si="10"/>
        <v>16473.599999999999</v>
      </c>
      <c r="Y19" s="38">
        <f t="shared" si="2"/>
        <v>2.2000000000000001E-3</v>
      </c>
      <c r="Z19" s="67">
        <f t="shared" si="11"/>
        <v>259.47460000000001</v>
      </c>
      <c r="AA19" s="69">
        <v>1.0200000000000001E-2</v>
      </c>
      <c r="AB19" s="67">
        <f t="shared" si="12"/>
        <v>1203.0186000000001</v>
      </c>
      <c r="AC19" s="70">
        <v>0</v>
      </c>
      <c r="AD19" s="50">
        <f t="shared" si="13"/>
        <v>0</v>
      </c>
      <c r="AE19" s="73">
        <f t="shared" si="3"/>
        <v>7.6200000000000004E-2</v>
      </c>
      <c r="AF19" s="68">
        <v>0.4</v>
      </c>
      <c r="AG19" s="67">
        <f>AF19*AE19*O19</f>
        <v>3594.9026400000002</v>
      </c>
      <c r="AH19" s="68">
        <v>0.18440000000000001</v>
      </c>
      <c r="AI19" s="67">
        <f t="shared" si="14"/>
        <v>12093.320800000001</v>
      </c>
      <c r="AJ19" s="68">
        <v>8.2900000000000001E-2</v>
      </c>
      <c r="AK19" s="67">
        <f t="shared" si="15"/>
        <v>4340.7268999999997</v>
      </c>
      <c r="AL19" s="71">
        <f t="shared" si="16"/>
        <v>38282.44354</v>
      </c>
      <c r="AM19" s="71">
        <f t="shared" si="4"/>
        <v>0</v>
      </c>
      <c r="AN19" s="71">
        <f t="shared" si="5"/>
        <v>38282.44354</v>
      </c>
      <c r="AO19" s="71">
        <f t="shared" si="6"/>
        <v>8804.9620142000003</v>
      </c>
      <c r="AP19" s="71">
        <f t="shared" si="7"/>
        <v>47087.405554199999</v>
      </c>
    </row>
    <row r="20" spans="1:42">
      <c r="AN20" s="54">
        <f>SUM(AN9:AN19)</f>
        <v>292621.57338000002</v>
      </c>
      <c r="AO20" s="54">
        <f t="shared" si="6"/>
        <v>67302.961877400012</v>
      </c>
      <c r="AP20" s="54">
        <f t="shared" si="7"/>
        <v>359924.53525740001</v>
      </c>
    </row>
  </sheetData>
  <mergeCells count="13">
    <mergeCell ref="U1:V1"/>
    <mergeCell ref="A7:A8"/>
    <mergeCell ref="A1:A4"/>
    <mergeCell ref="B1:C1"/>
    <mergeCell ref="B2:C2"/>
    <mergeCell ref="B3:C3"/>
    <mergeCell ref="B4:C4"/>
    <mergeCell ref="M7:P7"/>
    <mergeCell ref="C5:F5"/>
    <mergeCell ref="Q7:AP7"/>
    <mergeCell ref="B7:J7"/>
    <mergeCell ref="K7:K8"/>
    <mergeCell ref="L7:L8"/>
  </mergeCells>
  <pageMargins left="0.70000000000000007" right="0.70000000000000007" top="1.1437007874015745" bottom="1.1437007874015745" header="0.74999999999999989" footer="0.74999999999999989"/>
  <pageSetup paperSize="9" scale="2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F33" sqref="F33"/>
    </sheetView>
  </sheetViews>
  <sheetFormatPr defaultColWidth="8.5" defaultRowHeight="10.5"/>
  <cols>
    <col min="1" max="1" width="3.75" style="4" customWidth="1"/>
    <col min="2" max="2" width="16.375" style="4" customWidth="1"/>
    <col min="3" max="4" width="8.5" style="4" customWidth="1"/>
    <col min="5" max="5" width="23.25" style="4" customWidth="1"/>
    <col min="6" max="7" width="8.5" style="4" customWidth="1"/>
    <col min="8" max="8" width="17.375" style="4" customWidth="1"/>
    <col min="9" max="16384" width="8.5" style="4"/>
  </cols>
  <sheetData>
    <row r="1" spans="1:11" ht="31.5">
      <c r="A1" s="1" t="s">
        <v>43</v>
      </c>
      <c r="B1" s="2" t="s">
        <v>44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70</v>
      </c>
      <c r="H1" s="2" t="s">
        <v>6</v>
      </c>
      <c r="I1" s="3" t="s">
        <v>45</v>
      </c>
      <c r="J1" s="3" t="s">
        <v>46</v>
      </c>
      <c r="K1" s="3" t="s">
        <v>49</v>
      </c>
    </row>
    <row r="2" spans="1:11">
      <c r="A2" s="5">
        <f>'Wykaz ppe '!A3</f>
        <v>1</v>
      </c>
      <c r="B2" s="7" t="str">
        <f>'Wykaz ppe '!Y3</f>
        <v>BUDYNEK ADMINIST.-CENTRALNE MUZEUM MORSKIE</v>
      </c>
      <c r="C2" s="6" t="str">
        <f>'Wykaz ppe '!Z3</f>
        <v>80-751</v>
      </c>
      <c r="D2" s="7" t="str">
        <f>'Wykaz ppe '!AA3</f>
        <v>GDAŃSK</v>
      </c>
      <c r="E2" s="7" t="str">
        <f>'Wykaz ppe '!AB3</f>
        <v>GDAŃSK</v>
      </c>
      <c r="F2" s="7" t="str">
        <f>'Wykaz ppe '!AC3</f>
        <v>OŁOWIANKA</v>
      </c>
      <c r="G2" s="6" t="str">
        <f>'Wykaz ppe '!AD3</f>
        <v>9-13</v>
      </c>
      <c r="H2" s="6" t="str">
        <f>'Wykaz ppe '!AF3</f>
        <v>590243831006866708</v>
      </c>
      <c r="I2" s="7" t="str">
        <f>'Wykaz ppe '!AH3</f>
        <v>C22a</v>
      </c>
      <c r="J2" s="7">
        <f>'Wykaz ppe '!AI3</f>
        <v>90</v>
      </c>
      <c r="K2" s="7">
        <f>'Wykaz ppe '!AL3</f>
        <v>142453</v>
      </c>
    </row>
    <row r="3" spans="1:11">
      <c r="A3" s="5">
        <f>A2+1</f>
        <v>2</v>
      </c>
      <c r="B3" s="7" t="str">
        <f>'Wykaz ppe '!Y4</f>
        <v>NARODOWE MUZEUM MORSKIE-ŻURAW</v>
      </c>
      <c r="C3" s="6" t="str">
        <f>'Wykaz ppe '!Z4</f>
        <v>80-835</v>
      </c>
      <c r="D3" s="7" t="str">
        <f>'Wykaz ppe '!AA4</f>
        <v>GDAŃSK</v>
      </c>
      <c r="E3" s="7" t="str">
        <f>'Wykaz ppe '!AB4</f>
        <v>GDAŃSK</v>
      </c>
      <c r="F3" s="7" t="str">
        <f>'Wykaz ppe '!AC4</f>
        <v>SZEROKA 67/68</v>
      </c>
      <c r="G3" s="6" t="str">
        <f>'Wykaz ppe '!AD4</f>
        <v>67/68</v>
      </c>
      <c r="H3" s="6" t="str">
        <f>'Wykaz ppe '!AF4</f>
        <v>590243831008989580</v>
      </c>
      <c r="I3" s="7" t="str">
        <f>'Wykaz ppe '!AH4</f>
        <v>C12a</v>
      </c>
      <c r="J3" s="7">
        <f>'Wykaz ppe '!AI4</f>
        <v>12</v>
      </c>
      <c r="K3" s="7">
        <f>'Wykaz ppe '!AL4</f>
        <v>11829</v>
      </c>
    </row>
    <row r="4" spans="1:11">
      <c r="A4" s="5">
        <f t="shared" ref="A4:A12" si="0">A3+1</f>
        <v>3</v>
      </c>
      <c r="B4" s="7" t="str">
        <f>'Wykaz ppe '!Y5</f>
        <v>OŚRODEK KULTURY MORSKIEJ CENTRALNEGO MUZEUM MORSKIEGO</v>
      </c>
      <c r="C4" s="6" t="str">
        <f>'Wykaz ppe '!Z5</f>
        <v>80-888</v>
      </c>
      <c r="D4" s="7" t="str">
        <f>'Wykaz ppe '!AA5</f>
        <v>GDAŃSK</v>
      </c>
      <c r="E4" s="7" t="str">
        <f>'Wykaz ppe '!AB5</f>
        <v>GDAŃSK</v>
      </c>
      <c r="F4" s="7" t="str">
        <f>'Wykaz ppe '!AC5</f>
        <v>TOKARSKA 21-25</v>
      </c>
      <c r="G4" s="6">
        <f>'Wykaz ppe '!AD5</f>
        <v>0</v>
      </c>
      <c r="H4" s="6" t="str">
        <f>'Wykaz ppe '!AF5</f>
        <v>590243831008311190</v>
      </c>
      <c r="I4" s="7" t="str">
        <f>'Wykaz ppe '!AH5</f>
        <v>C22a</v>
      </c>
      <c r="J4" s="7">
        <f>'Wykaz ppe '!AI5</f>
        <v>150</v>
      </c>
      <c r="K4" s="7">
        <f>'Wykaz ppe '!AL5</f>
        <v>272088</v>
      </c>
    </row>
    <row r="5" spans="1:11">
      <c r="A5" s="5">
        <f t="shared" si="0"/>
        <v>4</v>
      </c>
      <c r="B5" s="7" t="str">
        <f>'Wykaz ppe '!Y6</f>
        <v>NARODOWE MUZEUM MORSKIE PRACOWNIA KONSERWATORSKA BRAMA ŻUŁAWSKA</v>
      </c>
      <c r="C5" s="6" t="str">
        <f>'Wykaz ppe '!Z6</f>
        <v>80-718</v>
      </c>
      <c r="D5" s="7" t="str">
        <f>'Wykaz ppe '!AA6</f>
        <v>GDAŃSK</v>
      </c>
      <c r="E5" s="7" t="str">
        <f>'Wykaz ppe '!AB6</f>
        <v>GDAŃSK</v>
      </c>
      <c r="F5" s="7" t="str">
        <f>'Wykaz ppe '!AC6</f>
        <v>ELBLĄSKA</v>
      </c>
      <c r="G5" s="6">
        <f>'Wykaz ppe '!AD6</f>
        <v>0</v>
      </c>
      <c r="H5" s="6" t="str">
        <f>'Wykaz ppe '!AF6</f>
        <v>590243831008846630</v>
      </c>
      <c r="I5" s="7" t="str">
        <f>'Wykaz ppe '!AH6</f>
        <v>C12b</v>
      </c>
      <c r="J5" s="7">
        <f>'Wykaz ppe '!AI6</f>
        <v>32.5</v>
      </c>
      <c r="K5" s="7">
        <f>'Wykaz ppe '!AL6</f>
        <v>19222</v>
      </c>
    </row>
    <row r="6" spans="1:11">
      <c r="A6" s="5">
        <f t="shared" si="0"/>
        <v>5</v>
      </c>
      <c r="B6" s="7" t="str">
        <f>'Wykaz ppe '!Y7</f>
        <v>ODDZIAŁ MUZEUM RYBOŁÓSTWA W HELU</v>
      </c>
      <c r="C6" s="6" t="str">
        <f>'Wykaz ppe '!Z7</f>
        <v>84-150</v>
      </c>
      <c r="D6" s="7" t="str">
        <f>'Wykaz ppe '!AA7</f>
        <v>HEL</v>
      </c>
      <c r="E6" s="7" t="str">
        <f>'Wykaz ppe '!AB7</f>
        <v>HEL</v>
      </c>
      <c r="F6" s="7" t="str">
        <f>'Wykaz ppe '!AC7</f>
        <v xml:space="preserve">BULWAR NADMORSKI </v>
      </c>
      <c r="G6" s="6">
        <f>'Wykaz ppe '!AD7</f>
        <v>2</v>
      </c>
      <c r="H6" s="6" t="str">
        <f>'Wykaz ppe '!AF7</f>
        <v>590243836011927383</v>
      </c>
      <c r="I6" s="7" t="str">
        <f>'Wykaz ppe '!AH7</f>
        <v>C22b</v>
      </c>
      <c r="J6" s="7">
        <f>'Wykaz ppe '!AI7</f>
        <v>66</v>
      </c>
      <c r="K6" s="7">
        <f>'Wykaz ppe '!AL7</f>
        <v>59158</v>
      </c>
    </row>
    <row r="7" spans="1:11">
      <c r="A7" s="5">
        <f t="shared" si="0"/>
        <v>6</v>
      </c>
      <c r="B7" s="7" t="str">
        <f>'Wykaz ppe '!Y8</f>
        <v>NARODOWE MUZEUM MORSKIE MUZEUM ZALEWU WIŚLANEGO (nowy budynek)</v>
      </c>
      <c r="C7" s="6" t="str">
        <f>'Wykaz ppe '!Z8</f>
        <v>82-110</v>
      </c>
      <c r="D7" s="7" t="str">
        <f>'Wykaz ppe '!AA8</f>
        <v>KĄTY RYBACKIE</v>
      </c>
      <c r="E7" s="7" t="str">
        <f>'Wykaz ppe '!AB8</f>
        <v>KĄTY RYBACKIE</v>
      </c>
      <c r="F7" s="7">
        <f>'Wykaz ppe '!AC8</f>
        <v>0</v>
      </c>
      <c r="G7" s="6" t="str">
        <f>'Wykaz ppe '!AD8</f>
        <v>dz. nr 538</v>
      </c>
      <c r="H7" s="6" t="str">
        <f>'Wykaz ppe '!AF8</f>
        <v>590243824003120492</v>
      </c>
      <c r="I7" s="7" t="str">
        <f>'Wykaz ppe '!AH8</f>
        <v>C12a</v>
      </c>
      <c r="J7" s="7">
        <f>'Wykaz ppe '!AI8</f>
        <v>30.5</v>
      </c>
      <c r="K7" s="7">
        <f>'Wykaz ppe '!AL8</f>
        <v>9077</v>
      </c>
    </row>
    <row r="8" spans="1:11">
      <c r="A8" s="5">
        <f t="shared" si="0"/>
        <v>7</v>
      </c>
      <c r="B8" s="7" t="str">
        <f>'Wykaz ppe '!Y9</f>
        <v>ODDZIAŁ STATEK MUZEUM „DAR POMORZA”</v>
      </c>
      <c r="C8" s="6" t="str">
        <f>'Wykaz ppe '!Z9</f>
        <v>81-345</v>
      </c>
      <c r="D8" s="7" t="str">
        <f>'Wykaz ppe '!AA9</f>
        <v>GDYNIA</v>
      </c>
      <c r="E8" s="7" t="str">
        <f>'Wykaz ppe '!AB9</f>
        <v>GDYNIA</v>
      </c>
      <c r="F8" s="7" t="str">
        <f>'Wykaz ppe '!AC9</f>
        <v>NABRZEŻE POMORSKIE AL. JANA PAWŁA II</v>
      </c>
      <c r="G8" s="6">
        <f>'Wykaz ppe '!AD9</f>
        <v>0</v>
      </c>
      <c r="H8" s="6" t="str">
        <f>'Wykaz ppe '!AF9</f>
        <v>590243832011050410</v>
      </c>
      <c r="I8" s="7" t="str">
        <f>'Wykaz ppe '!AH9</f>
        <v>C12a</v>
      </c>
      <c r="J8" s="7">
        <f>'Wykaz ppe '!AI9</f>
        <v>32.5</v>
      </c>
      <c r="K8" s="7">
        <f>'Wykaz ppe '!AL9</f>
        <v>48522</v>
      </c>
    </row>
    <row r="9" spans="1:11">
      <c r="A9" s="5">
        <f t="shared" si="0"/>
        <v>8</v>
      </c>
      <c r="B9" s="7" t="str">
        <f>'Wykaz ppe '!Y10</f>
        <v>CMM PROM</v>
      </c>
      <c r="C9" s="6" t="str">
        <f>'Wykaz ppe '!Z10</f>
        <v>80-888</v>
      </c>
      <c r="D9" s="7" t="str">
        <f>'Wykaz ppe '!AA10</f>
        <v>GDAŃSK</v>
      </c>
      <c r="E9" s="7" t="str">
        <f>'Wykaz ppe '!AB10</f>
        <v>GDAŃSK</v>
      </c>
      <c r="F9" s="7" t="str">
        <f>'Wykaz ppe '!AC10</f>
        <v>DŁUGIE POBRZEŻE</v>
      </c>
      <c r="G9" s="6">
        <f>'Wykaz ppe '!AD10</f>
        <v>0</v>
      </c>
      <c r="H9" s="6" t="str">
        <f>'Wykaz ppe '!AF10</f>
        <v>590243831008945944</v>
      </c>
      <c r="I9" s="7" t="str">
        <f>'Wykaz ppe '!AH10</f>
        <v>C12a</v>
      </c>
      <c r="J9" s="7">
        <f>'Wykaz ppe '!AI10</f>
        <v>6.3</v>
      </c>
      <c r="K9" s="7">
        <f>'Wykaz ppe '!AL10</f>
        <v>548</v>
      </c>
    </row>
    <row r="10" spans="1:11">
      <c r="A10" s="5">
        <f t="shared" si="0"/>
        <v>9</v>
      </c>
      <c r="B10" s="7" t="str">
        <f>'Wykaz ppe '!Y11</f>
        <v>STATEK MUZEUM „SOŁDEK”</v>
      </c>
      <c r="C10" s="6" t="str">
        <f>'Wykaz ppe '!Z11</f>
        <v>80-751</v>
      </c>
      <c r="D10" s="7" t="str">
        <f>'Wykaz ppe '!AA11</f>
        <v>GDAŃSK</v>
      </c>
      <c r="E10" s="7" t="str">
        <f>'Wykaz ppe '!AB11</f>
        <v>GDAŃSK</v>
      </c>
      <c r="F10" s="7" t="str">
        <f>'Wykaz ppe '!AC11</f>
        <v xml:space="preserve">OŁOWIANKA </v>
      </c>
      <c r="G10" s="6" t="str">
        <f>'Wykaz ppe '!AD11</f>
        <v>9-13</v>
      </c>
      <c r="H10" s="6" t="str">
        <f>'Wykaz ppe '!AF11</f>
        <v>590243831007999900</v>
      </c>
      <c r="I10" s="7" t="str">
        <f>'Wykaz ppe '!AH11</f>
        <v>C22a</v>
      </c>
      <c r="J10" s="7">
        <f>'Wykaz ppe '!AI11</f>
        <v>35</v>
      </c>
      <c r="K10" s="7">
        <f>'Wykaz ppe '!AL11</f>
        <v>51892</v>
      </c>
    </row>
    <row r="11" spans="1:11">
      <c r="A11" s="5">
        <f t="shared" si="0"/>
        <v>10</v>
      </c>
      <c r="B11" s="7" t="str">
        <f>'Wykaz ppe '!Y12</f>
        <v>MUZEUM ZALEWU WIŚLANEGO (stary budynek)</v>
      </c>
      <c r="C11" s="6" t="str">
        <f>'Wykaz ppe '!Z12</f>
        <v>82-110</v>
      </c>
      <c r="D11" s="7" t="str">
        <f>'Wykaz ppe '!AA12</f>
        <v>KĄTY RYBACKIE</v>
      </c>
      <c r="E11" s="7" t="str">
        <f>'Wykaz ppe '!AB12</f>
        <v>KĄTY RYBACKIE</v>
      </c>
      <c r="F11" s="7" t="str">
        <f>'Wykaz ppe '!AC12</f>
        <v xml:space="preserve">RYBACKA </v>
      </c>
      <c r="G11" s="6">
        <f>'Wykaz ppe '!AD12</f>
        <v>64</v>
      </c>
      <c r="H11" s="6" t="str">
        <f>'Wykaz ppe '!AF12</f>
        <v>590243824002749106</v>
      </c>
      <c r="I11" s="7" t="str">
        <f>'Wykaz ppe '!AH12</f>
        <v>C12a</v>
      </c>
      <c r="J11" s="7">
        <f>'Wykaz ppe '!AI12</f>
        <v>32.5</v>
      </c>
      <c r="K11" s="7">
        <f>'Wykaz ppe '!AL12</f>
        <v>37116</v>
      </c>
    </row>
    <row r="12" spans="1:11">
      <c r="A12" s="5">
        <f t="shared" si="0"/>
        <v>11</v>
      </c>
      <c r="B12" s="7" t="str">
        <f>'Wykaz ppe '!Y13</f>
        <v>CKWS</v>
      </c>
      <c r="C12" s="6" t="str">
        <f>'Wykaz ppe '!Z13</f>
        <v>83-110</v>
      </c>
      <c r="D12" s="7" t="str">
        <f>'Wykaz ppe '!AA13</f>
        <v>TCZEW</v>
      </c>
      <c r="E12" s="7" t="str">
        <f>'Wykaz ppe '!AB13</f>
        <v>TCZEW</v>
      </c>
      <c r="F12" s="7" t="str">
        <f>'Wykaz ppe '!AC13</f>
        <v>PADEREWSKIEGO</v>
      </c>
      <c r="G12" s="6">
        <f>'Wykaz ppe '!AD13</f>
        <v>24</v>
      </c>
      <c r="H12" s="6" t="str">
        <f>'Wykaz ppe '!AF13</f>
        <v>590243833013413852</v>
      </c>
      <c r="I12" s="7" t="str">
        <f>'Wykaz ppe '!AH13</f>
        <v>C22b</v>
      </c>
      <c r="J12" s="7">
        <f>'Wykaz ppe '!AI13</f>
        <v>65</v>
      </c>
      <c r="K12" s="7">
        <f>'Wykaz ppe '!AL13</f>
        <v>117943</v>
      </c>
    </row>
  </sheetData>
  <phoneticPr fontId="4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kalkulator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2021-09-29T11:39:38Z</cp:lastPrinted>
  <dcterms:created xsi:type="dcterms:W3CDTF">2020-05-15T06:35:52Z</dcterms:created>
  <dcterms:modified xsi:type="dcterms:W3CDTF">2021-09-29T11:39:40Z</dcterms:modified>
</cp:coreProperties>
</file>