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lesszc\Desktop\Malowanie 2022\"/>
    </mc:Choice>
  </mc:AlternateContent>
  <xr:revisionPtr revIDLastSave="0" documentId="13_ncr:1_{75D6A73E-C44D-4550-9C04-8D8F0E652DC9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strona1" sheetId="1" r:id="rId1"/>
    <sheet name="strona2" sheetId="2" r:id="rId2"/>
    <sheet name="strona3" sheetId="4" r:id="rId3"/>
    <sheet name="strona4" sheetId="5" r:id="rId4"/>
    <sheet name="strona5" sheetId="6" r:id="rId5"/>
    <sheet name="strona6" sheetId="10" r:id="rId6"/>
    <sheet name="strona7" sheetId="11" r:id="rId7"/>
    <sheet name="strona8" sheetId="12" r:id="rId8"/>
    <sheet name="strona9" sheetId="14" r:id="rId9"/>
    <sheet name="strona10" sheetId="15" r:id="rId10"/>
    <sheet name="strona11" sheetId="17" r:id="rId11"/>
    <sheet name="TabelaNorm" sheetId="3" r:id="rId12"/>
  </sheets>
  <externalReferences>
    <externalReference r:id="rId13"/>
    <externalReference r:id="rId14"/>
    <externalReference r:id="rId15"/>
    <externalReference r:id="rId16"/>
    <externalReference r:id="rId17"/>
  </externalReferences>
  <definedNames>
    <definedName name="_xlnm.Auto_Open_xlquery_DClick" localSheetId="11" hidden="1">[1]!Register.DClick</definedName>
    <definedName name="Kwerenda_z_TabelaSymboli" localSheetId="11">TabelaNorm!$A$1:$E$49</definedName>
    <definedName name="_xlnm.Print_Area" localSheetId="0">strona1!$A$1:$N$115</definedName>
    <definedName name="_xlnm.Print_Area" localSheetId="1">strona2!$A$1:$Y$104</definedName>
    <definedName name="_xlnm.Print_Area" localSheetId="2">strona3!$A$1:$O$101</definedName>
    <definedName name="_xlnm.Print_Area" localSheetId="3">strona4!$A$1:$N$104</definedName>
    <definedName name="_xlnm.Print_Area" localSheetId="4">strona5!$A$1:$N$104</definedName>
    <definedName name="_xlnm.Print_Area" localSheetId="5">strona6!$A$1:$N$101</definedName>
    <definedName name="QUERY1.keep_password" localSheetId="11" hidden="1">TRUE</definedName>
    <definedName name="QUERY1.query_connection" localSheetId="11" hidden="1">{"DBQ=C:\Documents and Settings\admin\Moje dokumenty\PEDIM SA\Oznakowanie\db1.mdb;DefaultDir=C:\Documents and Settings\admin\Moje dokumenty\PEDIM SA\Oznakowanie;Driver={Driver do Microsoft Access (*.mdb)};DriverId=25;FIL=MS Access;MaxBufferSize=2048;MaxSca"}</definedName>
    <definedName name="QUERY1.query_definition" localSheetId="11" hidden="1">{"SELECT Tabela_symboli.Symbol, Tabela_symboli.PrzelicznikPMB, Tabela_symboli.Jm_przelicznika, Tabela_symboli.Jm_Ilości, Tabela_symboli.Drugi_czynnik_x000D_
FROM Tabela_symboli Tabela_symboli_x000D_
ORDER BY Tabela";"_symboli.Symbol"}</definedName>
    <definedName name="QUERY1.query_options" localSheetId="11" hidden="1">{TRUE;FALSE}</definedName>
    <definedName name="QUERY1.query_range" localSheetId="11" hidden="1">TabelaNorm!$A$1:$E$49</definedName>
    <definedName name="QUERY1.query_statement" localSheetId="11" hidden="1">{"SELECT Tabela_symboli.Symbol, Tabela_symboli.PrzelicznikPMB, Tabela_symboli.Jm_przelicznika, Tabela_symboli.Jm_Ilości, Tabela_symboli.Drugi_czynnik_x000D_
FROM Tabela_symboli Tabela_symboli_x000D_
ORDER BY Tabela";"_symboli.Symbol"}</definedName>
    <definedName name="QUERY1.user_name" localSheetId="11" hidden="1">"admin"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94" i="17" l="1"/>
  <c r="K94" i="17"/>
  <c r="I94" i="17"/>
  <c r="L94" i="17" s="1"/>
  <c r="H94" i="17"/>
  <c r="G94" i="17"/>
  <c r="F94" i="17"/>
  <c r="E94" i="17"/>
  <c r="M93" i="17"/>
  <c r="K93" i="17"/>
  <c r="I93" i="17"/>
  <c r="L93" i="17" s="1"/>
  <c r="H93" i="17"/>
  <c r="G93" i="17"/>
  <c r="F93" i="17"/>
  <c r="E93" i="17"/>
  <c r="M92" i="17"/>
  <c r="K92" i="17"/>
  <c r="I92" i="17"/>
  <c r="H92" i="17"/>
  <c r="G92" i="17"/>
  <c r="F92" i="17"/>
  <c r="E92" i="17"/>
  <c r="M91" i="17"/>
  <c r="K91" i="17"/>
  <c r="I91" i="17"/>
  <c r="H91" i="17"/>
  <c r="G91" i="17"/>
  <c r="F91" i="17"/>
  <c r="E91" i="17"/>
  <c r="M90" i="17"/>
  <c r="K90" i="17"/>
  <c r="I90" i="17"/>
  <c r="L90" i="17" s="1"/>
  <c r="H90" i="17"/>
  <c r="G90" i="17"/>
  <c r="F90" i="17"/>
  <c r="E90" i="17"/>
  <c r="M89" i="17"/>
  <c r="K89" i="17"/>
  <c r="I89" i="17"/>
  <c r="L89" i="17" s="1"/>
  <c r="H89" i="17"/>
  <c r="G89" i="17"/>
  <c r="F89" i="17"/>
  <c r="E89" i="17"/>
  <c r="M88" i="17"/>
  <c r="K88" i="17"/>
  <c r="I88" i="17"/>
  <c r="H88" i="17"/>
  <c r="G88" i="17"/>
  <c r="F88" i="17"/>
  <c r="E88" i="17"/>
  <c r="M87" i="17"/>
  <c r="K87" i="17"/>
  <c r="I87" i="17"/>
  <c r="H87" i="17"/>
  <c r="G87" i="17"/>
  <c r="F87" i="17"/>
  <c r="E87" i="17"/>
  <c r="M86" i="17"/>
  <c r="K86" i="17"/>
  <c r="I86" i="17"/>
  <c r="L86" i="17" s="1"/>
  <c r="H86" i="17"/>
  <c r="G86" i="17"/>
  <c r="F86" i="17"/>
  <c r="E86" i="17"/>
  <c r="M85" i="17"/>
  <c r="K85" i="17"/>
  <c r="I85" i="17"/>
  <c r="L85" i="17" s="1"/>
  <c r="H85" i="17"/>
  <c r="G85" i="17"/>
  <c r="F85" i="17"/>
  <c r="E85" i="17"/>
  <c r="M84" i="17"/>
  <c r="K84" i="17"/>
  <c r="I84" i="17"/>
  <c r="H84" i="17"/>
  <c r="G84" i="17"/>
  <c r="F84" i="17"/>
  <c r="E84" i="17"/>
  <c r="M83" i="17"/>
  <c r="K83" i="17"/>
  <c r="I83" i="17"/>
  <c r="H83" i="17"/>
  <c r="G83" i="17"/>
  <c r="F83" i="17"/>
  <c r="E83" i="17"/>
  <c r="M82" i="17"/>
  <c r="K82" i="17"/>
  <c r="I82" i="17"/>
  <c r="L82" i="17" s="1"/>
  <c r="H82" i="17"/>
  <c r="G82" i="17"/>
  <c r="F82" i="17"/>
  <c r="E82" i="17"/>
  <c r="M81" i="17"/>
  <c r="K81" i="17"/>
  <c r="I81" i="17"/>
  <c r="L81" i="17" s="1"/>
  <c r="H81" i="17"/>
  <c r="G81" i="17"/>
  <c r="F81" i="17"/>
  <c r="E81" i="17"/>
  <c r="M80" i="17"/>
  <c r="K80" i="17"/>
  <c r="I80" i="17"/>
  <c r="L80" i="17" s="1"/>
  <c r="H80" i="17"/>
  <c r="G80" i="17"/>
  <c r="F80" i="17"/>
  <c r="E80" i="17"/>
  <c r="M79" i="17"/>
  <c r="K79" i="17"/>
  <c r="I79" i="17"/>
  <c r="H79" i="17"/>
  <c r="G79" i="17"/>
  <c r="F79" i="17"/>
  <c r="E79" i="17"/>
  <c r="M78" i="17"/>
  <c r="K78" i="17"/>
  <c r="I78" i="17"/>
  <c r="H78" i="17"/>
  <c r="G78" i="17"/>
  <c r="F78" i="17"/>
  <c r="E78" i="17"/>
  <c r="M77" i="17"/>
  <c r="K77" i="17"/>
  <c r="I77" i="17"/>
  <c r="L77" i="17" s="1"/>
  <c r="H77" i="17"/>
  <c r="G77" i="17"/>
  <c r="F77" i="17"/>
  <c r="E77" i="17"/>
  <c r="M76" i="17"/>
  <c r="K76" i="17"/>
  <c r="I76" i="17"/>
  <c r="L76" i="17" s="1"/>
  <c r="H76" i="17"/>
  <c r="G76" i="17"/>
  <c r="F76" i="17"/>
  <c r="E76" i="17"/>
  <c r="M75" i="17"/>
  <c r="K75" i="17"/>
  <c r="I75" i="17"/>
  <c r="H75" i="17"/>
  <c r="G75" i="17"/>
  <c r="F75" i="17"/>
  <c r="E75" i="17"/>
  <c r="M74" i="17"/>
  <c r="K74" i="17"/>
  <c r="I74" i="17"/>
  <c r="H74" i="17"/>
  <c r="G74" i="17"/>
  <c r="F74" i="17"/>
  <c r="E74" i="17"/>
  <c r="M73" i="17"/>
  <c r="K73" i="17"/>
  <c r="I73" i="17"/>
  <c r="L73" i="17" s="1"/>
  <c r="H73" i="17"/>
  <c r="G73" i="17"/>
  <c r="F73" i="17"/>
  <c r="E73" i="17"/>
  <c r="M72" i="17"/>
  <c r="K72" i="17"/>
  <c r="I72" i="17"/>
  <c r="L72" i="17" s="1"/>
  <c r="H72" i="17"/>
  <c r="G72" i="17"/>
  <c r="F72" i="17"/>
  <c r="E72" i="17"/>
  <c r="M71" i="17"/>
  <c r="K71" i="17"/>
  <c r="I71" i="17"/>
  <c r="H71" i="17"/>
  <c r="G71" i="17"/>
  <c r="F71" i="17"/>
  <c r="E71" i="17"/>
  <c r="M70" i="17"/>
  <c r="K70" i="17"/>
  <c r="I70" i="17"/>
  <c r="H70" i="17"/>
  <c r="G70" i="17"/>
  <c r="F70" i="17"/>
  <c r="E70" i="17"/>
  <c r="M69" i="17"/>
  <c r="K69" i="17"/>
  <c r="I69" i="17"/>
  <c r="L69" i="17" s="1"/>
  <c r="H69" i="17"/>
  <c r="G69" i="17"/>
  <c r="F69" i="17"/>
  <c r="E69" i="17"/>
  <c r="M68" i="17"/>
  <c r="K68" i="17"/>
  <c r="I68" i="17"/>
  <c r="L68" i="17" s="1"/>
  <c r="H68" i="17"/>
  <c r="G68" i="17"/>
  <c r="F68" i="17"/>
  <c r="E68" i="17"/>
  <c r="M67" i="17"/>
  <c r="K67" i="17"/>
  <c r="I67" i="17"/>
  <c r="H67" i="17"/>
  <c r="G67" i="17"/>
  <c r="F67" i="17"/>
  <c r="E67" i="17"/>
  <c r="M66" i="17"/>
  <c r="K66" i="17"/>
  <c r="I66" i="17"/>
  <c r="H66" i="17"/>
  <c r="G66" i="17"/>
  <c r="F66" i="17"/>
  <c r="E66" i="17"/>
  <c r="M65" i="17"/>
  <c r="K65" i="17"/>
  <c r="I65" i="17"/>
  <c r="L65" i="17" s="1"/>
  <c r="H65" i="17"/>
  <c r="G65" i="17"/>
  <c r="F65" i="17"/>
  <c r="E65" i="17"/>
  <c r="M64" i="17"/>
  <c r="K64" i="17"/>
  <c r="I64" i="17"/>
  <c r="L64" i="17" s="1"/>
  <c r="H64" i="17"/>
  <c r="G64" i="17"/>
  <c r="F64" i="17"/>
  <c r="E64" i="17"/>
  <c r="M63" i="17"/>
  <c r="K63" i="17"/>
  <c r="I63" i="17"/>
  <c r="H63" i="17"/>
  <c r="G63" i="17"/>
  <c r="F63" i="17"/>
  <c r="E63" i="17"/>
  <c r="M62" i="17"/>
  <c r="K62" i="17"/>
  <c r="I62" i="17"/>
  <c r="H62" i="17"/>
  <c r="G62" i="17"/>
  <c r="F62" i="17"/>
  <c r="E62" i="17"/>
  <c r="M61" i="17"/>
  <c r="K61" i="17"/>
  <c r="I61" i="17"/>
  <c r="L61" i="17" s="1"/>
  <c r="H61" i="17"/>
  <c r="G61" i="17"/>
  <c r="F61" i="17"/>
  <c r="E61" i="17"/>
  <c r="M60" i="17"/>
  <c r="K60" i="17"/>
  <c r="I60" i="17"/>
  <c r="L60" i="17" s="1"/>
  <c r="H60" i="17"/>
  <c r="G60" i="17"/>
  <c r="F60" i="17"/>
  <c r="E60" i="17"/>
  <c r="M59" i="17"/>
  <c r="K59" i="17"/>
  <c r="I59" i="17"/>
  <c r="H59" i="17"/>
  <c r="G59" i="17"/>
  <c r="F59" i="17"/>
  <c r="E59" i="17"/>
  <c r="M58" i="17"/>
  <c r="K58" i="17"/>
  <c r="I58" i="17"/>
  <c r="H58" i="17"/>
  <c r="G58" i="17"/>
  <c r="F58" i="17"/>
  <c r="E58" i="17"/>
  <c r="M57" i="17"/>
  <c r="K57" i="17"/>
  <c r="I57" i="17"/>
  <c r="L57" i="17" s="1"/>
  <c r="H57" i="17"/>
  <c r="G57" i="17"/>
  <c r="F57" i="17"/>
  <c r="E57" i="17"/>
  <c r="M56" i="17"/>
  <c r="K56" i="17"/>
  <c r="I56" i="17"/>
  <c r="L56" i="17" s="1"/>
  <c r="H56" i="17"/>
  <c r="G56" i="17"/>
  <c r="F56" i="17"/>
  <c r="E56" i="17"/>
  <c r="M55" i="17"/>
  <c r="K55" i="17"/>
  <c r="I55" i="17"/>
  <c r="H55" i="17"/>
  <c r="G55" i="17"/>
  <c r="F55" i="17"/>
  <c r="E55" i="17"/>
  <c r="M54" i="17"/>
  <c r="K54" i="17"/>
  <c r="I54" i="17"/>
  <c r="H54" i="17"/>
  <c r="G54" i="17"/>
  <c r="F54" i="17"/>
  <c r="E54" i="17"/>
  <c r="M53" i="17"/>
  <c r="K53" i="17"/>
  <c r="I53" i="17"/>
  <c r="L53" i="17" s="1"/>
  <c r="H53" i="17"/>
  <c r="G53" i="17"/>
  <c r="F53" i="17"/>
  <c r="E53" i="17"/>
  <c r="M52" i="17"/>
  <c r="K52" i="17"/>
  <c r="I52" i="17"/>
  <c r="L52" i="17" s="1"/>
  <c r="H52" i="17"/>
  <c r="G52" i="17"/>
  <c r="F52" i="17"/>
  <c r="E52" i="17"/>
  <c r="M51" i="17"/>
  <c r="K51" i="17"/>
  <c r="I51" i="17"/>
  <c r="H51" i="17"/>
  <c r="G51" i="17"/>
  <c r="F51" i="17"/>
  <c r="E51" i="17"/>
  <c r="M50" i="17"/>
  <c r="K50" i="17"/>
  <c r="I50" i="17"/>
  <c r="H50" i="17"/>
  <c r="G50" i="17"/>
  <c r="F50" i="17"/>
  <c r="E50" i="17"/>
  <c r="M49" i="17"/>
  <c r="K49" i="17"/>
  <c r="I49" i="17"/>
  <c r="H49" i="17"/>
  <c r="G49" i="17"/>
  <c r="F49" i="17"/>
  <c r="E49" i="17"/>
  <c r="M48" i="17"/>
  <c r="K48" i="17"/>
  <c r="I48" i="17"/>
  <c r="L48" i="17" s="1"/>
  <c r="H48" i="17"/>
  <c r="G48" i="17"/>
  <c r="F48" i="17"/>
  <c r="E48" i="17"/>
  <c r="M47" i="17"/>
  <c r="K47" i="17"/>
  <c r="I47" i="17"/>
  <c r="L47" i="17" s="1"/>
  <c r="H47" i="17"/>
  <c r="G47" i="17"/>
  <c r="F47" i="17"/>
  <c r="E47" i="17"/>
  <c r="M46" i="17"/>
  <c r="K46" i="17"/>
  <c r="I46" i="17"/>
  <c r="H46" i="17"/>
  <c r="G46" i="17"/>
  <c r="F46" i="17"/>
  <c r="E46" i="17"/>
  <c r="M45" i="17"/>
  <c r="K45" i="17"/>
  <c r="I45" i="17"/>
  <c r="H45" i="17"/>
  <c r="G45" i="17"/>
  <c r="F45" i="17"/>
  <c r="E45" i="17"/>
  <c r="M44" i="17"/>
  <c r="K44" i="17"/>
  <c r="I44" i="17"/>
  <c r="L44" i="17" s="1"/>
  <c r="H44" i="17"/>
  <c r="G44" i="17"/>
  <c r="F44" i="17"/>
  <c r="E44" i="17"/>
  <c r="M43" i="17"/>
  <c r="K43" i="17"/>
  <c r="I43" i="17"/>
  <c r="L43" i="17" s="1"/>
  <c r="H43" i="17"/>
  <c r="G43" i="17"/>
  <c r="F43" i="17"/>
  <c r="E43" i="17"/>
  <c r="M42" i="17"/>
  <c r="K42" i="17"/>
  <c r="I42" i="17"/>
  <c r="H42" i="17"/>
  <c r="G42" i="17"/>
  <c r="F42" i="17"/>
  <c r="E42" i="17"/>
  <c r="N92" i="15"/>
  <c r="M91" i="15"/>
  <c r="K91" i="15"/>
  <c r="I91" i="15"/>
  <c r="H91" i="15"/>
  <c r="G91" i="15"/>
  <c r="F91" i="15"/>
  <c r="E91" i="15"/>
  <c r="M90" i="15"/>
  <c r="K90" i="15"/>
  <c r="I90" i="15"/>
  <c r="H90" i="15"/>
  <c r="G90" i="15"/>
  <c r="F90" i="15"/>
  <c r="E90" i="15"/>
  <c r="M89" i="15"/>
  <c r="K89" i="15"/>
  <c r="I89" i="15"/>
  <c r="L89" i="15" s="1"/>
  <c r="H89" i="15"/>
  <c r="G89" i="15"/>
  <c r="F89" i="15"/>
  <c r="E89" i="15"/>
  <c r="M88" i="15"/>
  <c r="K88" i="15"/>
  <c r="I88" i="15"/>
  <c r="L88" i="15" s="1"/>
  <c r="H88" i="15"/>
  <c r="G88" i="15"/>
  <c r="F88" i="15"/>
  <c r="E88" i="15"/>
  <c r="M87" i="15"/>
  <c r="K87" i="15"/>
  <c r="I87" i="15"/>
  <c r="H87" i="15"/>
  <c r="G87" i="15"/>
  <c r="F87" i="15"/>
  <c r="E87" i="15"/>
  <c r="M86" i="15"/>
  <c r="K86" i="15"/>
  <c r="I86" i="15"/>
  <c r="H86" i="15"/>
  <c r="G86" i="15"/>
  <c r="F86" i="15"/>
  <c r="E86" i="15"/>
  <c r="M85" i="15"/>
  <c r="K85" i="15"/>
  <c r="I85" i="15"/>
  <c r="L85" i="15" s="1"/>
  <c r="H85" i="15"/>
  <c r="G85" i="15"/>
  <c r="F85" i="15"/>
  <c r="E85" i="15"/>
  <c r="M84" i="15"/>
  <c r="K84" i="15"/>
  <c r="I84" i="15"/>
  <c r="L84" i="15" s="1"/>
  <c r="H84" i="15"/>
  <c r="G84" i="15"/>
  <c r="F84" i="15"/>
  <c r="E84" i="15"/>
  <c r="M83" i="15"/>
  <c r="K83" i="15"/>
  <c r="I83" i="15"/>
  <c r="H83" i="15"/>
  <c r="G83" i="15"/>
  <c r="F83" i="15"/>
  <c r="E83" i="15"/>
  <c r="M82" i="15"/>
  <c r="K82" i="15"/>
  <c r="I82" i="15"/>
  <c r="H82" i="15"/>
  <c r="G82" i="15"/>
  <c r="F82" i="15"/>
  <c r="E82" i="15"/>
  <c r="M81" i="15"/>
  <c r="K81" i="15"/>
  <c r="I81" i="15"/>
  <c r="L81" i="15" s="1"/>
  <c r="H81" i="15"/>
  <c r="G81" i="15"/>
  <c r="F81" i="15"/>
  <c r="E81" i="15"/>
  <c r="M80" i="15"/>
  <c r="K80" i="15"/>
  <c r="I80" i="15"/>
  <c r="L80" i="15" s="1"/>
  <c r="H80" i="15"/>
  <c r="G80" i="15"/>
  <c r="F80" i="15"/>
  <c r="E80" i="15"/>
  <c r="M79" i="15"/>
  <c r="K79" i="15"/>
  <c r="I79" i="15"/>
  <c r="H79" i="15"/>
  <c r="G79" i="15"/>
  <c r="F79" i="15"/>
  <c r="E79" i="15"/>
  <c r="M78" i="15"/>
  <c r="K78" i="15"/>
  <c r="I78" i="15"/>
  <c r="H78" i="15"/>
  <c r="G78" i="15"/>
  <c r="F78" i="15"/>
  <c r="E78" i="15"/>
  <c r="M77" i="15"/>
  <c r="K77" i="15"/>
  <c r="I77" i="15"/>
  <c r="L77" i="15" s="1"/>
  <c r="H77" i="15"/>
  <c r="G77" i="15"/>
  <c r="F77" i="15"/>
  <c r="E77" i="15"/>
  <c r="M76" i="15"/>
  <c r="K76" i="15"/>
  <c r="I76" i="15"/>
  <c r="L76" i="15" s="1"/>
  <c r="H76" i="15"/>
  <c r="G76" i="15"/>
  <c r="F76" i="15"/>
  <c r="E76" i="15"/>
  <c r="M75" i="15"/>
  <c r="K75" i="15"/>
  <c r="I75" i="15"/>
  <c r="H75" i="15"/>
  <c r="G75" i="15"/>
  <c r="F75" i="15"/>
  <c r="E75" i="15"/>
  <c r="M74" i="15"/>
  <c r="K74" i="15"/>
  <c r="I74" i="15"/>
  <c r="H74" i="15"/>
  <c r="G74" i="15"/>
  <c r="F74" i="15"/>
  <c r="E74" i="15"/>
  <c r="M73" i="15"/>
  <c r="K73" i="15"/>
  <c r="I73" i="15"/>
  <c r="L73" i="15" s="1"/>
  <c r="H73" i="15"/>
  <c r="G73" i="15"/>
  <c r="F73" i="15"/>
  <c r="E73" i="15"/>
  <c r="M72" i="15"/>
  <c r="K72" i="15"/>
  <c r="I72" i="15"/>
  <c r="L72" i="15" s="1"/>
  <c r="H72" i="15"/>
  <c r="G72" i="15"/>
  <c r="F72" i="15"/>
  <c r="E72" i="15"/>
  <c r="M71" i="15"/>
  <c r="K71" i="15"/>
  <c r="I71" i="15"/>
  <c r="H71" i="15"/>
  <c r="G71" i="15"/>
  <c r="F71" i="15"/>
  <c r="E71" i="15"/>
  <c r="M70" i="15"/>
  <c r="K70" i="15"/>
  <c r="I70" i="15"/>
  <c r="H70" i="15"/>
  <c r="G70" i="15"/>
  <c r="F70" i="15"/>
  <c r="E70" i="15"/>
  <c r="M69" i="15"/>
  <c r="K69" i="15"/>
  <c r="I69" i="15"/>
  <c r="L69" i="15" s="1"/>
  <c r="H69" i="15"/>
  <c r="G69" i="15"/>
  <c r="F69" i="15"/>
  <c r="E69" i="15"/>
  <c r="M68" i="15"/>
  <c r="K68" i="15"/>
  <c r="I68" i="15"/>
  <c r="L68" i="15" s="1"/>
  <c r="H68" i="15"/>
  <c r="G68" i="15"/>
  <c r="F68" i="15"/>
  <c r="E68" i="15"/>
  <c r="M67" i="15"/>
  <c r="K67" i="15"/>
  <c r="I67" i="15"/>
  <c r="H67" i="15"/>
  <c r="G67" i="15"/>
  <c r="F67" i="15"/>
  <c r="E67" i="15"/>
  <c r="M66" i="15"/>
  <c r="K66" i="15"/>
  <c r="I66" i="15"/>
  <c r="H66" i="15"/>
  <c r="G66" i="15"/>
  <c r="F66" i="15"/>
  <c r="E66" i="15"/>
  <c r="M65" i="15"/>
  <c r="K65" i="15"/>
  <c r="I65" i="15"/>
  <c r="L65" i="15" s="1"/>
  <c r="H65" i="15"/>
  <c r="G65" i="15"/>
  <c r="F65" i="15"/>
  <c r="E65" i="15"/>
  <c r="M64" i="15"/>
  <c r="K64" i="15"/>
  <c r="I64" i="15"/>
  <c r="L64" i="15" s="1"/>
  <c r="H64" i="15"/>
  <c r="G64" i="15"/>
  <c r="F64" i="15"/>
  <c r="E64" i="15"/>
  <c r="M63" i="15"/>
  <c r="K63" i="15"/>
  <c r="I63" i="15"/>
  <c r="H63" i="15"/>
  <c r="G63" i="15"/>
  <c r="F63" i="15"/>
  <c r="E63" i="15"/>
  <c r="M62" i="15"/>
  <c r="K62" i="15"/>
  <c r="I62" i="15"/>
  <c r="H62" i="15"/>
  <c r="G62" i="15"/>
  <c r="F62" i="15"/>
  <c r="E62" i="15"/>
  <c r="M61" i="15"/>
  <c r="K61" i="15"/>
  <c r="I61" i="15"/>
  <c r="L61" i="15" s="1"/>
  <c r="H61" i="15"/>
  <c r="G61" i="15"/>
  <c r="F61" i="15"/>
  <c r="E61" i="15"/>
  <c r="M60" i="15"/>
  <c r="K60" i="15"/>
  <c r="I60" i="15"/>
  <c r="L60" i="15" s="1"/>
  <c r="H60" i="15"/>
  <c r="G60" i="15"/>
  <c r="F60" i="15"/>
  <c r="E60" i="15"/>
  <c r="M59" i="15"/>
  <c r="K59" i="15"/>
  <c r="I59" i="15"/>
  <c r="H59" i="15"/>
  <c r="G59" i="15"/>
  <c r="F59" i="15"/>
  <c r="E59" i="15"/>
  <c r="M58" i="15"/>
  <c r="K58" i="15"/>
  <c r="I58" i="15"/>
  <c r="H58" i="15"/>
  <c r="G58" i="15"/>
  <c r="F58" i="15"/>
  <c r="E58" i="15"/>
  <c r="M57" i="15"/>
  <c r="K57" i="15"/>
  <c r="I57" i="15"/>
  <c r="L57" i="15" s="1"/>
  <c r="H57" i="15"/>
  <c r="G57" i="15"/>
  <c r="F57" i="15"/>
  <c r="E57" i="15"/>
  <c r="M56" i="15"/>
  <c r="K56" i="15"/>
  <c r="I56" i="15"/>
  <c r="L56" i="15" s="1"/>
  <c r="H56" i="15"/>
  <c r="G56" i="15"/>
  <c r="F56" i="15"/>
  <c r="E56" i="15"/>
  <c r="M55" i="15"/>
  <c r="K55" i="15"/>
  <c r="I55" i="15"/>
  <c r="H55" i="15"/>
  <c r="G55" i="15"/>
  <c r="F55" i="15"/>
  <c r="E55" i="15"/>
  <c r="M54" i="15"/>
  <c r="K54" i="15"/>
  <c r="I54" i="15"/>
  <c r="H54" i="15"/>
  <c r="G54" i="15"/>
  <c r="F54" i="15"/>
  <c r="E54" i="15"/>
  <c r="M53" i="15"/>
  <c r="K53" i="15"/>
  <c r="I53" i="15"/>
  <c r="L53" i="15" s="1"/>
  <c r="H53" i="15"/>
  <c r="G53" i="15"/>
  <c r="F53" i="15"/>
  <c r="E53" i="15"/>
  <c r="M52" i="15"/>
  <c r="K52" i="15"/>
  <c r="I52" i="15"/>
  <c r="L52" i="15" s="1"/>
  <c r="H52" i="15"/>
  <c r="G52" i="15"/>
  <c r="F52" i="15"/>
  <c r="E52" i="15"/>
  <c r="M51" i="15"/>
  <c r="K51" i="15"/>
  <c r="I51" i="15"/>
  <c r="H51" i="15"/>
  <c r="G51" i="15"/>
  <c r="F51" i="15"/>
  <c r="E51" i="15"/>
  <c r="M50" i="15"/>
  <c r="K50" i="15"/>
  <c r="I50" i="15"/>
  <c r="H50" i="15"/>
  <c r="G50" i="15"/>
  <c r="F50" i="15"/>
  <c r="E50" i="15"/>
  <c r="M49" i="15"/>
  <c r="K49" i="15"/>
  <c r="I49" i="15"/>
  <c r="L49" i="15" s="1"/>
  <c r="H49" i="15"/>
  <c r="G49" i="15"/>
  <c r="F49" i="15"/>
  <c r="E49" i="15"/>
  <c r="M48" i="15"/>
  <c r="K48" i="15"/>
  <c r="I48" i="15"/>
  <c r="L48" i="15" s="1"/>
  <c r="H48" i="15"/>
  <c r="G48" i="15"/>
  <c r="F48" i="15"/>
  <c r="E48" i="15"/>
  <c r="M47" i="15"/>
  <c r="K47" i="15"/>
  <c r="I47" i="15"/>
  <c r="H47" i="15"/>
  <c r="G47" i="15"/>
  <c r="F47" i="15"/>
  <c r="E47" i="15"/>
  <c r="M46" i="15"/>
  <c r="K46" i="15"/>
  <c r="I46" i="15"/>
  <c r="H46" i="15"/>
  <c r="G46" i="15"/>
  <c r="F46" i="15"/>
  <c r="E46" i="15"/>
  <c r="M45" i="15"/>
  <c r="K45" i="15"/>
  <c r="I45" i="15"/>
  <c r="L45" i="15" s="1"/>
  <c r="H45" i="15"/>
  <c r="G45" i="15"/>
  <c r="F45" i="15"/>
  <c r="E45" i="15"/>
  <c r="M44" i="15"/>
  <c r="K44" i="15"/>
  <c r="I44" i="15"/>
  <c r="L44" i="15" s="1"/>
  <c r="H44" i="15"/>
  <c r="G44" i="15"/>
  <c r="F44" i="15"/>
  <c r="E44" i="15"/>
  <c r="M43" i="15"/>
  <c r="K43" i="15"/>
  <c r="I43" i="15"/>
  <c r="H43" i="15"/>
  <c r="G43" i="15"/>
  <c r="F43" i="15"/>
  <c r="E43" i="15"/>
  <c r="M42" i="15"/>
  <c r="K42" i="15"/>
  <c r="I42" i="15"/>
  <c r="H42" i="15"/>
  <c r="G42" i="15"/>
  <c r="F42" i="15"/>
  <c r="E42" i="15"/>
  <c r="I41" i="15"/>
  <c r="H41" i="15"/>
  <c r="F41" i="15"/>
  <c r="N95" i="14"/>
  <c r="M94" i="14"/>
  <c r="K94" i="14"/>
  <c r="I94" i="14"/>
  <c r="L94" i="14" s="1"/>
  <c r="H94" i="14"/>
  <c r="G94" i="14"/>
  <c r="F94" i="14"/>
  <c r="E94" i="14"/>
  <c r="M93" i="14"/>
  <c r="K93" i="14"/>
  <c r="I93" i="14"/>
  <c r="L93" i="14" s="1"/>
  <c r="H93" i="14"/>
  <c r="G93" i="14"/>
  <c r="F93" i="14"/>
  <c r="E93" i="14"/>
  <c r="M92" i="14"/>
  <c r="K92" i="14"/>
  <c r="I92" i="14"/>
  <c r="H92" i="14"/>
  <c r="G92" i="14"/>
  <c r="F92" i="14"/>
  <c r="E92" i="14"/>
  <c r="M91" i="14"/>
  <c r="K91" i="14"/>
  <c r="I91" i="14"/>
  <c r="H91" i="14"/>
  <c r="G91" i="14"/>
  <c r="F91" i="14"/>
  <c r="E91" i="14"/>
  <c r="M90" i="14"/>
  <c r="K90" i="14"/>
  <c r="I90" i="14"/>
  <c r="L90" i="14" s="1"/>
  <c r="H90" i="14"/>
  <c r="G90" i="14"/>
  <c r="F90" i="14"/>
  <c r="E90" i="14"/>
  <c r="M89" i="14"/>
  <c r="K89" i="14"/>
  <c r="I89" i="14"/>
  <c r="L89" i="14" s="1"/>
  <c r="H89" i="14"/>
  <c r="G89" i="14"/>
  <c r="F89" i="14"/>
  <c r="E89" i="14"/>
  <c r="M88" i="14"/>
  <c r="K88" i="14"/>
  <c r="I88" i="14"/>
  <c r="H88" i="14"/>
  <c r="G88" i="14"/>
  <c r="F88" i="14"/>
  <c r="E88" i="14"/>
  <c r="M87" i="14"/>
  <c r="K87" i="14"/>
  <c r="I87" i="14"/>
  <c r="H87" i="14"/>
  <c r="G87" i="14"/>
  <c r="F87" i="14"/>
  <c r="E87" i="14"/>
  <c r="M86" i="14"/>
  <c r="K86" i="14"/>
  <c r="I86" i="14"/>
  <c r="L86" i="14" s="1"/>
  <c r="H86" i="14"/>
  <c r="G86" i="14"/>
  <c r="F86" i="14"/>
  <c r="E86" i="14"/>
  <c r="M85" i="14"/>
  <c r="K85" i="14"/>
  <c r="I85" i="14"/>
  <c r="L85" i="14" s="1"/>
  <c r="H85" i="14"/>
  <c r="G85" i="14"/>
  <c r="F85" i="14"/>
  <c r="E85" i="14"/>
  <c r="M84" i="14"/>
  <c r="K84" i="14"/>
  <c r="I84" i="14"/>
  <c r="H84" i="14"/>
  <c r="G84" i="14"/>
  <c r="F84" i="14"/>
  <c r="E84" i="14"/>
  <c r="M83" i="14"/>
  <c r="K83" i="14"/>
  <c r="I83" i="14"/>
  <c r="H83" i="14"/>
  <c r="G83" i="14"/>
  <c r="F83" i="14"/>
  <c r="E83" i="14"/>
  <c r="M82" i="14"/>
  <c r="K82" i="14"/>
  <c r="I82" i="14"/>
  <c r="L82" i="14" s="1"/>
  <c r="H82" i="14"/>
  <c r="G82" i="14"/>
  <c r="F82" i="14"/>
  <c r="E82" i="14"/>
  <c r="M81" i="14"/>
  <c r="K81" i="14"/>
  <c r="I81" i="14"/>
  <c r="L81" i="14" s="1"/>
  <c r="H81" i="14"/>
  <c r="G81" i="14"/>
  <c r="F81" i="14"/>
  <c r="E81" i="14"/>
  <c r="M80" i="14"/>
  <c r="K80" i="14"/>
  <c r="I80" i="14"/>
  <c r="H80" i="14"/>
  <c r="G80" i="14"/>
  <c r="F80" i="14"/>
  <c r="E80" i="14"/>
  <c r="M79" i="14"/>
  <c r="K79" i="14"/>
  <c r="I79" i="14"/>
  <c r="H79" i="14"/>
  <c r="G79" i="14"/>
  <c r="F79" i="14"/>
  <c r="E79" i="14"/>
  <c r="M78" i="14"/>
  <c r="K78" i="14"/>
  <c r="I78" i="14"/>
  <c r="L78" i="14" s="1"/>
  <c r="H78" i="14"/>
  <c r="G78" i="14"/>
  <c r="F78" i="14"/>
  <c r="E78" i="14"/>
  <c r="M77" i="14"/>
  <c r="K77" i="14"/>
  <c r="I77" i="14"/>
  <c r="L77" i="14" s="1"/>
  <c r="H77" i="14"/>
  <c r="G77" i="14"/>
  <c r="F77" i="14"/>
  <c r="E77" i="14"/>
  <c r="M76" i="14"/>
  <c r="K76" i="14"/>
  <c r="I76" i="14"/>
  <c r="H76" i="14"/>
  <c r="G76" i="14"/>
  <c r="F76" i="14"/>
  <c r="E76" i="14"/>
  <c r="M75" i="14"/>
  <c r="K75" i="14"/>
  <c r="I75" i="14"/>
  <c r="H75" i="14"/>
  <c r="G75" i="14"/>
  <c r="F75" i="14"/>
  <c r="E75" i="14"/>
  <c r="M74" i="14"/>
  <c r="K74" i="14"/>
  <c r="I74" i="14"/>
  <c r="L74" i="14" s="1"/>
  <c r="H74" i="14"/>
  <c r="G74" i="14"/>
  <c r="F74" i="14"/>
  <c r="E74" i="14"/>
  <c r="M73" i="14"/>
  <c r="K73" i="14"/>
  <c r="I73" i="14"/>
  <c r="L73" i="14" s="1"/>
  <c r="H73" i="14"/>
  <c r="G73" i="14"/>
  <c r="F73" i="14"/>
  <c r="E73" i="14"/>
  <c r="M72" i="14"/>
  <c r="K72" i="14"/>
  <c r="I72" i="14"/>
  <c r="H72" i="14"/>
  <c r="G72" i="14"/>
  <c r="F72" i="14"/>
  <c r="E72" i="14"/>
  <c r="M71" i="14"/>
  <c r="K71" i="14"/>
  <c r="I71" i="14"/>
  <c r="H71" i="14"/>
  <c r="G71" i="14"/>
  <c r="F71" i="14"/>
  <c r="E71" i="14"/>
  <c r="M70" i="14"/>
  <c r="K70" i="14"/>
  <c r="I70" i="14"/>
  <c r="L70" i="14" s="1"/>
  <c r="H70" i="14"/>
  <c r="G70" i="14"/>
  <c r="F70" i="14"/>
  <c r="E70" i="14"/>
  <c r="M69" i="14"/>
  <c r="K69" i="14"/>
  <c r="I69" i="14"/>
  <c r="L69" i="14" s="1"/>
  <c r="H69" i="14"/>
  <c r="G69" i="14"/>
  <c r="F69" i="14"/>
  <c r="E69" i="14"/>
  <c r="M68" i="14"/>
  <c r="K68" i="14"/>
  <c r="I68" i="14"/>
  <c r="H68" i="14"/>
  <c r="G68" i="14"/>
  <c r="F68" i="14"/>
  <c r="E68" i="14"/>
  <c r="M67" i="14"/>
  <c r="K67" i="14"/>
  <c r="I67" i="14"/>
  <c r="H67" i="14"/>
  <c r="G67" i="14"/>
  <c r="F67" i="14"/>
  <c r="E67" i="14"/>
  <c r="M66" i="14"/>
  <c r="K66" i="14"/>
  <c r="I66" i="14"/>
  <c r="L66" i="14" s="1"/>
  <c r="H66" i="14"/>
  <c r="G66" i="14"/>
  <c r="F66" i="14"/>
  <c r="E66" i="14"/>
  <c r="M65" i="14"/>
  <c r="K65" i="14"/>
  <c r="I65" i="14"/>
  <c r="L65" i="14" s="1"/>
  <c r="H65" i="14"/>
  <c r="G65" i="14"/>
  <c r="F65" i="14"/>
  <c r="E65" i="14"/>
  <c r="M64" i="14"/>
  <c r="K64" i="14"/>
  <c r="I64" i="14"/>
  <c r="H64" i="14"/>
  <c r="G64" i="14"/>
  <c r="F64" i="14"/>
  <c r="E64" i="14"/>
  <c r="M63" i="14"/>
  <c r="K63" i="14"/>
  <c r="I63" i="14"/>
  <c r="H63" i="14"/>
  <c r="G63" i="14"/>
  <c r="F63" i="14"/>
  <c r="E63" i="14"/>
  <c r="M62" i="14"/>
  <c r="K62" i="14"/>
  <c r="I62" i="14"/>
  <c r="L62" i="14" s="1"/>
  <c r="H62" i="14"/>
  <c r="G62" i="14"/>
  <c r="F62" i="14"/>
  <c r="E62" i="14"/>
  <c r="M61" i="14"/>
  <c r="K61" i="14"/>
  <c r="I61" i="14"/>
  <c r="L61" i="14" s="1"/>
  <c r="H61" i="14"/>
  <c r="G61" i="14"/>
  <c r="F61" i="14"/>
  <c r="E61" i="14"/>
  <c r="M60" i="14"/>
  <c r="K60" i="14"/>
  <c r="I60" i="14"/>
  <c r="H60" i="14"/>
  <c r="G60" i="14"/>
  <c r="F60" i="14"/>
  <c r="E60" i="14"/>
  <c r="M59" i="14"/>
  <c r="K59" i="14"/>
  <c r="I59" i="14"/>
  <c r="H59" i="14"/>
  <c r="G59" i="14"/>
  <c r="F59" i="14"/>
  <c r="E59" i="14"/>
  <c r="M58" i="14"/>
  <c r="K58" i="14"/>
  <c r="I58" i="14"/>
  <c r="L58" i="14" s="1"/>
  <c r="H58" i="14"/>
  <c r="G58" i="14"/>
  <c r="F58" i="14"/>
  <c r="E58" i="14"/>
  <c r="M57" i="14"/>
  <c r="K57" i="14"/>
  <c r="I57" i="14"/>
  <c r="L57" i="14" s="1"/>
  <c r="H57" i="14"/>
  <c r="G57" i="14"/>
  <c r="F57" i="14"/>
  <c r="E57" i="14"/>
  <c r="M56" i="14"/>
  <c r="K56" i="14"/>
  <c r="I56" i="14"/>
  <c r="H56" i="14"/>
  <c r="G56" i="14"/>
  <c r="F56" i="14"/>
  <c r="E56" i="14"/>
  <c r="M55" i="14"/>
  <c r="K55" i="14"/>
  <c r="I55" i="14"/>
  <c r="H55" i="14"/>
  <c r="G55" i="14"/>
  <c r="F55" i="14"/>
  <c r="E55" i="14"/>
  <c r="M54" i="14"/>
  <c r="K54" i="14"/>
  <c r="I54" i="14"/>
  <c r="L54" i="14" s="1"/>
  <c r="H54" i="14"/>
  <c r="G54" i="14"/>
  <c r="F54" i="14"/>
  <c r="E54" i="14"/>
  <c r="M53" i="14"/>
  <c r="K53" i="14"/>
  <c r="I53" i="14"/>
  <c r="L53" i="14" s="1"/>
  <c r="H53" i="14"/>
  <c r="F53" i="14"/>
  <c r="E53" i="14"/>
  <c r="M52" i="14"/>
  <c r="K52" i="14"/>
  <c r="I52" i="14"/>
  <c r="H52" i="14"/>
  <c r="G52" i="14"/>
  <c r="F52" i="14"/>
  <c r="E52" i="14"/>
  <c r="M51" i="14"/>
  <c r="K51" i="14"/>
  <c r="I51" i="14"/>
  <c r="L51" i="14" s="1"/>
  <c r="H51" i="14"/>
  <c r="G51" i="14"/>
  <c r="F51" i="14"/>
  <c r="E51" i="14"/>
  <c r="M50" i="14"/>
  <c r="K50" i="14"/>
  <c r="I50" i="14"/>
  <c r="L50" i="14" s="1"/>
  <c r="H50" i="14"/>
  <c r="G50" i="14"/>
  <c r="F50" i="14"/>
  <c r="E50" i="14"/>
  <c r="M49" i="14"/>
  <c r="K49" i="14"/>
  <c r="I49" i="14"/>
  <c r="H49" i="14"/>
  <c r="G49" i="14"/>
  <c r="F49" i="14"/>
  <c r="E49" i="14"/>
  <c r="M48" i="14"/>
  <c r="K48" i="14"/>
  <c r="I48" i="14"/>
  <c r="H48" i="14"/>
  <c r="G48" i="14"/>
  <c r="F48" i="14"/>
  <c r="E48" i="14"/>
  <c r="M47" i="14"/>
  <c r="K47" i="14"/>
  <c r="I47" i="14"/>
  <c r="L47" i="14" s="1"/>
  <c r="H47" i="14"/>
  <c r="G47" i="14"/>
  <c r="F47" i="14"/>
  <c r="E47" i="14"/>
  <c r="M46" i="14"/>
  <c r="K46" i="14"/>
  <c r="I46" i="14"/>
  <c r="L46" i="14" s="1"/>
  <c r="H46" i="14"/>
  <c r="G46" i="14"/>
  <c r="F46" i="14"/>
  <c r="E46" i="14"/>
  <c r="M45" i="14"/>
  <c r="K45" i="14"/>
  <c r="I45" i="14"/>
  <c r="H45" i="14"/>
  <c r="G45" i="14"/>
  <c r="F45" i="14"/>
  <c r="E45" i="14"/>
  <c r="Q44" i="14"/>
  <c r="O44" i="14"/>
  <c r="M44" i="14"/>
  <c r="K44" i="14"/>
  <c r="I44" i="14"/>
  <c r="L44" i="14" s="1"/>
  <c r="H44" i="14"/>
  <c r="G44" i="14"/>
  <c r="F44" i="14"/>
  <c r="E44" i="14"/>
  <c r="M43" i="14"/>
  <c r="K43" i="14"/>
  <c r="I43" i="14"/>
  <c r="L43" i="14" s="1"/>
  <c r="H43" i="14"/>
  <c r="G43" i="14"/>
  <c r="F43" i="14"/>
  <c r="E43" i="14"/>
  <c r="M42" i="14"/>
  <c r="K42" i="14"/>
  <c r="I42" i="14"/>
  <c r="H42" i="14"/>
  <c r="G42" i="14"/>
  <c r="F42" i="14"/>
  <c r="E42" i="14"/>
  <c r="I41" i="14"/>
  <c r="H41" i="14"/>
  <c r="F41" i="14"/>
  <c r="M68" i="12"/>
  <c r="K68" i="12"/>
  <c r="I68" i="12"/>
  <c r="H68" i="12"/>
  <c r="G68" i="12"/>
  <c r="F68" i="12"/>
  <c r="E68" i="12"/>
  <c r="M94" i="12"/>
  <c r="K94" i="12"/>
  <c r="I94" i="12"/>
  <c r="L94" i="12" s="1"/>
  <c r="H94" i="12"/>
  <c r="G94" i="12"/>
  <c r="F94" i="12"/>
  <c r="E94" i="12"/>
  <c r="M93" i="12"/>
  <c r="K93" i="12"/>
  <c r="I93" i="12"/>
  <c r="H93" i="12"/>
  <c r="G93" i="12"/>
  <c r="F93" i="12"/>
  <c r="E93" i="12"/>
  <c r="M92" i="12"/>
  <c r="K92" i="12"/>
  <c r="I92" i="12"/>
  <c r="H92" i="12"/>
  <c r="G92" i="12"/>
  <c r="F92" i="12"/>
  <c r="E92" i="12"/>
  <c r="M91" i="12"/>
  <c r="K91" i="12"/>
  <c r="I91" i="12"/>
  <c r="L91" i="12" s="1"/>
  <c r="H91" i="12"/>
  <c r="G91" i="12"/>
  <c r="F91" i="12"/>
  <c r="E91" i="12"/>
  <c r="M90" i="12"/>
  <c r="K90" i="12"/>
  <c r="I90" i="12"/>
  <c r="L90" i="12" s="1"/>
  <c r="H90" i="12"/>
  <c r="G90" i="12"/>
  <c r="F90" i="12"/>
  <c r="E90" i="12"/>
  <c r="M89" i="12"/>
  <c r="K89" i="12"/>
  <c r="I89" i="12"/>
  <c r="H89" i="12"/>
  <c r="G89" i="12"/>
  <c r="F89" i="12"/>
  <c r="E89" i="12"/>
  <c r="M88" i="12"/>
  <c r="K88" i="12"/>
  <c r="I88" i="12"/>
  <c r="H88" i="12"/>
  <c r="G88" i="12"/>
  <c r="F88" i="12"/>
  <c r="E88" i="12"/>
  <c r="M87" i="12"/>
  <c r="K87" i="12"/>
  <c r="I87" i="12"/>
  <c r="H87" i="12"/>
  <c r="G87" i="12"/>
  <c r="F87" i="12"/>
  <c r="E87" i="12"/>
  <c r="M86" i="12"/>
  <c r="K86" i="12"/>
  <c r="I86" i="12"/>
  <c r="H86" i="12"/>
  <c r="G86" i="12"/>
  <c r="F86" i="12"/>
  <c r="E86" i="12"/>
  <c r="M85" i="12"/>
  <c r="K85" i="12"/>
  <c r="I85" i="12"/>
  <c r="H85" i="12"/>
  <c r="G85" i="12"/>
  <c r="F85" i="12"/>
  <c r="E85" i="12"/>
  <c r="M84" i="12"/>
  <c r="K84" i="12"/>
  <c r="I84" i="12"/>
  <c r="H84" i="12"/>
  <c r="G84" i="12"/>
  <c r="F84" i="12"/>
  <c r="E84" i="12"/>
  <c r="M83" i="12"/>
  <c r="K83" i="12"/>
  <c r="I83" i="12"/>
  <c r="L83" i="12" s="1"/>
  <c r="H83" i="12"/>
  <c r="G83" i="12"/>
  <c r="F83" i="12"/>
  <c r="E83" i="12"/>
  <c r="M82" i="12"/>
  <c r="K82" i="12"/>
  <c r="I82" i="12"/>
  <c r="H82" i="12"/>
  <c r="G82" i="12"/>
  <c r="F82" i="12"/>
  <c r="E82" i="12"/>
  <c r="M81" i="12"/>
  <c r="K81" i="12"/>
  <c r="I81" i="12"/>
  <c r="H81" i="12"/>
  <c r="G81" i="12"/>
  <c r="F81" i="12"/>
  <c r="E81" i="12"/>
  <c r="M80" i="12"/>
  <c r="K80" i="12"/>
  <c r="I80" i="12"/>
  <c r="H80" i="12"/>
  <c r="G80" i="12"/>
  <c r="F80" i="12"/>
  <c r="E80" i="12"/>
  <c r="M79" i="12"/>
  <c r="K79" i="12"/>
  <c r="I79" i="12"/>
  <c r="H79" i="12"/>
  <c r="G79" i="12"/>
  <c r="F79" i="12"/>
  <c r="E79" i="12"/>
  <c r="M78" i="12"/>
  <c r="K78" i="12"/>
  <c r="I78" i="12"/>
  <c r="H78" i="12"/>
  <c r="G78" i="12"/>
  <c r="F78" i="12"/>
  <c r="E78" i="12"/>
  <c r="M77" i="12"/>
  <c r="K77" i="12"/>
  <c r="I77" i="12"/>
  <c r="H77" i="12"/>
  <c r="G77" i="12"/>
  <c r="F77" i="12"/>
  <c r="E77" i="12"/>
  <c r="M76" i="12"/>
  <c r="K76" i="12"/>
  <c r="I76" i="12"/>
  <c r="H76" i="12"/>
  <c r="G76" i="12"/>
  <c r="F76" i="12"/>
  <c r="E76" i="12"/>
  <c r="M75" i="12"/>
  <c r="K75" i="12"/>
  <c r="I75" i="12"/>
  <c r="L75" i="12" s="1"/>
  <c r="H75" i="12"/>
  <c r="G75" i="12"/>
  <c r="F75" i="12"/>
  <c r="E75" i="12"/>
  <c r="M74" i="12"/>
  <c r="K74" i="12"/>
  <c r="I74" i="12"/>
  <c r="H74" i="12"/>
  <c r="G74" i="12"/>
  <c r="F74" i="12"/>
  <c r="E74" i="12"/>
  <c r="M73" i="12"/>
  <c r="K73" i="12"/>
  <c r="I73" i="12"/>
  <c r="H73" i="12"/>
  <c r="G73" i="12"/>
  <c r="F73" i="12"/>
  <c r="E73" i="12"/>
  <c r="M72" i="12"/>
  <c r="K72" i="12"/>
  <c r="I72" i="12"/>
  <c r="H72" i="12"/>
  <c r="G72" i="12"/>
  <c r="F72" i="12"/>
  <c r="E72" i="12"/>
  <c r="M71" i="12"/>
  <c r="K71" i="12"/>
  <c r="I71" i="12"/>
  <c r="H71" i="12"/>
  <c r="G71" i="12"/>
  <c r="F71" i="12"/>
  <c r="E71" i="12"/>
  <c r="M70" i="12"/>
  <c r="K70" i="12"/>
  <c r="I70" i="12"/>
  <c r="H70" i="12"/>
  <c r="G70" i="12"/>
  <c r="F70" i="12"/>
  <c r="E70" i="12"/>
  <c r="M69" i="12"/>
  <c r="K69" i="12"/>
  <c r="I69" i="12"/>
  <c r="H69" i="12"/>
  <c r="G69" i="12"/>
  <c r="F69" i="12"/>
  <c r="E69" i="12"/>
  <c r="M67" i="12"/>
  <c r="K67" i="12"/>
  <c r="I67" i="12"/>
  <c r="H67" i="12"/>
  <c r="G67" i="12"/>
  <c r="F67" i="12"/>
  <c r="E67" i="12"/>
  <c r="M66" i="12"/>
  <c r="K66" i="12"/>
  <c r="I66" i="12"/>
  <c r="H66" i="12"/>
  <c r="G66" i="12"/>
  <c r="F66" i="12"/>
  <c r="E66" i="12"/>
  <c r="M65" i="12"/>
  <c r="K65" i="12"/>
  <c r="I65" i="12"/>
  <c r="H65" i="12"/>
  <c r="G65" i="12"/>
  <c r="F65" i="12"/>
  <c r="E65" i="12"/>
  <c r="M64" i="12"/>
  <c r="K64" i="12"/>
  <c r="I64" i="12"/>
  <c r="H64" i="12"/>
  <c r="G64" i="12"/>
  <c r="F64" i="12"/>
  <c r="E64" i="12"/>
  <c r="M63" i="12"/>
  <c r="K63" i="12"/>
  <c r="I63" i="12"/>
  <c r="H63" i="12"/>
  <c r="G63" i="12"/>
  <c r="F63" i="12"/>
  <c r="E63" i="12"/>
  <c r="M62" i="12"/>
  <c r="K62" i="12"/>
  <c r="I62" i="12"/>
  <c r="H62" i="12"/>
  <c r="G62" i="12"/>
  <c r="F62" i="12"/>
  <c r="E62" i="12"/>
  <c r="M61" i="12"/>
  <c r="K61" i="12"/>
  <c r="I61" i="12"/>
  <c r="H61" i="12"/>
  <c r="G61" i="12"/>
  <c r="F61" i="12"/>
  <c r="E61" i="12"/>
  <c r="M60" i="12"/>
  <c r="K60" i="12"/>
  <c r="I60" i="12"/>
  <c r="H60" i="12"/>
  <c r="G60" i="12"/>
  <c r="F60" i="12"/>
  <c r="E60" i="12"/>
  <c r="M59" i="12"/>
  <c r="K59" i="12"/>
  <c r="I59" i="12"/>
  <c r="H59" i="12"/>
  <c r="G59" i="12"/>
  <c r="F59" i="12"/>
  <c r="E59" i="12"/>
  <c r="M58" i="12"/>
  <c r="K58" i="12"/>
  <c r="I58" i="12"/>
  <c r="H58" i="12"/>
  <c r="G58" i="12"/>
  <c r="F58" i="12"/>
  <c r="E58" i="12"/>
  <c r="M57" i="12"/>
  <c r="K57" i="12"/>
  <c r="I57" i="12"/>
  <c r="H57" i="12"/>
  <c r="G57" i="12"/>
  <c r="F57" i="12"/>
  <c r="E57" i="12"/>
  <c r="M56" i="12"/>
  <c r="K56" i="12"/>
  <c r="I56" i="12"/>
  <c r="H56" i="12"/>
  <c r="G56" i="12"/>
  <c r="F56" i="12"/>
  <c r="E56" i="12"/>
  <c r="M55" i="12"/>
  <c r="K55" i="12"/>
  <c r="I55" i="12"/>
  <c r="H55" i="12"/>
  <c r="G55" i="12"/>
  <c r="F55" i="12"/>
  <c r="E55" i="12"/>
  <c r="M54" i="12"/>
  <c r="K54" i="12"/>
  <c r="I54" i="12"/>
  <c r="H54" i="12"/>
  <c r="G54" i="12"/>
  <c r="F54" i="12"/>
  <c r="E54" i="12"/>
  <c r="M53" i="12"/>
  <c r="K53" i="12"/>
  <c r="I53" i="12"/>
  <c r="H53" i="12"/>
  <c r="G53" i="12"/>
  <c r="F53" i="12"/>
  <c r="E53" i="12"/>
  <c r="M52" i="12"/>
  <c r="K52" i="12"/>
  <c r="I52" i="12"/>
  <c r="H52" i="12"/>
  <c r="G52" i="12"/>
  <c r="F52" i="12"/>
  <c r="E52" i="12"/>
  <c r="M51" i="12"/>
  <c r="K51" i="12"/>
  <c r="I51" i="12"/>
  <c r="H51" i="12"/>
  <c r="G51" i="12"/>
  <c r="F51" i="12"/>
  <c r="E51" i="12"/>
  <c r="M50" i="12"/>
  <c r="K50" i="12"/>
  <c r="I50" i="12"/>
  <c r="H50" i="12"/>
  <c r="G50" i="12"/>
  <c r="F50" i="12"/>
  <c r="E50" i="12"/>
  <c r="M49" i="12"/>
  <c r="K49" i="12"/>
  <c r="I49" i="12"/>
  <c r="H49" i="12"/>
  <c r="G49" i="12"/>
  <c r="F49" i="12"/>
  <c r="E49" i="12"/>
  <c r="M48" i="12"/>
  <c r="K48" i="12"/>
  <c r="I48" i="12"/>
  <c r="H48" i="12"/>
  <c r="G48" i="12"/>
  <c r="F48" i="12"/>
  <c r="E48" i="12"/>
  <c r="M47" i="12"/>
  <c r="K47" i="12"/>
  <c r="I47" i="12"/>
  <c r="H47" i="12"/>
  <c r="G47" i="12"/>
  <c r="F47" i="12"/>
  <c r="E47" i="12"/>
  <c r="M46" i="12"/>
  <c r="K46" i="12"/>
  <c r="I46" i="12"/>
  <c r="H46" i="12"/>
  <c r="G46" i="12"/>
  <c r="F46" i="12"/>
  <c r="E46" i="12"/>
  <c r="M45" i="12"/>
  <c r="K45" i="12"/>
  <c r="I45" i="12"/>
  <c r="H45" i="12"/>
  <c r="G45" i="12"/>
  <c r="F45" i="12"/>
  <c r="E45" i="12"/>
  <c r="M44" i="12"/>
  <c r="K44" i="12"/>
  <c r="I44" i="12"/>
  <c r="H44" i="12"/>
  <c r="G44" i="12"/>
  <c r="F44" i="12"/>
  <c r="E44" i="12"/>
  <c r="M43" i="12"/>
  <c r="K43" i="12"/>
  <c r="I43" i="12"/>
  <c r="H43" i="12"/>
  <c r="G43" i="12"/>
  <c r="F43" i="12"/>
  <c r="E43" i="12"/>
  <c r="M42" i="12"/>
  <c r="K42" i="12"/>
  <c r="I42" i="12"/>
  <c r="H42" i="12"/>
  <c r="G42" i="12"/>
  <c r="F42" i="12"/>
  <c r="E42" i="12"/>
  <c r="M94" i="11"/>
  <c r="K94" i="11"/>
  <c r="I94" i="11"/>
  <c r="H94" i="11"/>
  <c r="G94" i="11"/>
  <c r="F94" i="11"/>
  <c r="E94" i="11"/>
  <c r="M93" i="11"/>
  <c r="K93" i="11"/>
  <c r="I93" i="11"/>
  <c r="H93" i="11"/>
  <c r="G93" i="11"/>
  <c r="F93" i="11"/>
  <c r="E93" i="11"/>
  <c r="M92" i="11"/>
  <c r="K92" i="11"/>
  <c r="I92" i="11"/>
  <c r="H92" i="11"/>
  <c r="G92" i="11"/>
  <c r="F92" i="11"/>
  <c r="E92" i="11"/>
  <c r="M91" i="11"/>
  <c r="K91" i="11"/>
  <c r="I91" i="11"/>
  <c r="L91" i="11" s="1"/>
  <c r="H91" i="11"/>
  <c r="G91" i="11"/>
  <c r="F91" i="11"/>
  <c r="E91" i="11"/>
  <c r="M90" i="11"/>
  <c r="K90" i="11"/>
  <c r="I90" i="11"/>
  <c r="H90" i="11"/>
  <c r="G90" i="11"/>
  <c r="F90" i="11"/>
  <c r="E90" i="11"/>
  <c r="M89" i="11"/>
  <c r="K89" i="11"/>
  <c r="I89" i="11"/>
  <c r="H89" i="11"/>
  <c r="G89" i="11"/>
  <c r="F89" i="11"/>
  <c r="E89" i="11"/>
  <c r="M88" i="11"/>
  <c r="K88" i="11"/>
  <c r="I88" i="11"/>
  <c r="H88" i="11"/>
  <c r="G88" i="11"/>
  <c r="F88" i="11"/>
  <c r="E88" i="11"/>
  <c r="M87" i="11"/>
  <c r="K87" i="11"/>
  <c r="I87" i="11"/>
  <c r="H87" i="11"/>
  <c r="G87" i="11"/>
  <c r="F87" i="11"/>
  <c r="E87" i="11"/>
  <c r="M86" i="11"/>
  <c r="K86" i="11"/>
  <c r="I86" i="11"/>
  <c r="H86" i="11"/>
  <c r="G86" i="11"/>
  <c r="F86" i="11"/>
  <c r="E86" i="11"/>
  <c r="M85" i="11"/>
  <c r="K85" i="11"/>
  <c r="I85" i="11"/>
  <c r="H85" i="11"/>
  <c r="G85" i="11"/>
  <c r="F85" i="11"/>
  <c r="E85" i="11"/>
  <c r="M84" i="11"/>
  <c r="K84" i="11"/>
  <c r="I84" i="11"/>
  <c r="L84" i="11" s="1"/>
  <c r="H84" i="11"/>
  <c r="G84" i="11"/>
  <c r="F84" i="11"/>
  <c r="E84" i="11"/>
  <c r="M83" i="11"/>
  <c r="K83" i="11"/>
  <c r="I83" i="11"/>
  <c r="H83" i="11"/>
  <c r="G83" i="11"/>
  <c r="F83" i="11"/>
  <c r="E83" i="11"/>
  <c r="M82" i="11"/>
  <c r="K82" i="11"/>
  <c r="I82" i="11"/>
  <c r="H82" i="11"/>
  <c r="G82" i="11"/>
  <c r="F82" i="11"/>
  <c r="E82" i="11"/>
  <c r="M81" i="11"/>
  <c r="K81" i="11"/>
  <c r="I81" i="11"/>
  <c r="H81" i="11"/>
  <c r="G81" i="11"/>
  <c r="F81" i="11"/>
  <c r="E81" i="11"/>
  <c r="M80" i="11"/>
  <c r="K80" i="11"/>
  <c r="I80" i="11"/>
  <c r="H80" i="11"/>
  <c r="G80" i="11"/>
  <c r="F80" i="11"/>
  <c r="E80" i="11"/>
  <c r="M79" i="11"/>
  <c r="K79" i="11"/>
  <c r="I79" i="11"/>
  <c r="H79" i="11"/>
  <c r="G79" i="11"/>
  <c r="F79" i="11"/>
  <c r="E79" i="11"/>
  <c r="M78" i="11"/>
  <c r="K78" i="11"/>
  <c r="I78" i="11"/>
  <c r="H78" i="11"/>
  <c r="G78" i="11"/>
  <c r="F78" i="11"/>
  <c r="E78" i="11"/>
  <c r="M77" i="11"/>
  <c r="K77" i="11"/>
  <c r="I77" i="11"/>
  <c r="H77" i="11"/>
  <c r="G77" i="11"/>
  <c r="F77" i="11"/>
  <c r="E77" i="11"/>
  <c r="M76" i="11"/>
  <c r="K76" i="11"/>
  <c r="I76" i="11"/>
  <c r="L76" i="11" s="1"/>
  <c r="H76" i="11"/>
  <c r="G76" i="11"/>
  <c r="F76" i="11"/>
  <c r="E76" i="11"/>
  <c r="M75" i="11"/>
  <c r="K75" i="11"/>
  <c r="I75" i="11"/>
  <c r="H75" i="11"/>
  <c r="G75" i="11"/>
  <c r="F75" i="11"/>
  <c r="E75" i="11"/>
  <c r="M74" i="11"/>
  <c r="K74" i="11"/>
  <c r="I74" i="11"/>
  <c r="H74" i="11"/>
  <c r="G74" i="11"/>
  <c r="F74" i="11"/>
  <c r="E74" i="11"/>
  <c r="M73" i="11"/>
  <c r="K73" i="11"/>
  <c r="I73" i="11"/>
  <c r="H73" i="11"/>
  <c r="G73" i="11"/>
  <c r="F73" i="11"/>
  <c r="E73" i="11"/>
  <c r="M72" i="11"/>
  <c r="K72" i="11"/>
  <c r="I72" i="11"/>
  <c r="H72" i="11"/>
  <c r="G72" i="11"/>
  <c r="F72" i="11"/>
  <c r="E72" i="11"/>
  <c r="M71" i="11"/>
  <c r="K71" i="11"/>
  <c r="I71" i="11"/>
  <c r="H71" i="11"/>
  <c r="G71" i="11"/>
  <c r="F71" i="11"/>
  <c r="E71" i="11"/>
  <c r="M70" i="11"/>
  <c r="K70" i="11"/>
  <c r="I70" i="11"/>
  <c r="H70" i="11"/>
  <c r="G70" i="11"/>
  <c r="F70" i="11"/>
  <c r="E70" i="11"/>
  <c r="M69" i="11"/>
  <c r="K69" i="11"/>
  <c r="I69" i="11"/>
  <c r="H69" i="11"/>
  <c r="G69" i="11"/>
  <c r="F69" i="11"/>
  <c r="E69" i="11"/>
  <c r="M68" i="11"/>
  <c r="K68" i="11"/>
  <c r="I68" i="11"/>
  <c r="H68" i="11"/>
  <c r="G68" i="11"/>
  <c r="F68" i="11"/>
  <c r="E68" i="11"/>
  <c r="M67" i="11"/>
  <c r="K67" i="11"/>
  <c r="I67" i="11"/>
  <c r="H67" i="11"/>
  <c r="G67" i="11"/>
  <c r="F67" i="11"/>
  <c r="E67" i="11"/>
  <c r="M66" i="11"/>
  <c r="K66" i="11"/>
  <c r="I66" i="11"/>
  <c r="H66" i="11"/>
  <c r="G66" i="11"/>
  <c r="F66" i="11"/>
  <c r="E66" i="11"/>
  <c r="M65" i="11"/>
  <c r="K65" i="11"/>
  <c r="I65" i="11"/>
  <c r="H65" i="11"/>
  <c r="G65" i="11"/>
  <c r="F65" i="11"/>
  <c r="E65" i="11"/>
  <c r="M64" i="11"/>
  <c r="K64" i="11"/>
  <c r="I64" i="11"/>
  <c r="H64" i="11"/>
  <c r="G64" i="11"/>
  <c r="F64" i="11"/>
  <c r="E64" i="11"/>
  <c r="M63" i="11"/>
  <c r="K63" i="11"/>
  <c r="I63" i="11"/>
  <c r="H63" i="11"/>
  <c r="G63" i="11"/>
  <c r="F63" i="11"/>
  <c r="E63" i="11"/>
  <c r="M62" i="11"/>
  <c r="K62" i="11"/>
  <c r="I62" i="11"/>
  <c r="H62" i="11"/>
  <c r="G62" i="11"/>
  <c r="F62" i="11"/>
  <c r="E62" i="11"/>
  <c r="M61" i="11"/>
  <c r="K61" i="11"/>
  <c r="I61" i="11"/>
  <c r="H61" i="11"/>
  <c r="G61" i="11"/>
  <c r="F61" i="11"/>
  <c r="E61" i="11"/>
  <c r="M60" i="11"/>
  <c r="K60" i="11"/>
  <c r="I60" i="11"/>
  <c r="H60" i="11"/>
  <c r="G60" i="11"/>
  <c r="F60" i="11"/>
  <c r="E60" i="11"/>
  <c r="M59" i="11"/>
  <c r="K59" i="11"/>
  <c r="I59" i="11"/>
  <c r="H59" i="11"/>
  <c r="G59" i="11"/>
  <c r="F59" i="11"/>
  <c r="E59" i="11"/>
  <c r="M58" i="11"/>
  <c r="K58" i="11"/>
  <c r="I58" i="11"/>
  <c r="H58" i="11"/>
  <c r="G58" i="11"/>
  <c r="F58" i="11"/>
  <c r="E58" i="11"/>
  <c r="M57" i="11"/>
  <c r="K57" i="11"/>
  <c r="I57" i="11"/>
  <c r="H57" i="11"/>
  <c r="G57" i="11"/>
  <c r="F57" i="11"/>
  <c r="E57" i="11"/>
  <c r="M56" i="11"/>
  <c r="K56" i="11"/>
  <c r="I56" i="11"/>
  <c r="H56" i="11"/>
  <c r="G56" i="11"/>
  <c r="F56" i="11"/>
  <c r="E56" i="11"/>
  <c r="M55" i="11"/>
  <c r="K55" i="11"/>
  <c r="I55" i="11"/>
  <c r="H55" i="11"/>
  <c r="G55" i="11"/>
  <c r="F55" i="11"/>
  <c r="E55" i="11"/>
  <c r="M54" i="11"/>
  <c r="K54" i="11"/>
  <c r="I54" i="11"/>
  <c r="H54" i="11"/>
  <c r="G54" i="11"/>
  <c r="F54" i="11"/>
  <c r="E54" i="11"/>
  <c r="M53" i="11"/>
  <c r="K53" i="11"/>
  <c r="I53" i="11"/>
  <c r="H53" i="11"/>
  <c r="G53" i="11"/>
  <c r="F53" i="11"/>
  <c r="E53" i="11"/>
  <c r="M52" i="11"/>
  <c r="K52" i="11"/>
  <c r="I52" i="11"/>
  <c r="H52" i="11"/>
  <c r="G52" i="11"/>
  <c r="F52" i="11"/>
  <c r="E52" i="11"/>
  <c r="M51" i="11"/>
  <c r="K51" i="11"/>
  <c r="I51" i="11"/>
  <c r="H51" i="11"/>
  <c r="G51" i="11"/>
  <c r="F51" i="11"/>
  <c r="E51" i="11"/>
  <c r="M50" i="11"/>
  <c r="K50" i="11"/>
  <c r="I50" i="11"/>
  <c r="H50" i="11"/>
  <c r="G50" i="11"/>
  <c r="F50" i="11"/>
  <c r="E50" i="11"/>
  <c r="M49" i="11"/>
  <c r="K49" i="11"/>
  <c r="I49" i="11"/>
  <c r="H49" i="11"/>
  <c r="G49" i="11"/>
  <c r="F49" i="11"/>
  <c r="E49" i="11"/>
  <c r="M48" i="11"/>
  <c r="K48" i="11"/>
  <c r="I48" i="11"/>
  <c r="H48" i="11"/>
  <c r="G48" i="11"/>
  <c r="F48" i="11"/>
  <c r="E48" i="11"/>
  <c r="M47" i="11"/>
  <c r="K47" i="11"/>
  <c r="I47" i="11"/>
  <c r="H47" i="11"/>
  <c r="G47" i="11"/>
  <c r="F47" i="11"/>
  <c r="E47" i="11"/>
  <c r="M46" i="11"/>
  <c r="K46" i="11"/>
  <c r="I46" i="11"/>
  <c r="H46" i="11"/>
  <c r="G46" i="11"/>
  <c r="F46" i="11"/>
  <c r="E46" i="11"/>
  <c r="M45" i="11"/>
  <c r="K45" i="11"/>
  <c r="I45" i="11"/>
  <c r="H45" i="11"/>
  <c r="G45" i="11"/>
  <c r="F45" i="11"/>
  <c r="E45" i="11"/>
  <c r="M44" i="11"/>
  <c r="K44" i="11"/>
  <c r="I44" i="11"/>
  <c r="H44" i="11"/>
  <c r="G44" i="11"/>
  <c r="F44" i="11"/>
  <c r="E44" i="11"/>
  <c r="M43" i="11"/>
  <c r="K43" i="11"/>
  <c r="I43" i="11"/>
  <c r="H43" i="11"/>
  <c r="G43" i="11"/>
  <c r="F43" i="11"/>
  <c r="E43" i="11"/>
  <c r="M42" i="11"/>
  <c r="K42" i="11"/>
  <c r="I42" i="11"/>
  <c r="H42" i="11"/>
  <c r="G42" i="11"/>
  <c r="F42" i="11"/>
  <c r="E42" i="11"/>
  <c r="L90" i="11" l="1"/>
  <c r="L94" i="11"/>
  <c r="L93" i="12"/>
  <c r="L42" i="14"/>
  <c r="L95" i="14" s="1"/>
  <c r="L45" i="14"/>
  <c r="L49" i="14"/>
  <c r="L56" i="14"/>
  <c r="L60" i="14"/>
  <c r="L64" i="14"/>
  <c r="L68" i="14"/>
  <c r="L72" i="14"/>
  <c r="L76" i="14"/>
  <c r="L80" i="14"/>
  <c r="L84" i="14"/>
  <c r="L88" i="14"/>
  <c r="L92" i="14"/>
  <c r="L43" i="15"/>
  <c r="L47" i="15"/>
  <c r="L51" i="15"/>
  <c r="L55" i="15"/>
  <c r="L59" i="15"/>
  <c r="L63" i="15"/>
  <c r="L67" i="15"/>
  <c r="L71" i="15"/>
  <c r="L75" i="15"/>
  <c r="L79" i="15"/>
  <c r="L83" i="15"/>
  <c r="L87" i="15"/>
  <c r="L91" i="15"/>
  <c r="L42" i="17"/>
  <c r="L46" i="17"/>
  <c r="L50" i="17"/>
  <c r="L54" i="17"/>
  <c r="L58" i="17"/>
  <c r="L62" i="17"/>
  <c r="L66" i="17"/>
  <c r="L70" i="17"/>
  <c r="L74" i="17"/>
  <c r="L78" i="17"/>
  <c r="L92" i="12"/>
  <c r="P44" i="14"/>
  <c r="L48" i="14"/>
  <c r="L52" i="14"/>
  <c r="L55" i="14"/>
  <c r="L59" i="14"/>
  <c r="L63" i="14"/>
  <c r="L67" i="14"/>
  <c r="L71" i="14"/>
  <c r="L75" i="14"/>
  <c r="L79" i="14"/>
  <c r="L83" i="14"/>
  <c r="L87" i="14"/>
  <c r="L91" i="14"/>
  <c r="L42" i="15"/>
  <c r="L46" i="15"/>
  <c r="L50" i="15"/>
  <c r="L92" i="15" s="1"/>
  <c r="L54" i="15"/>
  <c r="L58" i="15"/>
  <c r="L62" i="15"/>
  <c r="L66" i="15"/>
  <c r="L70" i="15"/>
  <c r="L74" i="15"/>
  <c r="L78" i="15"/>
  <c r="L82" i="15"/>
  <c r="L86" i="15"/>
  <c r="L90" i="15"/>
  <c r="L45" i="17"/>
  <c r="L49" i="17"/>
  <c r="N95" i="17" s="1"/>
  <c r="L84" i="17"/>
  <c r="L88" i="17"/>
  <c r="L92" i="17"/>
  <c r="L51" i="17"/>
  <c r="L55" i="17"/>
  <c r="L59" i="17"/>
  <c r="L63" i="17"/>
  <c r="L67" i="17"/>
  <c r="L71" i="17"/>
  <c r="L75" i="17"/>
  <c r="L79" i="17"/>
  <c r="L83" i="17"/>
  <c r="L87" i="17"/>
  <c r="L91" i="17"/>
  <c r="L95" i="17"/>
  <c r="L43" i="11"/>
  <c r="L51" i="11"/>
  <c r="L67" i="11"/>
  <c r="L75" i="11"/>
  <c r="L83" i="11"/>
  <c r="L46" i="12"/>
  <c r="L54" i="12"/>
  <c r="L62" i="12"/>
  <c r="L71" i="12"/>
  <c r="L79" i="12"/>
  <c r="L87" i="12"/>
  <c r="L48" i="11"/>
  <c r="L64" i="11"/>
  <c r="L72" i="11"/>
  <c r="L80" i="11"/>
  <c r="L51" i="12"/>
  <c r="L59" i="12"/>
  <c r="L76" i="12"/>
  <c r="L84" i="12"/>
  <c r="L78" i="12"/>
  <c r="L86" i="12"/>
  <c r="L68" i="12"/>
  <c r="L57" i="11"/>
  <c r="L73" i="11"/>
  <c r="L60" i="12"/>
  <c r="L70" i="12"/>
  <c r="L67" i="12"/>
  <c r="L63" i="12"/>
  <c r="L55" i="12"/>
  <c r="L52" i="12"/>
  <c r="L47" i="12"/>
  <c r="L44" i="12"/>
  <c r="L43" i="12"/>
  <c r="L93" i="11"/>
  <c r="L92" i="11"/>
  <c r="L89" i="11"/>
  <c r="L88" i="11"/>
  <c r="L81" i="11"/>
  <c r="L68" i="11"/>
  <c r="L65" i="11"/>
  <c r="L60" i="11"/>
  <c r="L59" i="11"/>
  <c r="L42" i="11"/>
  <c r="L50" i="11"/>
  <c r="L58" i="11"/>
  <c r="L66" i="11"/>
  <c r="L74" i="11"/>
  <c r="L82" i="11"/>
  <c r="L45" i="12"/>
  <c r="L53" i="12"/>
  <c r="L61" i="12"/>
  <c r="L69" i="12"/>
  <c r="L77" i="12"/>
  <c r="L85" i="12"/>
  <c r="L47" i="11"/>
  <c r="L71" i="11"/>
  <c r="L79" i="11"/>
  <c r="L87" i="11"/>
  <c r="L42" i="12"/>
  <c r="L50" i="12"/>
  <c r="L58" i="12"/>
  <c r="L66" i="12"/>
  <c r="L74" i="12"/>
  <c r="L82" i="12"/>
  <c r="L55" i="11"/>
  <c r="L63" i="11"/>
  <c r="L46" i="11"/>
  <c r="L54" i="11"/>
  <c r="L62" i="11"/>
  <c r="L70" i="11"/>
  <c r="L78" i="11"/>
  <c r="L86" i="11"/>
  <c r="L49" i="12"/>
  <c r="L57" i="12"/>
  <c r="L65" i="12"/>
  <c r="L73" i="12"/>
  <c r="L81" i="12"/>
  <c r="L89" i="12"/>
  <c r="L53" i="11"/>
  <c r="L61" i="11"/>
  <c r="L69" i="11"/>
  <c r="L77" i="11"/>
  <c r="L85" i="11"/>
  <c r="L48" i="12"/>
  <c r="L56" i="12"/>
  <c r="L64" i="12"/>
  <c r="L72" i="12"/>
  <c r="L80" i="12"/>
  <c r="L88" i="12"/>
  <c r="L56" i="11"/>
  <c r="L52" i="11"/>
  <c r="L49" i="11"/>
  <c r="L45" i="11"/>
  <c r="L44" i="11"/>
  <c r="N95" i="12" l="1"/>
  <c r="L95" i="12"/>
  <c r="N95" i="11"/>
  <c r="L95" i="11"/>
  <c r="M77" i="2"/>
  <c r="K77" i="2"/>
  <c r="I77" i="2"/>
  <c r="H77" i="2"/>
  <c r="G77" i="2"/>
  <c r="F77" i="2"/>
  <c r="E77" i="2"/>
  <c r="M59" i="1"/>
  <c r="K59" i="1"/>
  <c r="I59" i="1"/>
  <c r="H59" i="1"/>
  <c r="G59" i="1"/>
  <c r="F59" i="1"/>
  <c r="E59" i="1"/>
  <c r="M58" i="1"/>
  <c r="K58" i="1"/>
  <c r="I58" i="1"/>
  <c r="H58" i="1"/>
  <c r="G58" i="1"/>
  <c r="F58" i="1"/>
  <c r="E58" i="1"/>
  <c r="E51" i="1"/>
  <c r="F51" i="1"/>
  <c r="G51" i="1"/>
  <c r="H51" i="1"/>
  <c r="I51" i="1"/>
  <c r="K51" i="1"/>
  <c r="M51" i="1"/>
  <c r="E52" i="1"/>
  <c r="F52" i="1"/>
  <c r="G52" i="1"/>
  <c r="H52" i="1"/>
  <c r="I52" i="1"/>
  <c r="K52" i="1"/>
  <c r="M52" i="1"/>
  <c r="E53" i="1"/>
  <c r="F53" i="1"/>
  <c r="G53" i="1"/>
  <c r="H53" i="1"/>
  <c r="I53" i="1"/>
  <c r="K53" i="1"/>
  <c r="M53" i="1"/>
  <c r="E54" i="1"/>
  <c r="F54" i="1"/>
  <c r="G54" i="1"/>
  <c r="H54" i="1"/>
  <c r="I54" i="1"/>
  <c r="K54" i="1"/>
  <c r="M54" i="1"/>
  <c r="E55" i="1"/>
  <c r="F55" i="1"/>
  <c r="G55" i="1"/>
  <c r="H55" i="1"/>
  <c r="I55" i="1"/>
  <c r="K55" i="1"/>
  <c r="M55" i="1"/>
  <c r="E56" i="1"/>
  <c r="F56" i="1"/>
  <c r="G56" i="1"/>
  <c r="H56" i="1"/>
  <c r="I56" i="1"/>
  <c r="L56" i="1" s="1"/>
  <c r="K56" i="1"/>
  <c r="M56" i="1"/>
  <c r="E49" i="1"/>
  <c r="F49" i="1"/>
  <c r="G49" i="1"/>
  <c r="H49" i="1"/>
  <c r="I49" i="1"/>
  <c r="K49" i="1"/>
  <c r="M49" i="1"/>
  <c r="E50" i="1"/>
  <c r="F50" i="1"/>
  <c r="G50" i="1"/>
  <c r="H50" i="1"/>
  <c r="I50" i="1"/>
  <c r="K50" i="1"/>
  <c r="M50" i="1"/>
  <c r="E63" i="1"/>
  <c r="F63" i="1"/>
  <c r="G63" i="1"/>
  <c r="H63" i="1"/>
  <c r="I63" i="1"/>
  <c r="K63" i="1"/>
  <c r="M63" i="1"/>
  <c r="E64" i="1"/>
  <c r="F64" i="1"/>
  <c r="G64" i="1"/>
  <c r="H64" i="1"/>
  <c r="I64" i="1"/>
  <c r="K64" i="1"/>
  <c r="M64" i="1"/>
  <c r="E65" i="1"/>
  <c r="F65" i="1"/>
  <c r="G65" i="1"/>
  <c r="H65" i="1"/>
  <c r="I65" i="1"/>
  <c r="K65" i="1"/>
  <c r="M65" i="1"/>
  <c r="E66" i="1"/>
  <c r="F66" i="1"/>
  <c r="G66" i="1"/>
  <c r="H66" i="1"/>
  <c r="I66" i="1"/>
  <c r="K66" i="1"/>
  <c r="M66" i="1"/>
  <c r="E67" i="1"/>
  <c r="F67" i="1"/>
  <c r="G67" i="1"/>
  <c r="H67" i="1"/>
  <c r="I67" i="1"/>
  <c r="K67" i="1"/>
  <c r="M67" i="1"/>
  <c r="E68" i="1"/>
  <c r="F68" i="1"/>
  <c r="G68" i="1"/>
  <c r="H68" i="1"/>
  <c r="I68" i="1"/>
  <c r="K68" i="1"/>
  <c r="M68" i="1"/>
  <c r="E69" i="1"/>
  <c r="F69" i="1"/>
  <c r="G69" i="1"/>
  <c r="H69" i="1"/>
  <c r="I69" i="1"/>
  <c r="K69" i="1"/>
  <c r="M69" i="1"/>
  <c r="E68" i="4"/>
  <c r="F68" i="4"/>
  <c r="G68" i="4"/>
  <c r="H68" i="4"/>
  <c r="I68" i="4"/>
  <c r="K68" i="4"/>
  <c r="M68" i="4"/>
  <c r="E69" i="4"/>
  <c r="F69" i="4"/>
  <c r="G69" i="4"/>
  <c r="H69" i="4"/>
  <c r="I69" i="4"/>
  <c r="K69" i="4"/>
  <c r="M69" i="4"/>
  <c r="E70" i="4"/>
  <c r="F70" i="4"/>
  <c r="G70" i="4"/>
  <c r="H70" i="4"/>
  <c r="I70" i="4"/>
  <c r="K70" i="4"/>
  <c r="M70" i="4"/>
  <c r="E71" i="4"/>
  <c r="F71" i="4"/>
  <c r="G71" i="4"/>
  <c r="H71" i="4"/>
  <c r="I71" i="4"/>
  <c r="K71" i="4"/>
  <c r="M71" i="4"/>
  <c r="E72" i="4"/>
  <c r="F72" i="4"/>
  <c r="G72" i="4"/>
  <c r="H72" i="4"/>
  <c r="I72" i="4"/>
  <c r="K72" i="4"/>
  <c r="M72" i="4"/>
  <c r="E73" i="4"/>
  <c r="F73" i="4"/>
  <c r="G73" i="4"/>
  <c r="H73" i="4"/>
  <c r="I73" i="4"/>
  <c r="K73" i="4"/>
  <c r="M73" i="4"/>
  <c r="E74" i="4"/>
  <c r="F74" i="4"/>
  <c r="G74" i="4"/>
  <c r="H74" i="4"/>
  <c r="I74" i="4"/>
  <c r="K74" i="4"/>
  <c r="M74" i="4"/>
  <c r="E75" i="4"/>
  <c r="F75" i="4"/>
  <c r="G75" i="4"/>
  <c r="H75" i="4"/>
  <c r="I75" i="4"/>
  <c r="K75" i="4"/>
  <c r="M75" i="4"/>
  <c r="E76" i="4"/>
  <c r="F76" i="4"/>
  <c r="G76" i="4"/>
  <c r="H76" i="4"/>
  <c r="I76" i="4"/>
  <c r="K76" i="4"/>
  <c r="M76" i="4"/>
  <c r="E77" i="4"/>
  <c r="F77" i="4"/>
  <c r="G77" i="4"/>
  <c r="H77" i="4"/>
  <c r="I77" i="4"/>
  <c r="K77" i="4"/>
  <c r="M77" i="4"/>
  <c r="E78" i="4"/>
  <c r="F78" i="4"/>
  <c r="G78" i="4"/>
  <c r="H78" i="4"/>
  <c r="I78" i="4"/>
  <c r="K78" i="4"/>
  <c r="M78" i="4"/>
  <c r="E79" i="4"/>
  <c r="F79" i="4"/>
  <c r="G79" i="4"/>
  <c r="H79" i="4"/>
  <c r="I79" i="4"/>
  <c r="K79" i="4"/>
  <c r="M79" i="4"/>
  <c r="E80" i="4"/>
  <c r="F80" i="4"/>
  <c r="G80" i="4"/>
  <c r="H80" i="4"/>
  <c r="I80" i="4"/>
  <c r="K80" i="4"/>
  <c r="M80" i="4"/>
  <c r="E81" i="4"/>
  <c r="F81" i="4"/>
  <c r="G81" i="4"/>
  <c r="H81" i="4"/>
  <c r="I81" i="4"/>
  <c r="K81" i="4"/>
  <c r="M81" i="4"/>
  <c r="E82" i="4"/>
  <c r="F82" i="4"/>
  <c r="G82" i="4"/>
  <c r="H82" i="4"/>
  <c r="I82" i="4"/>
  <c r="K82" i="4"/>
  <c r="M82" i="4"/>
  <c r="E83" i="4"/>
  <c r="F83" i="4"/>
  <c r="G83" i="4"/>
  <c r="H83" i="4"/>
  <c r="I83" i="4"/>
  <c r="K83" i="4"/>
  <c r="M83" i="4"/>
  <c r="E84" i="4"/>
  <c r="F84" i="4"/>
  <c r="G84" i="4"/>
  <c r="H84" i="4"/>
  <c r="I84" i="4"/>
  <c r="K84" i="4"/>
  <c r="M84" i="4"/>
  <c r="E85" i="4"/>
  <c r="F85" i="4"/>
  <c r="G85" i="4"/>
  <c r="H85" i="4"/>
  <c r="I85" i="4"/>
  <c r="K85" i="4"/>
  <c r="M85" i="4"/>
  <c r="E86" i="4"/>
  <c r="F86" i="4"/>
  <c r="G86" i="4"/>
  <c r="H86" i="4"/>
  <c r="I86" i="4"/>
  <c r="K86" i="4"/>
  <c r="M86" i="4"/>
  <c r="E87" i="4"/>
  <c r="F87" i="4"/>
  <c r="G87" i="4"/>
  <c r="H87" i="4"/>
  <c r="I87" i="4"/>
  <c r="K87" i="4"/>
  <c r="M87" i="4"/>
  <c r="E88" i="4"/>
  <c r="F88" i="4"/>
  <c r="G88" i="4"/>
  <c r="H88" i="4"/>
  <c r="I88" i="4"/>
  <c r="K88" i="4"/>
  <c r="M88" i="4"/>
  <c r="E89" i="4"/>
  <c r="F89" i="4"/>
  <c r="G89" i="4"/>
  <c r="H89" i="4"/>
  <c r="I89" i="4"/>
  <c r="K89" i="4"/>
  <c r="M89" i="4"/>
  <c r="E90" i="4"/>
  <c r="F90" i="4"/>
  <c r="G90" i="4"/>
  <c r="H90" i="4"/>
  <c r="I90" i="4"/>
  <c r="K90" i="4"/>
  <c r="M90" i="4"/>
  <c r="E91" i="4"/>
  <c r="F91" i="4"/>
  <c r="G91" i="4"/>
  <c r="H91" i="4"/>
  <c r="I91" i="4"/>
  <c r="K91" i="4"/>
  <c r="M91" i="4"/>
  <c r="M91" i="10"/>
  <c r="K91" i="10"/>
  <c r="I91" i="10"/>
  <c r="H91" i="10"/>
  <c r="G91" i="10"/>
  <c r="F91" i="10"/>
  <c r="E91" i="10"/>
  <c r="M90" i="10"/>
  <c r="K90" i="10"/>
  <c r="I90" i="10"/>
  <c r="H90" i="10"/>
  <c r="G90" i="10"/>
  <c r="F90" i="10"/>
  <c r="E90" i="10"/>
  <c r="M67" i="4"/>
  <c r="K67" i="4"/>
  <c r="I67" i="4"/>
  <c r="H67" i="4"/>
  <c r="G67" i="4"/>
  <c r="F67" i="4"/>
  <c r="E67" i="4"/>
  <c r="M66" i="4"/>
  <c r="K66" i="4"/>
  <c r="I66" i="4"/>
  <c r="H66" i="4"/>
  <c r="G66" i="4"/>
  <c r="F66" i="4"/>
  <c r="E66" i="4"/>
  <c r="M65" i="4"/>
  <c r="K65" i="4"/>
  <c r="I65" i="4"/>
  <c r="H65" i="4"/>
  <c r="G65" i="4"/>
  <c r="F65" i="4"/>
  <c r="E65" i="4"/>
  <c r="M64" i="4"/>
  <c r="K64" i="4"/>
  <c r="I64" i="4"/>
  <c r="H64" i="4"/>
  <c r="G64" i="4"/>
  <c r="F64" i="4"/>
  <c r="E64" i="4"/>
  <c r="M63" i="4"/>
  <c r="K63" i="4"/>
  <c r="I63" i="4"/>
  <c r="H63" i="4"/>
  <c r="G63" i="4"/>
  <c r="F63" i="4"/>
  <c r="E63" i="4"/>
  <c r="M62" i="4"/>
  <c r="K62" i="4"/>
  <c r="I62" i="4"/>
  <c r="H62" i="4"/>
  <c r="G62" i="4"/>
  <c r="F62" i="4"/>
  <c r="E62" i="4"/>
  <c r="M61" i="4"/>
  <c r="K61" i="4"/>
  <c r="I61" i="4"/>
  <c r="H61" i="4"/>
  <c r="G61" i="4"/>
  <c r="F61" i="4"/>
  <c r="E61" i="4"/>
  <c r="M60" i="4"/>
  <c r="K60" i="4"/>
  <c r="I60" i="4"/>
  <c r="H60" i="4"/>
  <c r="G60" i="4"/>
  <c r="F60" i="4"/>
  <c r="E60" i="4"/>
  <c r="M91" i="2"/>
  <c r="K91" i="2"/>
  <c r="I91" i="2"/>
  <c r="H91" i="2"/>
  <c r="G91" i="2"/>
  <c r="F91" i="2"/>
  <c r="E91" i="2"/>
  <c r="M90" i="2"/>
  <c r="K90" i="2"/>
  <c r="I90" i="2"/>
  <c r="H90" i="2"/>
  <c r="G90" i="2"/>
  <c r="F90" i="2"/>
  <c r="E90" i="2"/>
  <c r="E48" i="4"/>
  <c r="F48" i="4"/>
  <c r="G48" i="4"/>
  <c r="H48" i="4"/>
  <c r="I48" i="4"/>
  <c r="K48" i="4"/>
  <c r="M48" i="4"/>
  <c r="E49" i="4"/>
  <c r="F49" i="4"/>
  <c r="G49" i="4"/>
  <c r="H49" i="4"/>
  <c r="I49" i="4"/>
  <c r="K49" i="4"/>
  <c r="M49" i="4"/>
  <c r="E50" i="4"/>
  <c r="F50" i="4"/>
  <c r="G50" i="4"/>
  <c r="H50" i="4"/>
  <c r="I50" i="4"/>
  <c r="K50" i="4"/>
  <c r="M50" i="4"/>
  <c r="E51" i="4"/>
  <c r="F51" i="4"/>
  <c r="G51" i="4"/>
  <c r="H51" i="4"/>
  <c r="I51" i="4"/>
  <c r="K51" i="4"/>
  <c r="M51" i="4"/>
  <c r="E52" i="4"/>
  <c r="F52" i="4"/>
  <c r="G52" i="4"/>
  <c r="H52" i="4"/>
  <c r="I52" i="4"/>
  <c r="K52" i="4"/>
  <c r="M52" i="4"/>
  <c r="E53" i="4"/>
  <c r="F53" i="4"/>
  <c r="G53" i="4"/>
  <c r="H53" i="4"/>
  <c r="I53" i="4"/>
  <c r="K53" i="4"/>
  <c r="M53" i="4"/>
  <c r="E54" i="4"/>
  <c r="F54" i="4"/>
  <c r="G54" i="4"/>
  <c r="H54" i="4"/>
  <c r="I54" i="4"/>
  <c r="K54" i="4"/>
  <c r="M54" i="4"/>
  <c r="E55" i="4"/>
  <c r="F55" i="4"/>
  <c r="G55" i="4"/>
  <c r="H55" i="4"/>
  <c r="I55" i="4"/>
  <c r="K55" i="4"/>
  <c r="M55" i="4"/>
  <c r="E56" i="4"/>
  <c r="F56" i="4"/>
  <c r="G56" i="4"/>
  <c r="H56" i="4"/>
  <c r="I56" i="4"/>
  <c r="K56" i="4"/>
  <c r="M56" i="4"/>
  <c r="E57" i="4"/>
  <c r="F57" i="4"/>
  <c r="G57" i="4"/>
  <c r="H57" i="4"/>
  <c r="I57" i="4"/>
  <c r="K57" i="4"/>
  <c r="M57" i="4"/>
  <c r="E58" i="4"/>
  <c r="F58" i="4"/>
  <c r="G58" i="4"/>
  <c r="H58" i="4"/>
  <c r="I58" i="4"/>
  <c r="K58" i="4"/>
  <c r="M58" i="4"/>
  <c r="E59" i="4"/>
  <c r="F59" i="4"/>
  <c r="G59" i="4"/>
  <c r="H59" i="4"/>
  <c r="I59" i="4"/>
  <c r="K59" i="4"/>
  <c r="M59" i="4"/>
  <c r="E47" i="4"/>
  <c r="F47" i="4"/>
  <c r="G47" i="4"/>
  <c r="H47" i="4"/>
  <c r="I47" i="4"/>
  <c r="K47" i="4"/>
  <c r="M47" i="4"/>
  <c r="M46" i="4"/>
  <c r="K46" i="4"/>
  <c r="I46" i="4"/>
  <c r="H46" i="4"/>
  <c r="G46" i="4"/>
  <c r="F46" i="4"/>
  <c r="E46" i="4"/>
  <c r="M45" i="4"/>
  <c r="K45" i="4"/>
  <c r="I45" i="4"/>
  <c r="H45" i="4"/>
  <c r="G45" i="4"/>
  <c r="F45" i="4"/>
  <c r="E45" i="4"/>
  <c r="M89" i="6"/>
  <c r="K89" i="6"/>
  <c r="I89" i="6"/>
  <c r="H89" i="6"/>
  <c r="G89" i="6"/>
  <c r="F89" i="6"/>
  <c r="E89" i="6"/>
  <c r="E80" i="2"/>
  <c r="F80" i="2"/>
  <c r="G80" i="2"/>
  <c r="H80" i="2"/>
  <c r="I80" i="2"/>
  <c r="K80" i="2"/>
  <c r="M80" i="2"/>
  <c r="E81" i="2"/>
  <c r="F81" i="2"/>
  <c r="G81" i="2"/>
  <c r="H81" i="2"/>
  <c r="I81" i="2"/>
  <c r="K81" i="2"/>
  <c r="M81" i="2"/>
  <c r="E82" i="2"/>
  <c r="F82" i="2"/>
  <c r="G82" i="2"/>
  <c r="H82" i="2"/>
  <c r="I82" i="2"/>
  <c r="K82" i="2"/>
  <c r="M82" i="2"/>
  <c r="M79" i="2"/>
  <c r="K79" i="2"/>
  <c r="I79" i="2"/>
  <c r="H79" i="2"/>
  <c r="G79" i="2"/>
  <c r="F79" i="2"/>
  <c r="E79" i="2"/>
  <c r="M78" i="2"/>
  <c r="K78" i="2"/>
  <c r="I78" i="2"/>
  <c r="H78" i="2"/>
  <c r="G78" i="2"/>
  <c r="F78" i="2"/>
  <c r="E78" i="2"/>
  <c r="E92" i="2"/>
  <c r="F92" i="2"/>
  <c r="G92" i="2"/>
  <c r="H92" i="2"/>
  <c r="I92" i="2"/>
  <c r="K92" i="2"/>
  <c r="M92" i="2"/>
  <c r="E93" i="2"/>
  <c r="F93" i="2"/>
  <c r="G93" i="2"/>
  <c r="H93" i="2"/>
  <c r="I93" i="2"/>
  <c r="K93" i="2"/>
  <c r="M93" i="2"/>
  <c r="E65" i="2"/>
  <c r="F65" i="2"/>
  <c r="G65" i="2"/>
  <c r="H65" i="2"/>
  <c r="I65" i="2"/>
  <c r="K65" i="2"/>
  <c r="M65" i="2"/>
  <c r="E66" i="2"/>
  <c r="F66" i="2"/>
  <c r="G66" i="2"/>
  <c r="H66" i="2"/>
  <c r="I66" i="2"/>
  <c r="K66" i="2"/>
  <c r="M66" i="2"/>
  <c r="E67" i="2"/>
  <c r="F67" i="2"/>
  <c r="G67" i="2"/>
  <c r="H67" i="2"/>
  <c r="I67" i="2"/>
  <c r="K67" i="2"/>
  <c r="M67" i="2"/>
  <c r="E68" i="2"/>
  <c r="F68" i="2"/>
  <c r="G68" i="2"/>
  <c r="H68" i="2"/>
  <c r="I68" i="2"/>
  <c r="K68" i="2"/>
  <c r="M68" i="2"/>
  <c r="E69" i="2"/>
  <c r="F69" i="2"/>
  <c r="G69" i="2"/>
  <c r="H69" i="2"/>
  <c r="I69" i="2"/>
  <c r="K69" i="2"/>
  <c r="M69" i="2"/>
  <c r="E70" i="2"/>
  <c r="F70" i="2"/>
  <c r="G70" i="2"/>
  <c r="H70" i="2"/>
  <c r="I70" i="2"/>
  <c r="K70" i="2"/>
  <c r="M70" i="2"/>
  <c r="E71" i="2"/>
  <c r="F71" i="2"/>
  <c r="G71" i="2"/>
  <c r="H71" i="2"/>
  <c r="I71" i="2"/>
  <c r="K71" i="2"/>
  <c r="M71" i="2"/>
  <c r="E72" i="2"/>
  <c r="F72" i="2"/>
  <c r="G72" i="2"/>
  <c r="H72" i="2"/>
  <c r="I72" i="2"/>
  <c r="K72" i="2"/>
  <c r="M72" i="2"/>
  <c r="E73" i="2"/>
  <c r="F73" i="2"/>
  <c r="G73" i="2"/>
  <c r="H73" i="2"/>
  <c r="I73" i="2"/>
  <c r="K73" i="2"/>
  <c r="M73" i="2"/>
  <c r="E74" i="2"/>
  <c r="F74" i="2"/>
  <c r="G74" i="2"/>
  <c r="H74" i="2"/>
  <c r="I74" i="2"/>
  <c r="K74" i="2"/>
  <c r="M74" i="2"/>
  <c r="E75" i="2"/>
  <c r="F75" i="2"/>
  <c r="G75" i="2"/>
  <c r="H75" i="2"/>
  <c r="I75" i="2"/>
  <c r="K75" i="2"/>
  <c r="M75" i="2"/>
  <c r="E63" i="2"/>
  <c r="F63" i="2"/>
  <c r="G63" i="2"/>
  <c r="H63" i="2"/>
  <c r="I63" i="2"/>
  <c r="K63" i="2"/>
  <c r="M63" i="2"/>
  <c r="E64" i="2"/>
  <c r="F64" i="2"/>
  <c r="G64" i="2"/>
  <c r="H64" i="2"/>
  <c r="I64" i="2"/>
  <c r="K64" i="2"/>
  <c r="M64" i="2"/>
  <c r="E61" i="2"/>
  <c r="F61" i="2"/>
  <c r="G61" i="2"/>
  <c r="H61" i="2"/>
  <c r="I61" i="2"/>
  <c r="K61" i="2"/>
  <c r="M61" i="2"/>
  <c r="E62" i="2"/>
  <c r="F62" i="2"/>
  <c r="G62" i="2"/>
  <c r="H62" i="2"/>
  <c r="I62" i="2"/>
  <c r="K62" i="2"/>
  <c r="M62" i="2"/>
  <c r="M77" i="10"/>
  <c r="K77" i="10"/>
  <c r="I77" i="10"/>
  <c r="H77" i="10"/>
  <c r="G77" i="10"/>
  <c r="F77" i="10"/>
  <c r="E77" i="10"/>
  <c r="M76" i="10"/>
  <c r="K76" i="10"/>
  <c r="I76" i="10"/>
  <c r="H76" i="10"/>
  <c r="G76" i="10"/>
  <c r="F76" i="10"/>
  <c r="E76" i="10"/>
  <c r="M75" i="10"/>
  <c r="K75" i="10"/>
  <c r="I75" i="10"/>
  <c r="H75" i="10"/>
  <c r="G75" i="10"/>
  <c r="F75" i="10"/>
  <c r="E75" i="10"/>
  <c r="M74" i="10"/>
  <c r="K74" i="10"/>
  <c r="I74" i="10"/>
  <c r="H74" i="10"/>
  <c r="G74" i="10"/>
  <c r="F74" i="10"/>
  <c r="E74" i="10"/>
  <c r="M73" i="10"/>
  <c r="K73" i="10"/>
  <c r="I73" i="10"/>
  <c r="H73" i="10"/>
  <c r="G73" i="10"/>
  <c r="F73" i="10"/>
  <c r="E73" i="10"/>
  <c r="M72" i="10"/>
  <c r="K72" i="10"/>
  <c r="I72" i="10"/>
  <c r="H72" i="10"/>
  <c r="G72" i="10"/>
  <c r="F72" i="10"/>
  <c r="E72" i="10"/>
  <c r="M70" i="10"/>
  <c r="K70" i="10"/>
  <c r="I70" i="10"/>
  <c r="H70" i="10"/>
  <c r="G70" i="10"/>
  <c r="F70" i="10"/>
  <c r="E70" i="10"/>
  <c r="M69" i="10"/>
  <c r="K69" i="10"/>
  <c r="I69" i="10"/>
  <c r="H69" i="10"/>
  <c r="G69" i="10"/>
  <c r="F69" i="10"/>
  <c r="E69" i="10"/>
  <c r="M68" i="10"/>
  <c r="K68" i="10"/>
  <c r="I68" i="10"/>
  <c r="H68" i="10"/>
  <c r="G68" i="10"/>
  <c r="F68" i="10"/>
  <c r="E68" i="10"/>
  <c r="M67" i="10"/>
  <c r="K67" i="10"/>
  <c r="I67" i="10"/>
  <c r="H67" i="10"/>
  <c r="G67" i="10"/>
  <c r="F67" i="10"/>
  <c r="E67" i="10"/>
  <c r="M66" i="10"/>
  <c r="K66" i="10"/>
  <c r="I66" i="10"/>
  <c r="H66" i="10"/>
  <c r="G66" i="10"/>
  <c r="F66" i="10"/>
  <c r="E66" i="10"/>
  <c r="M65" i="10"/>
  <c r="K65" i="10"/>
  <c r="I65" i="10"/>
  <c r="H65" i="10"/>
  <c r="G65" i="10"/>
  <c r="F65" i="10"/>
  <c r="E65" i="10"/>
  <c r="M64" i="10"/>
  <c r="K64" i="10"/>
  <c r="I64" i="10"/>
  <c r="H64" i="10"/>
  <c r="G64" i="10"/>
  <c r="F64" i="10"/>
  <c r="E64" i="10"/>
  <c r="M63" i="10"/>
  <c r="K63" i="10"/>
  <c r="I63" i="10"/>
  <c r="H63" i="10"/>
  <c r="G63" i="10"/>
  <c r="F63" i="10"/>
  <c r="E63" i="10"/>
  <c r="M62" i="10"/>
  <c r="K62" i="10"/>
  <c r="I62" i="10"/>
  <c r="H62" i="10"/>
  <c r="G62" i="10"/>
  <c r="F62" i="10"/>
  <c r="E62" i="10"/>
  <c r="M61" i="10"/>
  <c r="K61" i="10"/>
  <c r="I61" i="10"/>
  <c r="H61" i="10"/>
  <c r="G61" i="10"/>
  <c r="F61" i="10"/>
  <c r="E61" i="10"/>
  <c r="M60" i="10"/>
  <c r="K60" i="10"/>
  <c r="I60" i="10"/>
  <c r="H60" i="10"/>
  <c r="G60" i="10"/>
  <c r="F60" i="10"/>
  <c r="E60" i="10"/>
  <c r="M59" i="10"/>
  <c r="K59" i="10"/>
  <c r="I59" i="10"/>
  <c r="H59" i="10"/>
  <c r="G59" i="10"/>
  <c r="F59" i="10"/>
  <c r="E59" i="10"/>
  <c r="M58" i="10"/>
  <c r="K58" i="10"/>
  <c r="I58" i="10"/>
  <c r="H58" i="10"/>
  <c r="G58" i="10"/>
  <c r="F58" i="10"/>
  <c r="E58" i="10"/>
  <c r="M57" i="10"/>
  <c r="K57" i="10"/>
  <c r="I57" i="10"/>
  <c r="H57" i="10"/>
  <c r="G57" i="10"/>
  <c r="F57" i="10"/>
  <c r="E57" i="10"/>
  <c r="M56" i="10"/>
  <c r="K56" i="10"/>
  <c r="I56" i="10"/>
  <c r="H56" i="10"/>
  <c r="G56" i="10"/>
  <c r="F56" i="10"/>
  <c r="E56" i="10"/>
  <c r="M78" i="10"/>
  <c r="K78" i="10"/>
  <c r="I78" i="10"/>
  <c r="H78" i="10"/>
  <c r="G78" i="10"/>
  <c r="F78" i="10"/>
  <c r="E78" i="10"/>
  <c r="M55" i="10"/>
  <c r="K55" i="10"/>
  <c r="I55" i="10"/>
  <c r="H55" i="10"/>
  <c r="G55" i="10"/>
  <c r="F55" i="10"/>
  <c r="E55" i="10"/>
  <c r="M54" i="10"/>
  <c r="K54" i="10"/>
  <c r="I54" i="10"/>
  <c r="H54" i="10"/>
  <c r="G54" i="10"/>
  <c r="F54" i="10"/>
  <c r="E54" i="10"/>
  <c r="M53" i="10"/>
  <c r="K53" i="10"/>
  <c r="I53" i="10"/>
  <c r="H53" i="10"/>
  <c r="G53" i="10"/>
  <c r="F53" i="10"/>
  <c r="E53" i="10"/>
  <c r="E81" i="6"/>
  <c r="F81" i="6"/>
  <c r="G81" i="6"/>
  <c r="H81" i="6"/>
  <c r="I81" i="6"/>
  <c r="K81" i="6"/>
  <c r="M81" i="6"/>
  <c r="E82" i="6"/>
  <c r="F82" i="6"/>
  <c r="G82" i="6"/>
  <c r="H82" i="6"/>
  <c r="I82" i="6"/>
  <c r="L82" i="6" s="1"/>
  <c r="K82" i="6"/>
  <c r="M82" i="6"/>
  <c r="E83" i="6"/>
  <c r="F83" i="6"/>
  <c r="G83" i="6"/>
  <c r="H83" i="6"/>
  <c r="I83" i="6"/>
  <c r="K83" i="6"/>
  <c r="M83" i="6"/>
  <c r="E84" i="6"/>
  <c r="F84" i="6"/>
  <c r="G84" i="6"/>
  <c r="H84" i="6"/>
  <c r="I84" i="6"/>
  <c r="K84" i="6"/>
  <c r="M84" i="6"/>
  <c r="E85" i="6"/>
  <c r="F85" i="6"/>
  <c r="G85" i="6"/>
  <c r="H85" i="6"/>
  <c r="I85" i="6"/>
  <c r="L85" i="6" s="1"/>
  <c r="K85" i="6"/>
  <c r="M85" i="6"/>
  <c r="E86" i="6"/>
  <c r="F86" i="6"/>
  <c r="G86" i="6"/>
  <c r="H86" i="6"/>
  <c r="I86" i="6"/>
  <c r="L86" i="6" s="1"/>
  <c r="K86" i="6"/>
  <c r="M86" i="6"/>
  <c r="E87" i="6"/>
  <c r="F87" i="6"/>
  <c r="G87" i="6"/>
  <c r="H87" i="6"/>
  <c r="I87" i="6"/>
  <c r="K87" i="6"/>
  <c r="M87" i="6"/>
  <c r="E88" i="6"/>
  <c r="F88" i="6"/>
  <c r="G88" i="6"/>
  <c r="H88" i="6"/>
  <c r="I88" i="6"/>
  <c r="K88" i="6"/>
  <c r="M88" i="6"/>
  <c r="E90" i="6"/>
  <c r="F90" i="6"/>
  <c r="G90" i="6"/>
  <c r="H90" i="6"/>
  <c r="I90" i="6"/>
  <c r="K90" i="6"/>
  <c r="M90" i="6"/>
  <c r="E91" i="6"/>
  <c r="F91" i="6"/>
  <c r="G91" i="6"/>
  <c r="H91" i="6"/>
  <c r="I91" i="6"/>
  <c r="L91" i="6" s="1"/>
  <c r="K91" i="6"/>
  <c r="M91" i="6"/>
  <c r="E92" i="6"/>
  <c r="F92" i="6"/>
  <c r="G92" i="6"/>
  <c r="H92" i="6"/>
  <c r="I92" i="6"/>
  <c r="K92" i="6"/>
  <c r="M92" i="6"/>
  <c r="E93" i="6"/>
  <c r="F93" i="6"/>
  <c r="G93" i="6"/>
  <c r="H93" i="6"/>
  <c r="I93" i="6"/>
  <c r="K93" i="6"/>
  <c r="M93" i="6"/>
  <c r="E94" i="6"/>
  <c r="F94" i="6"/>
  <c r="G94" i="6"/>
  <c r="H94" i="6"/>
  <c r="I94" i="6"/>
  <c r="L94" i="6" s="1"/>
  <c r="K94" i="6"/>
  <c r="M94" i="6"/>
  <c r="G90" i="1"/>
  <c r="M77" i="5"/>
  <c r="K77" i="5"/>
  <c r="I77" i="5"/>
  <c r="H77" i="5"/>
  <c r="G77" i="5"/>
  <c r="F77" i="5"/>
  <c r="E77" i="5"/>
  <c r="M76" i="5"/>
  <c r="K76" i="5"/>
  <c r="I76" i="5"/>
  <c r="H76" i="5"/>
  <c r="G76" i="5"/>
  <c r="F76" i="5"/>
  <c r="E76" i="5"/>
  <c r="M75" i="5"/>
  <c r="K75" i="5"/>
  <c r="I75" i="5"/>
  <c r="H75" i="5"/>
  <c r="G75" i="5"/>
  <c r="F75" i="5"/>
  <c r="E75" i="5"/>
  <c r="M74" i="5"/>
  <c r="K74" i="5"/>
  <c r="I74" i="5"/>
  <c r="H74" i="5"/>
  <c r="G74" i="5"/>
  <c r="F74" i="5"/>
  <c r="E74" i="5"/>
  <c r="M73" i="5"/>
  <c r="K73" i="5"/>
  <c r="I73" i="5"/>
  <c r="H73" i="5"/>
  <c r="G73" i="5"/>
  <c r="F73" i="5"/>
  <c r="E73" i="5"/>
  <c r="M72" i="5"/>
  <c r="K72" i="5"/>
  <c r="I72" i="5"/>
  <c r="H72" i="5"/>
  <c r="G72" i="5"/>
  <c r="F72" i="5"/>
  <c r="E72" i="5"/>
  <c r="M71" i="5"/>
  <c r="K71" i="5"/>
  <c r="I71" i="5"/>
  <c r="H71" i="5"/>
  <c r="G71" i="5"/>
  <c r="F71" i="5"/>
  <c r="E71" i="5"/>
  <c r="M70" i="5"/>
  <c r="K70" i="5"/>
  <c r="I70" i="5"/>
  <c r="H70" i="5"/>
  <c r="G70" i="5"/>
  <c r="F70" i="5"/>
  <c r="E70" i="5"/>
  <c r="M69" i="5"/>
  <c r="K69" i="5"/>
  <c r="I69" i="5"/>
  <c r="H69" i="5"/>
  <c r="G69" i="5"/>
  <c r="F69" i="5"/>
  <c r="E69" i="5"/>
  <c r="M68" i="5"/>
  <c r="K68" i="5"/>
  <c r="I68" i="5"/>
  <c r="H68" i="5"/>
  <c r="G68" i="5"/>
  <c r="F68" i="5"/>
  <c r="E68" i="5"/>
  <c r="M67" i="5"/>
  <c r="K67" i="5"/>
  <c r="I67" i="5"/>
  <c r="H67" i="5"/>
  <c r="G67" i="5"/>
  <c r="F67" i="5"/>
  <c r="E67" i="5"/>
  <c r="M66" i="5"/>
  <c r="K66" i="5"/>
  <c r="I66" i="5"/>
  <c r="H66" i="5"/>
  <c r="G66" i="5"/>
  <c r="F66" i="5"/>
  <c r="E66" i="5"/>
  <c r="M65" i="5"/>
  <c r="K65" i="5"/>
  <c r="I65" i="5"/>
  <c r="H65" i="5"/>
  <c r="G65" i="5"/>
  <c r="F65" i="5"/>
  <c r="E65" i="5"/>
  <c r="M64" i="5"/>
  <c r="K64" i="5"/>
  <c r="I64" i="5"/>
  <c r="H64" i="5"/>
  <c r="G64" i="5"/>
  <c r="F64" i="5"/>
  <c r="E64" i="5"/>
  <c r="M63" i="5"/>
  <c r="K63" i="5"/>
  <c r="I63" i="5"/>
  <c r="H63" i="5"/>
  <c r="G63" i="5"/>
  <c r="F63" i="5"/>
  <c r="E63" i="5"/>
  <c r="M62" i="5"/>
  <c r="K62" i="5"/>
  <c r="I62" i="5"/>
  <c r="H62" i="5"/>
  <c r="G62" i="5"/>
  <c r="F62" i="5"/>
  <c r="E62" i="5"/>
  <c r="M61" i="5"/>
  <c r="K61" i="5"/>
  <c r="I61" i="5"/>
  <c r="H61" i="5"/>
  <c r="G61" i="5"/>
  <c r="F61" i="5"/>
  <c r="E61" i="5"/>
  <c r="M60" i="5"/>
  <c r="K60" i="5"/>
  <c r="I60" i="5"/>
  <c r="H60" i="5"/>
  <c r="G60" i="5"/>
  <c r="F60" i="5"/>
  <c r="E60" i="5"/>
  <c r="M59" i="5"/>
  <c r="K59" i="5"/>
  <c r="I59" i="5"/>
  <c r="H59" i="5"/>
  <c r="G59" i="5"/>
  <c r="F59" i="5"/>
  <c r="E59" i="5"/>
  <c r="M58" i="5"/>
  <c r="K58" i="5"/>
  <c r="I58" i="5"/>
  <c r="H58" i="5"/>
  <c r="G58" i="5"/>
  <c r="F58" i="5"/>
  <c r="E58" i="5"/>
  <c r="M57" i="5"/>
  <c r="K57" i="5"/>
  <c r="I57" i="5"/>
  <c r="H57" i="5"/>
  <c r="G57" i="5"/>
  <c r="F57" i="5"/>
  <c r="E57" i="5"/>
  <c r="M56" i="5"/>
  <c r="K56" i="5"/>
  <c r="I56" i="5"/>
  <c r="H56" i="5"/>
  <c r="G56" i="5"/>
  <c r="F56" i="5"/>
  <c r="E56" i="5"/>
  <c r="M55" i="5"/>
  <c r="K55" i="5"/>
  <c r="I55" i="5"/>
  <c r="H55" i="5"/>
  <c r="G55" i="5"/>
  <c r="F55" i="5"/>
  <c r="E55" i="5"/>
  <c r="M54" i="5"/>
  <c r="K54" i="5"/>
  <c r="I54" i="5"/>
  <c r="H54" i="5"/>
  <c r="G54" i="5"/>
  <c r="F54" i="5"/>
  <c r="E54" i="5"/>
  <c r="M53" i="5"/>
  <c r="K53" i="5"/>
  <c r="I53" i="5"/>
  <c r="H53" i="5"/>
  <c r="G53" i="5"/>
  <c r="F53" i="5"/>
  <c r="E53" i="5"/>
  <c r="M52" i="5"/>
  <c r="K52" i="5"/>
  <c r="I52" i="5"/>
  <c r="H52" i="5"/>
  <c r="G52" i="5"/>
  <c r="F52" i="5"/>
  <c r="E52" i="5"/>
  <c r="M51" i="5"/>
  <c r="K51" i="5"/>
  <c r="I51" i="5"/>
  <c r="H51" i="5"/>
  <c r="G51" i="5"/>
  <c r="F51" i="5"/>
  <c r="E51" i="5"/>
  <c r="M50" i="5"/>
  <c r="K50" i="5"/>
  <c r="I50" i="5"/>
  <c r="H50" i="5"/>
  <c r="G50" i="5"/>
  <c r="F50" i="5"/>
  <c r="E50" i="5"/>
  <c r="M49" i="5"/>
  <c r="K49" i="5"/>
  <c r="I49" i="5"/>
  <c r="H49" i="5"/>
  <c r="G49" i="5"/>
  <c r="F49" i="5"/>
  <c r="E49" i="5"/>
  <c r="M48" i="5"/>
  <c r="K48" i="5"/>
  <c r="I48" i="5"/>
  <c r="H48" i="5"/>
  <c r="G48" i="5"/>
  <c r="F48" i="5"/>
  <c r="E48" i="5"/>
  <c r="M47" i="5"/>
  <c r="K47" i="5"/>
  <c r="I47" i="5"/>
  <c r="H47" i="5"/>
  <c r="G47" i="5"/>
  <c r="F47" i="5"/>
  <c r="E47" i="5"/>
  <c r="M46" i="5"/>
  <c r="K46" i="5"/>
  <c r="I46" i="5"/>
  <c r="H46" i="5"/>
  <c r="G46" i="5"/>
  <c r="F46" i="5"/>
  <c r="E46" i="5"/>
  <c r="M45" i="5"/>
  <c r="K45" i="5"/>
  <c r="I45" i="5"/>
  <c r="H45" i="5"/>
  <c r="G45" i="5"/>
  <c r="F45" i="5"/>
  <c r="E45" i="5"/>
  <c r="M44" i="5"/>
  <c r="K44" i="5"/>
  <c r="I44" i="5"/>
  <c r="H44" i="5"/>
  <c r="G44" i="5"/>
  <c r="F44" i="5"/>
  <c r="E44" i="5"/>
  <c r="M43" i="5"/>
  <c r="K43" i="5"/>
  <c r="I43" i="5"/>
  <c r="H43" i="5"/>
  <c r="G43" i="5"/>
  <c r="F43" i="5"/>
  <c r="E43" i="5"/>
  <c r="E70" i="1"/>
  <c r="F70" i="1"/>
  <c r="G70" i="1"/>
  <c r="H70" i="1"/>
  <c r="I70" i="1"/>
  <c r="K70" i="1"/>
  <c r="M70" i="1"/>
  <c r="E71" i="1"/>
  <c r="F71" i="1"/>
  <c r="G71" i="1"/>
  <c r="H71" i="1"/>
  <c r="I71" i="1"/>
  <c r="K71" i="1"/>
  <c r="M71" i="1"/>
  <c r="E72" i="1"/>
  <c r="F72" i="1"/>
  <c r="G72" i="1"/>
  <c r="H72" i="1"/>
  <c r="I72" i="1"/>
  <c r="K72" i="1"/>
  <c r="M72" i="1"/>
  <c r="E73" i="1"/>
  <c r="F73" i="1"/>
  <c r="G73" i="1"/>
  <c r="H73" i="1"/>
  <c r="I73" i="1"/>
  <c r="K73" i="1"/>
  <c r="M73" i="1"/>
  <c r="E74" i="1"/>
  <c r="F74" i="1"/>
  <c r="G74" i="1"/>
  <c r="H74" i="1"/>
  <c r="I74" i="1"/>
  <c r="K74" i="1"/>
  <c r="M74" i="1"/>
  <c r="E75" i="1"/>
  <c r="F75" i="1"/>
  <c r="G75" i="1"/>
  <c r="H75" i="1"/>
  <c r="I75" i="1"/>
  <c r="K75" i="1"/>
  <c r="M75" i="1"/>
  <c r="E76" i="1"/>
  <c r="F76" i="1"/>
  <c r="G76" i="1"/>
  <c r="H76" i="1"/>
  <c r="I76" i="1"/>
  <c r="K76" i="1"/>
  <c r="M76" i="1"/>
  <c r="E77" i="1"/>
  <c r="F77" i="1"/>
  <c r="G77" i="1"/>
  <c r="H77" i="1"/>
  <c r="I77" i="1"/>
  <c r="K77" i="1"/>
  <c r="M77" i="1"/>
  <c r="F78" i="1"/>
  <c r="G78" i="1"/>
  <c r="H78" i="1"/>
  <c r="I78" i="1"/>
  <c r="K78" i="1"/>
  <c r="M78" i="1"/>
  <c r="E79" i="1"/>
  <c r="F79" i="1"/>
  <c r="G79" i="1"/>
  <c r="H79" i="1"/>
  <c r="I79" i="1"/>
  <c r="K79" i="1"/>
  <c r="M79" i="1"/>
  <c r="E80" i="1"/>
  <c r="F80" i="1"/>
  <c r="G80" i="1"/>
  <c r="H80" i="1"/>
  <c r="I80" i="1"/>
  <c r="K80" i="1"/>
  <c r="M80" i="1"/>
  <c r="E81" i="1"/>
  <c r="F81" i="1"/>
  <c r="G81" i="1"/>
  <c r="H81" i="1"/>
  <c r="I81" i="1"/>
  <c r="K81" i="1"/>
  <c r="M81" i="1"/>
  <c r="E82" i="1"/>
  <c r="F82" i="1"/>
  <c r="G82" i="1"/>
  <c r="H82" i="1"/>
  <c r="I82" i="1"/>
  <c r="K82" i="1"/>
  <c r="M82" i="1"/>
  <c r="E83" i="1"/>
  <c r="F83" i="1"/>
  <c r="G83" i="1"/>
  <c r="H83" i="1"/>
  <c r="I83" i="1"/>
  <c r="K83" i="1"/>
  <c r="M83" i="1"/>
  <c r="E84" i="1"/>
  <c r="F84" i="1"/>
  <c r="G84" i="1"/>
  <c r="H84" i="1"/>
  <c r="I84" i="1"/>
  <c r="K84" i="1"/>
  <c r="M84" i="1"/>
  <c r="E85" i="1"/>
  <c r="F85" i="1"/>
  <c r="G85" i="1"/>
  <c r="H85" i="1"/>
  <c r="I85" i="1"/>
  <c r="K85" i="1"/>
  <c r="M85" i="1"/>
  <c r="E86" i="1"/>
  <c r="F86" i="1"/>
  <c r="G86" i="1"/>
  <c r="H86" i="1"/>
  <c r="I86" i="1"/>
  <c r="K86" i="1"/>
  <c r="M86" i="1"/>
  <c r="E87" i="1"/>
  <c r="F87" i="1"/>
  <c r="G87" i="1"/>
  <c r="H87" i="1"/>
  <c r="I87" i="1"/>
  <c r="K87" i="1"/>
  <c r="M87" i="1"/>
  <c r="E88" i="1"/>
  <c r="F88" i="1"/>
  <c r="G88" i="1"/>
  <c r="H88" i="1"/>
  <c r="I88" i="1"/>
  <c r="K88" i="1"/>
  <c r="M88" i="1"/>
  <c r="E89" i="1"/>
  <c r="F89" i="1"/>
  <c r="G89" i="1"/>
  <c r="H89" i="1"/>
  <c r="I89" i="1"/>
  <c r="K89" i="1"/>
  <c r="M89" i="1"/>
  <c r="E90" i="1"/>
  <c r="F90" i="1"/>
  <c r="H90" i="1"/>
  <c r="I90" i="1"/>
  <c r="K90" i="1"/>
  <c r="M90" i="1"/>
  <c r="E91" i="1"/>
  <c r="F91" i="1"/>
  <c r="G91" i="1"/>
  <c r="H91" i="1"/>
  <c r="I91" i="1"/>
  <c r="K91" i="1"/>
  <c r="M91" i="1"/>
  <c r="E92" i="1"/>
  <c r="F92" i="1"/>
  <c r="G92" i="1"/>
  <c r="H92" i="1"/>
  <c r="I92" i="1"/>
  <c r="K92" i="1"/>
  <c r="M92" i="1"/>
  <c r="E93" i="1"/>
  <c r="F93" i="1"/>
  <c r="G93" i="1"/>
  <c r="H93" i="1"/>
  <c r="I93" i="1"/>
  <c r="K93" i="1"/>
  <c r="M93" i="1"/>
  <c r="E94" i="1"/>
  <c r="F94" i="1"/>
  <c r="G94" i="1"/>
  <c r="H94" i="1"/>
  <c r="I94" i="1"/>
  <c r="K94" i="1"/>
  <c r="M94" i="1"/>
  <c r="E95" i="1"/>
  <c r="F95" i="1"/>
  <c r="G95" i="1"/>
  <c r="H95" i="1"/>
  <c r="I95" i="1"/>
  <c r="K95" i="1"/>
  <c r="M95" i="1"/>
  <c r="E96" i="1"/>
  <c r="F96" i="1"/>
  <c r="G96" i="1"/>
  <c r="H96" i="1"/>
  <c r="I96" i="1"/>
  <c r="K96" i="1"/>
  <c r="M96" i="1"/>
  <c r="M43" i="2"/>
  <c r="K43" i="2"/>
  <c r="I43" i="2"/>
  <c r="H43" i="2"/>
  <c r="G43" i="2"/>
  <c r="F43" i="2"/>
  <c r="E43" i="2"/>
  <c r="M42" i="2"/>
  <c r="K42" i="2"/>
  <c r="I42" i="2"/>
  <c r="H42" i="2"/>
  <c r="G42" i="2"/>
  <c r="F42" i="2"/>
  <c r="E42" i="2"/>
  <c r="E44" i="2"/>
  <c r="F44" i="2"/>
  <c r="G44" i="2"/>
  <c r="H44" i="2"/>
  <c r="I44" i="2"/>
  <c r="K44" i="2"/>
  <c r="M44" i="2"/>
  <c r="E45" i="2"/>
  <c r="F45" i="2"/>
  <c r="G45" i="2"/>
  <c r="H45" i="2"/>
  <c r="I45" i="2"/>
  <c r="K45" i="2"/>
  <c r="M45" i="2"/>
  <c r="E46" i="2"/>
  <c r="F46" i="2"/>
  <c r="G46" i="2"/>
  <c r="H46" i="2"/>
  <c r="I46" i="2"/>
  <c r="K46" i="2"/>
  <c r="M46" i="2"/>
  <c r="E47" i="2"/>
  <c r="F47" i="2"/>
  <c r="G47" i="2"/>
  <c r="H47" i="2"/>
  <c r="I47" i="2"/>
  <c r="K47" i="2"/>
  <c r="M47" i="2"/>
  <c r="E48" i="2"/>
  <c r="F48" i="2"/>
  <c r="G48" i="2"/>
  <c r="H48" i="2"/>
  <c r="I48" i="2"/>
  <c r="K48" i="2"/>
  <c r="M48" i="2"/>
  <c r="E49" i="2"/>
  <c r="F49" i="2"/>
  <c r="G49" i="2"/>
  <c r="H49" i="2"/>
  <c r="I49" i="2"/>
  <c r="K49" i="2"/>
  <c r="M49" i="2"/>
  <c r="E50" i="2"/>
  <c r="F50" i="2"/>
  <c r="G50" i="2"/>
  <c r="H50" i="2"/>
  <c r="I50" i="2"/>
  <c r="K50" i="2"/>
  <c r="M50" i="2"/>
  <c r="E51" i="2"/>
  <c r="F51" i="2"/>
  <c r="G51" i="2"/>
  <c r="H51" i="2"/>
  <c r="I51" i="2"/>
  <c r="K51" i="2"/>
  <c r="M51" i="2"/>
  <c r="E52" i="2"/>
  <c r="F52" i="2"/>
  <c r="G52" i="2"/>
  <c r="H52" i="2"/>
  <c r="I52" i="2"/>
  <c r="K52" i="2"/>
  <c r="M52" i="2"/>
  <c r="E53" i="2"/>
  <c r="F53" i="2"/>
  <c r="G53" i="2"/>
  <c r="H53" i="2"/>
  <c r="I53" i="2"/>
  <c r="K53" i="2"/>
  <c r="M53" i="2"/>
  <c r="E54" i="2"/>
  <c r="F54" i="2"/>
  <c r="G54" i="2"/>
  <c r="H54" i="2"/>
  <c r="I54" i="2"/>
  <c r="K54" i="2"/>
  <c r="M54" i="2"/>
  <c r="E55" i="2"/>
  <c r="F55" i="2"/>
  <c r="G55" i="2"/>
  <c r="H55" i="2"/>
  <c r="I55" i="2"/>
  <c r="K55" i="2"/>
  <c r="M55" i="2"/>
  <c r="E56" i="2"/>
  <c r="F56" i="2"/>
  <c r="G56" i="2"/>
  <c r="H56" i="2"/>
  <c r="I56" i="2"/>
  <c r="K56" i="2"/>
  <c r="M56" i="2"/>
  <c r="E57" i="2"/>
  <c r="F57" i="2"/>
  <c r="G57" i="2"/>
  <c r="H57" i="2"/>
  <c r="I57" i="2"/>
  <c r="K57" i="2"/>
  <c r="M57" i="2"/>
  <c r="E58" i="2"/>
  <c r="F58" i="2"/>
  <c r="G58" i="2"/>
  <c r="H58" i="2"/>
  <c r="I58" i="2"/>
  <c r="K58" i="2"/>
  <c r="M58" i="2"/>
  <c r="E59" i="2"/>
  <c r="F59" i="2"/>
  <c r="G59" i="2"/>
  <c r="H59" i="2"/>
  <c r="I59" i="2"/>
  <c r="K59" i="2"/>
  <c r="M59" i="2"/>
  <c r="E60" i="2"/>
  <c r="F60" i="2"/>
  <c r="G60" i="2"/>
  <c r="H60" i="2"/>
  <c r="I60" i="2"/>
  <c r="K60" i="2"/>
  <c r="M60" i="2"/>
  <c r="M44" i="4"/>
  <c r="K44" i="4"/>
  <c r="I44" i="4"/>
  <c r="H44" i="4"/>
  <c r="G44" i="4"/>
  <c r="F44" i="4"/>
  <c r="E44" i="4"/>
  <c r="M43" i="4"/>
  <c r="K43" i="4"/>
  <c r="I43" i="4"/>
  <c r="H43" i="4"/>
  <c r="G43" i="4"/>
  <c r="F43" i="4"/>
  <c r="E43" i="4"/>
  <c r="M42" i="4"/>
  <c r="K42" i="4"/>
  <c r="I42" i="4"/>
  <c r="H42" i="4"/>
  <c r="G42" i="4"/>
  <c r="F42" i="4"/>
  <c r="E42" i="4"/>
  <c r="E49" i="6"/>
  <c r="F49" i="6"/>
  <c r="G49" i="6"/>
  <c r="H49" i="6"/>
  <c r="I49" i="6"/>
  <c r="K49" i="6"/>
  <c r="M49" i="6"/>
  <c r="E50" i="6"/>
  <c r="F50" i="6"/>
  <c r="G50" i="6"/>
  <c r="H50" i="6"/>
  <c r="I50" i="6"/>
  <c r="K50" i="6"/>
  <c r="M50" i="6"/>
  <c r="E51" i="6"/>
  <c r="F51" i="6"/>
  <c r="G51" i="6"/>
  <c r="H51" i="6"/>
  <c r="I51" i="6"/>
  <c r="K51" i="6"/>
  <c r="M51" i="6"/>
  <c r="E52" i="6"/>
  <c r="F52" i="6"/>
  <c r="G52" i="6"/>
  <c r="H52" i="6"/>
  <c r="I52" i="6"/>
  <c r="K52" i="6"/>
  <c r="M52" i="6"/>
  <c r="E44" i="6"/>
  <c r="F44" i="6"/>
  <c r="G44" i="6"/>
  <c r="H44" i="6"/>
  <c r="I44" i="6"/>
  <c r="K44" i="6"/>
  <c r="M44" i="6"/>
  <c r="E45" i="6"/>
  <c r="F45" i="6"/>
  <c r="G45" i="6"/>
  <c r="H45" i="6"/>
  <c r="I45" i="6"/>
  <c r="K45" i="6"/>
  <c r="M45" i="6"/>
  <c r="E46" i="6"/>
  <c r="F46" i="6"/>
  <c r="G46" i="6"/>
  <c r="H46" i="6"/>
  <c r="I46" i="6"/>
  <c r="K46" i="6"/>
  <c r="M46" i="6"/>
  <c r="E47" i="6"/>
  <c r="F47" i="6"/>
  <c r="G47" i="6"/>
  <c r="H47" i="6"/>
  <c r="I47" i="6"/>
  <c r="K47" i="6"/>
  <c r="M47" i="6"/>
  <c r="E48" i="6"/>
  <c r="F48" i="6"/>
  <c r="G48" i="6"/>
  <c r="H48" i="6"/>
  <c r="I48" i="6"/>
  <c r="K48" i="6"/>
  <c r="M48" i="6"/>
  <c r="E76" i="2"/>
  <c r="F76" i="2"/>
  <c r="G76" i="2"/>
  <c r="H76" i="2"/>
  <c r="I76" i="2"/>
  <c r="K76" i="2"/>
  <c r="M76" i="2"/>
  <c r="E83" i="2"/>
  <c r="F83" i="2"/>
  <c r="G83" i="2"/>
  <c r="H83" i="2"/>
  <c r="I83" i="2"/>
  <c r="K83" i="2"/>
  <c r="M83" i="2"/>
  <c r="E84" i="2"/>
  <c r="F84" i="2"/>
  <c r="G84" i="2"/>
  <c r="H84" i="2"/>
  <c r="I84" i="2"/>
  <c r="K84" i="2"/>
  <c r="M84" i="2"/>
  <c r="E85" i="2"/>
  <c r="F85" i="2"/>
  <c r="G85" i="2"/>
  <c r="H85" i="2"/>
  <c r="I85" i="2"/>
  <c r="K85" i="2"/>
  <c r="M85" i="2"/>
  <c r="E86" i="2"/>
  <c r="F86" i="2"/>
  <c r="G86" i="2"/>
  <c r="H86" i="2"/>
  <c r="I86" i="2"/>
  <c r="K86" i="2"/>
  <c r="M86" i="2"/>
  <c r="M89" i="5"/>
  <c r="K89" i="5"/>
  <c r="I89" i="5"/>
  <c r="H89" i="5"/>
  <c r="G89" i="5"/>
  <c r="F89" i="5"/>
  <c r="E89" i="5"/>
  <c r="M88" i="5"/>
  <c r="K88" i="5"/>
  <c r="I88" i="5"/>
  <c r="H88" i="5"/>
  <c r="G88" i="5"/>
  <c r="F88" i="5"/>
  <c r="E88" i="5"/>
  <c r="M87" i="5"/>
  <c r="K87" i="5"/>
  <c r="I87" i="5"/>
  <c r="H87" i="5"/>
  <c r="G87" i="5"/>
  <c r="F87" i="5"/>
  <c r="E87" i="5"/>
  <c r="M86" i="5"/>
  <c r="K86" i="5"/>
  <c r="I86" i="5"/>
  <c r="H86" i="5"/>
  <c r="G86" i="5"/>
  <c r="F86" i="5"/>
  <c r="E86" i="5"/>
  <c r="M85" i="5"/>
  <c r="K85" i="5"/>
  <c r="I85" i="5"/>
  <c r="H85" i="5"/>
  <c r="G85" i="5"/>
  <c r="F85" i="5"/>
  <c r="E85" i="5"/>
  <c r="M84" i="5"/>
  <c r="K84" i="5"/>
  <c r="I84" i="5"/>
  <c r="H84" i="5"/>
  <c r="G84" i="5"/>
  <c r="F84" i="5"/>
  <c r="E84" i="5"/>
  <c r="M83" i="5"/>
  <c r="K83" i="5"/>
  <c r="I83" i="5"/>
  <c r="H83" i="5"/>
  <c r="G83" i="5"/>
  <c r="F83" i="5"/>
  <c r="E83" i="5"/>
  <c r="M82" i="5"/>
  <c r="K82" i="5"/>
  <c r="I82" i="5"/>
  <c r="H82" i="5"/>
  <c r="G82" i="5"/>
  <c r="F82" i="5"/>
  <c r="E82" i="5"/>
  <c r="M81" i="5"/>
  <c r="K81" i="5"/>
  <c r="I81" i="5"/>
  <c r="H81" i="5"/>
  <c r="G81" i="5"/>
  <c r="F81" i="5"/>
  <c r="E81" i="5"/>
  <c r="M80" i="5"/>
  <c r="K80" i="5"/>
  <c r="I80" i="5"/>
  <c r="H80" i="5"/>
  <c r="G80" i="5"/>
  <c r="F80" i="5"/>
  <c r="E80" i="5"/>
  <c r="M79" i="5"/>
  <c r="K79" i="5"/>
  <c r="I79" i="5"/>
  <c r="H79" i="5"/>
  <c r="G79" i="5"/>
  <c r="F79" i="5"/>
  <c r="E79" i="5"/>
  <c r="M78" i="5"/>
  <c r="K78" i="5"/>
  <c r="I78" i="5"/>
  <c r="H78" i="5"/>
  <c r="G78" i="5"/>
  <c r="F78" i="5"/>
  <c r="E78" i="5"/>
  <c r="M42" i="5"/>
  <c r="K42" i="5"/>
  <c r="I42" i="5"/>
  <c r="H42" i="5"/>
  <c r="G42" i="5"/>
  <c r="F42" i="5"/>
  <c r="E42" i="5"/>
  <c r="M62" i="1"/>
  <c r="K62" i="1"/>
  <c r="I62" i="1"/>
  <c r="H62" i="1"/>
  <c r="G62" i="1"/>
  <c r="F62" i="1"/>
  <c r="E62" i="1"/>
  <c r="M61" i="1"/>
  <c r="K61" i="1"/>
  <c r="I61" i="1"/>
  <c r="H61" i="1"/>
  <c r="G61" i="1"/>
  <c r="F61" i="1"/>
  <c r="E61" i="1"/>
  <c r="M60" i="1"/>
  <c r="K60" i="1"/>
  <c r="I60" i="1"/>
  <c r="H60" i="1"/>
  <c r="G60" i="1"/>
  <c r="F60" i="1"/>
  <c r="E60" i="1"/>
  <c r="M57" i="1"/>
  <c r="K57" i="1"/>
  <c r="I57" i="1"/>
  <c r="H57" i="1"/>
  <c r="G57" i="1"/>
  <c r="F57" i="1"/>
  <c r="E57" i="1"/>
  <c r="M48" i="1"/>
  <c r="K48" i="1"/>
  <c r="I48" i="1"/>
  <c r="H48" i="1"/>
  <c r="G48" i="1"/>
  <c r="F48" i="1"/>
  <c r="E48" i="1"/>
  <c r="M47" i="1"/>
  <c r="K47" i="1"/>
  <c r="I47" i="1"/>
  <c r="H47" i="1"/>
  <c r="G47" i="1"/>
  <c r="F47" i="1"/>
  <c r="E47" i="1"/>
  <c r="M46" i="1"/>
  <c r="K46" i="1"/>
  <c r="I46" i="1"/>
  <c r="H46" i="1"/>
  <c r="G46" i="1"/>
  <c r="F46" i="1"/>
  <c r="E46" i="1"/>
  <c r="M45" i="1"/>
  <c r="K45" i="1"/>
  <c r="I45" i="1"/>
  <c r="H45" i="1"/>
  <c r="G45" i="1"/>
  <c r="F45" i="1"/>
  <c r="E45" i="1"/>
  <c r="M44" i="1"/>
  <c r="K44" i="1"/>
  <c r="I44" i="1"/>
  <c r="H44" i="1"/>
  <c r="G44" i="1"/>
  <c r="F44" i="1"/>
  <c r="E44" i="1"/>
  <c r="M43" i="1"/>
  <c r="K43" i="1"/>
  <c r="I43" i="1"/>
  <c r="H43" i="1"/>
  <c r="G43" i="1"/>
  <c r="F43" i="1"/>
  <c r="E43" i="1"/>
  <c r="M97" i="1"/>
  <c r="K97" i="1"/>
  <c r="I97" i="1"/>
  <c r="H97" i="1"/>
  <c r="G97" i="1"/>
  <c r="F97" i="1"/>
  <c r="E97" i="1"/>
  <c r="M89" i="10"/>
  <c r="K89" i="10"/>
  <c r="I89" i="10"/>
  <c r="H89" i="10"/>
  <c r="G89" i="10"/>
  <c r="F89" i="10"/>
  <c r="E89" i="10"/>
  <c r="M88" i="10"/>
  <c r="K88" i="10"/>
  <c r="I88" i="10"/>
  <c r="H88" i="10"/>
  <c r="G88" i="10"/>
  <c r="F88" i="10"/>
  <c r="E88" i="10"/>
  <c r="M87" i="10"/>
  <c r="K87" i="10"/>
  <c r="I87" i="10"/>
  <c r="H87" i="10"/>
  <c r="G87" i="10"/>
  <c r="F87" i="10"/>
  <c r="E87" i="10"/>
  <c r="M86" i="10"/>
  <c r="K86" i="10"/>
  <c r="I86" i="10"/>
  <c r="H86" i="10"/>
  <c r="G86" i="10"/>
  <c r="F86" i="10"/>
  <c r="E86" i="10"/>
  <c r="M85" i="10"/>
  <c r="K85" i="10"/>
  <c r="I85" i="10"/>
  <c r="H85" i="10"/>
  <c r="G85" i="10"/>
  <c r="F85" i="10"/>
  <c r="E85" i="10"/>
  <c r="M84" i="10"/>
  <c r="K84" i="10"/>
  <c r="I84" i="10"/>
  <c r="H84" i="10"/>
  <c r="G84" i="10"/>
  <c r="F84" i="10"/>
  <c r="E84" i="10"/>
  <c r="M83" i="10"/>
  <c r="K83" i="10"/>
  <c r="I83" i="10"/>
  <c r="H83" i="10"/>
  <c r="G83" i="10"/>
  <c r="F83" i="10"/>
  <c r="E83" i="10"/>
  <c r="M82" i="10"/>
  <c r="K82" i="10"/>
  <c r="I82" i="10"/>
  <c r="H82" i="10"/>
  <c r="G82" i="10"/>
  <c r="F82" i="10"/>
  <c r="E82" i="10"/>
  <c r="M81" i="10"/>
  <c r="K81" i="10"/>
  <c r="I81" i="10"/>
  <c r="H81" i="10"/>
  <c r="G81" i="10"/>
  <c r="F81" i="10"/>
  <c r="E81" i="10"/>
  <c r="M80" i="10"/>
  <c r="K80" i="10"/>
  <c r="I80" i="10"/>
  <c r="H80" i="10"/>
  <c r="G80" i="10"/>
  <c r="F80" i="10"/>
  <c r="E80" i="10"/>
  <c r="M79" i="10"/>
  <c r="K79" i="10"/>
  <c r="I79" i="10"/>
  <c r="H79" i="10"/>
  <c r="G79" i="10"/>
  <c r="F79" i="10"/>
  <c r="E79" i="10"/>
  <c r="M71" i="10"/>
  <c r="K71" i="10"/>
  <c r="I71" i="10"/>
  <c r="H71" i="10"/>
  <c r="G71" i="10"/>
  <c r="F71" i="10"/>
  <c r="E71" i="10"/>
  <c r="M52" i="10"/>
  <c r="K52" i="10"/>
  <c r="I52" i="10"/>
  <c r="H52" i="10"/>
  <c r="G52" i="10"/>
  <c r="F52" i="10"/>
  <c r="E52" i="10"/>
  <c r="M51" i="10"/>
  <c r="K51" i="10"/>
  <c r="I51" i="10"/>
  <c r="H51" i="10"/>
  <c r="G51" i="10"/>
  <c r="F51" i="10"/>
  <c r="E51" i="10"/>
  <c r="M50" i="10"/>
  <c r="K50" i="10"/>
  <c r="I50" i="10"/>
  <c r="H50" i="10"/>
  <c r="G50" i="10"/>
  <c r="F50" i="10"/>
  <c r="E50" i="10"/>
  <c r="M49" i="10"/>
  <c r="K49" i="10"/>
  <c r="I49" i="10"/>
  <c r="H49" i="10"/>
  <c r="G49" i="10"/>
  <c r="F49" i="10"/>
  <c r="E49" i="10"/>
  <c r="M48" i="10"/>
  <c r="K48" i="10"/>
  <c r="I48" i="10"/>
  <c r="H48" i="10"/>
  <c r="G48" i="10"/>
  <c r="F48" i="10"/>
  <c r="E48" i="10"/>
  <c r="M47" i="10"/>
  <c r="K47" i="10"/>
  <c r="I47" i="10"/>
  <c r="H47" i="10"/>
  <c r="G47" i="10"/>
  <c r="F47" i="10"/>
  <c r="E47" i="10"/>
  <c r="M46" i="10"/>
  <c r="K46" i="10"/>
  <c r="I46" i="10"/>
  <c r="H46" i="10"/>
  <c r="G46" i="10"/>
  <c r="F46" i="10"/>
  <c r="E46" i="10"/>
  <c r="M45" i="10"/>
  <c r="K45" i="10"/>
  <c r="I45" i="10"/>
  <c r="H45" i="10"/>
  <c r="G45" i="10"/>
  <c r="F45" i="10"/>
  <c r="E45" i="10"/>
  <c r="M44" i="10"/>
  <c r="K44" i="10"/>
  <c r="I44" i="10"/>
  <c r="H44" i="10"/>
  <c r="G44" i="10"/>
  <c r="F44" i="10"/>
  <c r="E44" i="10"/>
  <c r="M43" i="10"/>
  <c r="K43" i="10"/>
  <c r="I43" i="10"/>
  <c r="H43" i="10"/>
  <c r="G43" i="10"/>
  <c r="F43" i="10"/>
  <c r="E43" i="10"/>
  <c r="L93" i="6" l="1"/>
  <c r="L88" i="6"/>
  <c r="L84" i="6"/>
  <c r="L92" i="6"/>
  <c r="L87" i="6"/>
  <c r="L83" i="6"/>
  <c r="L51" i="4"/>
  <c r="L91" i="4"/>
  <c r="L83" i="4"/>
  <c r="L69" i="1"/>
  <c r="L76" i="1"/>
  <c r="L54" i="1"/>
  <c r="L55" i="2"/>
  <c r="L47" i="2"/>
  <c r="L74" i="2"/>
  <c r="L80" i="2"/>
  <c r="L88" i="4"/>
  <c r="L72" i="4"/>
  <c r="L93" i="1"/>
  <c r="L51" i="6"/>
  <c r="L58" i="2"/>
  <c r="L82" i="1"/>
  <c r="L64" i="2"/>
  <c r="L69" i="2"/>
  <c r="L44" i="2"/>
  <c r="L91" i="1"/>
  <c r="L62" i="2"/>
  <c r="L53" i="4"/>
  <c r="L85" i="4"/>
  <c r="L77" i="4"/>
  <c r="L69" i="4"/>
  <c r="L63" i="1"/>
  <c r="L56" i="2"/>
  <c r="L48" i="2"/>
  <c r="L95" i="1"/>
  <c r="L86" i="1"/>
  <c r="L71" i="1"/>
  <c r="L81" i="2"/>
  <c r="L57" i="4"/>
  <c r="L49" i="4"/>
  <c r="L89" i="4"/>
  <c r="L81" i="4"/>
  <c r="L73" i="4"/>
  <c r="L55" i="1"/>
  <c r="L76" i="2"/>
  <c r="L57" i="2"/>
  <c r="L96" i="1"/>
  <c r="L94" i="1"/>
  <c r="L63" i="2"/>
  <c r="L68" i="2"/>
  <c r="L82" i="2"/>
  <c r="L50" i="4"/>
  <c r="L82" i="4"/>
  <c r="L59" i="2"/>
  <c r="L51" i="2"/>
  <c r="L90" i="1"/>
  <c r="L61" i="2"/>
  <c r="L70" i="2"/>
  <c r="L84" i="4"/>
  <c r="L76" i="4"/>
  <c r="L68" i="4"/>
  <c r="L50" i="1"/>
  <c r="L60" i="2"/>
  <c r="L52" i="2"/>
  <c r="L45" i="6"/>
  <c r="L92" i="1"/>
  <c r="L72" i="2"/>
  <c r="L78" i="4"/>
  <c r="L70" i="4"/>
  <c r="L73" i="2"/>
  <c r="L65" i="2"/>
  <c r="L90" i="6"/>
  <c r="L81" i="6"/>
  <c r="L50" i="6"/>
  <c r="L46" i="6"/>
  <c r="L53" i="2"/>
  <c r="L49" i="2"/>
  <c r="L45" i="2"/>
  <c r="L89" i="1"/>
  <c r="L85" i="1"/>
  <c r="L78" i="1"/>
  <c r="L72" i="1"/>
  <c r="L67" i="1"/>
  <c r="L65" i="1"/>
  <c r="L64" i="1"/>
  <c r="L53" i="1"/>
  <c r="L52" i="1"/>
  <c r="L49" i="1"/>
  <c r="L90" i="4"/>
  <c r="L86" i="4"/>
  <c r="L87" i="4"/>
  <c r="L80" i="4"/>
  <c r="L79" i="4"/>
  <c r="L75" i="4"/>
  <c r="L74" i="4"/>
  <c r="L71" i="4"/>
  <c r="L59" i="4"/>
  <c r="L58" i="4"/>
  <c r="L56" i="4"/>
  <c r="L55" i="4"/>
  <c r="L54" i="4"/>
  <c r="L52" i="4"/>
  <c r="L48" i="4"/>
  <c r="L71" i="2"/>
  <c r="L67" i="2"/>
  <c r="L66" i="2"/>
  <c r="L54" i="2"/>
  <c r="L50" i="2"/>
  <c r="L46" i="2"/>
  <c r="L75" i="2"/>
  <c r="L92" i="2"/>
  <c r="L93" i="2"/>
  <c r="L83" i="2"/>
  <c r="L86" i="2"/>
  <c r="L51" i="1"/>
  <c r="L66" i="1"/>
  <c r="L70" i="1"/>
  <c r="L75" i="1"/>
  <c r="L74" i="1"/>
  <c r="L73" i="1"/>
  <c r="L77" i="1"/>
  <c r="L80" i="1"/>
  <c r="L79" i="1"/>
  <c r="L81" i="1"/>
  <c r="L83" i="1"/>
  <c r="L84" i="1"/>
  <c r="L87" i="1"/>
  <c r="L88" i="1"/>
  <c r="L84" i="2"/>
  <c r="L47" i="6"/>
  <c r="L52" i="6"/>
  <c r="L47" i="4"/>
  <c r="L85" i="2"/>
  <c r="L48" i="6"/>
  <c r="L44" i="6"/>
  <c r="L49" i="6"/>
  <c r="L77" i="2"/>
  <c r="L59" i="1"/>
  <c r="L58" i="1"/>
  <c r="L64" i="10"/>
  <c r="L66" i="10"/>
  <c r="L68" i="10"/>
  <c r="L70" i="10"/>
  <c r="L65" i="10"/>
  <c r="L67" i="10"/>
  <c r="L69" i="10"/>
  <c r="L89" i="6"/>
  <c r="L68" i="1"/>
  <c r="L72" i="10"/>
  <c r="L74" i="10"/>
  <c r="L76" i="10"/>
  <c r="L91" i="10"/>
  <c r="L73" i="10"/>
  <c r="L75" i="10"/>
  <c r="L77" i="10"/>
  <c r="L90" i="10"/>
  <c r="L54" i="10"/>
  <c r="L57" i="10"/>
  <c r="L59" i="10"/>
  <c r="L61" i="10"/>
  <c r="L63" i="10"/>
  <c r="L53" i="10"/>
  <c r="L55" i="10"/>
  <c r="L56" i="10"/>
  <c r="L58" i="10"/>
  <c r="L60" i="10"/>
  <c r="L62" i="10"/>
  <c r="L91" i="2"/>
  <c r="L90" i="2"/>
  <c r="L60" i="4"/>
  <c r="L62" i="4"/>
  <c r="L64" i="4"/>
  <c r="L66" i="4"/>
  <c r="L61" i="4"/>
  <c r="L63" i="4"/>
  <c r="L65" i="4"/>
  <c r="L67" i="4"/>
  <c r="L46" i="4"/>
  <c r="L45" i="4"/>
  <c r="L79" i="2"/>
  <c r="L78" i="2"/>
  <c r="L78" i="10"/>
  <c r="L43" i="10"/>
  <c r="L45" i="10"/>
  <c r="L47" i="10"/>
  <c r="L49" i="10"/>
  <c r="L51" i="10"/>
  <c r="L71" i="10"/>
  <c r="L79" i="10"/>
  <c r="L81" i="10"/>
  <c r="L83" i="10"/>
  <c r="L85" i="10"/>
  <c r="L87" i="10"/>
  <c r="L89" i="10"/>
  <c r="L44" i="10"/>
  <c r="L46" i="10"/>
  <c r="L48" i="10"/>
  <c r="L50" i="10"/>
  <c r="L52" i="10"/>
  <c r="L80" i="10"/>
  <c r="L82" i="10"/>
  <c r="L84" i="10"/>
  <c r="L86" i="10"/>
  <c r="L88" i="10"/>
  <c r="L46" i="1"/>
  <c r="L43" i="1"/>
  <c r="L45" i="1"/>
  <c r="L47" i="1"/>
  <c r="L57" i="1"/>
  <c r="L61" i="1"/>
  <c r="L42" i="4"/>
  <c r="L44" i="4"/>
  <c r="L42" i="2"/>
  <c r="L44" i="5"/>
  <c r="L46" i="5"/>
  <c r="L48" i="5"/>
  <c r="L50" i="5"/>
  <c r="L52" i="5"/>
  <c r="L54" i="5"/>
  <c r="L56" i="5"/>
  <c r="L58" i="5"/>
  <c r="L60" i="5"/>
  <c r="L62" i="5"/>
  <c r="L64" i="5"/>
  <c r="L66" i="5"/>
  <c r="L68" i="5"/>
  <c r="L70" i="5"/>
  <c r="L72" i="5"/>
  <c r="L74" i="5"/>
  <c r="L76" i="5"/>
  <c r="L44" i="1"/>
  <c r="L48" i="1"/>
  <c r="L60" i="1"/>
  <c r="L62" i="1"/>
  <c r="L43" i="4"/>
  <c r="L43" i="2"/>
  <c r="L43" i="5"/>
  <c r="L45" i="5"/>
  <c r="L47" i="5"/>
  <c r="L49" i="5"/>
  <c r="L51" i="5"/>
  <c r="L53" i="5"/>
  <c r="L55" i="5"/>
  <c r="L57" i="5"/>
  <c r="L59" i="5"/>
  <c r="L61" i="5"/>
  <c r="L63" i="5"/>
  <c r="L65" i="5"/>
  <c r="L67" i="5"/>
  <c r="L69" i="5"/>
  <c r="L71" i="5"/>
  <c r="L73" i="5"/>
  <c r="L75" i="5"/>
  <c r="L77" i="5"/>
  <c r="L42" i="5"/>
  <c r="L78" i="5"/>
  <c r="L80" i="5"/>
  <c r="L82" i="5"/>
  <c r="L84" i="5"/>
  <c r="L86" i="5"/>
  <c r="L88" i="5"/>
  <c r="L79" i="5"/>
  <c r="L81" i="5"/>
  <c r="L83" i="5"/>
  <c r="L85" i="5"/>
  <c r="L87" i="5"/>
  <c r="L89" i="5"/>
  <c r="L97" i="1"/>
  <c r="M80" i="6"/>
  <c r="K80" i="6"/>
  <c r="I80" i="6"/>
  <c r="H80" i="6"/>
  <c r="G80" i="6"/>
  <c r="F80" i="6"/>
  <c r="E80" i="6"/>
  <c r="M79" i="6"/>
  <c r="K79" i="6"/>
  <c r="I79" i="6"/>
  <c r="H79" i="6"/>
  <c r="G79" i="6"/>
  <c r="F79" i="6"/>
  <c r="E79" i="6"/>
  <c r="M78" i="6"/>
  <c r="K78" i="6"/>
  <c r="I78" i="6"/>
  <c r="H78" i="6"/>
  <c r="G78" i="6"/>
  <c r="F78" i="6"/>
  <c r="E78" i="6"/>
  <c r="M77" i="6"/>
  <c r="K77" i="6"/>
  <c r="I77" i="6"/>
  <c r="H77" i="6"/>
  <c r="G77" i="6"/>
  <c r="F77" i="6"/>
  <c r="E77" i="6"/>
  <c r="M76" i="6"/>
  <c r="K76" i="6"/>
  <c r="I76" i="6"/>
  <c r="H76" i="6"/>
  <c r="G76" i="6"/>
  <c r="F76" i="6"/>
  <c r="E76" i="6"/>
  <c r="M75" i="6"/>
  <c r="K75" i="6"/>
  <c r="I75" i="6"/>
  <c r="H75" i="6"/>
  <c r="G75" i="6"/>
  <c r="F75" i="6"/>
  <c r="E75" i="6"/>
  <c r="M74" i="6"/>
  <c r="K74" i="6"/>
  <c r="I74" i="6"/>
  <c r="H74" i="6"/>
  <c r="G74" i="6"/>
  <c r="F74" i="6"/>
  <c r="E74" i="6"/>
  <c r="M73" i="6"/>
  <c r="K73" i="6"/>
  <c r="I73" i="6"/>
  <c r="H73" i="6"/>
  <c r="G73" i="6"/>
  <c r="F73" i="6"/>
  <c r="E73" i="6"/>
  <c r="M72" i="6"/>
  <c r="K72" i="6"/>
  <c r="I72" i="6"/>
  <c r="H72" i="6"/>
  <c r="G72" i="6"/>
  <c r="F72" i="6"/>
  <c r="E72" i="6"/>
  <c r="M71" i="6"/>
  <c r="K71" i="6"/>
  <c r="I71" i="6"/>
  <c r="H71" i="6"/>
  <c r="G71" i="6"/>
  <c r="F71" i="6"/>
  <c r="E71" i="6"/>
  <c r="M70" i="6"/>
  <c r="K70" i="6"/>
  <c r="I70" i="6"/>
  <c r="H70" i="6"/>
  <c r="G70" i="6"/>
  <c r="F70" i="6"/>
  <c r="E70" i="6"/>
  <c r="M69" i="6"/>
  <c r="K69" i="6"/>
  <c r="I69" i="6"/>
  <c r="H69" i="6"/>
  <c r="G69" i="6"/>
  <c r="F69" i="6"/>
  <c r="E69" i="6"/>
  <c r="M68" i="6"/>
  <c r="K68" i="6"/>
  <c r="I68" i="6"/>
  <c r="H68" i="6"/>
  <c r="G68" i="6"/>
  <c r="F68" i="6"/>
  <c r="E68" i="6"/>
  <c r="M67" i="6"/>
  <c r="K67" i="6"/>
  <c r="I67" i="6"/>
  <c r="H67" i="6"/>
  <c r="G67" i="6"/>
  <c r="F67" i="6"/>
  <c r="E67" i="6"/>
  <c r="M66" i="6"/>
  <c r="K66" i="6"/>
  <c r="I66" i="6"/>
  <c r="H66" i="6"/>
  <c r="G66" i="6"/>
  <c r="F66" i="6"/>
  <c r="E66" i="6"/>
  <c r="M65" i="6"/>
  <c r="K65" i="6"/>
  <c r="I65" i="6"/>
  <c r="H65" i="6"/>
  <c r="G65" i="6"/>
  <c r="F65" i="6"/>
  <c r="E65" i="6"/>
  <c r="M64" i="6"/>
  <c r="K64" i="6"/>
  <c r="I64" i="6"/>
  <c r="H64" i="6"/>
  <c r="G64" i="6"/>
  <c r="F64" i="6"/>
  <c r="E64" i="6"/>
  <c r="M63" i="6"/>
  <c r="K63" i="6"/>
  <c r="I63" i="6"/>
  <c r="H63" i="6"/>
  <c r="G63" i="6"/>
  <c r="F63" i="6"/>
  <c r="E63" i="6"/>
  <c r="M62" i="6"/>
  <c r="K62" i="6"/>
  <c r="I62" i="6"/>
  <c r="H62" i="6"/>
  <c r="G62" i="6"/>
  <c r="F62" i="6"/>
  <c r="E62" i="6"/>
  <c r="M61" i="6"/>
  <c r="K61" i="6"/>
  <c r="I61" i="6"/>
  <c r="H61" i="6"/>
  <c r="G61" i="6"/>
  <c r="F61" i="6"/>
  <c r="E61" i="6"/>
  <c r="M60" i="6"/>
  <c r="K60" i="6"/>
  <c r="I60" i="6"/>
  <c r="H60" i="6"/>
  <c r="G60" i="6"/>
  <c r="F60" i="6"/>
  <c r="E60" i="6"/>
  <c r="M59" i="6"/>
  <c r="K59" i="6"/>
  <c r="I59" i="6"/>
  <c r="H59" i="6"/>
  <c r="G59" i="6"/>
  <c r="F59" i="6"/>
  <c r="E59" i="6"/>
  <c r="M58" i="6"/>
  <c r="K58" i="6"/>
  <c r="I58" i="6"/>
  <c r="H58" i="6"/>
  <c r="G58" i="6"/>
  <c r="F58" i="6"/>
  <c r="E58" i="6"/>
  <c r="M57" i="6"/>
  <c r="K57" i="6"/>
  <c r="I57" i="6"/>
  <c r="H57" i="6"/>
  <c r="G57" i="6"/>
  <c r="F57" i="6"/>
  <c r="E57" i="6"/>
  <c r="M56" i="6"/>
  <c r="K56" i="6"/>
  <c r="I56" i="6"/>
  <c r="H56" i="6"/>
  <c r="G56" i="6"/>
  <c r="F56" i="6"/>
  <c r="E56" i="6"/>
  <c r="M55" i="6"/>
  <c r="K55" i="6"/>
  <c r="I55" i="6"/>
  <c r="H55" i="6"/>
  <c r="G55" i="6"/>
  <c r="F55" i="6"/>
  <c r="E55" i="6"/>
  <c r="M54" i="6"/>
  <c r="K54" i="6"/>
  <c r="I54" i="6"/>
  <c r="H54" i="6"/>
  <c r="G54" i="6"/>
  <c r="F54" i="6"/>
  <c r="E54" i="6"/>
  <c r="M53" i="6"/>
  <c r="K53" i="6"/>
  <c r="I53" i="6"/>
  <c r="H53" i="6"/>
  <c r="G53" i="6"/>
  <c r="F53" i="6"/>
  <c r="E53" i="6"/>
  <c r="M43" i="6"/>
  <c r="K43" i="6"/>
  <c r="I43" i="6"/>
  <c r="H43" i="6"/>
  <c r="G43" i="6"/>
  <c r="F43" i="6"/>
  <c r="E43" i="6"/>
  <c r="M42" i="6"/>
  <c r="K42" i="6"/>
  <c r="I42" i="6"/>
  <c r="H42" i="6"/>
  <c r="G42" i="6"/>
  <c r="F42" i="6"/>
  <c r="E42" i="6"/>
  <c r="M89" i="2"/>
  <c r="K89" i="2"/>
  <c r="I89" i="2"/>
  <c r="H89" i="2"/>
  <c r="G89" i="2"/>
  <c r="F89" i="2"/>
  <c r="E89" i="2"/>
  <c r="M88" i="2"/>
  <c r="K88" i="2"/>
  <c r="I88" i="2"/>
  <c r="H88" i="2"/>
  <c r="G88" i="2"/>
  <c r="F88" i="2"/>
  <c r="E88" i="2"/>
  <c r="M87" i="2"/>
  <c r="K87" i="2"/>
  <c r="I87" i="2"/>
  <c r="H87" i="2"/>
  <c r="G87" i="2"/>
  <c r="F87" i="2"/>
  <c r="E87" i="2"/>
  <c r="M42" i="10"/>
  <c r="K42" i="10"/>
  <c r="I42" i="10"/>
  <c r="H42" i="10"/>
  <c r="G42" i="10"/>
  <c r="F42" i="10"/>
  <c r="E42" i="10"/>
  <c r="I41" i="10"/>
  <c r="H41" i="10"/>
  <c r="E90" i="5"/>
  <c r="F90" i="5"/>
  <c r="G90" i="5"/>
  <c r="H90" i="5"/>
  <c r="I90" i="5"/>
  <c r="L90" i="5" s="1"/>
  <c r="K90" i="5"/>
  <c r="M90" i="5"/>
  <c r="E91" i="5"/>
  <c r="F91" i="5"/>
  <c r="G91" i="5"/>
  <c r="H91" i="5"/>
  <c r="I91" i="5"/>
  <c r="K91" i="5"/>
  <c r="M91" i="5"/>
  <c r="E92" i="5"/>
  <c r="F92" i="5"/>
  <c r="G92" i="5"/>
  <c r="H92" i="5"/>
  <c r="I92" i="5"/>
  <c r="K92" i="5"/>
  <c r="M92" i="5"/>
  <c r="E93" i="5"/>
  <c r="F93" i="5"/>
  <c r="G93" i="5"/>
  <c r="H93" i="5"/>
  <c r="I93" i="5"/>
  <c r="K93" i="5"/>
  <c r="M93" i="5"/>
  <c r="E94" i="5"/>
  <c r="F94" i="5"/>
  <c r="G94" i="5"/>
  <c r="H94" i="5"/>
  <c r="I94" i="5"/>
  <c r="K94" i="5"/>
  <c r="M94" i="5"/>
  <c r="L91" i="5" l="1"/>
  <c r="L58" i="6"/>
  <c r="L60" i="6"/>
  <c r="L62" i="6"/>
  <c r="L64" i="6"/>
  <c r="L66" i="6"/>
  <c r="L68" i="6"/>
  <c r="L70" i="6"/>
  <c r="L72" i="6"/>
  <c r="L74" i="6"/>
  <c r="L76" i="6"/>
  <c r="L59" i="6"/>
  <c r="L61" i="6"/>
  <c r="L63" i="6"/>
  <c r="L65" i="6"/>
  <c r="L67" i="6"/>
  <c r="L69" i="6"/>
  <c r="L71" i="6"/>
  <c r="L73" i="6"/>
  <c r="L75" i="6"/>
  <c r="L77" i="6"/>
  <c r="L79" i="6"/>
  <c r="L78" i="6"/>
  <c r="L80" i="6"/>
  <c r="L87" i="2"/>
  <c r="L89" i="2"/>
  <c r="L42" i="6"/>
  <c r="L54" i="6"/>
  <c r="L56" i="6"/>
  <c r="L88" i="2"/>
  <c r="L43" i="6"/>
  <c r="L53" i="6"/>
  <c r="L55" i="6"/>
  <c r="L57" i="6"/>
  <c r="L42" i="10"/>
  <c r="L92" i="5"/>
  <c r="L93" i="5"/>
  <c r="L94" i="5"/>
  <c r="N92" i="4"/>
  <c r="L92" i="10" l="1"/>
  <c r="N95" i="2"/>
  <c r="E94" i="2" l="1"/>
  <c r="F94" i="2"/>
  <c r="G94" i="2"/>
  <c r="H94" i="2"/>
  <c r="I94" i="2"/>
  <c r="L94" i="2" s="1"/>
  <c r="K94" i="2"/>
  <c r="M94" i="2"/>
  <c r="N98" i="1"/>
  <c r="F41" i="2" l="1"/>
  <c r="H41" i="2"/>
  <c r="I41" i="2"/>
  <c r="O44" i="2"/>
  <c r="Q44" i="2"/>
  <c r="F41" i="4"/>
  <c r="H41" i="4"/>
  <c r="I41" i="4"/>
  <c r="H41" i="6"/>
  <c r="I41" i="6"/>
  <c r="L95" i="2" l="1"/>
  <c r="P44" i="2"/>
  <c r="N95" i="5" l="1"/>
  <c r="L95" i="5"/>
  <c r="L92" i="4"/>
  <c r="L98" i="1"/>
  <c r="L95" i="6"/>
  <c r="L3" i="2" l="1"/>
  <c r="L96" i="2" s="1"/>
  <c r="L3" i="4" s="1"/>
  <c r="L93" i="4" s="1"/>
  <c r="L3" i="5" s="1"/>
  <c r="L96" i="5" s="1"/>
  <c r="L107" i="1"/>
  <c r="L3" i="6" l="1"/>
  <c r="L96" i="6" s="1"/>
  <c r="L3" i="10" s="1"/>
  <c r="L93" i="10" s="1"/>
  <c r="L3" i="11" l="1"/>
  <c r="L96" i="11" s="1"/>
  <c r="L3" i="12" l="1"/>
  <c r="L96" i="12" s="1"/>
  <c r="L3" i="14" s="1"/>
  <c r="L96" i="14" s="1"/>
  <c r="L3" i="15" s="1"/>
  <c r="L93" i="15" s="1"/>
  <c r="L3" i="17" s="1"/>
  <c r="L96" i="17" s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Połączenie" type="1" refreshedVersion="0" savePassword="1" background="1" saveData="1">
    <dbPr connection="DBQ=C:\Documents and Settings\admin\Moje dokumenty\PEDIM SA\Oznakowanie\db1.mdb;DefaultDir=C:\Documents and Settings\admin\Moje dokumenty\PEDIM SA\Oznakowanie;Driver={Driver do Microsoft Access (*.mdb)};DriverId=25;FIL=MS Access;MaxBufferSize=2048;MaxScanRows=8;PageTimeout=5;SafeTransactions=0;Threads=3;UID=admin;UserCommitSync=Yes;" command="SELECT Tabela_symboli.Symbol, Tabela_symboli.PrzelicznikPMB, Tabela_symboli.Jm_przelicznika, Tabela_symboli.Jm_Ilości, Tabela_symboli.Drugi_czynnik_x000d__x000a_FROM Tabela_symboli Tabela_symboli_x000d__x000a_ORDER BY Tabela_symboli.Symbol"/>
  </connection>
</connections>
</file>

<file path=xl/sharedStrings.xml><?xml version="1.0" encoding="utf-8"?>
<sst xmlns="http://schemas.openxmlformats.org/spreadsheetml/2006/main" count="1494" uniqueCount="252">
  <si>
    <t>OZNAKOWANIE POZIOME</t>
  </si>
  <si>
    <t>P-10</t>
  </si>
  <si>
    <t>P-11</t>
  </si>
  <si>
    <t>P-12</t>
  </si>
  <si>
    <t>P-13</t>
  </si>
  <si>
    <t>P-14</t>
  </si>
  <si>
    <t>P-15</t>
  </si>
  <si>
    <t>P-16</t>
  </si>
  <si>
    <t>P-17</t>
  </si>
  <si>
    <t>P-19</t>
  </si>
  <si>
    <t>P-1a</t>
  </si>
  <si>
    <t>P-1b</t>
  </si>
  <si>
    <t>P-1c</t>
  </si>
  <si>
    <t>P-1d</t>
  </si>
  <si>
    <t>P-1e</t>
  </si>
  <si>
    <t>P-20</t>
  </si>
  <si>
    <t>P-21</t>
  </si>
  <si>
    <t>P-22</t>
  </si>
  <si>
    <t>P-23</t>
  </si>
  <si>
    <t>P-24</t>
  </si>
  <si>
    <t>P-2a</t>
  </si>
  <si>
    <t>P-2b</t>
  </si>
  <si>
    <t>P-3a</t>
  </si>
  <si>
    <t>P-3b</t>
  </si>
  <si>
    <t>P-4</t>
  </si>
  <si>
    <t>P-5</t>
  </si>
  <si>
    <t>P-6</t>
  </si>
  <si>
    <t>P-7a</t>
  </si>
  <si>
    <t>P-7b</t>
  </si>
  <si>
    <t>P-8a</t>
  </si>
  <si>
    <t>P-8b</t>
  </si>
  <si>
    <t>P-8c</t>
  </si>
  <si>
    <t>P-8e</t>
  </si>
  <si>
    <t>P-8g</t>
  </si>
  <si>
    <t>P-8h</t>
  </si>
  <si>
    <t>P-8i</t>
  </si>
  <si>
    <t>P-9</t>
  </si>
  <si>
    <t>=</t>
  </si>
  <si>
    <t>m2</t>
  </si>
  <si>
    <t>Symbol</t>
  </si>
  <si>
    <t>PrzelicznikPMB</t>
  </si>
  <si>
    <t>Jm_przelicznika</t>
  </si>
  <si>
    <t>Jm_Ilości</t>
  </si>
  <si>
    <t>Drugi_czynnik</t>
  </si>
  <si>
    <t>szt</t>
  </si>
  <si>
    <t>m2/mb</t>
  </si>
  <si>
    <t>mb</t>
  </si>
  <si>
    <t>kraw</t>
  </si>
  <si>
    <t>Razem Strona 1</t>
  </si>
  <si>
    <t>zał. 4 poz 1b</t>
  </si>
  <si>
    <t>Malowanie znaków  na jezdni farba akrylową (kolor biały) - warunki dzienne</t>
  </si>
  <si>
    <t>zał. 4 poz 4b</t>
  </si>
  <si>
    <t xml:space="preserve">Malowanie znaków  na jezdni farba akrylową (kolor)- warunki nocne </t>
  </si>
  <si>
    <t>zał. 4 poz 5</t>
  </si>
  <si>
    <t xml:space="preserve">wykonanie mechaniczne </t>
  </si>
  <si>
    <t>zał. 4 poz 8</t>
  </si>
  <si>
    <t>Usuwanie mechaniczne oznakowania poziomego do grubości 2mm</t>
  </si>
  <si>
    <t>`</t>
  </si>
  <si>
    <t xml:space="preserve">Oznakowanie jezdni farba akrylową  z granulkami  odblaskowymi </t>
  </si>
  <si>
    <t>Strona 3</t>
  </si>
  <si>
    <t>SYM</t>
  </si>
  <si>
    <t>ILOŚĆ</t>
  </si>
  <si>
    <t>J/M</t>
  </si>
  <si>
    <t>OPIS ROBÓT</t>
  </si>
  <si>
    <t>DATA</t>
  </si>
  <si>
    <t>NR. ZLECENIA    LOKALIZACJA</t>
  </si>
  <si>
    <t>KSIĘGA OBMIARU</t>
  </si>
  <si>
    <t>OZNAKOWANIE JEZDNI FARBĄ AKRYLOWĄ</t>
  </si>
  <si>
    <t>Z MIKROKULAMI SZKLANYMI</t>
  </si>
  <si>
    <t>SPORZĄDZIŁ:</t>
  </si>
  <si>
    <t>POWIERZCHNIA</t>
  </si>
  <si>
    <t>do przeniesienia</t>
  </si>
  <si>
    <t>DATA:                                             PODPIS:</t>
  </si>
  <si>
    <t xml:space="preserve">          ZATWIERDZIŁ:</t>
  </si>
  <si>
    <t xml:space="preserve">       ...........................................................................................</t>
  </si>
  <si>
    <t>.....................................................................................</t>
  </si>
  <si>
    <t>DATA:</t>
  </si>
  <si>
    <t>PODPIS:</t>
  </si>
  <si>
    <t xml:space="preserve">         ZATWIERDZIŁ:</t>
  </si>
  <si>
    <t xml:space="preserve">        DATA:</t>
  </si>
  <si>
    <t xml:space="preserve">                   PODPIS:</t>
  </si>
  <si>
    <t xml:space="preserve">         .............................................................................................</t>
  </si>
  <si>
    <t>NR. ZLECENIA        LOKALIZACJA</t>
  </si>
  <si>
    <r>
      <t xml:space="preserve">         </t>
    </r>
    <r>
      <rPr>
        <b/>
        <sz val="8"/>
        <rFont val="Times New Roman"/>
        <family val="1"/>
      </rPr>
      <t>DATA:</t>
    </r>
  </si>
  <si>
    <t xml:space="preserve">                  PODPIS:</t>
  </si>
  <si>
    <t xml:space="preserve">           DATA:                                           PODPIS:</t>
  </si>
  <si>
    <t>DŁUG.</t>
  </si>
  <si>
    <t>IL./JM</t>
  </si>
  <si>
    <t xml:space="preserve"> KSIĘGA OBMIARU</t>
  </si>
  <si>
    <t>NR. ZLECENIA LOKALIZACJA</t>
  </si>
  <si>
    <t>IL/JM</t>
  </si>
  <si>
    <t xml:space="preserve">          DATA:                                            PODPIS:</t>
  </si>
  <si>
    <t xml:space="preserve">          .......................................................................................</t>
  </si>
  <si>
    <r>
      <t xml:space="preserve">          </t>
    </r>
    <r>
      <rPr>
        <b/>
        <sz val="8"/>
        <rFont val="Times New Roman"/>
        <family val="1"/>
      </rPr>
      <t xml:space="preserve">DATA:                                            PODPIS: </t>
    </r>
  </si>
  <si>
    <t xml:space="preserve">          ..........................................................................................</t>
  </si>
  <si>
    <t>UWAGI    KOREKTA</t>
  </si>
  <si>
    <t>UWAGI  KOREKTA</t>
  </si>
  <si>
    <t>STR.1</t>
  </si>
  <si>
    <t>LOKALIZACJA</t>
  </si>
  <si>
    <t>UWAGI</t>
  </si>
  <si>
    <t>KOREKTA</t>
  </si>
  <si>
    <t>P-18</t>
  </si>
  <si>
    <t>str.2</t>
  </si>
  <si>
    <t>P-8f</t>
  </si>
  <si>
    <t>P-7c</t>
  </si>
  <si>
    <t>P-7d</t>
  </si>
  <si>
    <t>P-8d</t>
  </si>
  <si>
    <t>z przeniesienia - str. 1</t>
  </si>
  <si>
    <t>Razem Strona 1, 2</t>
  </si>
  <si>
    <t>z przeniesienia - str. 2</t>
  </si>
  <si>
    <t>STR.3</t>
  </si>
  <si>
    <t>P-25</t>
  </si>
  <si>
    <t>STR.4</t>
  </si>
  <si>
    <t>Strona 4</t>
  </si>
  <si>
    <t>Razem Strona 1,2,3,4</t>
  </si>
  <si>
    <t>Razem Strona 1,2,3</t>
  </si>
  <si>
    <t>P-8ad</t>
  </si>
  <si>
    <t>P-8bd</t>
  </si>
  <si>
    <t>P-8dd</t>
  </si>
  <si>
    <t>P-8ed</t>
  </si>
  <si>
    <t>P-8fd</t>
  </si>
  <si>
    <t>STR.5</t>
  </si>
  <si>
    <t>Razem Strona 1,2,3,4,5</t>
  </si>
  <si>
    <t>P-26</t>
  </si>
  <si>
    <t>z przeniesienia - str. 3</t>
  </si>
  <si>
    <t>STR.6</t>
  </si>
  <si>
    <t>Strona 6</t>
  </si>
  <si>
    <t>Razem Strona 1,2,3,4,5,6</t>
  </si>
  <si>
    <t>z przeniesienia str.4</t>
  </si>
  <si>
    <t>z przeniesienia str.5</t>
  </si>
  <si>
    <t xml:space="preserve">Grodzisk </t>
  </si>
  <si>
    <t>Grodzisk</t>
  </si>
  <si>
    <t>ul. Widokowa (gmina)</t>
  </si>
  <si>
    <t>ul. Orla</t>
  </si>
  <si>
    <t>ul. Lazurowa</t>
  </si>
  <si>
    <t>ul. Radońska</t>
  </si>
  <si>
    <t>ul. Emili Ploter</t>
  </si>
  <si>
    <t>ul. Warszawska</t>
  </si>
  <si>
    <t>ul. Piaskowa</t>
  </si>
  <si>
    <t>ul. Okrężna</t>
  </si>
  <si>
    <t>ul. Kościuszki</t>
  </si>
  <si>
    <t>ul. 1 Maja</t>
  </si>
  <si>
    <t>ul. Al. Olszowa</t>
  </si>
  <si>
    <t>ul. Żydowska</t>
  </si>
  <si>
    <t>ul. Traugutta</t>
  </si>
  <si>
    <t>ul. Graniczna</t>
  </si>
  <si>
    <t xml:space="preserve">ul. Poniatowskiego </t>
  </si>
  <si>
    <t>ul. Świeża</t>
  </si>
  <si>
    <t>ul. Zachodnia</t>
  </si>
  <si>
    <t>ul. Wspólna</t>
  </si>
  <si>
    <t>ul. Bałtycka</t>
  </si>
  <si>
    <t>ul. Pl. Króla Zygmunta</t>
  </si>
  <si>
    <t>ul. Osowiecka</t>
  </si>
  <si>
    <t xml:space="preserve">ul. Montwiłła </t>
  </si>
  <si>
    <t xml:space="preserve">ul. Radońska </t>
  </si>
  <si>
    <t>ul. Sadowa</t>
  </si>
  <si>
    <t>ul. Wólczyńska</t>
  </si>
  <si>
    <t>ul. Daleka</t>
  </si>
  <si>
    <t>ul. Sportowa</t>
  </si>
  <si>
    <t>ul. Grunwaldzka</t>
  </si>
  <si>
    <t>ul. 3 Maja</t>
  </si>
  <si>
    <t>ul. Orzeszkowej</t>
  </si>
  <si>
    <t>ul. Teligi</t>
  </si>
  <si>
    <t>ul. Bez nazwy obok Logistycznej</t>
  </si>
  <si>
    <t>ul. Logistyczna</t>
  </si>
  <si>
    <t>ul. Chemiczna</t>
  </si>
  <si>
    <t>ul. Transportowa</t>
  </si>
  <si>
    <t>ul. Szwolożerów</t>
  </si>
  <si>
    <t>ul. Armi Krajowej</t>
  </si>
  <si>
    <t>ul. Kopernika</t>
  </si>
  <si>
    <t>ul. Batorego</t>
  </si>
  <si>
    <t xml:space="preserve">ul. Obrońców Getta </t>
  </si>
  <si>
    <t xml:space="preserve">ul. Żwirki i Wigury </t>
  </si>
  <si>
    <t>ul. Zondka</t>
  </si>
  <si>
    <t>ul. Żytnia</t>
  </si>
  <si>
    <t>ul. Jaworowa</t>
  </si>
  <si>
    <t>ul. Garbarska</t>
  </si>
  <si>
    <t>ul. Książęca</t>
  </si>
  <si>
    <t>ul. Na Laski</t>
  </si>
  <si>
    <t>ul. Stara Chlebownia</t>
  </si>
  <si>
    <t>ul. Wiejska</t>
  </si>
  <si>
    <t xml:space="preserve">ul. Olsztyńska </t>
  </si>
  <si>
    <t>ul. Szkolna</t>
  </si>
  <si>
    <t>ul. Bartniaka</t>
  </si>
  <si>
    <t>z przeniesienia - str. 6</t>
  </si>
  <si>
    <t>z przeniesienia - str. 7</t>
  </si>
  <si>
    <t>Strona 7</t>
  </si>
  <si>
    <t>Strona 8</t>
  </si>
  <si>
    <t>Strona 9</t>
  </si>
  <si>
    <t>Razem Strona 1,2,3,4,5,6,7</t>
  </si>
  <si>
    <t>Razem Strona 1,2,3,4,5,6,7,8</t>
  </si>
  <si>
    <t>ul. Cicha</t>
  </si>
  <si>
    <t>ul. Montwiła</t>
  </si>
  <si>
    <t>ul. Chełmińska</t>
  </si>
  <si>
    <t>ul. Aleja Mokronowskich</t>
  </si>
  <si>
    <t>Rondo Wacławy Obłękowskiej</t>
  </si>
  <si>
    <t>ul. Podgórna</t>
  </si>
  <si>
    <t>ul. Górna</t>
  </si>
  <si>
    <t>ul. Poniatowskiego</t>
  </si>
  <si>
    <t>ul. Zielony Rynek</t>
  </si>
  <si>
    <t>ul. Szeroka</t>
  </si>
  <si>
    <t xml:space="preserve">ul. Graniczna </t>
  </si>
  <si>
    <t>ul. Cegielniana</t>
  </si>
  <si>
    <t>ul. Narutowicza</t>
  </si>
  <si>
    <t>ul. Średnia</t>
  </si>
  <si>
    <t>ul. Nadarzyńska</t>
  </si>
  <si>
    <t>ul. Żyrardowska</t>
  </si>
  <si>
    <t>ul. B. Wolniewicz</t>
  </si>
  <si>
    <t>ul. Chrzanowska</t>
  </si>
  <si>
    <t>Rondo Armii Krajowej</t>
  </si>
  <si>
    <t>Rondo Krupskiego</t>
  </si>
  <si>
    <t>ul. Matejki</t>
  </si>
  <si>
    <t>ręczne</t>
  </si>
  <si>
    <t>niebieskie</t>
  </si>
  <si>
    <t>ul. Westwala</t>
  </si>
  <si>
    <t>ul. Osieckiej</t>
  </si>
  <si>
    <t>ul. Kopernik</t>
  </si>
  <si>
    <t xml:space="preserve">ul. Armii Krajowej </t>
  </si>
  <si>
    <t>ul. Ks. Mikołaja</t>
  </si>
  <si>
    <t>ul. Limanowskiego</t>
  </si>
  <si>
    <t>ul. Kowalska</t>
  </si>
  <si>
    <t>ul. Lecha Z</t>
  </si>
  <si>
    <t>ul. Spółdzielcza</t>
  </si>
  <si>
    <t>ul. Obrońców Getta</t>
  </si>
  <si>
    <t>ul. 1-go Maja</t>
  </si>
  <si>
    <t>ul. Żwirki i Wigury</t>
  </si>
  <si>
    <t>ul. Kilińskiego</t>
  </si>
  <si>
    <t>ul. 3-go Maja</t>
  </si>
  <si>
    <t>ul. Krynińskiego</t>
  </si>
  <si>
    <t>P-7B</t>
  </si>
  <si>
    <t>ul. 1-go Maja Parking</t>
  </si>
  <si>
    <t>ul. Kierlawczyków</t>
  </si>
  <si>
    <t>z przeniesienia str.8</t>
  </si>
  <si>
    <t>z przeniesienia - str. 9</t>
  </si>
  <si>
    <t>z przeniesienia - str. 10</t>
  </si>
  <si>
    <t>Razem Strona 1,2,3,4,5,6,7,8,9,10,11</t>
  </si>
  <si>
    <t>STR.10</t>
  </si>
  <si>
    <t>STR.11</t>
  </si>
  <si>
    <t>str.9</t>
  </si>
  <si>
    <t>Razem Strona 1, 2,3,4,5,6,7,8,9</t>
  </si>
  <si>
    <t>Strona 10</t>
  </si>
  <si>
    <t>Strona 11</t>
  </si>
  <si>
    <t>STR.7</t>
  </si>
  <si>
    <t>STR.8</t>
  </si>
  <si>
    <t>ul. Chełmońskiego</t>
  </si>
  <si>
    <t>ul. Aleja Makronoskich</t>
  </si>
  <si>
    <t>ul. Stawowa</t>
  </si>
  <si>
    <t>ul. Kmicica</t>
  </si>
  <si>
    <t>ul. Niedźwiedzia</t>
  </si>
  <si>
    <t>ul. Suwalska</t>
  </si>
  <si>
    <t>Al.. Olszowa</t>
  </si>
  <si>
    <t>ul. Bairda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</si>
</sst>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z_ł_-;\-* #,##0.00\ _z_ł_-;_-* &quot;-&quot;??\ _z_ł_-;_-@_-"/>
    <numFmt numFmtId="165" formatCode="_-* #,##0.000\ _z_ł_-;\-* #,##0.000\ _z_ł_-;_-* &quot;-&quot;??\ _z_ł_-;_-@_-"/>
    <numFmt numFmtId="166" formatCode="_-* #,##0.0\ _z_ł_-;\-* #,##0.0\ _z_ł_-;_-* &quot;-&quot;??\ _z_ł_-;_-@_-"/>
  </numFmts>
  <fonts count="43" x14ac:knownFonts="1">
    <font>
      <sz val="10"/>
      <name val="Arial"/>
      <charset val="238"/>
    </font>
    <font>
      <sz val="10"/>
      <name val="Arial"/>
      <family val="2"/>
      <charset val="238"/>
    </font>
    <font>
      <sz val="10"/>
      <name val="Times New Roman"/>
      <family val="1"/>
      <charset val="238"/>
    </font>
    <font>
      <sz val="14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0"/>
      <name val="Arial"/>
      <family val="2"/>
      <charset val="238"/>
    </font>
    <font>
      <sz val="10"/>
      <name val="Arial CE"/>
      <family val="2"/>
      <charset val="238"/>
    </font>
    <font>
      <sz val="10"/>
      <name val="Arial CE"/>
      <charset val="238"/>
    </font>
    <font>
      <b/>
      <sz val="10"/>
      <name val="Arial CE"/>
      <family val="2"/>
      <charset val="238"/>
    </font>
    <font>
      <b/>
      <sz val="10"/>
      <color indexed="10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sz val="10"/>
      <color indexed="57"/>
      <name val="Times New Roman"/>
      <family val="1"/>
    </font>
    <font>
      <b/>
      <sz val="10"/>
      <color indexed="60"/>
      <name val="Times New Roman"/>
      <family val="1"/>
    </font>
    <font>
      <b/>
      <sz val="8"/>
      <color indexed="10"/>
      <name val="Times New Roman"/>
      <family val="1"/>
    </font>
    <font>
      <b/>
      <sz val="10"/>
      <color indexed="17"/>
      <name val="Times New Roman"/>
      <family val="1"/>
    </font>
    <font>
      <sz val="8"/>
      <name val="Times New Roman"/>
      <family val="1"/>
    </font>
    <font>
      <b/>
      <sz val="12"/>
      <color indexed="16"/>
      <name val="Times New Roman"/>
      <family val="1"/>
    </font>
    <font>
      <b/>
      <sz val="10"/>
      <color indexed="10"/>
      <name val="Arial CE"/>
      <family val="2"/>
      <charset val="238"/>
    </font>
    <font>
      <sz val="9"/>
      <name val="Times New Roman"/>
      <family val="1"/>
      <charset val="238"/>
    </font>
    <font>
      <b/>
      <sz val="12"/>
      <color indexed="17"/>
      <name val="Times New Roman"/>
      <family val="1"/>
    </font>
    <font>
      <b/>
      <sz val="10"/>
      <color indexed="16"/>
      <name val="Times New Roman"/>
      <family val="1"/>
    </font>
    <font>
      <sz val="10"/>
      <color indexed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9"/>
      <color indexed="18"/>
      <name val="Times New Roman"/>
      <family val="1"/>
      <charset val="238"/>
    </font>
    <font>
      <sz val="9"/>
      <name val="Arial"/>
      <family val="2"/>
      <charset val="238"/>
    </font>
    <font>
      <sz val="9"/>
      <color indexed="10"/>
      <name val="Times New Roman"/>
      <family val="1"/>
    </font>
    <font>
      <b/>
      <sz val="12"/>
      <color indexed="10"/>
      <name val="Times New Roman"/>
      <family val="1"/>
      <charset val="238"/>
    </font>
    <font>
      <sz val="8"/>
      <name val="Arial"/>
      <family val="2"/>
      <charset val="238"/>
    </font>
    <font>
      <b/>
      <sz val="9"/>
      <name val="Times New Roman"/>
      <family val="1"/>
      <charset val="238"/>
    </font>
    <font>
      <sz val="9"/>
      <name val="Times New Roman"/>
      <family val="1"/>
    </font>
    <font>
      <sz val="9"/>
      <color indexed="18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2"/>
      <color rgb="FFC00000"/>
      <name val="Arial"/>
      <family val="2"/>
      <charset val="238"/>
    </font>
    <font>
      <b/>
      <sz val="9"/>
      <color indexed="57"/>
      <name val="Times New Roman"/>
      <family val="1"/>
      <charset val="238"/>
    </font>
    <font>
      <b/>
      <sz val="9"/>
      <color rgb="FFFF0000"/>
      <name val="Times New Roman"/>
      <family val="1"/>
      <charset val="238"/>
    </font>
    <font>
      <sz val="11"/>
      <color indexed="10"/>
      <name val="Times New Roman"/>
      <family val="1"/>
      <charset val="238"/>
    </font>
    <font>
      <b/>
      <sz val="9"/>
      <color rgb="FF002060"/>
      <name val="Times New Roman"/>
      <family val="1"/>
      <charset val="238"/>
    </font>
    <font>
      <b/>
      <sz val="12"/>
      <color rgb="FFFF000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ashed">
        <color indexed="22"/>
      </bottom>
      <diagonal/>
    </border>
    <border>
      <left/>
      <right/>
      <top/>
      <bottom style="dashed">
        <color indexed="22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7" fillId="0" borderId="0"/>
  </cellStyleXfs>
  <cellXfs count="254">
    <xf numFmtId="0" fontId="0" fillId="0" borderId="0" xfId="0"/>
    <xf numFmtId="0" fontId="2" fillId="0" borderId="0" xfId="0" applyFont="1"/>
    <xf numFmtId="164" fontId="2" fillId="0" borderId="0" xfId="1" applyFont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0" xfId="0" applyFont="1" applyAlignment="1">
      <alignment horizontal="center"/>
    </xf>
    <xf numFmtId="165" fontId="2" fillId="0" borderId="0" xfId="1" applyNumberFormat="1" applyFont="1"/>
    <xf numFmtId="0" fontId="5" fillId="0" borderId="0" xfId="0" applyFont="1"/>
    <xf numFmtId="165" fontId="5" fillId="0" borderId="0" xfId="1" applyNumberFormat="1" applyFont="1"/>
    <xf numFmtId="165" fontId="0" fillId="0" borderId="0" xfId="1" applyNumberFormat="1" applyFont="1"/>
    <xf numFmtId="164" fontId="2" fillId="0" borderId="1" xfId="0" applyNumberFormat="1" applyFont="1" applyBorder="1" applyAlignment="1">
      <alignment vertical="center"/>
    </xf>
    <xf numFmtId="0" fontId="6" fillId="0" borderId="0" xfId="2" applyFont="1" applyBorder="1" applyAlignment="1">
      <alignment horizontal="left"/>
    </xf>
    <xf numFmtId="4" fontId="6" fillId="0" borderId="0" xfId="2" applyNumberFormat="1" applyFont="1" applyBorder="1"/>
    <xf numFmtId="4" fontId="6" fillId="0" borderId="0" xfId="2" applyNumberFormat="1" applyFont="1" applyBorder="1" applyAlignment="1">
      <alignment horizontal="center"/>
    </xf>
    <xf numFmtId="4" fontId="8" fillId="0" borderId="0" xfId="2" applyNumberFormat="1" applyFont="1" applyBorder="1"/>
    <xf numFmtId="0" fontId="6" fillId="0" borderId="4" xfId="2" applyFont="1" applyBorder="1" applyAlignment="1">
      <alignment horizontal="left"/>
    </xf>
    <xf numFmtId="4" fontId="7" fillId="0" borderId="5" xfId="2" applyNumberFormat="1" applyFont="1" applyBorder="1"/>
    <xf numFmtId="4" fontId="7" fillId="0" borderId="5" xfId="2" applyNumberFormat="1" applyFont="1" applyBorder="1" applyAlignment="1">
      <alignment horizontal="center"/>
    </xf>
    <xf numFmtId="0" fontId="2" fillId="0" borderId="0" xfId="0" applyFont="1" applyBorder="1"/>
    <xf numFmtId="164" fontId="2" fillId="0" borderId="0" xfId="1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164" fontId="4" fillId="0" borderId="0" xfId="1" applyFont="1" applyBorder="1" applyAlignment="1">
      <alignment vertical="center"/>
    </xf>
    <xf numFmtId="164" fontId="2" fillId="0" borderId="0" xfId="1" applyFont="1" applyBorder="1" applyAlignment="1">
      <alignment horizontal="left" vertical="center"/>
    </xf>
    <xf numFmtId="164" fontId="11" fillId="0" borderId="0" xfId="1" applyFont="1"/>
    <xf numFmtId="0" fontId="1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64" fontId="11" fillId="0" borderId="0" xfId="1" applyFont="1" applyAlignment="1">
      <alignment vertical="center"/>
    </xf>
    <xf numFmtId="0" fontId="10" fillId="0" borderId="0" xfId="0" applyFont="1" applyBorder="1"/>
    <xf numFmtId="0" fontId="14" fillId="0" borderId="0" xfId="0" applyFont="1" applyBorder="1" applyAlignment="1">
      <alignment horizontal="center" vertical="center"/>
    </xf>
    <xf numFmtId="0" fontId="2" fillId="0" borderId="6" xfId="0" applyFont="1" applyBorder="1"/>
    <xf numFmtId="0" fontId="11" fillId="0" borderId="7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6" fillId="0" borderId="7" xfId="0" applyFont="1" applyBorder="1" applyAlignment="1">
      <alignment horizontal="center"/>
    </xf>
    <xf numFmtId="0" fontId="17" fillId="2" borderId="7" xfId="0" applyFont="1" applyFill="1" applyBorder="1" applyAlignment="1">
      <alignment vertical="center"/>
    </xf>
    <xf numFmtId="0" fontId="9" fillId="0" borderId="7" xfId="0" applyFont="1" applyBorder="1" applyAlignment="1">
      <alignment vertical="center"/>
    </xf>
    <xf numFmtId="0" fontId="2" fillId="0" borderId="8" xfId="0" applyFont="1" applyBorder="1" applyProtection="1">
      <protection locked="0"/>
    </xf>
    <xf numFmtId="0" fontId="2" fillId="0" borderId="9" xfId="0" applyFont="1" applyBorder="1" applyProtection="1">
      <protection locked="0"/>
    </xf>
    <xf numFmtId="0" fontId="2" fillId="0" borderId="10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7" fillId="2" borderId="10" xfId="0" applyFont="1" applyFill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164" fontId="2" fillId="0" borderId="12" xfId="1" applyFont="1" applyBorder="1" applyAlignment="1">
      <alignment vertical="center"/>
    </xf>
    <xf numFmtId="0" fontId="11" fillId="0" borderId="0" xfId="0" applyFont="1"/>
    <xf numFmtId="164" fontId="10" fillId="0" borderId="13" xfId="1" applyFont="1" applyBorder="1" applyAlignment="1" applyProtection="1">
      <alignment horizontal="center" vertical="center"/>
      <protection locked="0"/>
    </xf>
    <xf numFmtId="0" fontId="10" fillId="0" borderId="13" xfId="0" applyFont="1" applyBorder="1" applyAlignment="1">
      <alignment horizontal="center" vertical="center"/>
    </xf>
    <xf numFmtId="165" fontId="10" fillId="0" borderId="13" xfId="1" applyNumberFormat="1" applyFont="1" applyBorder="1" applyAlignment="1">
      <alignment horizontal="center" vertical="center"/>
    </xf>
    <xf numFmtId="0" fontId="14" fillId="0" borderId="13" xfId="0" applyFont="1" applyBorder="1" applyAlignment="1">
      <alignment vertical="center"/>
    </xf>
    <xf numFmtId="164" fontId="2" fillId="0" borderId="13" xfId="0" applyNumberFormat="1" applyFont="1" applyBorder="1" applyAlignment="1">
      <alignment horizontal="center" vertical="center"/>
    </xf>
    <xf numFmtId="164" fontId="10" fillId="0" borderId="13" xfId="1" applyFont="1" applyBorder="1" applyAlignment="1">
      <alignment horizontal="center" vertical="center"/>
    </xf>
    <xf numFmtId="164" fontId="10" fillId="0" borderId="14" xfId="1" applyFont="1" applyBorder="1" applyAlignment="1">
      <alignment horizontal="center" vertical="center"/>
    </xf>
    <xf numFmtId="0" fontId="2" fillId="0" borderId="1" xfId="0" applyFont="1" applyBorder="1" applyProtection="1">
      <protection locked="0"/>
    </xf>
    <xf numFmtId="0" fontId="2" fillId="0" borderId="15" xfId="0" applyFont="1" applyBorder="1" applyAlignment="1">
      <alignment vertical="center"/>
    </xf>
    <xf numFmtId="0" fontId="11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vertical="center"/>
    </xf>
    <xf numFmtId="0" fontId="14" fillId="0" borderId="13" xfId="0" applyFont="1" applyBorder="1" applyAlignment="1">
      <alignment horizontal="center" vertical="center"/>
    </xf>
    <xf numFmtId="164" fontId="18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21" fillId="0" borderId="13" xfId="0" applyFont="1" applyBorder="1" applyAlignment="1">
      <alignment vertical="center"/>
    </xf>
    <xf numFmtId="0" fontId="21" fillId="0" borderId="13" xfId="0" applyFont="1" applyBorder="1" applyAlignment="1">
      <alignment horizontal="left" vertical="center"/>
    </xf>
    <xf numFmtId="0" fontId="10" fillId="0" borderId="16" xfId="0" applyFont="1" applyBorder="1" applyAlignment="1" applyProtection="1">
      <alignment horizontal="center" vertical="center"/>
      <protection locked="0"/>
    </xf>
    <xf numFmtId="0" fontId="10" fillId="0" borderId="13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/>
    <xf numFmtId="0" fontId="2" fillId="0" borderId="0" xfId="0" applyFont="1" applyBorder="1" applyAlignment="1"/>
    <xf numFmtId="164" fontId="10" fillId="0" borderId="0" xfId="1" applyFont="1" applyBorder="1"/>
    <xf numFmtId="0" fontId="2" fillId="0" borderId="0" xfId="0" applyFont="1" applyAlignment="1">
      <alignment horizontal="center" vertical="center"/>
    </xf>
    <xf numFmtId="164" fontId="2" fillId="0" borderId="0" xfId="1" applyFont="1" applyAlignment="1">
      <alignment horizontal="center" vertical="center"/>
    </xf>
    <xf numFmtId="0" fontId="22" fillId="0" borderId="19" xfId="2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6" xfId="0" applyFont="1" applyBorder="1" applyProtection="1">
      <protection locked="0"/>
    </xf>
    <xf numFmtId="0" fontId="2" fillId="0" borderId="20" xfId="0" applyFont="1" applyBorder="1" applyProtection="1">
      <protection locked="0"/>
    </xf>
    <xf numFmtId="164" fontId="20" fillId="0" borderId="16" xfId="0" applyNumberFormat="1" applyFont="1" applyBorder="1" applyAlignment="1">
      <alignment vertical="center"/>
    </xf>
    <xf numFmtId="164" fontId="18" fillId="0" borderId="16" xfId="0" applyNumberFormat="1" applyFont="1" applyBorder="1" applyAlignment="1">
      <alignment horizontal="center" vertical="center" wrapText="1"/>
    </xf>
    <xf numFmtId="164" fontId="2" fillId="0" borderId="0" xfId="1" applyFont="1" applyBorder="1" applyAlignment="1">
      <alignment horizontal="center" vertical="center"/>
    </xf>
    <xf numFmtId="164" fontId="14" fillId="0" borderId="1" xfId="1" applyFont="1" applyBorder="1" applyAlignment="1">
      <alignment horizontal="center" vertical="center"/>
    </xf>
    <xf numFmtId="164" fontId="18" fillId="0" borderId="1" xfId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/>
    </xf>
    <xf numFmtId="0" fontId="16" fillId="0" borderId="6" xfId="0" applyFont="1" applyBorder="1" applyAlignment="1">
      <alignment horizontal="center"/>
    </xf>
    <xf numFmtId="0" fontId="17" fillId="2" borderId="6" xfId="0" applyFont="1" applyFill="1" applyBorder="1" applyAlignment="1">
      <alignment vertical="center"/>
    </xf>
    <xf numFmtId="0" fontId="9" fillId="0" borderId="6" xfId="0" applyFont="1" applyBorder="1" applyAlignment="1">
      <alignment vertical="center"/>
    </xf>
    <xf numFmtId="0" fontId="2" fillId="0" borderId="21" xfId="0" applyFont="1" applyBorder="1"/>
    <xf numFmtId="0" fontId="2" fillId="0" borderId="22" xfId="0" applyFont="1" applyBorder="1"/>
    <xf numFmtId="0" fontId="2" fillId="0" borderId="10" xfId="0" applyFont="1" applyBorder="1"/>
    <xf numFmtId="0" fontId="21" fillId="0" borderId="1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64" fontId="2" fillId="0" borderId="14" xfId="0" applyNumberFormat="1" applyFont="1" applyBorder="1" applyAlignment="1">
      <alignment vertical="center"/>
    </xf>
    <xf numFmtId="0" fontId="2" fillId="0" borderId="19" xfId="0" applyFont="1" applyBorder="1"/>
    <xf numFmtId="0" fontId="2" fillId="0" borderId="23" xfId="0" applyFont="1" applyBorder="1" applyAlignment="1">
      <alignment horizontal="center" vertical="center"/>
    </xf>
    <xf numFmtId="164" fontId="2" fillId="0" borderId="14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164" fontId="9" fillId="0" borderId="13" xfId="1" applyFont="1" applyBorder="1" applyAlignment="1">
      <alignment horizontal="right" vertical="center"/>
    </xf>
    <xf numFmtId="164" fontId="25" fillId="0" borderId="13" xfId="1" applyFont="1" applyBorder="1" applyAlignment="1">
      <alignment horizontal="right" vertical="center"/>
    </xf>
    <xf numFmtId="164" fontId="9" fillId="0" borderId="14" xfId="1" applyFont="1" applyBorder="1" applyAlignment="1">
      <alignment horizontal="center" vertical="center"/>
    </xf>
    <xf numFmtId="164" fontId="9" fillId="0" borderId="16" xfId="1" applyFont="1" applyBorder="1" applyAlignment="1">
      <alignment horizontal="center" vertical="center"/>
    </xf>
    <xf numFmtId="164" fontId="9" fillId="0" borderId="13" xfId="1" applyFont="1" applyBorder="1" applyAlignment="1">
      <alignment horizontal="center" vertical="center"/>
    </xf>
    <xf numFmtId="164" fontId="25" fillId="0" borderId="13" xfId="1" applyFont="1" applyBorder="1" applyAlignment="1">
      <alignment horizontal="center" vertical="center"/>
    </xf>
    <xf numFmtId="164" fontId="9" fillId="0" borderId="13" xfId="1" applyFont="1" applyBorder="1" applyAlignment="1">
      <alignment vertical="center"/>
    </xf>
    <xf numFmtId="0" fontId="26" fillId="0" borderId="0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3" fillId="0" borderId="25" xfId="0" applyFont="1" applyBorder="1" applyAlignment="1" applyProtection="1">
      <alignment horizontal="center" vertical="center"/>
      <protection locked="0"/>
    </xf>
    <xf numFmtId="0" fontId="23" fillId="0" borderId="26" xfId="0" applyFont="1" applyBorder="1" applyAlignment="1" applyProtection="1">
      <alignment horizontal="center" vertical="center"/>
      <protection locked="0"/>
    </xf>
    <xf numFmtId="0" fontId="23" fillId="0" borderId="27" xfId="0" applyFont="1" applyBorder="1" applyAlignment="1" applyProtection="1">
      <alignment horizontal="center" vertical="center"/>
      <protection locked="0"/>
    </xf>
    <xf numFmtId="0" fontId="23" fillId="0" borderId="28" xfId="0" applyFont="1" applyBorder="1" applyAlignment="1" applyProtection="1">
      <alignment horizontal="center" vertical="center"/>
      <protection locked="0"/>
    </xf>
    <xf numFmtId="0" fontId="23" fillId="0" borderId="27" xfId="0" applyFont="1" applyBorder="1" applyAlignment="1" applyProtection="1">
      <alignment horizontal="center"/>
      <protection locked="0"/>
    </xf>
    <xf numFmtId="0" fontId="23" fillId="0" borderId="26" xfId="0" applyFont="1" applyBorder="1" applyAlignment="1" applyProtection="1">
      <alignment horizontal="center"/>
      <protection locked="0"/>
    </xf>
    <xf numFmtId="0" fontId="28" fillId="0" borderId="11" xfId="0" applyFont="1" applyBorder="1" applyAlignment="1" applyProtection="1">
      <alignment horizontal="center" vertical="center"/>
      <protection locked="0"/>
    </xf>
    <xf numFmtId="0" fontId="23" fillId="0" borderId="29" xfId="0" applyFont="1" applyBorder="1" applyAlignment="1" applyProtection="1">
      <alignment horizontal="center"/>
      <protection locked="0"/>
    </xf>
    <xf numFmtId="0" fontId="23" fillId="0" borderId="7" xfId="0" applyFont="1" applyBorder="1" applyAlignment="1" applyProtection="1">
      <alignment horizontal="center"/>
      <protection locked="0"/>
    </xf>
    <xf numFmtId="0" fontId="23" fillId="0" borderId="30" xfId="0" applyFont="1" applyBorder="1" applyAlignment="1" applyProtection="1">
      <alignment horizontal="center"/>
      <protection locked="0"/>
    </xf>
    <xf numFmtId="0" fontId="23" fillId="0" borderId="31" xfId="0" applyFont="1" applyBorder="1" applyAlignment="1" applyProtection="1">
      <alignment horizontal="center"/>
      <protection locked="0"/>
    </xf>
    <xf numFmtId="0" fontId="23" fillId="0" borderId="12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166" fontId="23" fillId="0" borderId="12" xfId="1" applyNumberFormat="1" applyFont="1" applyBorder="1" applyAlignment="1" applyProtection="1">
      <alignment horizontal="center" vertical="center"/>
      <protection locked="0"/>
    </xf>
    <xf numFmtId="165" fontId="23" fillId="0" borderId="12" xfId="1" applyNumberFormat="1" applyFont="1" applyBorder="1" applyAlignment="1">
      <alignment horizontal="center" vertical="center"/>
    </xf>
    <xf numFmtId="164" fontId="23" fillId="0" borderId="12" xfId="1" applyFont="1" applyBorder="1" applyAlignment="1">
      <alignment horizontal="center" vertical="center"/>
    </xf>
    <xf numFmtId="0" fontId="28" fillId="0" borderId="32" xfId="0" applyFont="1" applyBorder="1" applyAlignment="1" applyProtection="1">
      <alignment horizontal="center" vertical="center"/>
      <protection locked="0"/>
    </xf>
    <xf numFmtId="0" fontId="28" fillId="0" borderId="33" xfId="0" applyFont="1" applyBorder="1" applyAlignment="1" applyProtection="1">
      <alignment horizontal="center" vertical="center"/>
      <protection locked="0"/>
    </xf>
    <xf numFmtId="0" fontId="28" fillId="0" borderId="34" xfId="0" applyFont="1" applyBorder="1" applyAlignment="1" applyProtection="1">
      <alignment horizontal="center" vertical="center"/>
      <protection locked="0"/>
    </xf>
    <xf numFmtId="0" fontId="23" fillId="0" borderId="35" xfId="0" applyFont="1" applyBorder="1" applyAlignment="1">
      <alignment horizontal="center" vertical="center"/>
    </xf>
    <xf numFmtId="0" fontId="23" fillId="0" borderId="7" xfId="0" applyFont="1" applyBorder="1" applyAlignment="1">
      <alignment horizontal="center" vertical="center"/>
    </xf>
    <xf numFmtId="0" fontId="23" fillId="0" borderId="30" xfId="0" applyFont="1" applyBorder="1" applyAlignment="1">
      <alignment horizontal="center" vertical="center"/>
    </xf>
    <xf numFmtId="0" fontId="23" fillId="0" borderId="29" xfId="0" applyFont="1" applyBorder="1" applyAlignment="1">
      <alignment horizontal="center" vertical="center"/>
    </xf>
    <xf numFmtId="0" fontId="10" fillId="0" borderId="14" xfId="0" applyFont="1" applyBorder="1" applyAlignment="1" applyProtection="1">
      <alignment horizontal="center" vertical="center"/>
      <protection locked="0"/>
    </xf>
    <xf numFmtId="0" fontId="23" fillId="0" borderId="19" xfId="0" applyFont="1" applyBorder="1" applyAlignment="1" applyProtection="1">
      <alignment horizontal="center" vertical="center" wrapText="1"/>
      <protection locked="0"/>
    </xf>
    <xf numFmtId="0" fontId="19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2" fillId="0" borderId="7" xfId="0" applyFont="1" applyBorder="1"/>
    <xf numFmtId="0" fontId="2" fillId="0" borderId="1" xfId="0" applyFont="1" applyBorder="1"/>
    <xf numFmtId="0" fontId="11" fillId="0" borderId="19" xfId="0" applyFont="1" applyBorder="1" applyAlignment="1" applyProtection="1">
      <alignment horizontal="center" vertical="center" wrapText="1"/>
      <protection locked="0"/>
    </xf>
    <xf numFmtId="0" fontId="5" fillId="0" borderId="7" xfId="0" applyFont="1" applyBorder="1" applyAlignment="1">
      <alignment horizontal="center" vertical="center" wrapText="1"/>
    </xf>
    <xf numFmtId="0" fontId="29" fillId="0" borderId="7" xfId="0" applyFont="1" applyBorder="1" applyAlignment="1">
      <alignment horizontal="center" vertical="center"/>
    </xf>
    <xf numFmtId="0" fontId="30" fillId="0" borderId="30" xfId="0" applyFont="1" applyBorder="1" applyAlignment="1">
      <alignment horizontal="center" vertical="center"/>
    </xf>
    <xf numFmtId="0" fontId="33" fillId="0" borderId="30" xfId="0" applyFont="1" applyBorder="1" applyAlignment="1" applyProtection="1">
      <alignment horizontal="center"/>
      <protection locked="0"/>
    </xf>
    <xf numFmtId="0" fontId="19" fillId="0" borderId="16" xfId="0" applyFont="1" applyBorder="1" applyAlignment="1">
      <alignment horizontal="center" vertical="center"/>
    </xf>
    <xf numFmtId="164" fontId="34" fillId="0" borderId="12" xfId="1" applyFont="1" applyBorder="1" applyAlignment="1">
      <alignment horizontal="center" vertical="center"/>
    </xf>
    <xf numFmtId="0" fontId="2" fillId="0" borderId="0" xfId="0" applyFont="1"/>
    <xf numFmtId="0" fontId="23" fillId="0" borderId="37" xfId="0" applyFont="1" applyBorder="1" applyAlignment="1">
      <alignment horizontal="center" vertical="center"/>
    </xf>
    <xf numFmtId="0" fontId="21" fillId="0" borderId="13" xfId="0" applyFont="1" applyBorder="1" applyAlignment="1">
      <alignment horizontal="left" vertical="center"/>
    </xf>
    <xf numFmtId="0" fontId="2" fillId="0" borderId="0" xfId="0" applyFont="1"/>
    <xf numFmtId="0" fontId="2" fillId="0" borderId="38" xfId="0" applyFont="1" applyBorder="1" applyProtection="1">
      <protection locked="0"/>
    </xf>
    <xf numFmtId="0" fontId="2" fillId="0" borderId="0" xfId="0" applyFont="1"/>
    <xf numFmtId="164" fontId="2" fillId="0" borderId="0" xfId="1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/>
    <xf numFmtId="0" fontId="35" fillId="0" borderId="33" xfId="0" applyFont="1" applyBorder="1" applyAlignment="1" applyProtection="1">
      <alignment horizontal="center" vertical="center"/>
      <protection locked="0"/>
    </xf>
    <xf numFmtId="0" fontId="2" fillId="0" borderId="0" xfId="0" applyFont="1"/>
    <xf numFmtId="16" fontId="23" fillId="0" borderId="26" xfId="0" applyNumberFormat="1" applyFont="1" applyBorder="1" applyAlignment="1" applyProtection="1">
      <alignment horizontal="center" vertical="center"/>
      <protection locked="0"/>
    </xf>
    <xf numFmtId="16" fontId="23" fillId="0" borderId="25" xfId="0" applyNumberFormat="1" applyFont="1" applyBorder="1" applyAlignment="1" applyProtection="1">
      <alignment horizontal="center" vertical="center"/>
      <protection locked="0"/>
    </xf>
    <xf numFmtId="0" fontId="2" fillId="0" borderId="0" xfId="0" applyFont="1"/>
    <xf numFmtId="164" fontId="23" fillId="0" borderId="30" xfId="0" applyNumberFormat="1" applyFont="1" applyBorder="1" applyAlignment="1" applyProtection="1">
      <alignment horizontal="center"/>
      <protection locked="0"/>
    </xf>
    <xf numFmtId="164" fontId="23" fillId="0" borderId="30" xfId="0" applyNumberFormat="1" applyFont="1" applyBorder="1" applyAlignment="1">
      <alignment horizontal="center" vertical="center"/>
    </xf>
    <xf numFmtId="164" fontId="25" fillId="0" borderId="14" xfId="1" applyFont="1" applyBorder="1" applyAlignment="1">
      <alignment horizontal="center" vertical="center"/>
    </xf>
    <xf numFmtId="164" fontId="23" fillId="0" borderId="31" xfId="0" applyNumberFormat="1" applyFont="1" applyBorder="1" applyAlignment="1">
      <alignment horizontal="center" vertical="center"/>
    </xf>
    <xf numFmtId="0" fontId="2" fillId="0" borderId="0" xfId="0" applyFont="1"/>
    <xf numFmtId="0" fontId="2" fillId="0" borderId="0" xfId="0" applyFont="1"/>
    <xf numFmtId="16" fontId="23" fillId="0" borderId="27" xfId="0" applyNumberFormat="1" applyFont="1" applyBorder="1" applyAlignment="1" applyProtection="1">
      <alignment horizontal="center" vertical="center"/>
      <protection locked="0"/>
    </xf>
    <xf numFmtId="16" fontId="23" fillId="0" borderId="26" xfId="0" applyNumberFormat="1" applyFont="1" applyBorder="1" applyAlignment="1" applyProtection="1">
      <alignment horizontal="center"/>
      <protection locked="0"/>
    </xf>
    <xf numFmtId="0" fontId="14" fillId="0" borderId="13" xfId="0" applyFont="1" applyBorder="1" applyAlignment="1">
      <alignment horizontal="center" vertical="center"/>
    </xf>
    <xf numFmtId="0" fontId="11" fillId="0" borderId="0" xfId="0" applyFont="1"/>
    <xf numFmtId="0" fontId="2" fillId="0" borderId="0" xfId="0" applyFont="1"/>
    <xf numFmtId="0" fontId="10" fillId="0" borderId="0" xfId="0" applyFont="1" applyBorder="1"/>
    <xf numFmtId="0" fontId="10" fillId="0" borderId="13" xfId="0" applyFont="1" applyBorder="1" applyAlignment="1">
      <alignment horizontal="center" vertical="center"/>
    </xf>
    <xf numFmtId="0" fontId="38" fillId="0" borderId="11" xfId="0" applyFont="1" applyBorder="1" applyAlignment="1" applyProtection="1">
      <alignment horizontal="center" vertical="center"/>
      <protection locked="0"/>
    </xf>
    <xf numFmtId="0" fontId="39" fillId="0" borderId="11" xfId="0" applyFont="1" applyBorder="1" applyAlignment="1" applyProtection="1">
      <alignment horizontal="center" vertical="center"/>
      <protection locked="0"/>
    </xf>
    <xf numFmtId="0" fontId="39" fillId="0" borderId="30" xfId="0" applyFont="1" applyBorder="1" applyAlignment="1" applyProtection="1">
      <alignment horizontal="center"/>
      <protection locked="0"/>
    </xf>
    <xf numFmtId="164" fontId="39" fillId="0" borderId="30" xfId="0" applyNumberFormat="1" applyFont="1" applyBorder="1" applyAlignment="1" applyProtection="1">
      <alignment horizontal="center"/>
      <protection locked="0"/>
    </xf>
    <xf numFmtId="0" fontId="39" fillId="0" borderId="33" xfId="0" applyFont="1" applyBorder="1" applyAlignment="1" applyProtection="1">
      <alignment horizontal="center" vertical="center"/>
      <protection locked="0"/>
    </xf>
    <xf numFmtId="164" fontId="33" fillId="0" borderId="30" xfId="0" applyNumberFormat="1" applyFont="1" applyBorder="1" applyAlignment="1">
      <alignment horizontal="center" vertical="center"/>
    </xf>
    <xf numFmtId="0" fontId="41" fillId="0" borderId="11" xfId="0" applyFont="1" applyBorder="1" applyAlignment="1" applyProtection="1">
      <alignment horizontal="center" vertical="center"/>
      <protection locked="0"/>
    </xf>
    <xf numFmtId="0" fontId="2" fillId="0" borderId="0" xfId="0" applyFont="1"/>
    <xf numFmtId="0" fontId="33" fillId="0" borderId="33" xfId="0" applyFont="1" applyBorder="1" applyAlignment="1" applyProtection="1">
      <alignment horizontal="center" vertical="center"/>
      <protection locked="0"/>
    </xf>
    <xf numFmtId="0" fontId="14" fillId="0" borderId="13" xfId="0" applyFont="1" applyBorder="1" applyAlignment="1">
      <alignment horizontal="center" vertical="center"/>
    </xf>
    <xf numFmtId="0" fontId="11" fillId="0" borderId="0" xfId="0" applyFont="1"/>
    <xf numFmtId="0" fontId="2" fillId="0" borderId="0" xfId="0" applyFont="1"/>
    <xf numFmtId="0" fontId="10" fillId="0" borderId="0" xfId="0" applyFont="1"/>
    <xf numFmtId="0" fontId="13" fillId="0" borderId="16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/>
    </xf>
    <xf numFmtId="0" fontId="11" fillId="0" borderId="0" xfId="0" applyFont="1"/>
    <xf numFmtId="0" fontId="2" fillId="0" borderId="0" xfId="0" applyFont="1"/>
    <xf numFmtId="0" fontId="10" fillId="0" borderId="0" xfId="0" applyFont="1"/>
    <xf numFmtId="0" fontId="21" fillId="0" borderId="13" xfId="0" applyFont="1" applyBorder="1" applyAlignment="1">
      <alignment horizontal="left" vertical="center"/>
    </xf>
    <xf numFmtId="0" fontId="10" fillId="0" borderId="13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8" fillId="0" borderId="21" xfId="2" applyFont="1" applyBorder="1" applyAlignment="1">
      <alignment horizontal="center" vertical="center"/>
    </xf>
    <xf numFmtId="0" fontId="8" fillId="0" borderId="22" xfId="2" applyFont="1" applyBorder="1" applyAlignment="1">
      <alignment horizontal="center" vertical="center"/>
    </xf>
    <xf numFmtId="0" fontId="8" fillId="0" borderId="23" xfId="2" applyFont="1" applyBorder="1" applyAlignment="1">
      <alignment horizontal="center" vertical="center"/>
    </xf>
    <xf numFmtId="0" fontId="8" fillId="0" borderId="6" xfId="2" applyFont="1" applyBorder="1" applyAlignment="1">
      <alignment horizontal="center" vertical="center"/>
    </xf>
    <xf numFmtId="0" fontId="8" fillId="0" borderId="0" xfId="2" applyFont="1" applyBorder="1" applyAlignment="1">
      <alignment horizontal="center" vertical="center"/>
    </xf>
    <xf numFmtId="0" fontId="8" fillId="0" borderId="10" xfId="2" applyFont="1" applyBorder="1" applyAlignment="1">
      <alignment horizontal="center" vertical="center"/>
    </xf>
    <xf numFmtId="0" fontId="11" fillId="0" borderId="19" xfId="0" applyFont="1" applyBorder="1" applyAlignment="1" applyProtection="1">
      <alignment horizontal="center" vertical="center" wrapText="1"/>
      <protection locked="0"/>
    </xf>
    <xf numFmtId="0" fontId="11" fillId="0" borderId="36" xfId="0" applyFont="1" applyBorder="1" applyAlignment="1" applyProtection="1">
      <alignment horizontal="center" vertical="center" wrapText="1"/>
      <protection locked="0"/>
    </xf>
    <xf numFmtId="0" fontId="12" fillId="0" borderId="0" xfId="0" applyFont="1" applyAlignment="1">
      <alignment horizontal="center" vertical="center"/>
    </xf>
    <xf numFmtId="17" fontId="14" fillId="0" borderId="0" xfId="0" applyNumberFormat="1" applyFont="1" applyAlignment="1" applyProtection="1">
      <alignment horizontal="center" vertical="center"/>
      <protection locked="0"/>
    </xf>
    <xf numFmtId="0" fontId="40" fillId="0" borderId="18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16" xfId="0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horizontal="center"/>
      <protection locked="0"/>
    </xf>
    <xf numFmtId="164" fontId="10" fillId="0" borderId="0" xfId="1" applyFont="1" applyBorder="1" applyAlignment="1">
      <alignment horizontal="center"/>
    </xf>
    <xf numFmtId="164" fontId="10" fillId="0" borderId="0" xfId="1" applyFont="1" applyAlignment="1">
      <alignment horizontal="left"/>
    </xf>
    <xf numFmtId="0" fontId="10" fillId="0" borderId="0" xfId="0" applyFont="1" applyAlignment="1">
      <alignment horizontal="left"/>
    </xf>
    <xf numFmtId="0" fontId="10" fillId="0" borderId="0" xfId="0" applyFont="1" applyBorder="1" applyAlignment="1">
      <alignment horizontal="center"/>
    </xf>
    <xf numFmtId="0" fontId="11" fillId="0" borderId="0" xfId="0" applyFont="1" applyAlignment="1">
      <alignment horizontal="left" vertical="center"/>
    </xf>
    <xf numFmtId="0" fontId="14" fillId="0" borderId="16" xfId="0" applyFont="1" applyBorder="1" applyAlignment="1">
      <alignment horizontal="left" vertical="center"/>
    </xf>
    <xf numFmtId="0" fontId="14" fillId="0" borderId="13" xfId="0" applyFont="1" applyBorder="1" applyAlignment="1">
      <alignment horizontal="left" vertic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27" fillId="0" borderId="13" xfId="0" applyFont="1" applyBorder="1" applyAlignment="1">
      <alignment horizontal="center" vertical="center"/>
    </xf>
    <xf numFmtId="0" fontId="27" fillId="0" borderId="14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 wrapText="1"/>
    </xf>
    <xf numFmtId="0" fontId="23" fillId="0" borderId="36" xfId="0" applyFont="1" applyBorder="1" applyAlignment="1">
      <alignment horizontal="center" vertical="center" wrapText="1"/>
    </xf>
    <xf numFmtId="0" fontId="36" fillId="0" borderId="0" xfId="0" applyFont="1" applyAlignment="1" applyProtection="1">
      <alignment horizontal="center" vertical="center"/>
      <protection locked="0"/>
    </xf>
    <xf numFmtId="0" fontId="14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1" fillId="0" borderId="0" xfId="0" applyFont="1"/>
    <xf numFmtId="0" fontId="2" fillId="0" borderId="0" xfId="0" applyFont="1"/>
    <xf numFmtId="164" fontId="10" fillId="0" borderId="0" xfId="1" applyFont="1" applyBorder="1"/>
    <xf numFmtId="0" fontId="13" fillId="0" borderId="18" xfId="0" applyFont="1" applyBorder="1" applyAlignment="1">
      <alignment horizontal="center" vertical="center"/>
    </xf>
    <xf numFmtId="0" fontId="31" fillId="0" borderId="18" xfId="0" applyFont="1" applyBorder="1" applyAlignment="1">
      <alignment horizontal="center" vertical="center"/>
    </xf>
    <xf numFmtId="0" fontId="10" fillId="0" borderId="0" xfId="0" applyFont="1"/>
    <xf numFmtId="0" fontId="10" fillId="0" borderId="0" xfId="0" applyFont="1" applyBorder="1"/>
    <xf numFmtId="0" fontId="14" fillId="0" borderId="15" xfId="0" applyFont="1" applyBorder="1" applyAlignment="1">
      <alignment horizontal="left" vertical="center"/>
    </xf>
    <xf numFmtId="0" fontId="21" fillId="0" borderId="15" xfId="0" applyFont="1" applyBorder="1" applyAlignment="1">
      <alignment horizontal="left" vertical="center"/>
    </xf>
    <xf numFmtId="0" fontId="21" fillId="0" borderId="13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0" fontId="37" fillId="0" borderId="16" xfId="0" applyFont="1" applyBorder="1" applyAlignment="1">
      <alignment horizontal="center"/>
    </xf>
    <xf numFmtId="0" fontId="37" fillId="0" borderId="13" xfId="0" applyFont="1" applyBorder="1" applyAlignment="1">
      <alignment horizontal="center"/>
    </xf>
    <xf numFmtId="0" fontId="37" fillId="0" borderId="14" xfId="0" applyFont="1" applyBorder="1" applyAlignment="1">
      <alignment horizontal="center"/>
    </xf>
    <xf numFmtId="0" fontId="2" fillId="0" borderId="16" xfId="0" applyFont="1" applyBorder="1" applyProtection="1">
      <protection locked="0"/>
    </xf>
    <xf numFmtId="0" fontId="2" fillId="0" borderId="14" xfId="0" applyFont="1" applyBorder="1" applyProtection="1">
      <protection locked="0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</cellXfs>
  <cellStyles count="3">
    <cellStyle name="Dziesiętny" xfId="1" builtinId="3"/>
    <cellStyle name="Normalny" xfId="0" builtinId="0"/>
    <cellStyle name="Normalny_zestawienie ozn.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4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19" Type="http://schemas.openxmlformats.org/officeDocument/2006/relationships/connections" Target="connection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Relationship Id="rId22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Library" Target="MSQuery/XLQUERY.XLA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Roboty%202019\Dzia&#322;dowo\DZIA&#321;DOWO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AppData/Local/Temp/Grodzisk%20Mazowiecki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Sadowski/Desktop/pasmal/oferta%202021/Wz&#243;r%20obmiaru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Sadowski/Desktop/pasmal/oferta%202021/relizacja/Grodzisk%20Mazowiecki/Ksi&#281;ga%20obmiaru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LQUERY"/>
      <sheetName val="Loc Table"/>
      <sheetName val="InternalFunctions"/>
      <sheetName val="ExternalFunctions"/>
    </sheetNames>
    <definedNames>
      <definedName name="Register.DClick" refersTo="='XLQUERY'!$B$5"/>
    </definedNames>
    <sheetDataSet>
      <sheetData sheetId="0">
        <row r="5">
          <cell r="B5" t="b">
            <v>1</v>
          </cell>
        </row>
      </sheetData>
      <sheetData sheetId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rona1"/>
      <sheetName val="strona2"/>
      <sheetName val="strona3"/>
      <sheetName val="strona4"/>
      <sheetName val="strona5"/>
      <sheetName val="strona6"/>
      <sheetName val="TabelaNor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2">
          <cell r="A2" t="str">
            <v>P-10</v>
          </cell>
          <cell r="B2">
            <v>0.5</v>
          </cell>
          <cell r="C2" t="str">
            <v>m2</v>
          </cell>
          <cell r="D2" t="str">
            <v>szt</v>
          </cell>
          <cell r="E2">
            <v>1</v>
          </cell>
        </row>
        <row r="3">
          <cell r="A3" t="str">
            <v>P-11</v>
          </cell>
          <cell r="B3">
            <v>0.5</v>
          </cell>
          <cell r="C3" t="str">
            <v>m2/mb</v>
          </cell>
          <cell r="D3" t="str">
            <v>mb</v>
          </cell>
          <cell r="E3">
            <v>0</v>
          </cell>
        </row>
        <row r="4">
          <cell r="A4" t="str">
            <v>P-12</v>
          </cell>
          <cell r="B4">
            <v>0.5</v>
          </cell>
          <cell r="C4" t="str">
            <v>m2/mb</v>
          </cell>
          <cell r="D4" t="str">
            <v>mb</v>
          </cell>
          <cell r="E4">
            <v>0</v>
          </cell>
        </row>
        <row r="5">
          <cell r="A5" t="str">
            <v>P-13</v>
          </cell>
          <cell r="B5">
            <v>0.26250000000000001</v>
          </cell>
          <cell r="C5" t="str">
            <v>m2/mb</v>
          </cell>
          <cell r="D5" t="str">
            <v>mb</v>
          </cell>
          <cell r="E5">
            <v>0</v>
          </cell>
        </row>
        <row r="6">
          <cell r="A6" t="str">
            <v>P-14</v>
          </cell>
          <cell r="B6">
            <v>0.375</v>
          </cell>
          <cell r="C6" t="str">
            <v>m2/mb</v>
          </cell>
          <cell r="D6" t="str">
            <v>mb</v>
          </cell>
          <cell r="E6">
            <v>0</v>
          </cell>
        </row>
        <row r="7">
          <cell r="A7" t="str">
            <v>P-15</v>
          </cell>
          <cell r="B7">
            <v>1.325</v>
          </cell>
          <cell r="C7" t="str">
            <v>m2</v>
          </cell>
          <cell r="D7" t="str">
            <v>szt</v>
          </cell>
          <cell r="E7">
            <v>0</v>
          </cell>
        </row>
        <row r="8">
          <cell r="A8" t="str">
            <v>P-16</v>
          </cell>
          <cell r="B8">
            <v>1.23</v>
          </cell>
          <cell r="C8" t="str">
            <v>m2</v>
          </cell>
          <cell r="D8" t="str">
            <v>szt</v>
          </cell>
          <cell r="E8">
            <v>0</v>
          </cell>
        </row>
        <row r="9">
          <cell r="A9" t="str">
            <v>P-17</v>
          </cell>
          <cell r="B9">
            <v>0.12</v>
          </cell>
          <cell r="C9" t="str">
            <v>m2/mb</v>
          </cell>
          <cell r="D9" t="str">
            <v>mb</v>
          </cell>
          <cell r="E9">
            <v>0</v>
          </cell>
        </row>
        <row r="10">
          <cell r="A10" t="str">
            <v>P-19</v>
          </cell>
          <cell r="B10">
            <v>0.12</v>
          </cell>
          <cell r="C10" t="str">
            <v>m2/mb</v>
          </cell>
          <cell r="D10" t="str">
            <v>mb</v>
          </cell>
          <cell r="E10">
            <v>0</v>
          </cell>
        </row>
        <row r="11">
          <cell r="A11" t="str">
            <v>P-1a</v>
          </cell>
          <cell r="B11">
            <v>0.04</v>
          </cell>
          <cell r="C11" t="str">
            <v>m2/mb</v>
          </cell>
          <cell r="D11" t="str">
            <v>mb</v>
          </cell>
          <cell r="E11">
            <v>0</v>
          </cell>
        </row>
        <row r="12">
          <cell r="A12" t="str">
            <v>P-1b</v>
          </cell>
          <cell r="B12">
            <v>0.04</v>
          </cell>
          <cell r="C12" t="str">
            <v>m2/mb</v>
          </cell>
          <cell r="D12" t="str">
            <v>mb</v>
          </cell>
          <cell r="E12">
            <v>0</v>
          </cell>
        </row>
        <row r="13">
          <cell r="A13" t="str">
            <v>P-1c</v>
          </cell>
          <cell r="B13">
            <v>0.12</v>
          </cell>
          <cell r="C13" t="str">
            <v>m2/mb</v>
          </cell>
          <cell r="D13" t="str">
            <v>mb</v>
          </cell>
          <cell r="E13">
            <v>0</v>
          </cell>
        </row>
        <row r="14">
          <cell r="A14" t="str">
            <v>P-1d</v>
          </cell>
          <cell r="B14">
            <v>0.06</v>
          </cell>
          <cell r="C14" t="str">
            <v>m2/mb</v>
          </cell>
          <cell r="D14" t="str">
            <v>mb</v>
          </cell>
          <cell r="E14">
            <v>0</v>
          </cell>
        </row>
        <row r="15">
          <cell r="A15" t="str">
            <v>P-1e</v>
          </cell>
          <cell r="B15">
            <v>0.12</v>
          </cell>
          <cell r="C15" t="str">
            <v>m2/mb</v>
          </cell>
          <cell r="D15" t="str">
            <v>mb</v>
          </cell>
          <cell r="E15">
            <v>0</v>
          </cell>
        </row>
        <row r="16">
          <cell r="A16" t="str">
            <v>P-18</v>
          </cell>
          <cell r="B16">
            <v>0.12</v>
          </cell>
          <cell r="C16" t="str">
            <v>m2/mb</v>
          </cell>
          <cell r="D16" t="str">
            <v>mb</v>
          </cell>
          <cell r="E16">
            <v>0</v>
          </cell>
        </row>
        <row r="17">
          <cell r="A17" t="str">
            <v>P-20</v>
          </cell>
          <cell r="B17">
            <v>0.12</v>
          </cell>
          <cell r="C17" t="str">
            <v>m2/mb</v>
          </cell>
          <cell r="D17" t="str">
            <v>mb</v>
          </cell>
          <cell r="E17">
            <v>0</v>
          </cell>
        </row>
        <row r="18">
          <cell r="A18" t="str">
            <v>P-21</v>
          </cell>
          <cell r="B18">
            <v>0.24</v>
          </cell>
          <cell r="C18" t="str">
            <v>m2/mb</v>
          </cell>
          <cell r="D18" t="str">
            <v>mb</v>
          </cell>
          <cell r="E18">
            <v>0</v>
          </cell>
        </row>
        <row r="19">
          <cell r="A19" t="str">
            <v>P-22</v>
          </cell>
          <cell r="B19">
            <v>1.1000000000000001</v>
          </cell>
          <cell r="C19" t="str">
            <v>m2</v>
          </cell>
          <cell r="D19" t="str">
            <v>szt</v>
          </cell>
          <cell r="E19">
            <v>0</v>
          </cell>
        </row>
        <row r="20">
          <cell r="A20" t="str">
            <v>P-23</v>
          </cell>
          <cell r="B20">
            <v>0.66200000000000003</v>
          </cell>
          <cell r="C20" t="str">
            <v>m2</v>
          </cell>
          <cell r="D20" t="str">
            <v>szt</v>
          </cell>
          <cell r="E20">
            <v>0</v>
          </cell>
        </row>
        <row r="21">
          <cell r="A21" t="str">
            <v>P-24</v>
          </cell>
          <cell r="B21">
            <v>0.76</v>
          </cell>
          <cell r="C21" t="str">
            <v>m2</v>
          </cell>
          <cell r="D21" t="str">
            <v>szt</v>
          </cell>
          <cell r="E21">
            <v>0</v>
          </cell>
        </row>
        <row r="22">
          <cell r="A22" t="str">
            <v>P-25</v>
          </cell>
          <cell r="B22">
            <v>0.23200000000000001</v>
          </cell>
          <cell r="C22" t="str">
            <v>m2/mb</v>
          </cell>
          <cell r="D22" t="str">
            <v>mb</v>
          </cell>
          <cell r="E22">
            <v>0</v>
          </cell>
        </row>
        <row r="23">
          <cell r="A23" t="str">
            <v>P-26</v>
          </cell>
          <cell r="B23">
            <v>1.2</v>
          </cell>
          <cell r="C23" t="str">
            <v>m2</v>
          </cell>
          <cell r="D23" t="str">
            <v>szt</v>
          </cell>
          <cell r="E23">
            <v>0</v>
          </cell>
        </row>
        <row r="24">
          <cell r="A24" t="str">
            <v>P-2a</v>
          </cell>
          <cell r="B24">
            <v>0.12</v>
          </cell>
          <cell r="C24" t="str">
            <v>m2/mb</v>
          </cell>
          <cell r="D24" t="str">
            <v>mb</v>
          </cell>
          <cell r="E24">
            <v>0</v>
          </cell>
        </row>
        <row r="25">
          <cell r="A25" t="str">
            <v>P-2b</v>
          </cell>
          <cell r="B25">
            <v>0.24</v>
          </cell>
          <cell r="C25" t="str">
            <v>m2/mb</v>
          </cell>
          <cell r="D25" t="str">
            <v>mb</v>
          </cell>
          <cell r="E25">
            <v>0</v>
          </cell>
        </row>
        <row r="26">
          <cell r="A26" t="str">
            <v>P-3a</v>
          </cell>
          <cell r="B26">
            <v>0.2</v>
          </cell>
          <cell r="C26" t="str">
            <v>m2/mb</v>
          </cell>
          <cell r="D26" t="str">
            <v>mb</v>
          </cell>
          <cell r="E26">
            <v>0</v>
          </cell>
        </row>
        <row r="27">
          <cell r="A27" t="str">
            <v>P-3b</v>
          </cell>
          <cell r="B27">
            <v>0.18</v>
          </cell>
          <cell r="C27" t="str">
            <v>m2/mb</v>
          </cell>
          <cell r="D27" t="str">
            <v>mb</v>
          </cell>
          <cell r="E27">
            <v>0</v>
          </cell>
        </row>
        <row r="28">
          <cell r="A28" t="str">
            <v>P-4</v>
          </cell>
          <cell r="B28">
            <v>0.24</v>
          </cell>
          <cell r="C28" t="str">
            <v>m2/mb</v>
          </cell>
          <cell r="D28" t="str">
            <v>mb</v>
          </cell>
          <cell r="E28">
            <v>0</v>
          </cell>
        </row>
        <row r="29">
          <cell r="A29" t="str">
            <v>P-5</v>
          </cell>
          <cell r="B29">
            <v>0.32</v>
          </cell>
          <cell r="C29" t="str">
            <v>m2/mb</v>
          </cell>
          <cell r="D29" t="str">
            <v>mb</v>
          </cell>
          <cell r="E29">
            <v>0</v>
          </cell>
        </row>
        <row r="30">
          <cell r="A30" t="str">
            <v>P-6</v>
          </cell>
          <cell r="B30">
            <v>0.08</v>
          </cell>
          <cell r="C30" t="str">
            <v>m2/mb</v>
          </cell>
          <cell r="D30" t="str">
            <v>mb</v>
          </cell>
          <cell r="E30">
            <v>0</v>
          </cell>
        </row>
        <row r="31">
          <cell r="A31" t="str">
            <v>P-7a</v>
          </cell>
          <cell r="B31">
            <v>0.12</v>
          </cell>
          <cell r="C31" t="str">
            <v>m2/mb</v>
          </cell>
          <cell r="D31" t="str">
            <v>mb</v>
          </cell>
          <cell r="E31">
            <v>0</v>
          </cell>
        </row>
        <row r="32">
          <cell r="A32" t="str">
            <v>P-7b</v>
          </cell>
          <cell r="B32">
            <v>0.24</v>
          </cell>
          <cell r="C32" t="str">
            <v>m2/mb</v>
          </cell>
          <cell r="D32" t="str">
            <v>mb</v>
          </cell>
          <cell r="E32">
            <v>0</v>
          </cell>
        </row>
        <row r="33">
          <cell r="A33" t="str">
            <v>P-7c</v>
          </cell>
          <cell r="B33">
            <v>0.06</v>
          </cell>
          <cell r="C33" t="str">
            <v>m2/mb</v>
          </cell>
          <cell r="D33" t="str">
            <v>mb</v>
          </cell>
          <cell r="E33">
            <v>0</v>
          </cell>
        </row>
        <row r="34">
          <cell r="A34" t="str">
            <v>P-7d</v>
          </cell>
          <cell r="B34">
            <v>0.12</v>
          </cell>
          <cell r="C34" t="str">
            <v>m2/mb</v>
          </cell>
          <cell r="D34" t="str">
            <v>mb</v>
          </cell>
          <cell r="E34">
            <v>0</v>
          </cell>
        </row>
        <row r="35">
          <cell r="A35" t="str">
            <v>P-8a</v>
          </cell>
          <cell r="B35">
            <v>1.21</v>
          </cell>
          <cell r="C35" t="str">
            <v>m2</v>
          </cell>
          <cell r="D35" t="str">
            <v>szt</v>
          </cell>
          <cell r="E35">
            <v>0</v>
          </cell>
        </row>
        <row r="36">
          <cell r="A36" t="str">
            <v>P-8ad</v>
          </cell>
          <cell r="B36">
            <v>1.59</v>
          </cell>
          <cell r="C36" t="str">
            <v>m2</v>
          </cell>
          <cell r="D36" t="str">
            <v>szt</v>
          </cell>
          <cell r="E36">
            <v>0</v>
          </cell>
        </row>
        <row r="37">
          <cell r="A37" t="str">
            <v>P-8b</v>
          </cell>
          <cell r="B37">
            <v>1.49</v>
          </cell>
          <cell r="C37" t="str">
            <v>m2</v>
          </cell>
          <cell r="D37" t="str">
            <v>szt</v>
          </cell>
          <cell r="E37">
            <v>0</v>
          </cell>
        </row>
        <row r="38">
          <cell r="A38" t="str">
            <v>P-8bd</v>
          </cell>
          <cell r="B38">
            <v>1.94</v>
          </cell>
          <cell r="C38" t="str">
            <v>m2</v>
          </cell>
          <cell r="D38" t="str">
            <v>szt</v>
          </cell>
          <cell r="E38">
            <v>0</v>
          </cell>
        </row>
        <row r="39">
          <cell r="A39" t="str">
            <v>P-8c</v>
          </cell>
          <cell r="B39">
            <v>2.4</v>
          </cell>
          <cell r="C39" t="str">
            <v>m2</v>
          </cell>
          <cell r="D39" t="str">
            <v>szt</v>
          </cell>
          <cell r="E39">
            <v>0</v>
          </cell>
        </row>
        <row r="40">
          <cell r="A40" t="str">
            <v>P-8d</v>
          </cell>
          <cell r="B40">
            <v>1.49</v>
          </cell>
          <cell r="C40" t="str">
            <v>m2</v>
          </cell>
          <cell r="D40" t="str">
            <v>szt</v>
          </cell>
          <cell r="E40">
            <v>0</v>
          </cell>
        </row>
        <row r="41">
          <cell r="A41" t="str">
            <v>P-8dd</v>
          </cell>
          <cell r="B41">
            <v>1.94</v>
          </cell>
          <cell r="C41" t="str">
            <v>m2</v>
          </cell>
          <cell r="D41" t="str">
            <v>szt</v>
          </cell>
          <cell r="E41">
            <v>0</v>
          </cell>
        </row>
        <row r="42">
          <cell r="A42" t="str">
            <v>P-8e</v>
          </cell>
          <cell r="B42">
            <v>2.19</v>
          </cell>
          <cell r="C42" t="str">
            <v>m2</v>
          </cell>
          <cell r="D42" t="str">
            <v>szt</v>
          </cell>
          <cell r="E42">
            <v>0</v>
          </cell>
        </row>
        <row r="43">
          <cell r="A43" t="str">
            <v>P-8ed</v>
          </cell>
          <cell r="B43">
            <v>2.72</v>
          </cell>
          <cell r="C43" t="str">
            <v>m2</v>
          </cell>
          <cell r="D43" t="str">
            <v>szt</v>
          </cell>
          <cell r="E43">
            <v>0</v>
          </cell>
        </row>
        <row r="44">
          <cell r="A44" t="str">
            <v>P-8f</v>
          </cell>
          <cell r="B44">
            <v>2.19</v>
          </cell>
          <cell r="C44" t="str">
            <v>m2</v>
          </cell>
          <cell r="D44" t="str">
            <v>szt</v>
          </cell>
          <cell r="E44">
            <v>0</v>
          </cell>
        </row>
        <row r="45">
          <cell r="A45" t="str">
            <v>P-8fd</v>
          </cell>
          <cell r="B45">
            <v>2.72</v>
          </cell>
          <cell r="C45" t="str">
            <v>m2</v>
          </cell>
          <cell r="D45" t="str">
            <v>szt</v>
          </cell>
          <cell r="E45">
            <v>0</v>
          </cell>
        </row>
        <row r="46">
          <cell r="A46" t="str">
            <v>P-8g</v>
          </cell>
          <cell r="B46">
            <v>2.4700000000000002</v>
          </cell>
          <cell r="C46" t="str">
            <v>m2</v>
          </cell>
          <cell r="D46" t="str">
            <v>szt</v>
          </cell>
          <cell r="E46">
            <v>0</v>
          </cell>
        </row>
        <row r="47">
          <cell r="A47" t="str">
            <v>P-8h</v>
          </cell>
          <cell r="B47">
            <v>3.16</v>
          </cell>
          <cell r="C47" t="str">
            <v>m2</v>
          </cell>
          <cell r="D47" t="str">
            <v>szt</v>
          </cell>
          <cell r="E47">
            <v>0</v>
          </cell>
        </row>
        <row r="48">
          <cell r="A48" t="str">
            <v>P-8i</v>
          </cell>
          <cell r="B48">
            <v>3.5</v>
          </cell>
          <cell r="C48" t="str">
            <v>m2</v>
          </cell>
          <cell r="D48" t="str">
            <v>szt</v>
          </cell>
          <cell r="E48">
            <v>0</v>
          </cell>
        </row>
        <row r="49">
          <cell r="A49" t="str">
            <v>P-9</v>
          </cell>
          <cell r="B49">
            <v>4.1500000000000004</v>
          </cell>
          <cell r="C49" t="str">
            <v>m2</v>
          </cell>
          <cell r="D49" t="str">
            <v>szt</v>
          </cell>
          <cell r="E49">
            <v>0</v>
          </cell>
        </row>
        <row r="50">
          <cell r="A50" t="str">
            <v>kraw</v>
          </cell>
          <cell r="B50">
            <v>0.2</v>
          </cell>
          <cell r="C50" t="str">
            <v>m2/mb</v>
          </cell>
          <cell r="D50" t="str">
            <v>mb</v>
          </cell>
          <cell r="E50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rona1"/>
      <sheetName val="strona2"/>
      <sheetName val="strona3"/>
      <sheetName val="strona4"/>
      <sheetName val="strona5"/>
      <sheetName val="strona6"/>
      <sheetName val="TabelaNor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2">
          <cell r="A2" t="str">
            <v>P-10</v>
          </cell>
          <cell r="B2">
            <v>0.5</v>
          </cell>
          <cell r="C2" t="str">
            <v>m2</v>
          </cell>
          <cell r="D2" t="str">
            <v>szt</v>
          </cell>
          <cell r="E2">
            <v>1</v>
          </cell>
        </row>
        <row r="3">
          <cell r="A3" t="str">
            <v>P-11</v>
          </cell>
          <cell r="B3">
            <v>0.5</v>
          </cell>
          <cell r="C3" t="str">
            <v>m2/mb</v>
          </cell>
          <cell r="D3" t="str">
            <v>mb</v>
          </cell>
          <cell r="E3">
            <v>0</v>
          </cell>
        </row>
        <row r="4">
          <cell r="A4" t="str">
            <v>P-12</v>
          </cell>
          <cell r="B4">
            <v>0.5</v>
          </cell>
          <cell r="C4" t="str">
            <v>m2/mb</v>
          </cell>
          <cell r="D4" t="str">
            <v>mb</v>
          </cell>
          <cell r="E4">
            <v>0</v>
          </cell>
        </row>
        <row r="5">
          <cell r="A5" t="str">
            <v>P-13</v>
          </cell>
          <cell r="B5">
            <v>0.26250000000000001</v>
          </cell>
          <cell r="C5" t="str">
            <v>m2/mb</v>
          </cell>
          <cell r="D5" t="str">
            <v>mb</v>
          </cell>
          <cell r="E5">
            <v>0</v>
          </cell>
        </row>
        <row r="6">
          <cell r="A6" t="str">
            <v>P-14</v>
          </cell>
          <cell r="B6">
            <v>0.375</v>
          </cell>
          <cell r="C6" t="str">
            <v>m2/mb</v>
          </cell>
          <cell r="D6" t="str">
            <v>mb</v>
          </cell>
          <cell r="E6">
            <v>0</v>
          </cell>
        </row>
        <row r="7">
          <cell r="A7" t="str">
            <v>P-15</v>
          </cell>
          <cell r="B7">
            <v>1.325</v>
          </cell>
          <cell r="C7" t="str">
            <v>m2</v>
          </cell>
          <cell r="D7" t="str">
            <v>szt</v>
          </cell>
          <cell r="E7">
            <v>0</v>
          </cell>
        </row>
        <row r="8">
          <cell r="A8" t="str">
            <v>P-16</v>
          </cell>
          <cell r="B8">
            <v>1.23</v>
          </cell>
          <cell r="C8" t="str">
            <v>m2</v>
          </cell>
          <cell r="D8" t="str">
            <v>szt</v>
          </cell>
          <cell r="E8">
            <v>0</v>
          </cell>
        </row>
        <row r="9">
          <cell r="A9" t="str">
            <v>P-17</v>
          </cell>
          <cell r="B9">
            <v>0.12</v>
          </cell>
          <cell r="C9" t="str">
            <v>m2/mb</v>
          </cell>
          <cell r="D9" t="str">
            <v>mb</v>
          </cell>
          <cell r="E9">
            <v>0</v>
          </cell>
        </row>
        <row r="10">
          <cell r="A10" t="str">
            <v>P-19</v>
          </cell>
          <cell r="B10">
            <v>0.12</v>
          </cell>
          <cell r="C10" t="str">
            <v>m2/mb</v>
          </cell>
          <cell r="D10" t="str">
            <v>mb</v>
          </cell>
          <cell r="E10">
            <v>0</v>
          </cell>
        </row>
        <row r="11">
          <cell r="A11" t="str">
            <v>P-1a</v>
          </cell>
          <cell r="B11">
            <v>0.04</v>
          </cell>
          <cell r="C11" t="str">
            <v>m2/mb</v>
          </cell>
          <cell r="D11" t="str">
            <v>mb</v>
          </cell>
          <cell r="E11">
            <v>0</v>
          </cell>
        </row>
        <row r="12">
          <cell r="A12" t="str">
            <v>P-1b</v>
          </cell>
          <cell r="B12">
            <v>0.04</v>
          </cell>
          <cell r="C12" t="str">
            <v>m2/mb</v>
          </cell>
          <cell r="D12" t="str">
            <v>mb</v>
          </cell>
          <cell r="E12">
            <v>0</v>
          </cell>
        </row>
        <row r="13">
          <cell r="A13" t="str">
            <v>P-1c</v>
          </cell>
          <cell r="B13">
            <v>0.12</v>
          </cell>
          <cell r="C13" t="str">
            <v>m2/mb</v>
          </cell>
          <cell r="D13" t="str">
            <v>mb</v>
          </cell>
          <cell r="E13">
            <v>0</v>
          </cell>
        </row>
        <row r="14">
          <cell r="A14" t="str">
            <v>P-1d</v>
          </cell>
          <cell r="B14">
            <v>0.06</v>
          </cell>
          <cell r="C14" t="str">
            <v>m2/mb</v>
          </cell>
          <cell r="D14" t="str">
            <v>mb</v>
          </cell>
          <cell r="E14">
            <v>0</v>
          </cell>
        </row>
        <row r="15">
          <cell r="A15" t="str">
            <v>P-1e</v>
          </cell>
          <cell r="B15">
            <v>0.12</v>
          </cell>
          <cell r="C15" t="str">
            <v>m2/mb</v>
          </cell>
          <cell r="D15" t="str">
            <v>mb</v>
          </cell>
          <cell r="E15">
            <v>0</v>
          </cell>
        </row>
        <row r="16">
          <cell r="A16" t="str">
            <v>P-18</v>
          </cell>
          <cell r="B16">
            <v>0.12</v>
          </cell>
          <cell r="C16" t="str">
            <v>m2/mb</v>
          </cell>
          <cell r="D16" t="str">
            <v>mb</v>
          </cell>
          <cell r="E16">
            <v>0</v>
          </cell>
        </row>
        <row r="17">
          <cell r="A17" t="str">
            <v>P-20</v>
          </cell>
          <cell r="B17">
            <v>0.12</v>
          </cell>
          <cell r="C17" t="str">
            <v>m2/mb</v>
          </cell>
          <cell r="D17" t="str">
            <v>mb</v>
          </cell>
          <cell r="E17">
            <v>0</v>
          </cell>
        </row>
        <row r="18">
          <cell r="A18" t="str">
            <v>P-21</v>
          </cell>
          <cell r="B18">
            <v>0.24</v>
          </cell>
          <cell r="C18" t="str">
            <v>m2/mb</v>
          </cell>
          <cell r="D18" t="str">
            <v>mb</v>
          </cell>
          <cell r="E18">
            <v>0</v>
          </cell>
        </row>
        <row r="19">
          <cell r="A19" t="str">
            <v>P-22</v>
          </cell>
          <cell r="B19">
            <v>1.1000000000000001</v>
          </cell>
          <cell r="C19" t="str">
            <v>m2</v>
          </cell>
          <cell r="D19" t="str">
            <v>szt</v>
          </cell>
          <cell r="E19">
            <v>0</v>
          </cell>
        </row>
        <row r="20">
          <cell r="A20" t="str">
            <v>P-23</v>
          </cell>
          <cell r="B20">
            <v>0.66200000000000003</v>
          </cell>
          <cell r="C20" t="str">
            <v>m2</v>
          </cell>
          <cell r="D20" t="str">
            <v>szt</v>
          </cell>
          <cell r="E20">
            <v>0</v>
          </cell>
        </row>
        <row r="21">
          <cell r="A21" t="str">
            <v>P-24</v>
          </cell>
          <cell r="B21">
            <v>0.76</v>
          </cell>
          <cell r="C21" t="str">
            <v>m2</v>
          </cell>
          <cell r="D21" t="str">
            <v>szt</v>
          </cell>
          <cell r="E21">
            <v>0</v>
          </cell>
        </row>
        <row r="22">
          <cell r="A22" t="str">
            <v>P-25</v>
          </cell>
          <cell r="B22">
            <v>0.23200000000000001</v>
          </cell>
          <cell r="C22" t="str">
            <v>m2/mb</v>
          </cell>
          <cell r="D22" t="str">
            <v>mb</v>
          </cell>
          <cell r="E22">
            <v>0</v>
          </cell>
        </row>
        <row r="23">
          <cell r="A23" t="str">
            <v>P-26</v>
          </cell>
          <cell r="B23">
            <v>1.2</v>
          </cell>
          <cell r="C23" t="str">
            <v>m2</v>
          </cell>
          <cell r="D23" t="str">
            <v>szt</v>
          </cell>
          <cell r="E23">
            <v>0</v>
          </cell>
        </row>
        <row r="24">
          <cell r="A24" t="str">
            <v>P-2a</v>
          </cell>
          <cell r="B24">
            <v>0.12</v>
          </cell>
          <cell r="C24" t="str">
            <v>m2/mb</v>
          </cell>
          <cell r="D24" t="str">
            <v>mb</v>
          </cell>
          <cell r="E24">
            <v>0</v>
          </cell>
        </row>
        <row r="25">
          <cell r="A25" t="str">
            <v>P-2b</v>
          </cell>
          <cell r="B25">
            <v>0.24</v>
          </cell>
          <cell r="C25" t="str">
            <v>m2/mb</v>
          </cell>
          <cell r="D25" t="str">
            <v>mb</v>
          </cell>
          <cell r="E25">
            <v>0</v>
          </cell>
        </row>
        <row r="26">
          <cell r="A26" t="str">
            <v>P-3a</v>
          </cell>
          <cell r="B26">
            <v>0.2</v>
          </cell>
          <cell r="C26" t="str">
            <v>m2/mb</v>
          </cell>
          <cell r="D26" t="str">
            <v>mb</v>
          </cell>
          <cell r="E26">
            <v>0</v>
          </cell>
        </row>
        <row r="27">
          <cell r="A27" t="str">
            <v>P-3b</v>
          </cell>
          <cell r="B27">
            <v>0.18</v>
          </cell>
          <cell r="C27" t="str">
            <v>m2/mb</v>
          </cell>
          <cell r="D27" t="str">
            <v>mb</v>
          </cell>
          <cell r="E27">
            <v>0</v>
          </cell>
        </row>
        <row r="28">
          <cell r="A28" t="str">
            <v>P-4</v>
          </cell>
          <cell r="B28">
            <v>0.24</v>
          </cell>
          <cell r="C28" t="str">
            <v>m2/mb</v>
          </cell>
          <cell r="D28" t="str">
            <v>mb</v>
          </cell>
          <cell r="E28">
            <v>0</v>
          </cell>
        </row>
        <row r="29">
          <cell r="A29" t="str">
            <v>P-5</v>
          </cell>
          <cell r="B29">
            <v>0.32</v>
          </cell>
          <cell r="C29" t="str">
            <v>m2/mb</v>
          </cell>
          <cell r="D29" t="str">
            <v>mb</v>
          </cell>
          <cell r="E29">
            <v>0</v>
          </cell>
        </row>
        <row r="30">
          <cell r="A30" t="str">
            <v>P-6</v>
          </cell>
          <cell r="B30">
            <v>0.08</v>
          </cell>
          <cell r="C30" t="str">
            <v>m2/mb</v>
          </cell>
          <cell r="D30" t="str">
            <v>mb</v>
          </cell>
          <cell r="E30">
            <v>0</v>
          </cell>
        </row>
        <row r="31">
          <cell r="A31" t="str">
            <v>P-7a</v>
          </cell>
          <cell r="B31">
            <v>0.12</v>
          </cell>
          <cell r="C31" t="str">
            <v>m2/mb</v>
          </cell>
          <cell r="D31" t="str">
            <v>mb</v>
          </cell>
          <cell r="E31">
            <v>0</v>
          </cell>
        </row>
        <row r="32">
          <cell r="A32" t="str">
            <v>P-7b</v>
          </cell>
          <cell r="B32">
            <v>0.24</v>
          </cell>
          <cell r="C32" t="str">
            <v>m2/mb</v>
          </cell>
          <cell r="D32" t="str">
            <v>mb</v>
          </cell>
          <cell r="E32">
            <v>0</v>
          </cell>
        </row>
        <row r="33">
          <cell r="A33" t="str">
            <v>P-7c</v>
          </cell>
          <cell r="B33">
            <v>0.06</v>
          </cell>
          <cell r="C33" t="str">
            <v>m2/mb</v>
          </cell>
          <cell r="D33" t="str">
            <v>mb</v>
          </cell>
          <cell r="E33">
            <v>0</v>
          </cell>
        </row>
        <row r="34">
          <cell r="A34" t="str">
            <v>P-7d</v>
          </cell>
          <cell r="B34">
            <v>0.12</v>
          </cell>
          <cell r="C34" t="str">
            <v>m2/mb</v>
          </cell>
          <cell r="D34" t="str">
            <v>mb</v>
          </cell>
          <cell r="E34">
            <v>0</v>
          </cell>
        </row>
        <row r="35">
          <cell r="A35" t="str">
            <v>P-8a</v>
          </cell>
          <cell r="B35">
            <v>1.21</v>
          </cell>
          <cell r="C35" t="str">
            <v>m2</v>
          </cell>
          <cell r="D35" t="str">
            <v>szt</v>
          </cell>
          <cell r="E35">
            <v>0</v>
          </cell>
        </row>
        <row r="36">
          <cell r="A36" t="str">
            <v>P-8ad</v>
          </cell>
          <cell r="B36">
            <v>1.59</v>
          </cell>
          <cell r="C36" t="str">
            <v>m2</v>
          </cell>
          <cell r="D36" t="str">
            <v>szt</v>
          </cell>
          <cell r="E36">
            <v>0</v>
          </cell>
        </row>
        <row r="37">
          <cell r="A37" t="str">
            <v>P-8b</v>
          </cell>
          <cell r="B37">
            <v>1.49</v>
          </cell>
          <cell r="C37" t="str">
            <v>m2</v>
          </cell>
          <cell r="D37" t="str">
            <v>szt</v>
          </cell>
          <cell r="E37">
            <v>0</v>
          </cell>
        </row>
        <row r="38">
          <cell r="A38" t="str">
            <v>P-8bd</v>
          </cell>
          <cell r="B38">
            <v>1.94</v>
          </cell>
          <cell r="C38" t="str">
            <v>m2</v>
          </cell>
          <cell r="D38" t="str">
            <v>szt</v>
          </cell>
          <cell r="E38">
            <v>0</v>
          </cell>
        </row>
        <row r="39">
          <cell r="A39" t="str">
            <v>P-8c</v>
          </cell>
          <cell r="B39">
            <v>2.4</v>
          </cell>
          <cell r="C39" t="str">
            <v>m2</v>
          </cell>
          <cell r="D39" t="str">
            <v>szt</v>
          </cell>
          <cell r="E39">
            <v>0</v>
          </cell>
        </row>
        <row r="40">
          <cell r="A40" t="str">
            <v>P-8d</v>
          </cell>
          <cell r="B40">
            <v>1.49</v>
          </cell>
          <cell r="C40" t="str">
            <v>m2</v>
          </cell>
          <cell r="D40" t="str">
            <v>szt</v>
          </cell>
          <cell r="E40">
            <v>0</v>
          </cell>
        </row>
        <row r="41">
          <cell r="A41" t="str">
            <v>P-8dd</v>
          </cell>
          <cell r="B41">
            <v>1.94</v>
          </cell>
          <cell r="C41" t="str">
            <v>m2</v>
          </cell>
          <cell r="D41" t="str">
            <v>szt</v>
          </cell>
          <cell r="E41">
            <v>0</v>
          </cell>
        </row>
        <row r="42">
          <cell r="A42" t="str">
            <v>P-8e</v>
          </cell>
          <cell r="B42">
            <v>2.19</v>
          </cell>
          <cell r="C42" t="str">
            <v>m2</v>
          </cell>
          <cell r="D42" t="str">
            <v>szt</v>
          </cell>
          <cell r="E42">
            <v>0</v>
          </cell>
        </row>
        <row r="43">
          <cell r="A43" t="str">
            <v>P-8ed</v>
          </cell>
          <cell r="B43">
            <v>2.72</v>
          </cell>
          <cell r="C43" t="str">
            <v>m2</v>
          </cell>
          <cell r="D43" t="str">
            <v>szt</v>
          </cell>
          <cell r="E43">
            <v>0</v>
          </cell>
        </row>
        <row r="44">
          <cell r="A44" t="str">
            <v>P-8f</v>
          </cell>
          <cell r="B44">
            <v>2.19</v>
          </cell>
          <cell r="C44" t="str">
            <v>m2</v>
          </cell>
          <cell r="D44" t="str">
            <v>szt</v>
          </cell>
          <cell r="E44">
            <v>0</v>
          </cell>
        </row>
        <row r="45">
          <cell r="A45" t="str">
            <v>P-8fd</v>
          </cell>
          <cell r="B45">
            <v>2.72</v>
          </cell>
          <cell r="C45" t="str">
            <v>m2</v>
          </cell>
          <cell r="D45" t="str">
            <v>szt</v>
          </cell>
          <cell r="E45">
            <v>0</v>
          </cell>
        </row>
        <row r="46">
          <cell r="A46" t="str">
            <v>P-8g</v>
          </cell>
          <cell r="B46">
            <v>2.4700000000000002</v>
          </cell>
          <cell r="C46" t="str">
            <v>m2</v>
          </cell>
          <cell r="D46" t="str">
            <v>szt</v>
          </cell>
          <cell r="E46">
            <v>0</v>
          </cell>
        </row>
        <row r="47">
          <cell r="A47" t="str">
            <v>P-8h</v>
          </cell>
          <cell r="B47">
            <v>3.16</v>
          </cell>
          <cell r="C47" t="str">
            <v>m2</v>
          </cell>
          <cell r="D47" t="str">
            <v>szt</v>
          </cell>
          <cell r="E47">
            <v>0</v>
          </cell>
        </row>
        <row r="48">
          <cell r="A48" t="str">
            <v>P-8i</v>
          </cell>
          <cell r="B48">
            <v>3.5</v>
          </cell>
          <cell r="C48" t="str">
            <v>m2</v>
          </cell>
          <cell r="D48" t="str">
            <v>szt</v>
          </cell>
          <cell r="E48">
            <v>0</v>
          </cell>
        </row>
        <row r="49">
          <cell r="A49" t="str">
            <v>P-9</v>
          </cell>
          <cell r="B49">
            <v>4.1500000000000004</v>
          </cell>
          <cell r="C49" t="str">
            <v>m2</v>
          </cell>
          <cell r="D49" t="str">
            <v>szt</v>
          </cell>
          <cell r="E49">
            <v>0</v>
          </cell>
        </row>
        <row r="50">
          <cell r="A50" t="str">
            <v>kraw</v>
          </cell>
          <cell r="B50">
            <v>0.2</v>
          </cell>
          <cell r="C50" t="str">
            <v>m2/mb</v>
          </cell>
          <cell r="D50" t="str">
            <v>mb</v>
          </cell>
          <cell r="E50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rona1"/>
      <sheetName val="strona2"/>
      <sheetName val="strona3"/>
      <sheetName val="strona4"/>
      <sheetName val="strona5"/>
      <sheetName val="strona6"/>
      <sheetName val="TabelaNorm"/>
    </sheetNames>
    <sheetDataSet>
      <sheetData sheetId="0"/>
      <sheetData sheetId="1"/>
      <sheetData sheetId="2">
        <row r="93">
          <cell r="L93">
            <v>0</v>
          </cell>
        </row>
      </sheetData>
      <sheetData sheetId="3"/>
      <sheetData sheetId="4"/>
      <sheetData sheetId="5"/>
      <sheetData sheetId="6">
        <row r="2">
          <cell r="A2" t="str">
            <v>P-10</v>
          </cell>
          <cell r="B2">
            <v>0.5</v>
          </cell>
          <cell r="C2" t="str">
            <v>m2</v>
          </cell>
          <cell r="D2" t="str">
            <v>szt</v>
          </cell>
          <cell r="E2">
            <v>1</v>
          </cell>
        </row>
        <row r="3">
          <cell r="A3" t="str">
            <v>P-11</v>
          </cell>
          <cell r="B3">
            <v>0.5</v>
          </cell>
          <cell r="C3" t="str">
            <v>m2/mb</v>
          </cell>
          <cell r="D3" t="str">
            <v>mb</v>
          </cell>
          <cell r="E3">
            <v>0</v>
          </cell>
        </row>
        <row r="4">
          <cell r="A4" t="str">
            <v>P-12</v>
          </cell>
          <cell r="B4">
            <v>0.5</v>
          </cell>
          <cell r="C4" t="str">
            <v>m2/mb</v>
          </cell>
          <cell r="D4" t="str">
            <v>mb</v>
          </cell>
          <cell r="E4">
            <v>0</v>
          </cell>
        </row>
        <row r="5">
          <cell r="A5" t="str">
            <v>P-13</v>
          </cell>
          <cell r="B5">
            <v>0.26250000000000001</v>
          </cell>
          <cell r="C5" t="str">
            <v>m2/mb</v>
          </cell>
          <cell r="D5" t="str">
            <v>mb</v>
          </cell>
          <cell r="E5">
            <v>0</v>
          </cell>
        </row>
        <row r="6">
          <cell r="A6" t="str">
            <v>P-14</v>
          </cell>
          <cell r="B6">
            <v>0.375</v>
          </cell>
          <cell r="C6" t="str">
            <v>m2/mb</v>
          </cell>
          <cell r="D6" t="str">
            <v>mb</v>
          </cell>
          <cell r="E6">
            <v>0</v>
          </cell>
        </row>
        <row r="7">
          <cell r="A7" t="str">
            <v>P-15</v>
          </cell>
          <cell r="B7">
            <v>1.325</v>
          </cell>
          <cell r="C7" t="str">
            <v>m2</v>
          </cell>
          <cell r="D7" t="str">
            <v>szt</v>
          </cell>
          <cell r="E7">
            <v>0</v>
          </cell>
        </row>
        <row r="8">
          <cell r="A8" t="str">
            <v>P-16</v>
          </cell>
          <cell r="B8">
            <v>1.23</v>
          </cell>
          <cell r="C8" t="str">
            <v>m2</v>
          </cell>
          <cell r="D8" t="str">
            <v>szt</v>
          </cell>
          <cell r="E8">
            <v>0</v>
          </cell>
        </row>
        <row r="9">
          <cell r="A9" t="str">
            <v>P-17</v>
          </cell>
          <cell r="B9">
            <v>0.12</v>
          </cell>
          <cell r="C9" t="str">
            <v>m2/mb</v>
          </cell>
          <cell r="D9" t="str">
            <v>mb</v>
          </cell>
          <cell r="E9">
            <v>0</v>
          </cell>
        </row>
        <row r="10">
          <cell r="A10" t="str">
            <v>P-19</v>
          </cell>
          <cell r="B10">
            <v>0.12</v>
          </cell>
          <cell r="C10" t="str">
            <v>m2/mb</v>
          </cell>
          <cell r="D10" t="str">
            <v>mb</v>
          </cell>
          <cell r="E10">
            <v>0</v>
          </cell>
        </row>
        <row r="11">
          <cell r="A11" t="str">
            <v>P-1a</v>
          </cell>
          <cell r="B11">
            <v>0.04</v>
          </cell>
          <cell r="C11" t="str">
            <v>m2/mb</v>
          </cell>
          <cell r="D11" t="str">
            <v>mb</v>
          </cell>
          <cell r="E11">
            <v>0</v>
          </cell>
        </row>
        <row r="12">
          <cell r="A12" t="str">
            <v>P-1b</v>
          </cell>
          <cell r="B12">
            <v>0.04</v>
          </cell>
          <cell r="C12" t="str">
            <v>m2/mb</v>
          </cell>
          <cell r="D12" t="str">
            <v>mb</v>
          </cell>
          <cell r="E12">
            <v>0</v>
          </cell>
        </row>
        <row r="13">
          <cell r="A13" t="str">
            <v>P-1c</v>
          </cell>
          <cell r="B13">
            <v>0.12</v>
          </cell>
          <cell r="C13" t="str">
            <v>m2/mb</v>
          </cell>
          <cell r="D13" t="str">
            <v>mb</v>
          </cell>
          <cell r="E13">
            <v>0</v>
          </cell>
        </row>
        <row r="14">
          <cell r="A14" t="str">
            <v>P-1d</v>
          </cell>
          <cell r="B14">
            <v>0.06</v>
          </cell>
          <cell r="C14" t="str">
            <v>m2/mb</v>
          </cell>
          <cell r="D14" t="str">
            <v>mb</v>
          </cell>
          <cell r="E14">
            <v>0</v>
          </cell>
        </row>
        <row r="15">
          <cell r="A15" t="str">
            <v>P-1e</v>
          </cell>
          <cell r="B15">
            <v>0.12</v>
          </cell>
          <cell r="C15" t="str">
            <v>m2/mb</v>
          </cell>
          <cell r="D15" t="str">
            <v>mb</v>
          </cell>
          <cell r="E15">
            <v>0</v>
          </cell>
        </row>
        <row r="16">
          <cell r="A16" t="str">
            <v>P-18</v>
          </cell>
          <cell r="B16">
            <v>0.12</v>
          </cell>
          <cell r="C16" t="str">
            <v>m2/mb</v>
          </cell>
          <cell r="D16" t="str">
            <v>mb</v>
          </cell>
          <cell r="E16">
            <v>0</v>
          </cell>
        </row>
        <row r="17">
          <cell r="A17" t="str">
            <v>P-20</v>
          </cell>
          <cell r="B17">
            <v>0.12</v>
          </cell>
          <cell r="C17" t="str">
            <v>m2/mb</v>
          </cell>
          <cell r="D17" t="str">
            <v>mb</v>
          </cell>
          <cell r="E17">
            <v>0</v>
          </cell>
        </row>
        <row r="18">
          <cell r="A18" t="str">
            <v>P-21</v>
          </cell>
          <cell r="B18">
            <v>0.24</v>
          </cell>
          <cell r="C18" t="str">
            <v>m2/mb</v>
          </cell>
          <cell r="D18" t="str">
            <v>mb</v>
          </cell>
          <cell r="E18">
            <v>0</v>
          </cell>
        </row>
        <row r="19">
          <cell r="A19" t="str">
            <v>P-22</v>
          </cell>
          <cell r="B19">
            <v>1.1000000000000001</v>
          </cell>
          <cell r="C19" t="str">
            <v>m2</v>
          </cell>
          <cell r="D19" t="str">
            <v>szt</v>
          </cell>
          <cell r="E19">
            <v>0</v>
          </cell>
        </row>
        <row r="20">
          <cell r="A20" t="str">
            <v>P-23</v>
          </cell>
          <cell r="B20">
            <v>0.66200000000000003</v>
          </cell>
          <cell r="C20" t="str">
            <v>m2</v>
          </cell>
          <cell r="D20" t="str">
            <v>szt</v>
          </cell>
          <cell r="E20">
            <v>0</v>
          </cell>
        </row>
        <row r="21">
          <cell r="A21" t="str">
            <v>P-24</v>
          </cell>
          <cell r="B21">
            <v>0.76</v>
          </cell>
          <cell r="C21" t="str">
            <v>m2</v>
          </cell>
          <cell r="D21" t="str">
            <v>szt</v>
          </cell>
          <cell r="E21">
            <v>0</v>
          </cell>
        </row>
        <row r="22">
          <cell r="A22" t="str">
            <v>P-25</v>
          </cell>
          <cell r="B22">
            <v>0.23200000000000001</v>
          </cell>
          <cell r="C22" t="str">
            <v>m2/mb</v>
          </cell>
          <cell r="D22" t="str">
            <v>mb</v>
          </cell>
          <cell r="E22">
            <v>0</v>
          </cell>
        </row>
        <row r="23">
          <cell r="A23" t="str">
            <v>P-26</v>
          </cell>
          <cell r="B23">
            <v>1.2</v>
          </cell>
          <cell r="C23" t="str">
            <v>m2</v>
          </cell>
          <cell r="D23" t="str">
            <v>szt</v>
          </cell>
          <cell r="E23">
            <v>0</v>
          </cell>
        </row>
        <row r="24">
          <cell r="A24" t="str">
            <v>P-2a</v>
          </cell>
          <cell r="B24">
            <v>0.12</v>
          </cell>
          <cell r="C24" t="str">
            <v>m2/mb</v>
          </cell>
          <cell r="D24" t="str">
            <v>mb</v>
          </cell>
          <cell r="E24">
            <v>0</v>
          </cell>
        </row>
        <row r="25">
          <cell r="A25" t="str">
            <v>P-2b</v>
          </cell>
          <cell r="B25">
            <v>0.24</v>
          </cell>
          <cell r="C25" t="str">
            <v>m2/mb</v>
          </cell>
          <cell r="D25" t="str">
            <v>mb</v>
          </cell>
          <cell r="E25">
            <v>0</v>
          </cell>
        </row>
        <row r="26">
          <cell r="A26" t="str">
            <v>P-3a</v>
          </cell>
          <cell r="B26">
            <v>0.2</v>
          </cell>
          <cell r="C26" t="str">
            <v>m2/mb</v>
          </cell>
          <cell r="D26" t="str">
            <v>mb</v>
          </cell>
          <cell r="E26">
            <v>0</v>
          </cell>
        </row>
        <row r="27">
          <cell r="A27" t="str">
            <v>P-3b</v>
          </cell>
          <cell r="B27">
            <v>0.18</v>
          </cell>
          <cell r="C27" t="str">
            <v>m2/mb</v>
          </cell>
          <cell r="D27" t="str">
            <v>mb</v>
          </cell>
          <cell r="E27">
            <v>0</v>
          </cell>
        </row>
        <row r="28">
          <cell r="A28" t="str">
            <v>P-4</v>
          </cell>
          <cell r="B28">
            <v>0.24</v>
          </cell>
          <cell r="C28" t="str">
            <v>m2/mb</v>
          </cell>
          <cell r="D28" t="str">
            <v>mb</v>
          </cell>
          <cell r="E28">
            <v>0</v>
          </cell>
        </row>
        <row r="29">
          <cell r="A29" t="str">
            <v>P-5</v>
          </cell>
          <cell r="B29">
            <v>0.32</v>
          </cell>
          <cell r="C29" t="str">
            <v>m2/mb</v>
          </cell>
          <cell r="D29" t="str">
            <v>mb</v>
          </cell>
          <cell r="E29">
            <v>0</v>
          </cell>
        </row>
        <row r="30">
          <cell r="A30" t="str">
            <v>P-6</v>
          </cell>
          <cell r="B30">
            <v>0.08</v>
          </cell>
          <cell r="C30" t="str">
            <v>m2/mb</v>
          </cell>
          <cell r="D30" t="str">
            <v>mb</v>
          </cell>
          <cell r="E30">
            <v>0</v>
          </cell>
        </row>
        <row r="31">
          <cell r="A31" t="str">
            <v>P-7a</v>
          </cell>
          <cell r="B31">
            <v>0.12</v>
          </cell>
          <cell r="C31" t="str">
            <v>m2/mb</v>
          </cell>
          <cell r="D31" t="str">
            <v>mb</v>
          </cell>
          <cell r="E31">
            <v>0</v>
          </cell>
        </row>
        <row r="32">
          <cell r="A32" t="str">
            <v>P-7b</v>
          </cell>
          <cell r="B32">
            <v>0.24</v>
          </cell>
          <cell r="C32" t="str">
            <v>m2/mb</v>
          </cell>
          <cell r="D32" t="str">
            <v>mb</v>
          </cell>
          <cell r="E32">
            <v>0</v>
          </cell>
        </row>
        <row r="33">
          <cell r="A33" t="str">
            <v>P-7c</v>
          </cell>
          <cell r="B33">
            <v>0.06</v>
          </cell>
          <cell r="C33" t="str">
            <v>m2/mb</v>
          </cell>
          <cell r="D33" t="str">
            <v>mb</v>
          </cell>
          <cell r="E33">
            <v>0</v>
          </cell>
        </row>
        <row r="34">
          <cell r="A34" t="str">
            <v>P-7d</v>
          </cell>
          <cell r="B34">
            <v>0.12</v>
          </cell>
          <cell r="C34" t="str">
            <v>m2/mb</v>
          </cell>
          <cell r="D34" t="str">
            <v>mb</v>
          </cell>
          <cell r="E34">
            <v>0</v>
          </cell>
        </row>
        <row r="35">
          <cell r="A35" t="str">
            <v>P-8a</v>
          </cell>
          <cell r="B35">
            <v>1.21</v>
          </cell>
          <cell r="C35" t="str">
            <v>m2</v>
          </cell>
          <cell r="D35" t="str">
            <v>szt</v>
          </cell>
          <cell r="E35">
            <v>0</v>
          </cell>
        </row>
        <row r="36">
          <cell r="A36" t="str">
            <v>P-8ad</v>
          </cell>
          <cell r="B36">
            <v>1.59</v>
          </cell>
          <cell r="C36" t="str">
            <v>m2</v>
          </cell>
          <cell r="D36" t="str">
            <v>szt</v>
          </cell>
          <cell r="E36">
            <v>0</v>
          </cell>
        </row>
        <row r="37">
          <cell r="A37" t="str">
            <v>P-8b</v>
          </cell>
          <cell r="B37">
            <v>1.49</v>
          </cell>
          <cell r="C37" t="str">
            <v>m2</v>
          </cell>
          <cell r="D37" t="str">
            <v>szt</v>
          </cell>
          <cell r="E37">
            <v>0</v>
          </cell>
        </row>
        <row r="38">
          <cell r="A38" t="str">
            <v>P-8bd</v>
          </cell>
          <cell r="B38">
            <v>1.94</v>
          </cell>
          <cell r="C38" t="str">
            <v>m2</v>
          </cell>
          <cell r="D38" t="str">
            <v>szt</v>
          </cell>
          <cell r="E38">
            <v>0</v>
          </cell>
        </row>
        <row r="39">
          <cell r="A39" t="str">
            <v>P-8c</v>
          </cell>
          <cell r="B39">
            <v>2.4</v>
          </cell>
          <cell r="C39" t="str">
            <v>m2</v>
          </cell>
          <cell r="D39" t="str">
            <v>szt</v>
          </cell>
          <cell r="E39">
            <v>0</v>
          </cell>
        </row>
        <row r="40">
          <cell r="A40" t="str">
            <v>P-8d</v>
          </cell>
          <cell r="B40">
            <v>1.49</v>
          </cell>
          <cell r="C40" t="str">
            <v>m2</v>
          </cell>
          <cell r="D40" t="str">
            <v>szt</v>
          </cell>
          <cell r="E40">
            <v>0</v>
          </cell>
        </row>
        <row r="41">
          <cell r="A41" t="str">
            <v>P-8dd</v>
          </cell>
          <cell r="B41">
            <v>1.94</v>
          </cell>
          <cell r="C41" t="str">
            <v>m2</v>
          </cell>
          <cell r="D41" t="str">
            <v>szt</v>
          </cell>
          <cell r="E41">
            <v>0</v>
          </cell>
        </row>
        <row r="42">
          <cell r="A42" t="str">
            <v>P-8e</v>
          </cell>
          <cell r="B42">
            <v>2.19</v>
          </cell>
          <cell r="C42" t="str">
            <v>m2</v>
          </cell>
          <cell r="D42" t="str">
            <v>szt</v>
          </cell>
          <cell r="E42">
            <v>0</v>
          </cell>
        </row>
        <row r="43">
          <cell r="A43" t="str">
            <v>P-8ed</v>
          </cell>
          <cell r="B43">
            <v>2.72</v>
          </cell>
          <cell r="C43" t="str">
            <v>m2</v>
          </cell>
          <cell r="D43" t="str">
            <v>szt</v>
          </cell>
          <cell r="E43">
            <v>0</v>
          </cell>
        </row>
        <row r="44">
          <cell r="A44" t="str">
            <v>P-8f</v>
          </cell>
          <cell r="B44">
            <v>2.19</v>
          </cell>
          <cell r="C44" t="str">
            <v>m2</v>
          </cell>
          <cell r="D44" t="str">
            <v>szt</v>
          </cell>
          <cell r="E44">
            <v>0</v>
          </cell>
        </row>
        <row r="45">
          <cell r="A45" t="str">
            <v>P-8fd</v>
          </cell>
          <cell r="B45">
            <v>2.72</v>
          </cell>
          <cell r="C45" t="str">
            <v>m2</v>
          </cell>
          <cell r="D45" t="str">
            <v>szt</v>
          </cell>
          <cell r="E45">
            <v>0</v>
          </cell>
        </row>
        <row r="46">
          <cell r="A46" t="str">
            <v>P-8g</v>
          </cell>
          <cell r="B46">
            <v>2.4700000000000002</v>
          </cell>
          <cell r="C46" t="str">
            <v>m2</v>
          </cell>
          <cell r="D46" t="str">
            <v>szt</v>
          </cell>
          <cell r="E46">
            <v>0</v>
          </cell>
        </row>
        <row r="47">
          <cell r="A47" t="str">
            <v>P-8h</v>
          </cell>
          <cell r="B47">
            <v>3.16</v>
          </cell>
          <cell r="C47" t="str">
            <v>m2</v>
          </cell>
          <cell r="D47" t="str">
            <v>szt</v>
          </cell>
          <cell r="E47">
            <v>0</v>
          </cell>
        </row>
        <row r="48">
          <cell r="A48" t="str">
            <v>P-8i</v>
          </cell>
          <cell r="B48">
            <v>3.5</v>
          </cell>
          <cell r="C48" t="str">
            <v>m2</v>
          </cell>
          <cell r="D48" t="str">
            <v>szt</v>
          </cell>
          <cell r="E48">
            <v>0</v>
          </cell>
        </row>
        <row r="49">
          <cell r="A49" t="str">
            <v>P-9</v>
          </cell>
          <cell r="B49">
            <v>4.1500000000000004</v>
          </cell>
          <cell r="C49" t="str">
            <v>m2</v>
          </cell>
          <cell r="D49" t="str">
            <v>szt</v>
          </cell>
          <cell r="E49">
            <v>0</v>
          </cell>
        </row>
        <row r="50">
          <cell r="A50" t="str">
            <v>kraw</v>
          </cell>
          <cell r="B50">
            <v>0.2</v>
          </cell>
          <cell r="C50" t="str">
            <v>m2/mb</v>
          </cell>
          <cell r="D50" t="str">
            <v>mb</v>
          </cell>
          <cell r="E50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rona1"/>
      <sheetName val="strona2"/>
      <sheetName val="strona3"/>
      <sheetName val="strona4"/>
      <sheetName val="strona5"/>
      <sheetName val="TabelaNorm"/>
    </sheetNames>
    <sheetDataSet>
      <sheetData sheetId="0"/>
      <sheetData sheetId="1"/>
      <sheetData sheetId="2"/>
      <sheetData sheetId="3"/>
      <sheetData sheetId="4"/>
      <sheetData sheetId="5">
        <row r="2">
          <cell r="A2" t="str">
            <v>P-10</v>
          </cell>
          <cell r="B2">
            <v>0.5</v>
          </cell>
          <cell r="C2" t="str">
            <v>m2</v>
          </cell>
          <cell r="D2" t="str">
            <v>szt</v>
          </cell>
          <cell r="E2">
            <v>1</v>
          </cell>
        </row>
        <row r="3">
          <cell r="A3" t="str">
            <v>P-11</v>
          </cell>
          <cell r="B3">
            <v>0.5</v>
          </cell>
          <cell r="C3" t="str">
            <v>m2/mb</v>
          </cell>
          <cell r="D3" t="str">
            <v>mb</v>
          </cell>
          <cell r="E3">
            <v>0</v>
          </cell>
        </row>
        <row r="4">
          <cell r="A4" t="str">
            <v>P-12</v>
          </cell>
          <cell r="B4">
            <v>0.5</v>
          </cell>
          <cell r="C4" t="str">
            <v>m2/mb</v>
          </cell>
          <cell r="D4" t="str">
            <v>mb</v>
          </cell>
          <cell r="E4">
            <v>0</v>
          </cell>
        </row>
        <row r="5">
          <cell r="A5" t="str">
            <v>P-13</v>
          </cell>
          <cell r="B5">
            <v>0.26250000000000001</v>
          </cell>
          <cell r="C5" t="str">
            <v>m2/mb</v>
          </cell>
          <cell r="D5" t="str">
            <v>mb</v>
          </cell>
          <cell r="E5">
            <v>0</v>
          </cell>
        </row>
        <row r="6">
          <cell r="A6" t="str">
            <v>P-14</v>
          </cell>
          <cell r="B6">
            <v>0.375</v>
          </cell>
          <cell r="C6" t="str">
            <v>m2/mb</v>
          </cell>
          <cell r="D6" t="str">
            <v>mb</v>
          </cell>
          <cell r="E6">
            <v>0</v>
          </cell>
        </row>
        <row r="7">
          <cell r="A7" t="str">
            <v>P-15</v>
          </cell>
          <cell r="B7">
            <v>1.325</v>
          </cell>
          <cell r="C7" t="str">
            <v>m2</v>
          </cell>
          <cell r="D7" t="str">
            <v>szt</v>
          </cell>
          <cell r="E7">
            <v>0</v>
          </cell>
        </row>
        <row r="8">
          <cell r="A8" t="str">
            <v>P-16</v>
          </cell>
          <cell r="B8">
            <v>1.23</v>
          </cell>
          <cell r="C8" t="str">
            <v>m2</v>
          </cell>
          <cell r="D8" t="str">
            <v>szt</v>
          </cell>
          <cell r="E8">
            <v>0</v>
          </cell>
        </row>
        <row r="9">
          <cell r="A9" t="str">
            <v>P-17</v>
          </cell>
          <cell r="B9">
            <v>0.12</v>
          </cell>
          <cell r="C9" t="str">
            <v>m2/mb</v>
          </cell>
          <cell r="D9" t="str">
            <v>mb</v>
          </cell>
          <cell r="E9">
            <v>0</v>
          </cell>
        </row>
        <row r="10">
          <cell r="A10" t="str">
            <v>P-19</v>
          </cell>
          <cell r="B10">
            <v>0.12</v>
          </cell>
          <cell r="C10" t="str">
            <v>m2/mb</v>
          </cell>
          <cell r="D10" t="str">
            <v>mb</v>
          </cell>
          <cell r="E10">
            <v>0</v>
          </cell>
        </row>
        <row r="11">
          <cell r="A11" t="str">
            <v>P-1a</v>
          </cell>
          <cell r="B11">
            <v>0.04</v>
          </cell>
          <cell r="C11" t="str">
            <v>m2/mb</v>
          </cell>
          <cell r="D11" t="str">
            <v>mb</v>
          </cell>
          <cell r="E11">
            <v>0</v>
          </cell>
        </row>
        <row r="12">
          <cell r="A12" t="str">
            <v>P-1b</v>
          </cell>
          <cell r="B12">
            <v>0.04</v>
          </cell>
          <cell r="C12" t="str">
            <v>m2/mb</v>
          </cell>
          <cell r="D12" t="str">
            <v>mb</v>
          </cell>
          <cell r="E12">
            <v>0</v>
          </cell>
        </row>
        <row r="13">
          <cell r="A13" t="str">
            <v>P-1c</v>
          </cell>
          <cell r="B13">
            <v>0.12</v>
          </cell>
          <cell r="C13" t="str">
            <v>m2/mb</v>
          </cell>
          <cell r="D13" t="str">
            <v>mb</v>
          </cell>
          <cell r="E13">
            <v>0</v>
          </cell>
        </row>
        <row r="14">
          <cell r="A14" t="str">
            <v>P-1d</v>
          </cell>
          <cell r="B14">
            <v>0.06</v>
          </cell>
          <cell r="C14" t="str">
            <v>m2/mb</v>
          </cell>
          <cell r="D14" t="str">
            <v>mb</v>
          </cell>
          <cell r="E14">
            <v>0</v>
          </cell>
        </row>
        <row r="15">
          <cell r="A15" t="str">
            <v>P-1e</v>
          </cell>
          <cell r="B15">
            <v>0.12</v>
          </cell>
          <cell r="C15" t="str">
            <v>m2/mb</v>
          </cell>
          <cell r="D15" t="str">
            <v>mb</v>
          </cell>
          <cell r="E15">
            <v>0</v>
          </cell>
        </row>
        <row r="16">
          <cell r="A16" t="str">
            <v>P-18</v>
          </cell>
          <cell r="B16">
            <v>0.12</v>
          </cell>
          <cell r="C16" t="str">
            <v>m2/mb</v>
          </cell>
          <cell r="D16" t="str">
            <v>mb</v>
          </cell>
          <cell r="E16">
            <v>0</v>
          </cell>
        </row>
        <row r="17">
          <cell r="A17" t="str">
            <v>P-20</v>
          </cell>
          <cell r="B17">
            <v>0.12</v>
          </cell>
          <cell r="C17" t="str">
            <v>m2/mb</v>
          </cell>
          <cell r="D17" t="str">
            <v>mb</v>
          </cell>
          <cell r="E17">
            <v>0</v>
          </cell>
        </row>
        <row r="18">
          <cell r="A18" t="str">
            <v>P-21</v>
          </cell>
          <cell r="B18">
            <v>0.24</v>
          </cell>
          <cell r="C18" t="str">
            <v>m2/mb</v>
          </cell>
          <cell r="D18" t="str">
            <v>mb</v>
          </cell>
          <cell r="E18">
            <v>0</v>
          </cell>
        </row>
        <row r="19">
          <cell r="A19" t="str">
            <v>P-22</v>
          </cell>
          <cell r="B19">
            <v>1.1000000000000001</v>
          </cell>
          <cell r="C19" t="str">
            <v>m2</v>
          </cell>
          <cell r="D19" t="str">
            <v>szt</v>
          </cell>
          <cell r="E19">
            <v>0</v>
          </cell>
        </row>
        <row r="20">
          <cell r="A20" t="str">
            <v>P-23</v>
          </cell>
          <cell r="B20">
            <v>0.66200000000000003</v>
          </cell>
          <cell r="C20" t="str">
            <v>m2</v>
          </cell>
          <cell r="D20" t="str">
            <v>szt</v>
          </cell>
          <cell r="E20">
            <v>0</v>
          </cell>
        </row>
        <row r="21">
          <cell r="A21" t="str">
            <v>P-24</v>
          </cell>
          <cell r="B21">
            <v>0.76</v>
          </cell>
          <cell r="C21" t="str">
            <v>m2</v>
          </cell>
          <cell r="D21" t="str">
            <v>szt</v>
          </cell>
          <cell r="E21">
            <v>0</v>
          </cell>
        </row>
        <row r="22">
          <cell r="A22" t="str">
            <v>P-25</v>
          </cell>
          <cell r="B22">
            <v>0.23200000000000001</v>
          </cell>
          <cell r="C22" t="str">
            <v>m2/mb</v>
          </cell>
          <cell r="D22" t="str">
            <v>mb</v>
          </cell>
          <cell r="E22">
            <v>0</v>
          </cell>
        </row>
        <row r="23">
          <cell r="A23" t="str">
            <v>P-26</v>
          </cell>
          <cell r="B23">
            <v>1.2</v>
          </cell>
          <cell r="C23" t="str">
            <v>m2</v>
          </cell>
          <cell r="D23" t="str">
            <v>szt</v>
          </cell>
          <cell r="E23">
            <v>0</v>
          </cell>
        </row>
        <row r="24">
          <cell r="A24" t="str">
            <v>P-2a</v>
          </cell>
          <cell r="B24">
            <v>0.12</v>
          </cell>
          <cell r="C24" t="str">
            <v>m2/mb</v>
          </cell>
          <cell r="D24" t="str">
            <v>mb</v>
          </cell>
          <cell r="E24">
            <v>0</v>
          </cell>
        </row>
        <row r="25">
          <cell r="A25" t="str">
            <v>P-2b</v>
          </cell>
          <cell r="B25">
            <v>0.24</v>
          </cell>
          <cell r="C25" t="str">
            <v>m2/mb</v>
          </cell>
          <cell r="D25" t="str">
            <v>mb</v>
          </cell>
          <cell r="E25">
            <v>0</v>
          </cell>
        </row>
        <row r="26">
          <cell r="A26" t="str">
            <v>P-3a</v>
          </cell>
          <cell r="B26">
            <v>0.2</v>
          </cell>
          <cell r="C26" t="str">
            <v>m2/mb</v>
          </cell>
          <cell r="D26" t="str">
            <v>mb</v>
          </cell>
          <cell r="E26">
            <v>0</v>
          </cell>
        </row>
        <row r="27">
          <cell r="A27" t="str">
            <v>P-3b</v>
          </cell>
          <cell r="B27">
            <v>0.18</v>
          </cell>
          <cell r="C27" t="str">
            <v>m2/mb</v>
          </cell>
          <cell r="D27" t="str">
            <v>mb</v>
          </cell>
          <cell r="E27">
            <v>0</v>
          </cell>
        </row>
        <row r="28">
          <cell r="A28" t="str">
            <v>P-4</v>
          </cell>
          <cell r="B28">
            <v>0.24</v>
          </cell>
          <cell r="C28" t="str">
            <v>m2/mb</v>
          </cell>
          <cell r="D28" t="str">
            <v>mb</v>
          </cell>
          <cell r="E28">
            <v>0</v>
          </cell>
        </row>
        <row r="29">
          <cell r="A29" t="str">
            <v>P-5</v>
          </cell>
          <cell r="B29">
            <v>0.32</v>
          </cell>
          <cell r="C29" t="str">
            <v>m2/mb</v>
          </cell>
          <cell r="D29" t="str">
            <v>mb</v>
          </cell>
          <cell r="E29">
            <v>0</v>
          </cell>
        </row>
        <row r="30">
          <cell r="A30" t="str">
            <v>P-6</v>
          </cell>
          <cell r="B30">
            <v>0.08</v>
          </cell>
          <cell r="C30" t="str">
            <v>m2/mb</v>
          </cell>
          <cell r="D30" t="str">
            <v>mb</v>
          </cell>
          <cell r="E30">
            <v>0</v>
          </cell>
        </row>
        <row r="31">
          <cell r="A31" t="str">
            <v>P-7a</v>
          </cell>
          <cell r="B31">
            <v>0.12</v>
          </cell>
          <cell r="C31" t="str">
            <v>m2/mb</v>
          </cell>
          <cell r="D31" t="str">
            <v>mb</v>
          </cell>
          <cell r="E31">
            <v>0</v>
          </cell>
        </row>
        <row r="32">
          <cell r="A32" t="str">
            <v>P-7b</v>
          </cell>
          <cell r="B32">
            <v>0.24</v>
          </cell>
          <cell r="C32" t="str">
            <v>m2/mb</v>
          </cell>
          <cell r="D32" t="str">
            <v>mb</v>
          </cell>
          <cell r="E32">
            <v>0</v>
          </cell>
        </row>
        <row r="33">
          <cell r="A33" t="str">
            <v>P-7c</v>
          </cell>
          <cell r="B33">
            <v>0.06</v>
          </cell>
          <cell r="C33" t="str">
            <v>m2/mb</v>
          </cell>
          <cell r="D33" t="str">
            <v>mb</v>
          </cell>
          <cell r="E33">
            <v>0</v>
          </cell>
        </row>
        <row r="34">
          <cell r="A34" t="str">
            <v>P-7d</v>
          </cell>
          <cell r="B34">
            <v>0.12</v>
          </cell>
          <cell r="C34" t="str">
            <v>m2/mb</v>
          </cell>
          <cell r="D34" t="str">
            <v>mb</v>
          </cell>
          <cell r="E34">
            <v>0</v>
          </cell>
        </row>
        <row r="35">
          <cell r="A35" t="str">
            <v>P-8a</v>
          </cell>
          <cell r="B35">
            <v>1.21</v>
          </cell>
          <cell r="C35" t="str">
            <v>m2</v>
          </cell>
          <cell r="D35" t="str">
            <v>szt</v>
          </cell>
          <cell r="E35">
            <v>0</v>
          </cell>
        </row>
        <row r="36">
          <cell r="A36" t="str">
            <v>P-8ad</v>
          </cell>
          <cell r="B36">
            <v>1.59</v>
          </cell>
          <cell r="C36" t="str">
            <v>m2</v>
          </cell>
          <cell r="D36" t="str">
            <v>szt</v>
          </cell>
          <cell r="E36">
            <v>0</v>
          </cell>
        </row>
        <row r="37">
          <cell r="A37" t="str">
            <v>P-8b</v>
          </cell>
          <cell r="B37">
            <v>1.49</v>
          </cell>
          <cell r="C37" t="str">
            <v>m2</v>
          </cell>
          <cell r="D37" t="str">
            <v>szt</v>
          </cell>
          <cell r="E37">
            <v>0</v>
          </cell>
        </row>
        <row r="38">
          <cell r="A38" t="str">
            <v>P-8bd</v>
          </cell>
          <cell r="B38">
            <v>1.94</v>
          </cell>
          <cell r="C38" t="str">
            <v>m2</v>
          </cell>
          <cell r="D38" t="str">
            <v>szt</v>
          </cell>
          <cell r="E38">
            <v>0</v>
          </cell>
        </row>
        <row r="39">
          <cell r="A39" t="str">
            <v>P-8c</v>
          </cell>
          <cell r="B39">
            <v>2.4</v>
          </cell>
          <cell r="C39" t="str">
            <v>m2</v>
          </cell>
          <cell r="D39" t="str">
            <v>szt</v>
          </cell>
          <cell r="E39">
            <v>0</v>
          </cell>
        </row>
        <row r="40">
          <cell r="A40" t="str">
            <v>P-8d</v>
          </cell>
          <cell r="B40">
            <v>1.49</v>
          </cell>
          <cell r="C40" t="str">
            <v>m2</v>
          </cell>
          <cell r="D40" t="str">
            <v>szt</v>
          </cell>
          <cell r="E40">
            <v>0</v>
          </cell>
        </row>
        <row r="41">
          <cell r="A41" t="str">
            <v>P-8dd</v>
          </cell>
          <cell r="B41">
            <v>1.94</v>
          </cell>
          <cell r="C41" t="str">
            <v>m2</v>
          </cell>
          <cell r="D41" t="str">
            <v>szt</v>
          </cell>
          <cell r="E41">
            <v>0</v>
          </cell>
        </row>
        <row r="42">
          <cell r="A42" t="str">
            <v>P-8e</v>
          </cell>
          <cell r="B42">
            <v>2.19</v>
          </cell>
          <cell r="C42" t="str">
            <v>m2</v>
          </cell>
          <cell r="D42" t="str">
            <v>szt</v>
          </cell>
          <cell r="E42">
            <v>0</v>
          </cell>
        </row>
        <row r="43">
          <cell r="A43" t="str">
            <v>P-8ed</v>
          </cell>
          <cell r="B43">
            <v>2.72</v>
          </cell>
          <cell r="C43" t="str">
            <v>m2</v>
          </cell>
          <cell r="D43" t="str">
            <v>szt</v>
          </cell>
          <cell r="E43">
            <v>0</v>
          </cell>
        </row>
        <row r="44">
          <cell r="A44" t="str">
            <v>P-8f</v>
          </cell>
          <cell r="B44">
            <v>2.19</v>
          </cell>
          <cell r="C44" t="str">
            <v>m2</v>
          </cell>
          <cell r="D44" t="str">
            <v>szt</v>
          </cell>
          <cell r="E44">
            <v>0</v>
          </cell>
        </row>
        <row r="45">
          <cell r="A45" t="str">
            <v>P-8fd</v>
          </cell>
          <cell r="B45">
            <v>2.72</v>
          </cell>
          <cell r="C45" t="str">
            <v>m2</v>
          </cell>
          <cell r="D45" t="str">
            <v>szt</v>
          </cell>
          <cell r="E45">
            <v>0</v>
          </cell>
        </row>
        <row r="46">
          <cell r="A46" t="str">
            <v>P-8g</v>
          </cell>
          <cell r="B46">
            <v>2.4700000000000002</v>
          </cell>
          <cell r="C46" t="str">
            <v>m2</v>
          </cell>
          <cell r="D46" t="str">
            <v>szt</v>
          </cell>
          <cell r="E46">
            <v>0</v>
          </cell>
        </row>
        <row r="47">
          <cell r="A47" t="str">
            <v>P-8h</v>
          </cell>
          <cell r="B47">
            <v>3.16</v>
          </cell>
          <cell r="C47" t="str">
            <v>m2</v>
          </cell>
          <cell r="D47" t="str">
            <v>szt</v>
          </cell>
          <cell r="E47">
            <v>0</v>
          </cell>
        </row>
        <row r="48">
          <cell r="A48" t="str">
            <v>P-8i</v>
          </cell>
          <cell r="B48">
            <v>3.5</v>
          </cell>
          <cell r="C48" t="str">
            <v>m2</v>
          </cell>
          <cell r="D48" t="str">
            <v>szt</v>
          </cell>
          <cell r="E48">
            <v>0</v>
          </cell>
        </row>
        <row r="49">
          <cell r="A49" t="str">
            <v>P-9</v>
          </cell>
          <cell r="B49">
            <v>4.1500000000000004</v>
          </cell>
          <cell r="C49" t="str">
            <v>m2</v>
          </cell>
          <cell r="D49" t="str">
            <v>szt</v>
          </cell>
          <cell r="E49">
            <v>0</v>
          </cell>
        </row>
        <row r="50">
          <cell r="A50" t="str">
            <v>kraw</v>
          </cell>
          <cell r="B50">
            <v>0.2</v>
          </cell>
          <cell r="C50" t="str">
            <v>m2/mb</v>
          </cell>
          <cell r="D50" t="str">
            <v>mb</v>
          </cell>
          <cell r="E50">
            <v>0</v>
          </cell>
        </row>
      </sheetData>
    </sheetDataSet>
  </externalBook>
</externalLink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Kwerenda z TabelaSymboli" adjustColumnWidth="0" connectionId="1" xr16:uid="{00000000-0016-0000-0600-000000000000}" autoFormatId="16" applyNumberFormats="0" applyBorderFormats="0" applyFontFormats="1" applyPatternFormats="1" applyAlignmentFormats="0" applyWidthHeightFormats="0">
  <queryTableRefresh preserveSortFilterLayout="0">
    <queryTableFields/>
  </queryTableRefresh>
</query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/>
  <dimension ref="A1:O217"/>
  <sheetViews>
    <sheetView topLeftCell="A75" zoomScale="130" zoomScaleNormal="120" zoomScaleSheetLayoutView="55" workbookViewId="0">
      <selection activeCell="D2" sqref="D2:G2"/>
    </sheetView>
  </sheetViews>
  <sheetFormatPr defaultColWidth="9.140625" defaultRowHeight="12.75" x14ac:dyDescent="0.2"/>
  <cols>
    <col min="1" max="1" width="6.5703125" style="1" customWidth="1"/>
    <col min="2" max="2" width="22.5703125" style="1" customWidth="1"/>
    <col min="3" max="3" width="5.5703125" style="1" customWidth="1"/>
    <col min="4" max="4" width="8.5703125" style="1" customWidth="1"/>
    <col min="5" max="5" width="3.5703125" style="1" customWidth="1"/>
    <col min="6" max="6" width="2.42578125" style="1" customWidth="1"/>
    <col min="7" max="7" width="8.5703125" style="1" customWidth="1"/>
    <col min="8" max="8" width="7.5703125" style="1" customWidth="1"/>
    <col min="9" max="9" width="2.42578125" style="1" customWidth="1"/>
    <col min="10" max="10" width="7.42578125" style="1" customWidth="1"/>
    <col min="11" max="11" width="2.42578125" style="1" customWidth="1"/>
    <col min="12" max="12" width="10.5703125" style="2" customWidth="1"/>
    <col min="13" max="13" width="4.5703125" style="2" customWidth="1"/>
    <col min="14" max="14" width="10.5703125" style="1" customWidth="1"/>
    <col min="15" max="15" width="5.5703125" style="1" customWidth="1"/>
    <col min="16" max="16384" width="9.140625" style="1"/>
  </cols>
  <sheetData>
    <row r="1" spans="1:14" ht="25.5" customHeight="1" x14ac:dyDescent="0.2">
      <c r="A1" s="207" t="s">
        <v>0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</row>
    <row r="2" spans="1:14" ht="25.5" customHeight="1" thickBot="1" x14ac:dyDescent="0.25">
      <c r="A2" s="214" t="s">
        <v>66</v>
      </c>
      <c r="B2" s="214"/>
      <c r="C2" s="60"/>
      <c r="D2" s="208"/>
      <c r="E2" s="208"/>
      <c r="F2" s="208"/>
      <c r="G2" s="208"/>
      <c r="H2" s="209" t="s">
        <v>130</v>
      </c>
      <c r="I2" s="209"/>
      <c r="J2" s="209"/>
      <c r="K2" s="213"/>
      <c r="L2" s="213"/>
      <c r="M2" s="213"/>
      <c r="N2" s="69" t="s">
        <v>97</v>
      </c>
    </row>
    <row r="3" spans="1:14" ht="13.5" hidden="1" thickBot="1" x14ac:dyDescent="0.25">
      <c r="A3" s="69"/>
      <c r="B3" s="69"/>
      <c r="C3" s="69" t="s">
        <v>1</v>
      </c>
      <c r="D3" s="69"/>
      <c r="E3" s="69"/>
      <c r="F3" s="69"/>
      <c r="G3" s="69"/>
      <c r="H3" s="69"/>
      <c r="I3" s="69"/>
      <c r="J3" s="69"/>
      <c r="K3" s="69"/>
      <c r="L3" s="70"/>
      <c r="M3" s="70"/>
      <c r="N3" s="69"/>
    </row>
    <row r="4" spans="1:14" ht="13.5" hidden="1" thickBot="1" x14ac:dyDescent="0.25">
      <c r="A4" s="69"/>
      <c r="B4" s="69"/>
      <c r="C4" s="69" t="s">
        <v>2</v>
      </c>
      <c r="D4" s="69"/>
      <c r="E4" s="69"/>
      <c r="F4" s="69"/>
      <c r="G4" s="69"/>
      <c r="H4" s="69"/>
      <c r="I4" s="69"/>
      <c r="J4" s="69"/>
      <c r="K4" s="69"/>
      <c r="L4" s="70"/>
      <c r="M4" s="70"/>
      <c r="N4" s="69"/>
    </row>
    <row r="5" spans="1:14" ht="13.5" hidden="1" thickBot="1" x14ac:dyDescent="0.25">
      <c r="A5" s="69"/>
      <c r="B5" s="69"/>
      <c r="C5" s="69" t="s">
        <v>3</v>
      </c>
      <c r="D5" s="69"/>
      <c r="E5" s="69"/>
      <c r="F5" s="69"/>
      <c r="G5" s="69"/>
      <c r="H5" s="69"/>
      <c r="I5" s="69"/>
      <c r="J5" s="69"/>
      <c r="K5" s="69"/>
      <c r="L5" s="70"/>
      <c r="M5" s="70"/>
      <c r="N5" s="69"/>
    </row>
    <row r="6" spans="1:14" ht="13.5" hidden="1" thickBot="1" x14ac:dyDescent="0.25">
      <c r="A6" s="69"/>
      <c r="B6" s="69"/>
      <c r="C6" s="69" t="s">
        <v>4</v>
      </c>
      <c r="D6" s="69"/>
      <c r="E6" s="69"/>
      <c r="F6" s="69"/>
      <c r="G6" s="69"/>
      <c r="H6" s="69"/>
      <c r="I6" s="69"/>
      <c r="J6" s="69"/>
      <c r="K6" s="69"/>
      <c r="L6" s="70"/>
      <c r="M6" s="70"/>
      <c r="N6" s="69"/>
    </row>
    <row r="7" spans="1:14" ht="13.5" hidden="1" thickBot="1" x14ac:dyDescent="0.25">
      <c r="A7" s="69"/>
      <c r="B7" s="69"/>
      <c r="C7" s="69" t="s">
        <v>5</v>
      </c>
      <c r="D7" s="69"/>
      <c r="E7" s="69"/>
      <c r="F7" s="69"/>
      <c r="G7" s="69"/>
      <c r="H7" s="69"/>
      <c r="I7" s="69"/>
      <c r="J7" s="69"/>
      <c r="K7" s="69"/>
      <c r="L7" s="70"/>
      <c r="M7" s="70"/>
      <c r="N7" s="69"/>
    </row>
    <row r="8" spans="1:14" ht="13.5" hidden="1" thickBot="1" x14ac:dyDescent="0.25">
      <c r="A8" s="69"/>
      <c r="B8" s="69"/>
      <c r="C8" s="69" t="s">
        <v>6</v>
      </c>
      <c r="D8" s="69"/>
      <c r="E8" s="69"/>
      <c r="F8" s="69"/>
      <c r="G8" s="69"/>
      <c r="H8" s="69"/>
      <c r="I8" s="69"/>
      <c r="J8" s="69"/>
      <c r="K8" s="69"/>
      <c r="L8" s="70"/>
      <c r="M8" s="70"/>
      <c r="N8" s="69"/>
    </row>
    <row r="9" spans="1:14" ht="13.5" hidden="1" thickBot="1" x14ac:dyDescent="0.25">
      <c r="A9" s="69"/>
      <c r="B9" s="69"/>
      <c r="C9" s="69" t="s">
        <v>7</v>
      </c>
      <c r="D9" s="69"/>
      <c r="E9" s="69"/>
      <c r="F9" s="69"/>
      <c r="G9" s="69"/>
      <c r="H9" s="69"/>
      <c r="I9" s="69"/>
      <c r="J9" s="69"/>
      <c r="K9" s="69"/>
      <c r="L9" s="70"/>
      <c r="M9" s="70"/>
      <c r="N9" s="69"/>
    </row>
    <row r="10" spans="1:14" ht="13.5" hidden="1" thickBot="1" x14ac:dyDescent="0.25">
      <c r="A10" s="69"/>
      <c r="B10" s="69"/>
      <c r="C10" s="69" t="s">
        <v>8</v>
      </c>
      <c r="D10" s="69"/>
      <c r="E10" s="69"/>
      <c r="F10" s="69"/>
      <c r="G10" s="69"/>
      <c r="H10" s="69"/>
      <c r="I10" s="69"/>
      <c r="J10" s="69"/>
      <c r="K10" s="69"/>
      <c r="L10" s="70"/>
      <c r="M10" s="70"/>
      <c r="N10" s="69"/>
    </row>
    <row r="11" spans="1:14" ht="13.5" hidden="1" thickBot="1" x14ac:dyDescent="0.25">
      <c r="A11" s="69"/>
      <c r="B11" s="69"/>
      <c r="C11" s="69" t="s">
        <v>9</v>
      </c>
      <c r="D11" s="69"/>
      <c r="E11" s="69"/>
      <c r="F11" s="69"/>
      <c r="G11" s="69"/>
      <c r="H11" s="69"/>
      <c r="I11" s="69"/>
      <c r="J11" s="69"/>
      <c r="K11" s="69"/>
      <c r="L11" s="70"/>
      <c r="M11" s="70"/>
      <c r="N11" s="69"/>
    </row>
    <row r="12" spans="1:14" ht="13.5" hidden="1" thickBot="1" x14ac:dyDescent="0.25">
      <c r="A12" s="69"/>
      <c r="B12" s="69"/>
      <c r="C12" s="69" t="s">
        <v>10</v>
      </c>
      <c r="D12" s="69"/>
      <c r="E12" s="69"/>
      <c r="F12" s="69"/>
      <c r="G12" s="69"/>
      <c r="H12" s="69"/>
      <c r="I12" s="69"/>
      <c r="J12" s="69"/>
      <c r="K12" s="69"/>
      <c r="L12" s="70"/>
      <c r="M12" s="70"/>
      <c r="N12" s="69"/>
    </row>
    <row r="13" spans="1:14" ht="13.5" hidden="1" thickBot="1" x14ac:dyDescent="0.25">
      <c r="A13" s="69"/>
      <c r="B13" s="69"/>
      <c r="C13" s="69" t="s">
        <v>11</v>
      </c>
      <c r="D13" s="69"/>
      <c r="E13" s="69"/>
      <c r="F13" s="69"/>
      <c r="G13" s="69"/>
      <c r="H13" s="69"/>
      <c r="I13" s="69"/>
      <c r="J13" s="69"/>
      <c r="K13" s="69"/>
      <c r="L13" s="70"/>
      <c r="M13" s="70"/>
      <c r="N13" s="69"/>
    </row>
    <row r="14" spans="1:14" ht="13.5" hidden="1" thickBot="1" x14ac:dyDescent="0.25">
      <c r="A14" s="69"/>
      <c r="B14" s="69"/>
      <c r="C14" s="69" t="s">
        <v>12</v>
      </c>
      <c r="D14" s="69"/>
      <c r="E14" s="69"/>
      <c r="F14" s="69"/>
      <c r="G14" s="69"/>
      <c r="H14" s="69"/>
      <c r="I14" s="69"/>
      <c r="J14" s="69"/>
      <c r="K14" s="69"/>
      <c r="L14" s="70"/>
      <c r="M14" s="70"/>
      <c r="N14" s="69"/>
    </row>
    <row r="15" spans="1:14" ht="13.5" hidden="1" thickBot="1" x14ac:dyDescent="0.25">
      <c r="A15" s="69"/>
      <c r="B15" s="69"/>
      <c r="C15" s="69" t="s">
        <v>13</v>
      </c>
      <c r="D15" s="69"/>
      <c r="E15" s="69"/>
      <c r="F15" s="69"/>
      <c r="G15" s="69"/>
      <c r="H15" s="69"/>
      <c r="I15" s="69"/>
      <c r="J15" s="69"/>
      <c r="K15" s="69"/>
      <c r="L15" s="70"/>
      <c r="M15" s="70"/>
      <c r="N15" s="69"/>
    </row>
    <row r="16" spans="1:14" ht="13.5" hidden="1" thickBot="1" x14ac:dyDescent="0.25">
      <c r="A16" s="69"/>
      <c r="B16" s="69"/>
      <c r="C16" s="69" t="s">
        <v>14</v>
      </c>
      <c r="D16" s="69"/>
      <c r="E16" s="69"/>
      <c r="F16" s="69"/>
      <c r="G16" s="69"/>
      <c r="H16" s="69"/>
      <c r="I16" s="69"/>
      <c r="J16" s="69"/>
      <c r="K16" s="69"/>
      <c r="L16" s="70"/>
      <c r="M16" s="70"/>
      <c r="N16" s="69"/>
    </row>
    <row r="17" spans="1:14" ht="13.5" hidden="1" thickBot="1" x14ac:dyDescent="0.25">
      <c r="A17" s="69"/>
      <c r="B17" s="69"/>
      <c r="C17" s="69" t="s">
        <v>15</v>
      </c>
      <c r="D17" s="69"/>
      <c r="E17" s="69"/>
      <c r="F17" s="69"/>
      <c r="G17" s="69"/>
      <c r="H17" s="69"/>
      <c r="I17" s="69"/>
      <c r="J17" s="69"/>
      <c r="K17" s="69"/>
      <c r="L17" s="70"/>
      <c r="M17" s="70"/>
      <c r="N17" s="69"/>
    </row>
    <row r="18" spans="1:14" ht="13.5" hidden="1" thickBot="1" x14ac:dyDescent="0.25">
      <c r="A18" s="69"/>
      <c r="B18" s="69"/>
      <c r="C18" s="69" t="s">
        <v>16</v>
      </c>
      <c r="D18" s="69"/>
      <c r="E18" s="69"/>
      <c r="F18" s="69"/>
      <c r="G18" s="69"/>
      <c r="H18" s="69"/>
      <c r="I18" s="69"/>
      <c r="J18" s="69"/>
      <c r="K18" s="69"/>
      <c r="L18" s="70"/>
      <c r="M18" s="70"/>
      <c r="N18" s="69"/>
    </row>
    <row r="19" spans="1:14" ht="13.5" hidden="1" thickBot="1" x14ac:dyDescent="0.25">
      <c r="A19" s="69"/>
      <c r="B19" s="69"/>
      <c r="C19" s="69" t="s">
        <v>17</v>
      </c>
      <c r="D19" s="69"/>
      <c r="E19" s="69"/>
      <c r="F19" s="69"/>
      <c r="G19" s="69"/>
      <c r="H19" s="69"/>
      <c r="I19" s="69"/>
      <c r="J19" s="69"/>
      <c r="K19" s="69"/>
      <c r="L19" s="70"/>
      <c r="M19" s="70"/>
      <c r="N19" s="69"/>
    </row>
    <row r="20" spans="1:14" ht="13.5" hidden="1" thickBot="1" x14ac:dyDescent="0.25">
      <c r="A20" s="69"/>
      <c r="B20" s="69"/>
      <c r="C20" s="69" t="s">
        <v>18</v>
      </c>
      <c r="D20" s="69"/>
      <c r="E20" s="69"/>
      <c r="F20" s="69"/>
      <c r="G20" s="69"/>
      <c r="H20" s="69"/>
      <c r="I20" s="69"/>
      <c r="J20" s="69"/>
      <c r="K20" s="69"/>
      <c r="L20" s="70"/>
      <c r="M20" s="70"/>
      <c r="N20" s="69"/>
    </row>
    <row r="21" spans="1:14" ht="13.5" hidden="1" thickBot="1" x14ac:dyDescent="0.25">
      <c r="A21" s="69"/>
      <c r="B21" s="69"/>
      <c r="C21" s="69" t="s">
        <v>19</v>
      </c>
      <c r="D21" s="69"/>
      <c r="E21" s="69"/>
      <c r="F21" s="69"/>
      <c r="G21" s="69"/>
      <c r="H21" s="69"/>
      <c r="I21" s="69"/>
      <c r="J21" s="69"/>
      <c r="K21" s="69"/>
      <c r="L21" s="70"/>
      <c r="M21" s="70"/>
      <c r="N21" s="69"/>
    </row>
    <row r="22" spans="1:14" ht="13.5" hidden="1" thickBot="1" x14ac:dyDescent="0.25">
      <c r="A22" s="69"/>
      <c r="B22" s="69"/>
      <c r="C22" s="69" t="s">
        <v>20</v>
      </c>
      <c r="D22" s="69"/>
      <c r="E22" s="69"/>
      <c r="F22" s="69"/>
      <c r="G22" s="69"/>
      <c r="H22" s="69"/>
      <c r="I22" s="69"/>
      <c r="J22" s="69"/>
      <c r="K22" s="69"/>
      <c r="L22" s="70"/>
      <c r="M22" s="70"/>
      <c r="N22" s="69"/>
    </row>
    <row r="23" spans="1:14" ht="13.5" hidden="1" thickBot="1" x14ac:dyDescent="0.25">
      <c r="A23" s="69"/>
      <c r="B23" s="69"/>
      <c r="C23" s="69" t="s">
        <v>21</v>
      </c>
      <c r="D23" s="69"/>
      <c r="E23" s="69"/>
      <c r="F23" s="69"/>
      <c r="G23" s="69"/>
      <c r="H23" s="69"/>
      <c r="I23" s="69"/>
      <c r="J23" s="69"/>
      <c r="K23" s="69"/>
      <c r="L23" s="70"/>
      <c r="M23" s="70"/>
      <c r="N23" s="69"/>
    </row>
    <row r="24" spans="1:14" ht="13.5" hidden="1" thickBot="1" x14ac:dyDescent="0.25">
      <c r="A24" s="69"/>
      <c r="B24" s="69"/>
      <c r="C24" s="69" t="s">
        <v>22</v>
      </c>
      <c r="D24" s="69"/>
      <c r="E24" s="69"/>
      <c r="F24" s="69"/>
      <c r="G24" s="69"/>
      <c r="H24" s="69"/>
      <c r="I24" s="69"/>
      <c r="J24" s="69"/>
      <c r="K24" s="69"/>
      <c r="L24" s="70"/>
      <c r="M24" s="70"/>
      <c r="N24" s="69"/>
    </row>
    <row r="25" spans="1:14" ht="13.5" hidden="1" thickBot="1" x14ac:dyDescent="0.25">
      <c r="A25" s="69"/>
      <c r="B25" s="69"/>
      <c r="C25" s="69" t="s">
        <v>23</v>
      </c>
      <c r="D25" s="69"/>
      <c r="E25" s="69"/>
      <c r="F25" s="69"/>
      <c r="G25" s="69"/>
      <c r="H25" s="69"/>
      <c r="I25" s="69"/>
      <c r="J25" s="69"/>
      <c r="K25" s="69"/>
      <c r="L25" s="70"/>
      <c r="M25" s="70"/>
      <c r="N25" s="69"/>
    </row>
    <row r="26" spans="1:14" ht="13.5" hidden="1" thickBot="1" x14ac:dyDescent="0.25">
      <c r="A26" s="69"/>
      <c r="B26" s="69"/>
      <c r="C26" s="69" t="s">
        <v>24</v>
      </c>
      <c r="D26" s="69"/>
      <c r="E26" s="69"/>
      <c r="F26" s="69"/>
      <c r="G26" s="69"/>
      <c r="H26" s="69"/>
      <c r="I26" s="69"/>
      <c r="J26" s="69"/>
      <c r="K26" s="69"/>
      <c r="L26" s="70"/>
      <c r="M26" s="70"/>
      <c r="N26" s="69"/>
    </row>
    <row r="27" spans="1:14" ht="13.5" hidden="1" thickBot="1" x14ac:dyDescent="0.25">
      <c r="A27" s="69"/>
      <c r="B27" s="69"/>
      <c r="C27" s="69" t="s">
        <v>25</v>
      </c>
      <c r="D27" s="69"/>
      <c r="E27" s="69"/>
      <c r="F27" s="69"/>
      <c r="G27" s="69"/>
      <c r="H27" s="69"/>
      <c r="I27" s="69"/>
      <c r="J27" s="69"/>
      <c r="K27" s="69"/>
      <c r="L27" s="70"/>
      <c r="M27" s="70"/>
      <c r="N27" s="69"/>
    </row>
    <row r="28" spans="1:14" ht="13.5" hidden="1" thickBot="1" x14ac:dyDescent="0.25">
      <c r="A28" s="69"/>
      <c r="B28" s="69"/>
      <c r="C28" s="69" t="s">
        <v>26</v>
      </c>
      <c r="D28" s="69"/>
      <c r="E28" s="69"/>
      <c r="F28" s="69"/>
      <c r="G28" s="69"/>
      <c r="H28" s="69"/>
      <c r="I28" s="69"/>
      <c r="J28" s="69"/>
      <c r="K28" s="69"/>
      <c r="L28" s="70"/>
      <c r="M28" s="70"/>
      <c r="N28" s="69"/>
    </row>
    <row r="29" spans="1:14" ht="13.5" hidden="1" thickBot="1" x14ac:dyDescent="0.25">
      <c r="A29" s="69"/>
      <c r="B29" s="69"/>
      <c r="C29" s="69" t="s">
        <v>27</v>
      </c>
      <c r="D29" s="69"/>
      <c r="E29" s="69"/>
      <c r="F29" s="69"/>
      <c r="G29" s="69"/>
      <c r="H29" s="69"/>
      <c r="I29" s="69"/>
      <c r="J29" s="69"/>
      <c r="K29" s="69"/>
      <c r="L29" s="70"/>
      <c r="M29" s="70"/>
      <c r="N29" s="69"/>
    </row>
    <row r="30" spans="1:14" ht="13.5" hidden="1" thickBot="1" x14ac:dyDescent="0.25">
      <c r="A30" s="69"/>
      <c r="B30" s="69"/>
      <c r="C30" s="69" t="s">
        <v>28</v>
      </c>
      <c r="D30" s="69"/>
      <c r="E30" s="69"/>
      <c r="F30" s="69"/>
      <c r="G30" s="69"/>
      <c r="H30" s="69"/>
      <c r="I30" s="69"/>
      <c r="J30" s="69"/>
      <c r="K30" s="69"/>
      <c r="L30" s="70"/>
      <c r="M30" s="70"/>
      <c r="N30" s="69"/>
    </row>
    <row r="31" spans="1:14" ht="13.5" hidden="1" thickBot="1" x14ac:dyDescent="0.25">
      <c r="A31" s="69"/>
      <c r="B31" s="69"/>
      <c r="C31" s="69" t="s">
        <v>29</v>
      </c>
      <c r="D31" s="69"/>
      <c r="E31" s="69"/>
      <c r="F31" s="69"/>
      <c r="G31" s="69"/>
      <c r="H31" s="69"/>
      <c r="I31" s="69"/>
      <c r="J31" s="69"/>
      <c r="K31" s="69"/>
      <c r="L31" s="70"/>
      <c r="M31" s="70"/>
      <c r="N31" s="69"/>
    </row>
    <row r="32" spans="1:14" ht="13.5" hidden="1" thickBot="1" x14ac:dyDescent="0.25">
      <c r="A32" s="69"/>
      <c r="B32" s="69"/>
      <c r="C32" s="69" t="s">
        <v>30</v>
      </c>
      <c r="D32" s="69"/>
      <c r="E32" s="69"/>
      <c r="F32" s="69"/>
      <c r="G32" s="69"/>
      <c r="H32" s="69"/>
      <c r="I32" s="69"/>
      <c r="J32" s="69"/>
      <c r="K32" s="69"/>
      <c r="L32" s="70"/>
      <c r="M32" s="70"/>
      <c r="N32" s="69"/>
    </row>
    <row r="33" spans="1:14" ht="13.5" hidden="1" thickBot="1" x14ac:dyDescent="0.25">
      <c r="A33" s="69"/>
      <c r="B33" s="69"/>
      <c r="C33" s="69" t="s">
        <v>31</v>
      </c>
      <c r="D33" s="69"/>
      <c r="E33" s="69"/>
      <c r="F33" s="69"/>
      <c r="G33" s="69"/>
      <c r="H33" s="69"/>
      <c r="I33" s="69"/>
      <c r="J33" s="69"/>
      <c r="K33" s="69"/>
      <c r="L33" s="70"/>
      <c r="M33" s="70"/>
      <c r="N33" s="69"/>
    </row>
    <row r="34" spans="1:14" ht="13.5" hidden="1" thickBot="1" x14ac:dyDescent="0.25">
      <c r="A34" s="69"/>
      <c r="B34" s="69"/>
      <c r="C34" s="69" t="s">
        <v>32</v>
      </c>
      <c r="D34" s="69"/>
      <c r="E34" s="69"/>
      <c r="F34" s="69"/>
      <c r="G34" s="69"/>
      <c r="H34" s="69"/>
      <c r="I34" s="69"/>
      <c r="J34" s="69"/>
      <c r="K34" s="69"/>
      <c r="L34" s="70"/>
      <c r="M34" s="70"/>
      <c r="N34" s="69"/>
    </row>
    <row r="35" spans="1:14" ht="13.5" hidden="1" thickBot="1" x14ac:dyDescent="0.25">
      <c r="A35" s="69"/>
      <c r="B35" s="69"/>
      <c r="C35" s="69" t="s">
        <v>33</v>
      </c>
      <c r="D35" s="69"/>
      <c r="E35" s="69"/>
      <c r="F35" s="69"/>
      <c r="G35" s="69"/>
      <c r="H35" s="69"/>
      <c r="I35" s="69"/>
      <c r="J35" s="69"/>
      <c r="K35" s="69"/>
      <c r="L35" s="70"/>
      <c r="M35" s="70"/>
      <c r="N35" s="69"/>
    </row>
    <row r="36" spans="1:14" ht="13.5" hidden="1" thickBot="1" x14ac:dyDescent="0.25">
      <c r="A36" s="69"/>
      <c r="B36" s="69"/>
      <c r="C36" s="69" t="s">
        <v>34</v>
      </c>
      <c r="D36" s="69"/>
      <c r="E36" s="69"/>
      <c r="F36" s="69"/>
      <c r="G36" s="69"/>
      <c r="H36" s="69"/>
      <c r="I36" s="69"/>
      <c r="J36" s="69"/>
      <c r="K36" s="69"/>
      <c r="L36" s="70"/>
      <c r="M36" s="70"/>
      <c r="N36" s="69"/>
    </row>
    <row r="37" spans="1:14" ht="13.5" hidden="1" thickBot="1" x14ac:dyDescent="0.25">
      <c r="A37" s="69"/>
      <c r="B37" s="69"/>
      <c r="C37" s="69" t="s">
        <v>35</v>
      </c>
      <c r="D37" s="69"/>
      <c r="E37" s="69"/>
      <c r="F37" s="69"/>
      <c r="G37" s="69"/>
      <c r="H37" s="69"/>
      <c r="I37" s="69"/>
      <c r="J37" s="69"/>
      <c r="K37" s="69"/>
      <c r="L37" s="70"/>
      <c r="M37" s="70"/>
      <c r="N37" s="69"/>
    </row>
    <row r="38" spans="1:14" ht="13.5" hidden="1" thickBot="1" x14ac:dyDescent="0.25">
      <c r="A38" s="69"/>
      <c r="B38" s="69"/>
      <c r="C38" s="69" t="s">
        <v>36</v>
      </c>
      <c r="D38" s="69"/>
      <c r="E38" s="69"/>
      <c r="F38" s="69"/>
      <c r="G38" s="69"/>
      <c r="H38" s="69"/>
      <c r="I38" s="69"/>
      <c r="J38" s="69"/>
      <c r="K38" s="69"/>
      <c r="L38" s="70"/>
      <c r="M38" s="70"/>
      <c r="N38" s="69"/>
    </row>
    <row r="39" spans="1:14" ht="25.5" customHeight="1" thickBot="1" x14ac:dyDescent="0.25">
      <c r="A39" s="56"/>
      <c r="B39" s="138"/>
      <c r="C39" s="210" t="s">
        <v>63</v>
      </c>
      <c r="D39" s="211"/>
      <c r="E39" s="211"/>
      <c r="F39" s="211"/>
      <c r="G39" s="211"/>
      <c r="H39" s="211"/>
      <c r="I39" s="211"/>
      <c r="J39" s="211"/>
      <c r="K39" s="211"/>
      <c r="L39" s="211"/>
      <c r="M39" s="212"/>
      <c r="N39" s="3"/>
    </row>
    <row r="40" spans="1:14" ht="12.75" customHeight="1" thickBot="1" x14ac:dyDescent="0.25">
      <c r="A40" s="205" t="s">
        <v>64</v>
      </c>
      <c r="B40" s="142" t="s">
        <v>65</v>
      </c>
      <c r="C40" s="199" t="s">
        <v>67</v>
      </c>
      <c r="D40" s="200"/>
      <c r="E40" s="200"/>
      <c r="F40" s="200"/>
      <c r="G40" s="200"/>
      <c r="H40" s="200"/>
      <c r="I40" s="200"/>
      <c r="J40" s="200"/>
      <c r="K40" s="200"/>
      <c r="L40" s="200"/>
      <c r="M40" s="201"/>
      <c r="N40" s="137" t="s">
        <v>99</v>
      </c>
    </row>
    <row r="41" spans="1:14" ht="12.75" customHeight="1" thickBot="1" x14ac:dyDescent="0.25">
      <c r="A41" s="206"/>
      <c r="B41" s="143" t="s">
        <v>98</v>
      </c>
      <c r="C41" s="202" t="s">
        <v>68</v>
      </c>
      <c r="D41" s="203"/>
      <c r="E41" s="203"/>
      <c r="F41" s="203"/>
      <c r="G41" s="203"/>
      <c r="H41" s="203"/>
      <c r="I41" s="203"/>
      <c r="J41" s="203"/>
      <c r="K41" s="203"/>
      <c r="L41" s="204"/>
      <c r="M41" s="71" t="s">
        <v>38</v>
      </c>
      <c r="N41" s="144" t="s">
        <v>100</v>
      </c>
    </row>
    <row r="42" spans="1:14" ht="12.75" customHeight="1" thickBot="1" x14ac:dyDescent="0.25">
      <c r="A42" s="215"/>
      <c r="B42" s="216"/>
      <c r="C42" s="64" t="s">
        <v>60</v>
      </c>
      <c r="D42" s="47" t="s">
        <v>61</v>
      </c>
      <c r="E42" s="48" t="s">
        <v>62</v>
      </c>
      <c r="F42" s="48"/>
      <c r="G42" s="49" t="s">
        <v>87</v>
      </c>
      <c r="H42" s="49"/>
      <c r="I42" s="49"/>
      <c r="J42" s="47" t="s">
        <v>86</v>
      </c>
      <c r="K42" s="51"/>
      <c r="L42" s="52" t="s">
        <v>70</v>
      </c>
      <c r="M42" s="53"/>
      <c r="N42" s="54"/>
    </row>
    <row r="43" spans="1:14" ht="12.75" customHeight="1" x14ac:dyDescent="0.2">
      <c r="A43" s="160"/>
      <c r="B43" s="130" t="s">
        <v>152</v>
      </c>
      <c r="C43" s="114" t="s">
        <v>24</v>
      </c>
      <c r="D43" s="126">
        <v>887</v>
      </c>
      <c r="E43" s="124" t="str">
        <f>IF(ISERROR(VLOOKUP(C43,[2]TabelaNorm!$A$2:$E$50,4,FALSE)),"",VLOOKUP(C43,[2]TabelaNorm!$A$2:$E$50,4,FALSE))</f>
        <v>mb</v>
      </c>
      <c r="F43" s="124" t="str">
        <f>IF(ISERROR(VLOOKUP(C43,[2]TabelaNorm!$A$2:$E$50,4,FALSE)),"","x")</f>
        <v>x</v>
      </c>
      <c r="G43" s="127">
        <f>IF(ISERROR(VLOOKUP($C43,[2]TabelaNorm!$A$2:$E$50,2,FALSE)),"",VLOOKUP($C43,[2]TabelaNorm!$A$2:$E$50,2,FALSE))</f>
        <v>0.24</v>
      </c>
      <c r="H43" s="127" t="str">
        <f>IF(ISERROR(VLOOKUP($C43,[2]TabelaNorm!$A$2:$E$50,3,FALSE)),"",VLOOKUP($C43,[2]TabelaNorm!$A$2:$E$50,3,FALSE))</f>
        <v>m2/mb</v>
      </c>
      <c r="I43" s="124" t="str">
        <f>IF(ISERROR(IF(VLOOKUP($C43,[2]TabelaNorm!$A$2:$E$50,5,FALSE)=1,"x","")),"",IF(VLOOKUP($C43,[2]TabelaNorm!$A$2:$E$50,5,FALSE)=1,"x",""))</f>
        <v/>
      </c>
      <c r="J43" s="126"/>
      <c r="K43" s="124" t="str">
        <f>IF(ISERROR(VLOOKUP($C43,[2]TabelaNorm!$A$2:$E$50,4,FALSE)),"","=")</f>
        <v>=</v>
      </c>
      <c r="L43" s="148">
        <f t="shared" ref="L43:L62" si="0">IF(ISERROR(IF(I43="x",D43*G43*J43,D43*G43)),"",IF(I43="x",D43*G43*J43,D43*G43))</f>
        <v>212.88</v>
      </c>
      <c r="M43" s="125" t="str">
        <f>IF(ISERROR(VLOOKUP($C43,[2]TabelaNorm!$A$2:$E$50,4,FALSE)),"","m2")</f>
        <v>m2</v>
      </c>
      <c r="N43" s="122"/>
    </row>
    <row r="44" spans="1:14" ht="12.75" customHeight="1" x14ac:dyDescent="0.2">
      <c r="A44" s="114"/>
      <c r="B44" s="130"/>
      <c r="C44" s="114" t="s">
        <v>14</v>
      </c>
      <c r="D44" s="126">
        <v>432</v>
      </c>
      <c r="E44" s="124" t="str">
        <f>IF(ISERROR(VLOOKUP(C44,[2]TabelaNorm!$A$2:$E$50,4,FALSE)),"",VLOOKUP(C44,[2]TabelaNorm!$A$2:$E$50,4,FALSE))</f>
        <v>mb</v>
      </c>
      <c r="F44" s="124" t="str">
        <f>IF(ISERROR(VLOOKUP(C44,[2]TabelaNorm!$A$2:$E$50,4,FALSE)),"","x")</f>
        <v>x</v>
      </c>
      <c r="G44" s="127">
        <f>IF(ISERROR(VLOOKUP($C44,[2]TabelaNorm!$A$2:$E$50,2,FALSE)),"",VLOOKUP($C44,[2]TabelaNorm!$A$2:$E$50,2,FALSE))</f>
        <v>0.12</v>
      </c>
      <c r="H44" s="127" t="str">
        <f>IF(ISERROR(VLOOKUP($C44,[2]TabelaNorm!$A$2:$E$50,3,FALSE)),"",VLOOKUP($C44,[2]TabelaNorm!$A$2:$E$50,3,FALSE))</f>
        <v>m2/mb</v>
      </c>
      <c r="I44" s="124" t="str">
        <f>IF(ISERROR(IF(VLOOKUP($C44,[2]TabelaNorm!$A$2:$E$50,5,FALSE)=1,"x","")),"",IF(VLOOKUP($C44,[2]TabelaNorm!$A$2:$E$50,5,FALSE)=1,"x",""))</f>
        <v/>
      </c>
      <c r="J44" s="126"/>
      <c r="K44" s="124" t="str">
        <f>IF(ISERROR(VLOOKUP($C44,[2]TabelaNorm!$A$2:$E$50,4,FALSE)),"","=")</f>
        <v>=</v>
      </c>
      <c r="L44" s="148">
        <f t="shared" si="0"/>
        <v>51.839999999999996</v>
      </c>
      <c r="M44" s="125" t="str">
        <f>IF(ISERROR(VLOOKUP($C44,[2]TabelaNorm!$A$2:$E$50,4,FALSE)),"","m2")</f>
        <v>m2</v>
      </c>
      <c r="N44" s="122"/>
    </row>
    <row r="45" spans="1:14" ht="12.75" customHeight="1" x14ac:dyDescent="0.2">
      <c r="A45" s="114"/>
      <c r="B45" s="130"/>
      <c r="C45" s="114" t="s">
        <v>26</v>
      </c>
      <c r="D45" s="126">
        <v>924</v>
      </c>
      <c r="E45" s="124" t="str">
        <f>IF(ISERROR(VLOOKUP(C45,[2]TabelaNorm!$A$2:$E$50,4,FALSE)),"",VLOOKUP(C45,[2]TabelaNorm!$A$2:$E$50,4,FALSE))</f>
        <v>mb</v>
      </c>
      <c r="F45" s="124" t="str">
        <f>IF(ISERROR(VLOOKUP(C45,[2]TabelaNorm!$A$2:$E$50,4,FALSE)),"","x")</f>
        <v>x</v>
      </c>
      <c r="G45" s="127">
        <f>IF(ISERROR(VLOOKUP($C45,[2]TabelaNorm!$A$2:$E$50,2,FALSE)),"",VLOOKUP($C45,[2]TabelaNorm!$A$2:$E$50,2,FALSE))</f>
        <v>0.08</v>
      </c>
      <c r="H45" s="127" t="str">
        <f>IF(ISERROR(VLOOKUP($C45,[2]TabelaNorm!$A$2:$E$50,3,FALSE)),"",VLOOKUP($C45,[2]TabelaNorm!$A$2:$E$50,3,FALSE))</f>
        <v>m2/mb</v>
      </c>
      <c r="I45" s="124" t="str">
        <f>IF(ISERROR(IF(VLOOKUP($C45,[2]TabelaNorm!$A$2:$E$50,5,FALSE)=1,"x","")),"",IF(VLOOKUP($C45,[2]TabelaNorm!$A$2:$E$50,5,FALSE)=1,"x",""))</f>
        <v/>
      </c>
      <c r="J45" s="126"/>
      <c r="K45" s="124" t="str">
        <f>IF(ISERROR(VLOOKUP($C45,[2]TabelaNorm!$A$2:$E$50,4,FALSE)),"","=")</f>
        <v>=</v>
      </c>
      <c r="L45" s="148">
        <f t="shared" si="0"/>
        <v>73.92</v>
      </c>
      <c r="M45" s="125" t="str">
        <f>IF(ISERROR(VLOOKUP($C45,[2]TabelaNorm!$A$2:$E$50,4,FALSE)),"","m2")</f>
        <v>m2</v>
      </c>
      <c r="N45" s="122"/>
    </row>
    <row r="46" spans="1:14" ht="12.75" customHeight="1" x14ac:dyDescent="0.2">
      <c r="A46" s="114"/>
      <c r="B46" s="130"/>
      <c r="C46" s="114" t="s">
        <v>11</v>
      </c>
      <c r="D46" s="126">
        <v>1012</v>
      </c>
      <c r="E46" s="124" t="str">
        <f>IF(ISERROR(VLOOKUP(C46,[2]TabelaNorm!$A$2:$E$50,4,FALSE)),"",VLOOKUP(C46,[2]TabelaNorm!$A$2:$E$50,4,FALSE))</f>
        <v>mb</v>
      </c>
      <c r="F46" s="124" t="str">
        <f>IF(ISERROR(VLOOKUP(C46,[2]TabelaNorm!$A$2:$E$50,4,FALSE)),"","x")</f>
        <v>x</v>
      </c>
      <c r="G46" s="127">
        <f>IF(ISERROR(VLOOKUP($C46,[2]TabelaNorm!$A$2:$E$50,2,FALSE)),"",VLOOKUP($C46,[2]TabelaNorm!$A$2:$E$50,2,FALSE))</f>
        <v>0.04</v>
      </c>
      <c r="H46" s="127" t="str">
        <f>IF(ISERROR(VLOOKUP($C46,[2]TabelaNorm!$A$2:$E$50,3,FALSE)),"",VLOOKUP($C46,[2]TabelaNorm!$A$2:$E$50,3,FALSE))</f>
        <v>m2/mb</v>
      </c>
      <c r="I46" s="124" t="str">
        <f>IF(ISERROR(IF(VLOOKUP($C46,[2]TabelaNorm!$A$2:$E$50,5,FALSE)=1,"x","")),"",IF(VLOOKUP($C46,[2]TabelaNorm!$A$2:$E$50,5,FALSE)=1,"x",""))</f>
        <v/>
      </c>
      <c r="J46" s="126"/>
      <c r="K46" s="124" t="str">
        <f>IF(ISERROR(VLOOKUP($C46,[2]TabelaNorm!$A$2:$E$50,4,FALSE)),"","=")</f>
        <v>=</v>
      </c>
      <c r="L46" s="148">
        <f t="shared" si="0"/>
        <v>40.480000000000004</v>
      </c>
      <c r="M46" s="125" t="str">
        <f>IF(ISERROR(VLOOKUP($C46,[2]TabelaNorm!$A$2:$E$50,4,FALSE)),"","m2")</f>
        <v>m2</v>
      </c>
      <c r="N46" s="122"/>
    </row>
    <row r="47" spans="1:14" ht="12.75" customHeight="1" x14ac:dyDescent="0.2">
      <c r="A47" s="114"/>
      <c r="B47" s="130"/>
      <c r="C47" s="114" t="s">
        <v>27</v>
      </c>
      <c r="D47" s="126">
        <v>32</v>
      </c>
      <c r="E47" s="124" t="str">
        <f>IF(ISERROR(VLOOKUP(C47,[2]TabelaNorm!$A$2:$E$50,4,FALSE)),"",VLOOKUP(C47,[2]TabelaNorm!$A$2:$E$50,4,FALSE))</f>
        <v>mb</v>
      </c>
      <c r="F47" s="124" t="str">
        <f>IF(ISERROR(VLOOKUP(C47,[2]TabelaNorm!$A$2:$E$50,4,FALSE)),"","x")</f>
        <v>x</v>
      </c>
      <c r="G47" s="127">
        <f>IF(ISERROR(VLOOKUP($C47,[2]TabelaNorm!$A$2:$E$50,2,FALSE)),"",VLOOKUP($C47,[2]TabelaNorm!$A$2:$E$50,2,FALSE))</f>
        <v>0.12</v>
      </c>
      <c r="H47" s="127" t="str">
        <f>IF(ISERROR(VLOOKUP($C47,[2]TabelaNorm!$A$2:$E$50,3,FALSE)),"",VLOOKUP($C47,[2]TabelaNorm!$A$2:$E$50,3,FALSE))</f>
        <v>m2/mb</v>
      </c>
      <c r="I47" s="124" t="str">
        <f>IF(ISERROR(IF(VLOOKUP($C47,[2]TabelaNorm!$A$2:$E$50,5,FALSE)=1,"x","")),"",IF(VLOOKUP($C47,[2]TabelaNorm!$A$2:$E$50,5,FALSE)=1,"x",""))</f>
        <v/>
      </c>
      <c r="J47" s="126"/>
      <c r="K47" s="124" t="str">
        <f>IF(ISERROR(VLOOKUP($C47,[2]TabelaNorm!$A$2:$E$50,4,FALSE)),"","=")</f>
        <v>=</v>
      </c>
      <c r="L47" s="148">
        <f t="shared" si="0"/>
        <v>3.84</v>
      </c>
      <c r="M47" s="125" t="str">
        <f>IF(ISERROR(VLOOKUP($C47,[2]TabelaNorm!$A$2:$E$50,4,FALSE)),"","m2")</f>
        <v>m2</v>
      </c>
      <c r="N47" s="122"/>
    </row>
    <row r="48" spans="1:14" ht="12.75" customHeight="1" x14ac:dyDescent="0.2">
      <c r="A48" s="160"/>
      <c r="B48" s="130" t="s">
        <v>153</v>
      </c>
      <c r="C48" s="114" t="s">
        <v>24</v>
      </c>
      <c r="D48" s="126">
        <v>715</v>
      </c>
      <c r="E48" s="124" t="str">
        <f>IF(ISERROR(VLOOKUP(C48,[2]TabelaNorm!$A$2:$E$50,4,FALSE)),"",VLOOKUP(C48,[2]TabelaNorm!$A$2:$E$50,4,FALSE))</f>
        <v>mb</v>
      </c>
      <c r="F48" s="124" t="str">
        <f>IF(ISERROR(VLOOKUP(C48,[2]TabelaNorm!$A$2:$E$50,4,FALSE)),"","x")</f>
        <v>x</v>
      </c>
      <c r="G48" s="127">
        <f>IF(ISERROR(VLOOKUP($C48,[2]TabelaNorm!$A$2:$E$50,2,FALSE)),"",VLOOKUP($C48,[2]TabelaNorm!$A$2:$E$50,2,FALSE))</f>
        <v>0.24</v>
      </c>
      <c r="H48" s="127" t="str">
        <f>IF(ISERROR(VLOOKUP($C48,[2]TabelaNorm!$A$2:$E$50,3,FALSE)),"",VLOOKUP($C48,[2]TabelaNorm!$A$2:$E$50,3,FALSE))</f>
        <v>m2/mb</v>
      </c>
      <c r="I48" s="124" t="str">
        <f>IF(ISERROR(IF(VLOOKUP($C48,[2]TabelaNorm!$A$2:$E$50,5,FALSE)=1,"x","")),"",IF(VLOOKUP($C48,[2]TabelaNorm!$A$2:$E$50,5,FALSE)=1,"x",""))</f>
        <v/>
      </c>
      <c r="J48" s="126"/>
      <c r="K48" s="124" t="str">
        <f>IF(ISERROR(VLOOKUP($C48,[2]TabelaNorm!$A$2:$E$50,4,FALSE)),"","=")</f>
        <v>=</v>
      </c>
      <c r="L48" s="148">
        <f t="shared" si="0"/>
        <v>171.6</v>
      </c>
      <c r="M48" s="125" t="str">
        <f>IF(ISERROR(VLOOKUP($C48,[2]TabelaNorm!$A$2:$E$50,4,FALSE)),"","m2")</f>
        <v>m2</v>
      </c>
      <c r="N48" s="122"/>
    </row>
    <row r="49" spans="1:14" ht="12.75" customHeight="1" x14ac:dyDescent="0.2">
      <c r="A49" s="114"/>
      <c r="B49" s="130"/>
      <c r="C49" s="114" t="s">
        <v>14</v>
      </c>
      <c r="D49" s="126">
        <v>240</v>
      </c>
      <c r="E49" s="124" t="str">
        <f>IF(ISERROR(VLOOKUP(C49,[2]TabelaNorm!$A$2:$E$50,4,FALSE)),"",VLOOKUP(C49,[2]TabelaNorm!$A$2:$E$50,4,FALSE))</f>
        <v>mb</v>
      </c>
      <c r="F49" s="124" t="str">
        <f>IF(ISERROR(VLOOKUP(C49,[2]TabelaNorm!$A$2:$E$50,4,FALSE)),"","x")</f>
        <v>x</v>
      </c>
      <c r="G49" s="127">
        <f>IF(ISERROR(VLOOKUP($C49,[2]TabelaNorm!$A$2:$E$50,2,FALSE)),"",VLOOKUP($C49,[2]TabelaNorm!$A$2:$E$50,2,FALSE))</f>
        <v>0.12</v>
      </c>
      <c r="H49" s="127" t="str">
        <f>IF(ISERROR(VLOOKUP($C49,[2]TabelaNorm!$A$2:$E$50,3,FALSE)),"",VLOOKUP($C49,[2]TabelaNorm!$A$2:$E$50,3,FALSE))</f>
        <v>m2/mb</v>
      </c>
      <c r="I49" s="124" t="str">
        <f>IF(ISERROR(IF(VLOOKUP($C49,[2]TabelaNorm!$A$2:$E$50,5,FALSE)=1,"x","")),"",IF(VLOOKUP($C49,[2]TabelaNorm!$A$2:$E$50,5,FALSE)=1,"x",""))</f>
        <v/>
      </c>
      <c r="J49" s="126"/>
      <c r="K49" s="124" t="str">
        <f>IF(ISERROR(VLOOKUP($C49,[2]TabelaNorm!$A$2:$E$50,4,FALSE)),"","=")</f>
        <v>=</v>
      </c>
      <c r="L49" s="148">
        <f t="shared" ref="L49:L50" si="1">IF(ISERROR(IF(I49="x",D49*G49*J49,D49*G49)),"",IF(I49="x",D49*G49*J49,D49*G49))</f>
        <v>28.799999999999997</v>
      </c>
      <c r="M49" s="125" t="str">
        <f>IF(ISERROR(VLOOKUP($C49,[2]TabelaNorm!$A$2:$E$50,4,FALSE)),"","m2")</f>
        <v>m2</v>
      </c>
      <c r="N49" s="122"/>
    </row>
    <row r="50" spans="1:14" ht="12.75" customHeight="1" x14ac:dyDescent="0.2">
      <c r="A50" s="114"/>
      <c r="B50" s="130"/>
      <c r="C50" s="114" t="s">
        <v>26</v>
      </c>
      <c r="D50" s="126">
        <v>420</v>
      </c>
      <c r="E50" s="124" t="str">
        <f>IF(ISERROR(VLOOKUP(C50,[2]TabelaNorm!$A$2:$E$50,4,FALSE)),"",VLOOKUP(C50,[2]TabelaNorm!$A$2:$E$50,4,FALSE))</f>
        <v>mb</v>
      </c>
      <c r="F50" s="124" t="str">
        <f>IF(ISERROR(VLOOKUP(C50,[2]TabelaNorm!$A$2:$E$50,4,FALSE)),"","x")</f>
        <v>x</v>
      </c>
      <c r="G50" s="127">
        <f>IF(ISERROR(VLOOKUP($C50,[2]TabelaNorm!$A$2:$E$50,2,FALSE)),"",VLOOKUP($C50,[2]TabelaNorm!$A$2:$E$50,2,FALSE))</f>
        <v>0.08</v>
      </c>
      <c r="H50" s="127" t="str">
        <f>IF(ISERROR(VLOOKUP($C50,[2]TabelaNorm!$A$2:$E$50,3,FALSE)),"",VLOOKUP($C50,[2]TabelaNorm!$A$2:$E$50,3,FALSE))</f>
        <v>m2/mb</v>
      </c>
      <c r="I50" s="124" t="str">
        <f>IF(ISERROR(IF(VLOOKUP($C50,[2]TabelaNorm!$A$2:$E$50,5,FALSE)=1,"x","")),"",IF(VLOOKUP($C50,[2]TabelaNorm!$A$2:$E$50,5,FALSE)=1,"x",""))</f>
        <v/>
      </c>
      <c r="J50" s="126"/>
      <c r="K50" s="124" t="str">
        <f>IF(ISERROR(VLOOKUP($C50,[2]TabelaNorm!$A$2:$E$50,4,FALSE)),"","=")</f>
        <v>=</v>
      </c>
      <c r="L50" s="148">
        <f t="shared" si="1"/>
        <v>33.6</v>
      </c>
      <c r="M50" s="125" t="str">
        <f>IF(ISERROR(VLOOKUP($C50,[2]TabelaNorm!$A$2:$E$50,4,FALSE)),"","m2")</f>
        <v>m2</v>
      </c>
      <c r="N50" s="122"/>
    </row>
    <row r="51" spans="1:14" x14ac:dyDescent="0.2">
      <c r="A51" s="114"/>
      <c r="B51" s="130"/>
      <c r="C51" s="114" t="s">
        <v>11</v>
      </c>
      <c r="D51" s="126">
        <v>132</v>
      </c>
      <c r="E51" s="124" t="str">
        <f>IF(ISERROR(VLOOKUP(C51,[2]TabelaNorm!$A$2:$E$50,4,FALSE)),"",VLOOKUP(C51,[2]TabelaNorm!$A$2:$E$50,4,FALSE))</f>
        <v>mb</v>
      </c>
      <c r="F51" s="124" t="str">
        <f>IF(ISERROR(VLOOKUP(C51,[2]TabelaNorm!$A$2:$E$50,4,FALSE)),"","x")</f>
        <v>x</v>
      </c>
      <c r="G51" s="127">
        <f>IF(ISERROR(VLOOKUP($C51,[2]TabelaNorm!$A$2:$E$50,2,FALSE)),"",VLOOKUP($C51,[2]TabelaNorm!$A$2:$E$50,2,FALSE))</f>
        <v>0.04</v>
      </c>
      <c r="H51" s="127" t="str">
        <f>IF(ISERROR(VLOOKUP($C51,[2]TabelaNorm!$A$2:$E$50,3,FALSE)),"",VLOOKUP($C51,[2]TabelaNorm!$A$2:$E$50,3,FALSE))</f>
        <v>m2/mb</v>
      </c>
      <c r="I51" s="124" t="str">
        <f>IF(ISERROR(IF(VLOOKUP($C51,[2]TabelaNorm!$A$2:$E$50,5,FALSE)=1,"x","")),"",IF(VLOOKUP($C51,[2]TabelaNorm!$A$2:$E$50,5,FALSE)=1,"x",""))</f>
        <v/>
      </c>
      <c r="J51" s="126"/>
      <c r="K51" s="124" t="str">
        <f>IF(ISERROR(VLOOKUP($C51,[2]TabelaNorm!$A$2:$E$50,4,FALSE)),"","=")</f>
        <v>=</v>
      </c>
      <c r="L51" s="148">
        <f t="shared" si="0"/>
        <v>5.28</v>
      </c>
      <c r="M51" s="125" t="str">
        <f>IF(ISERROR(VLOOKUP($C51,[2]TabelaNorm!$A$2:$E$50,4,FALSE)),"","m2")</f>
        <v>m2</v>
      </c>
      <c r="N51" s="122"/>
    </row>
    <row r="52" spans="1:14" x14ac:dyDescent="0.2">
      <c r="A52" s="114"/>
      <c r="B52" s="130"/>
      <c r="C52" s="114" t="s">
        <v>12</v>
      </c>
      <c r="D52" s="126">
        <v>42</v>
      </c>
      <c r="E52" s="124" t="str">
        <f>IF(ISERROR(VLOOKUP(C52,[2]TabelaNorm!$A$2:$E$50,4,FALSE)),"",VLOOKUP(C52,[2]TabelaNorm!$A$2:$E$50,4,FALSE))</f>
        <v>mb</v>
      </c>
      <c r="F52" s="124" t="str">
        <f>IF(ISERROR(VLOOKUP(C52,[2]TabelaNorm!$A$2:$E$50,4,FALSE)),"","x")</f>
        <v>x</v>
      </c>
      <c r="G52" s="127">
        <f>IF(ISERROR(VLOOKUP($C52,[2]TabelaNorm!$A$2:$E$50,2,FALSE)),"",VLOOKUP($C52,[2]TabelaNorm!$A$2:$E$50,2,FALSE))</f>
        <v>0.12</v>
      </c>
      <c r="H52" s="127" t="str">
        <f>IF(ISERROR(VLOOKUP($C52,[2]TabelaNorm!$A$2:$E$50,3,FALSE)),"",VLOOKUP($C52,[2]TabelaNorm!$A$2:$E$50,3,FALSE))</f>
        <v>m2/mb</v>
      </c>
      <c r="I52" s="124" t="str">
        <f>IF(ISERROR(IF(VLOOKUP($C52,[2]TabelaNorm!$A$2:$E$50,5,FALSE)=1,"x","")),"",IF(VLOOKUP($C52,[2]TabelaNorm!$A$2:$E$50,5,FALSE)=1,"x",""))</f>
        <v/>
      </c>
      <c r="J52" s="126"/>
      <c r="K52" s="124" t="str">
        <f>IF(ISERROR(VLOOKUP($C52,[2]TabelaNorm!$A$2:$E$50,4,FALSE)),"","=")</f>
        <v>=</v>
      </c>
      <c r="L52" s="148">
        <f t="shared" si="0"/>
        <v>5.04</v>
      </c>
      <c r="M52" s="125" t="str">
        <f>IF(ISERROR(VLOOKUP($C52,[2]TabelaNorm!$A$2:$E$50,4,FALSE)),"","m2")</f>
        <v>m2</v>
      </c>
      <c r="N52" s="122"/>
    </row>
    <row r="53" spans="1:14" x14ac:dyDescent="0.2">
      <c r="A53" s="114"/>
      <c r="B53" s="130"/>
      <c r="C53" s="114" t="s">
        <v>21</v>
      </c>
      <c r="D53" s="126">
        <v>36</v>
      </c>
      <c r="E53" s="124" t="str">
        <f>IF(ISERROR(VLOOKUP(C53,[2]TabelaNorm!$A$2:$E$50,4,FALSE)),"",VLOOKUP(C53,[2]TabelaNorm!$A$2:$E$50,4,FALSE))</f>
        <v>mb</v>
      </c>
      <c r="F53" s="124" t="str">
        <f>IF(ISERROR(VLOOKUP(C53,[2]TabelaNorm!$A$2:$E$50,4,FALSE)),"","x")</f>
        <v>x</v>
      </c>
      <c r="G53" s="127">
        <f>IF(ISERROR(VLOOKUP($C53,[2]TabelaNorm!$A$2:$E$50,2,FALSE)),"",VLOOKUP($C53,[2]TabelaNorm!$A$2:$E$50,2,FALSE))</f>
        <v>0.24</v>
      </c>
      <c r="H53" s="127" t="str">
        <f>IF(ISERROR(VLOOKUP($C53,[2]TabelaNorm!$A$2:$E$50,3,FALSE)),"",VLOOKUP($C53,[2]TabelaNorm!$A$2:$E$50,3,FALSE))</f>
        <v>m2/mb</v>
      </c>
      <c r="I53" s="124" t="str">
        <f>IF(ISERROR(IF(VLOOKUP($C53,[2]TabelaNorm!$A$2:$E$50,5,FALSE)=1,"x","")),"",IF(VLOOKUP($C53,[2]TabelaNorm!$A$2:$E$50,5,FALSE)=1,"x",""))</f>
        <v/>
      </c>
      <c r="J53" s="126"/>
      <c r="K53" s="124" t="str">
        <f>IF(ISERROR(VLOOKUP($C53,[2]TabelaNorm!$A$2:$E$50,4,FALSE)),"","=")</f>
        <v>=</v>
      </c>
      <c r="L53" s="148">
        <f t="shared" si="0"/>
        <v>8.64</v>
      </c>
      <c r="M53" s="125" t="str">
        <f>IF(ISERROR(VLOOKUP($C53,[2]TabelaNorm!$A$2:$E$50,4,FALSE)),"","m2")</f>
        <v>m2</v>
      </c>
      <c r="N53" s="122"/>
    </row>
    <row r="54" spans="1:14" x14ac:dyDescent="0.2">
      <c r="A54" s="160"/>
      <c r="B54" s="130" t="s">
        <v>154</v>
      </c>
      <c r="C54" s="114" t="s">
        <v>24</v>
      </c>
      <c r="D54" s="126">
        <v>251</v>
      </c>
      <c r="E54" s="124" t="str">
        <f>IF(ISERROR(VLOOKUP(C54,[2]TabelaNorm!$A$2:$E$50,4,FALSE)),"",VLOOKUP(C54,[2]TabelaNorm!$A$2:$E$50,4,FALSE))</f>
        <v>mb</v>
      </c>
      <c r="F54" s="124" t="str">
        <f>IF(ISERROR(VLOOKUP(C54,[2]TabelaNorm!$A$2:$E$50,4,FALSE)),"","x")</f>
        <v>x</v>
      </c>
      <c r="G54" s="127">
        <f>IF(ISERROR(VLOOKUP($C54,[2]TabelaNorm!$A$2:$E$50,2,FALSE)),"",VLOOKUP($C54,[2]TabelaNorm!$A$2:$E$50,2,FALSE))</f>
        <v>0.24</v>
      </c>
      <c r="H54" s="127" t="str">
        <f>IF(ISERROR(VLOOKUP($C54,[2]TabelaNorm!$A$2:$E$50,3,FALSE)),"",VLOOKUP($C54,[2]TabelaNorm!$A$2:$E$50,3,FALSE))</f>
        <v>m2/mb</v>
      </c>
      <c r="I54" s="124" t="str">
        <f>IF(ISERROR(IF(VLOOKUP($C54,[2]TabelaNorm!$A$2:$E$50,5,FALSE)=1,"x","")),"",IF(VLOOKUP($C54,[2]TabelaNorm!$A$2:$E$50,5,FALSE)=1,"x",""))</f>
        <v/>
      </c>
      <c r="J54" s="126"/>
      <c r="K54" s="124" t="str">
        <f>IF(ISERROR(VLOOKUP($C54,[2]TabelaNorm!$A$2:$E$50,4,FALSE)),"","=")</f>
        <v>=</v>
      </c>
      <c r="L54" s="148">
        <f t="shared" si="0"/>
        <v>60.239999999999995</v>
      </c>
      <c r="M54" s="125" t="str">
        <f>IF(ISERROR(VLOOKUP($C54,[2]TabelaNorm!$A$2:$E$50,4,FALSE)),"","m2")</f>
        <v>m2</v>
      </c>
      <c r="N54" s="122"/>
    </row>
    <row r="55" spans="1:14" x14ac:dyDescent="0.2">
      <c r="A55" s="160"/>
      <c r="B55" s="131"/>
      <c r="C55" s="114" t="s">
        <v>14</v>
      </c>
      <c r="D55" s="126">
        <v>58</v>
      </c>
      <c r="E55" s="124" t="str">
        <f>IF(ISERROR(VLOOKUP(C55,[2]TabelaNorm!$A$2:$E$50,4,FALSE)),"",VLOOKUP(C55,[2]TabelaNorm!$A$2:$E$50,4,FALSE))</f>
        <v>mb</v>
      </c>
      <c r="F55" s="124" t="str">
        <f>IF(ISERROR(VLOOKUP(C55,[2]TabelaNorm!$A$2:$E$50,4,FALSE)),"","x")</f>
        <v>x</v>
      </c>
      <c r="G55" s="127">
        <f>IF(ISERROR(VLOOKUP($C55,[2]TabelaNorm!$A$2:$E$50,2,FALSE)),"",VLOOKUP($C55,[2]TabelaNorm!$A$2:$E$50,2,FALSE))</f>
        <v>0.12</v>
      </c>
      <c r="H55" s="127" t="str">
        <f>IF(ISERROR(VLOOKUP($C55,[2]TabelaNorm!$A$2:$E$50,3,FALSE)),"",VLOOKUP($C55,[2]TabelaNorm!$A$2:$E$50,3,FALSE))</f>
        <v>m2/mb</v>
      </c>
      <c r="I55" s="124" t="str">
        <f>IF(ISERROR(IF(VLOOKUP($C55,[2]TabelaNorm!$A$2:$E$50,5,FALSE)=1,"x","")),"",IF(VLOOKUP($C55,[2]TabelaNorm!$A$2:$E$50,5,FALSE)=1,"x",""))</f>
        <v/>
      </c>
      <c r="J55" s="126"/>
      <c r="K55" s="124" t="str">
        <f>IF(ISERROR(VLOOKUP($C55,[2]TabelaNorm!$A$2:$E$50,4,FALSE)),"","=")</f>
        <v>=</v>
      </c>
      <c r="L55" s="148">
        <f t="shared" si="0"/>
        <v>6.96</v>
      </c>
      <c r="M55" s="125" t="str">
        <f>IF(ISERROR(VLOOKUP($C55,[2]TabelaNorm!$A$2:$E$50,4,FALSE)),"","m2")</f>
        <v>m2</v>
      </c>
      <c r="N55" s="122"/>
    </row>
    <row r="56" spans="1:14" x14ac:dyDescent="0.2">
      <c r="A56" s="160"/>
      <c r="B56" s="131"/>
      <c r="C56" s="114" t="s">
        <v>26</v>
      </c>
      <c r="D56" s="126">
        <v>888</v>
      </c>
      <c r="E56" s="124" t="str">
        <f>IF(ISERROR(VLOOKUP(C56,[2]TabelaNorm!$A$2:$E$50,4,FALSE)),"",VLOOKUP(C56,[2]TabelaNorm!$A$2:$E$50,4,FALSE))</f>
        <v>mb</v>
      </c>
      <c r="F56" s="124" t="str">
        <f>IF(ISERROR(VLOOKUP(C56,[2]TabelaNorm!$A$2:$E$50,4,FALSE)),"","x")</f>
        <v>x</v>
      </c>
      <c r="G56" s="127">
        <f>IF(ISERROR(VLOOKUP($C56,[2]TabelaNorm!$A$2:$E$50,2,FALSE)),"",VLOOKUP($C56,[2]TabelaNorm!$A$2:$E$50,2,FALSE))</f>
        <v>0.08</v>
      </c>
      <c r="H56" s="127" t="str">
        <f>IF(ISERROR(VLOOKUP($C56,[2]TabelaNorm!$A$2:$E$50,3,FALSE)),"",VLOOKUP($C56,[2]TabelaNorm!$A$2:$E$50,3,FALSE))</f>
        <v>m2/mb</v>
      </c>
      <c r="I56" s="124" t="str">
        <f>IF(ISERROR(IF(VLOOKUP($C56,[2]TabelaNorm!$A$2:$E$50,5,FALSE)=1,"x","")),"",IF(VLOOKUP($C56,[2]TabelaNorm!$A$2:$E$50,5,FALSE)=1,"x",""))</f>
        <v/>
      </c>
      <c r="J56" s="126"/>
      <c r="K56" s="124" t="str">
        <f>IF(ISERROR(VLOOKUP($C56,[2]TabelaNorm!$A$2:$E$50,4,FALSE)),"","=")</f>
        <v>=</v>
      </c>
      <c r="L56" s="148">
        <f t="shared" si="0"/>
        <v>71.040000000000006</v>
      </c>
      <c r="M56" s="125" t="str">
        <f>IF(ISERROR(VLOOKUP($C56,[2]TabelaNorm!$A$2:$E$50,4,FALSE)),"","m2")</f>
        <v>m2</v>
      </c>
      <c r="N56" s="122"/>
    </row>
    <row r="57" spans="1:14" x14ac:dyDescent="0.2">
      <c r="A57" s="160"/>
      <c r="B57" s="130"/>
      <c r="C57" s="114" t="s">
        <v>27</v>
      </c>
      <c r="D57" s="126">
        <v>112</v>
      </c>
      <c r="E57" s="124" t="str">
        <f>IF(ISERROR(VLOOKUP(C57,[2]TabelaNorm!$A$2:$E$50,4,FALSE)),"",VLOOKUP(C57,[2]TabelaNorm!$A$2:$E$50,4,FALSE))</f>
        <v>mb</v>
      </c>
      <c r="F57" s="124" t="str">
        <f>IF(ISERROR(VLOOKUP(C57,[2]TabelaNorm!$A$2:$E$50,4,FALSE)),"","x")</f>
        <v>x</v>
      </c>
      <c r="G57" s="127">
        <f>IF(ISERROR(VLOOKUP($C57,[2]TabelaNorm!$A$2:$E$50,2,FALSE)),"",VLOOKUP($C57,[2]TabelaNorm!$A$2:$E$50,2,FALSE))</f>
        <v>0.12</v>
      </c>
      <c r="H57" s="127" t="str">
        <f>IF(ISERROR(VLOOKUP($C57,[2]TabelaNorm!$A$2:$E$50,3,FALSE)),"",VLOOKUP($C57,[2]TabelaNorm!$A$2:$E$50,3,FALSE))</f>
        <v>m2/mb</v>
      </c>
      <c r="I57" s="124" t="str">
        <f>IF(ISERROR(IF(VLOOKUP($C57,[2]TabelaNorm!$A$2:$E$50,5,FALSE)=1,"x","")),"",IF(VLOOKUP($C57,[2]TabelaNorm!$A$2:$E$50,5,FALSE)=1,"x",""))</f>
        <v/>
      </c>
      <c r="J57" s="126"/>
      <c r="K57" s="124" t="str">
        <f>IF(ISERROR(VLOOKUP($C57,[2]TabelaNorm!$A$2:$E$50,4,FALSE)),"","=")</f>
        <v>=</v>
      </c>
      <c r="L57" s="148">
        <f t="shared" si="0"/>
        <v>13.44</v>
      </c>
      <c r="M57" s="125" t="str">
        <f>IF(ISERROR(VLOOKUP($C57,[2]TabelaNorm!$A$2:$E$50,4,FALSE)),"","m2")</f>
        <v>m2</v>
      </c>
      <c r="N57" s="122"/>
    </row>
    <row r="58" spans="1:14" x14ac:dyDescent="0.2">
      <c r="A58" s="114"/>
      <c r="B58" s="130" t="s">
        <v>155</v>
      </c>
      <c r="C58" s="114" t="s">
        <v>24</v>
      </c>
      <c r="D58" s="126">
        <v>188</v>
      </c>
      <c r="E58" s="124" t="str">
        <f>IF(ISERROR(VLOOKUP(C58,[2]TabelaNorm!$A$2:$E$50,4,FALSE)),"",VLOOKUP(C58,[2]TabelaNorm!$A$2:$E$50,4,FALSE))</f>
        <v>mb</v>
      </c>
      <c r="F58" s="124" t="str">
        <f>IF(ISERROR(VLOOKUP(C58,[2]TabelaNorm!$A$2:$E$50,4,FALSE)),"","x")</f>
        <v>x</v>
      </c>
      <c r="G58" s="127">
        <f>IF(ISERROR(VLOOKUP($C58,[2]TabelaNorm!$A$2:$E$50,2,FALSE)),"",VLOOKUP($C58,[2]TabelaNorm!$A$2:$E$50,2,FALSE))</f>
        <v>0.24</v>
      </c>
      <c r="H58" s="127" t="str">
        <f>IF(ISERROR(VLOOKUP($C58,[2]TabelaNorm!$A$2:$E$50,3,FALSE)),"",VLOOKUP($C58,[2]TabelaNorm!$A$2:$E$50,3,FALSE))</f>
        <v>m2/mb</v>
      </c>
      <c r="I58" s="124" t="str">
        <f>IF(ISERROR(IF(VLOOKUP($C58,[2]TabelaNorm!$A$2:$E$50,5,FALSE)=1,"x","")),"",IF(VLOOKUP($C58,[2]TabelaNorm!$A$2:$E$50,5,FALSE)=1,"x",""))</f>
        <v/>
      </c>
      <c r="J58" s="126"/>
      <c r="K58" s="124" t="str">
        <f>IF(ISERROR(VLOOKUP($C58,[2]TabelaNorm!$A$2:$E$50,4,FALSE)),"","=")</f>
        <v>=</v>
      </c>
      <c r="L58" s="148">
        <f t="shared" si="0"/>
        <v>45.12</v>
      </c>
      <c r="M58" s="125" t="str">
        <f>IF(ISERROR(VLOOKUP($C58,[2]TabelaNorm!$A$2:$E$50,4,FALSE)),"","m2")</f>
        <v>m2</v>
      </c>
      <c r="N58" s="122"/>
    </row>
    <row r="59" spans="1:14" x14ac:dyDescent="0.2">
      <c r="A59" s="114"/>
      <c r="B59" s="130"/>
      <c r="C59" s="114" t="s">
        <v>26</v>
      </c>
      <c r="D59" s="126">
        <v>340</v>
      </c>
      <c r="E59" s="124" t="str">
        <f>IF(ISERROR(VLOOKUP(C59,[2]TabelaNorm!$A$2:$E$50,4,FALSE)),"",VLOOKUP(C59,[2]TabelaNorm!$A$2:$E$50,4,FALSE))</f>
        <v>mb</v>
      </c>
      <c r="F59" s="124" t="str">
        <f>IF(ISERROR(VLOOKUP(C59,[2]TabelaNorm!$A$2:$E$50,4,FALSE)),"","x")</f>
        <v>x</v>
      </c>
      <c r="G59" s="127">
        <f>IF(ISERROR(VLOOKUP($C59,[2]TabelaNorm!$A$2:$E$50,2,FALSE)),"",VLOOKUP($C59,[2]TabelaNorm!$A$2:$E$50,2,FALSE))</f>
        <v>0.08</v>
      </c>
      <c r="H59" s="127" t="str">
        <f>IF(ISERROR(VLOOKUP($C59,[2]TabelaNorm!$A$2:$E$50,3,FALSE)),"",VLOOKUP($C59,[2]TabelaNorm!$A$2:$E$50,3,FALSE))</f>
        <v>m2/mb</v>
      </c>
      <c r="I59" s="124" t="str">
        <f>IF(ISERROR(IF(VLOOKUP($C59,[2]TabelaNorm!$A$2:$E$50,5,FALSE)=1,"x","")),"",IF(VLOOKUP($C59,[2]TabelaNorm!$A$2:$E$50,5,FALSE)=1,"x",""))</f>
        <v/>
      </c>
      <c r="J59" s="126"/>
      <c r="K59" s="124" t="str">
        <f>IF(ISERROR(VLOOKUP($C59,[2]TabelaNorm!$A$2:$E$50,4,FALSE)),"","=")</f>
        <v>=</v>
      </c>
      <c r="L59" s="148">
        <f t="shared" si="0"/>
        <v>27.2</v>
      </c>
      <c r="M59" s="125" t="str">
        <f>IF(ISERROR(VLOOKUP($C59,[2]TabelaNorm!$A$2:$E$50,4,FALSE)),"","m2")</f>
        <v>m2</v>
      </c>
      <c r="N59" s="163"/>
    </row>
    <row r="60" spans="1:14" x14ac:dyDescent="0.2">
      <c r="A60" s="114"/>
      <c r="B60" s="130"/>
      <c r="C60" s="114" t="s">
        <v>27</v>
      </c>
      <c r="D60" s="126">
        <v>28</v>
      </c>
      <c r="E60" s="124" t="str">
        <f>IF(ISERROR(VLOOKUP(C60,[2]TabelaNorm!$A$2:$E$50,4,FALSE)),"",VLOOKUP(C60,[2]TabelaNorm!$A$2:$E$50,4,FALSE))</f>
        <v>mb</v>
      </c>
      <c r="F60" s="124" t="str">
        <f>IF(ISERROR(VLOOKUP(C60,[2]TabelaNorm!$A$2:$E$50,4,FALSE)),"","x")</f>
        <v>x</v>
      </c>
      <c r="G60" s="127">
        <f>IF(ISERROR(VLOOKUP($C60,[2]TabelaNorm!$A$2:$E$50,2,FALSE)),"",VLOOKUP($C60,[2]TabelaNorm!$A$2:$E$50,2,FALSE))</f>
        <v>0.12</v>
      </c>
      <c r="H60" s="127" t="str">
        <f>IF(ISERROR(VLOOKUP($C60,[2]TabelaNorm!$A$2:$E$50,3,FALSE)),"",VLOOKUP($C60,[2]TabelaNorm!$A$2:$E$50,3,FALSE))</f>
        <v>m2/mb</v>
      </c>
      <c r="I60" s="124" t="str">
        <f>IF(ISERROR(IF(VLOOKUP($C60,[2]TabelaNorm!$A$2:$E$50,5,FALSE)=1,"x","")),"",IF(VLOOKUP($C60,[2]TabelaNorm!$A$2:$E$50,5,FALSE)=1,"x",""))</f>
        <v/>
      </c>
      <c r="J60" s="126"/>
      <c r="K60" s="124" t="str">
        <f>IF(ISERROR(VLOOKUP($C60,[2]TabelaNorm!$A$2:$E$50,4,FALSE)),"","=")</f>
        <v>=</v>
      </c>
      <c r="L60" s="148">
        <f t="shared" si="0"/>
        <v>3.36</v>
      </c>
      <c r="M60" s="125" t="str">
        <f>IF(ISERROR(VLOOKUP($C60,[2]TabelaNorm!$A$2:$E$50,4,FALSE)),"","m2")</f>
        <v>m2</v>
      </c>
      <c r="N60" s="122"/>
    </row>
    <row r="61" spans="1:14" x14ac:dyDescent="0.2">
      <c r="A61" s="160"/>
      <c r="B61" s="130"/>
      <c r="C61" s="114" t="s">
        <v>14</v>
      </c>
      <c r="D61" s="126">
        <v>27</v>
      </c>
      <c r="E61" s="124" t="str">
        <f>IF(ISERROR(VLOOKUP(C61,[2]TabelaNorm!$A$2:$E$50,4,FALSE)),"",VLOOKUP(C61,[2]TabelaNorm!$A$2:$E$50,4,FALSE))</f>
        <v>mb</v>
      </c>
      <c r="F61" s="124" t="str">
        <f>IF(ISERROR(VLOOKUP(C61,[2]TabelaNorm!$A$2:$E$50,4,FALSE)),"","x")</f>
        <v>x</v>
      </c>
      <c r="G61" s="127">
        <f>IF(ISERROR(VLOOKUP($C61,[2]TabelaNorm!$A$2:$E$50,2,FALSE)),"",VLOOKUP($C61,[2]TabelaNorm!$A$2:$E$50,2,FALSE))</f>
        <v>0.12</v>
      </c>
      <c r="H61" s="127" t="str">
        <f>IF(ISERROR(VLOOKUP($C61,[2]TabelaNorm!$A$2:$E$50,3,FALSE)),"",VLOOKUP($C61,[2]TabelaNorm!$A$2:$E$50,3,FALSE))</f>
        <v>m2/mb</v>
      </c>
      <c r="I61" s="124" t="str">
        <f>IF(ISERROR(IF(VLOOKUP($C61,[2]TabelaNorm!$A$2:$E$50,5,FALSE)=1,"x","")),"",IF(VLOOKUP($C61,[2]TabelaNorm!$A$2:$E$50,5,FALSE)=1,"x",""))</f>
        <v/>
      </c>
      <c r="J61" s="126"/>
      <c r="K61" s="124" t="str">
        <f>IF(ISERROR(VLOOKUP($C61,[2]TabelaNorm!$A$2:$E$50,4,FALSE)),"","=")</f>
        <v>=</v>
      </c>
      <c r="L61" s="148">
        <f t="shared" si="0"/>
        <v>3.2399999999999998</v>
      </c>
      <c r="M61" s="125" t="str">
        <f>IF(ISERROR(VLOOKUP($C61,[2]TabelaNorm!$A$2:$E$50,4,FALSE)),"","m2")</f>
        <v>m2</v>
      </c>
      <c r="N61" s="122"/>
    </row>
    <row r="62" spans="1:14" x14ac:dyDescent="0.2">
      <c r="A62" s="114"/>
      <c r="B62" s="130" t="s">
        <v>156</v>
      </c>
      <c r="C62" s="114" t="s">
        <v>24</v>
      </c>
      <c r="D62" s="126">
        <v>71</v>
      </c>
      <c r="E62" s="124" t="str">
        <f>IF(ISERROR(VLOOKUP(C62,[2]TabelaNorm!$A$2:$E$50,4,FALSE)),"",VLOOKUP(C62,[2]TabelaNorm!$A$2:$E$50,4,FALSE))</f>
        <v>mb</v>
      </c>
      <c r="F62" s="124" t="str">
        <f>IF(ISERROR(VLOOKUP(C62,[2]TabelaNorm!$A$2:$E$50,4,FALSE)),"","x")</f>
        <v>x</v>
      </c>
      <c r="G62" s="127">
        <f>IF(ISERROR(VLOOKUP($C62,[2]TabelaNorm!$A$2:$E$50,2,FALSE)),"",VLOOKUP($C62,[2]TabelaNorm!$A$2:$E$50,2,FALSE))</f>
        <v>0.24</v>
      </c>
      <c r="H62" s="127" t="str">
        <f>IF(ISERROR(VLOOKUP($C62,[2]TabelaNorm!$A$2:$E$50,3,FALSE)),"",VLOOKUP($C62,[2]TabelaNorm!$A$2:$E$50,3,FALSE))</f>
        <v>m2/mb</v>
      </c>
      <c r="I62" s="124" t="str">
        <f>IF(ISERROR(IF(VLOOKUP($C62,[2]TabelaNorm!$A$2:$E$50,5,FALSE)=1,"x","")),"",IF(VLOOKUP($C62,[2]TabelaNorm!$A$2:$E$50,5,FALSE)=1,"x",""))</f>
        <v/>
      </c>
      <c r="J62" s="126"/>
      <c r="K62" s="124" t="str">
        <f>IF(ISERROR(VLOOKUP($C62,[2]TabelaNorm!$A$2:$E$50,4,FALSE)),"","=")</f>
        <v>=</v>
      </c>
      <c r="L62" s="148">
        <f t="shared" si="0"/>
        <v>17.04</v>
      </c>
      <c r="M62" s="125" t="str">
        <f>IF(ISERROR(VLOOKUP($C62,[2]TabelaNorm!$A$2:$E$50,4,FALSE)),"","m2")</f>
        <v>m2</v>
      </c>
      <c r="N62" s="122"/>
    </row>
    <row r="63" spans="1:14" ht="12.75" customHeight="1" x14ac:dyDescent="0.2">
      <c r="A63" s="114"/>
      <c r="B63" s="130"/>
      <c r="C63" s="114" t="s">
        <v>14</v>
      </c>
      <c r="D63" s="126">
        <v>11</v>
      </c>
      <c r="E63" s="124" t="str">
        <f>IF(ISERROR(VLOOKUP(C63,[2]TabelaNorm!$A$2:$E$50,4,FALSE)),"",VLOOKUP(C63,[2]TabelaNorm!$A$2:$E$50,4,FALSE))</f>
        <v>mb</v>
      </c>
      <c r="F63" s="124" t="str">
        <f>IF(ISERROR(VLOOKUP(C63,[2]TabelaNorm!$A$2:$E$50,4,FALSE)),"","x")</f>
        <v>x</v>
      </c>
      <c r="G63" s="127">
        <f>IF(ISERROR(VLOOKUP($C63,[2]TabelaNorm!$A$2:$E$50,2,FALSE)),"",VLOOKUP($C63,[2]TabelaNorm!$A$2:$E$50,2,FALSE))</f>
        <v>0.12</v>
      </c>
      <c r="H63" s="127" t="str">
        <f>IF(ISERROR(VLOOKUP($C63,[2]TabelaNorm!$A$2:$E$50,3,FALSE)),"",VLOOKUP($C63,[2]TabelaNorm!$A$2:$E$50,3,FALSE))</f>
        <v>m2/mb</v>
      </c>
      <c r="I63" s="124" t="str">
        <f>IF(ISERROR(IF(VLOOKUP($C63,[2]TabelaNorm!$A$2:$E$50,5,FALSE)=1,"x","")),"",IF(VLOOKUP($C63,[2]TabelaNorm!$A$2:$E$50,5,FALSE)=1,"x",""))</f>
        <v/>
      </c>
      <c r="J63" s="126"/>
      <c r="K63" s="124" t="str">
        <f>IF(ISERROR(VLOOKUP($C63,[2]TabelaNorm!$A$2:$E$50,4,FALSE)),"","=")</f>
        <v>=</v>
      </c>
      <c r="L63" s="148">
        <f t="shared" ref="L63:L69" si="2">IF(ISERROR(IF(I63="x",D63*G63*J63,D63*G63)),"",IF(I63="x",D63*G63*J63,D63*G63))</f>
        <v>1.3199999999999998</v>
      </c>
      <c r="M63" s="125" t="str">
        <f>IF(ISERROR(VLOOKUP($C63,[2]TabelaNorm!$A$2:$E$50,4,FALSE)),"","m2")</f>
        <v>m2</v>
      </c>
      <c r="N63" s="122"/>
    </row>
    <row r="64" spans="1:14" x14ac:dyDescent="0.2">
      <c r="A64" s="114"/>
      <c r="B64" s="130"/>
      <c r="C64" s="114" t="s">
        <v>27</v>
      </c>
      <c r="D64" s="126">
        <v>9</v>
      </c>
      <c r="E64" s="124" t="str">
        <f>IF(ISERROR(VLOOKUP(C64,[2]TabelaNorm!$A$2:$E$50,4,FALSE)),"",VLOOKUP(C64,[2]TabelaNorm!$A$2:$E$50,4,FALSE))</f>
        <v>mb</v>
      </c>
      <c r="F64" s="124" t="str">
        <f>IF(ISERROR(VLOOKUP(C64,[2]TabelaNorm!$A$2:$E$50,4,FALSE)),"","x")</f>
        <v>x</v>
      </c>
      <c r="G64" s="127">
        <f>IF(ISERROR(VLOOKUP($C64,[2]TabelaNorm!$A$2:$E$50,2,FALSE)),"",VLOOKUP($C64,[2]TabelaNorm!$A$2:$E$50,2,FALSE))</f>
        <v>0.12</v>
      </c>
      <c r="H64" s="127" t="str">
        <f>IF(ISERROR(VLOOKUP($C64,[2]TabelaNorm!$A$2:$E$50,3,FALSE)),"",VLOOKUP($C64,[2]TabelaNorm!$A$2:$E$50,3,FALSE))</f>
        <v>m2/mb</v>
      </c>
      <c r="I64" s="124" t="str">
        <f>IF(ISERROR(IF(VLOOKUP($C64,[2]TabelaNorm!$A$2:$E$50,5,FALSE)=1,"x","")),"",IF(VLOOKUP($C64,[2]TabelaNorm!$A$2:$E$50,5,FALSE)=1,"x",""))</f>
        <v/>
      </c>
      <c r="J64" s="126"/>
      <c r="K64" s="124" t="str">
        <f>IF(ISERROR(VLOOKUP($C64,[2]TabelaNorm!$A$2:$E$50,4,FALSE)),"","=")</f>
        <v>=</v>
      </c>
      <c r="L64" s="148">
        <f t="shared" si="2"/>
        <v>1.08</v>
      </c>
      <c r="M64" s="125" t="str">
        <f>IF(ISERROR(VLOOKUP($C64,[2]TabelaNorm!$A$2:$E$50,4,FALSE)),"","m2")</f>
        <v>m2</v>
      </c>
      <c r="N64" s="122"/>
    </row>
    <row r="65" spans="1:14" x14ac:dyDescent="0.2">
      <c r="A65" s="114"/>
      <c r="B65" s="130" t="s">
        <v>244</v>
      </c>
      <c r="C65" s="114" t="s">
        <v>24</v>
      </c>
      <c r="D65" s="126">
        <v>168</v>
      </c>
      <c r="E65" s="124" t="str">
        <f>IF(ISERROR(VLOOKUP(C65,[2]TabelaNorm!$A$2:$E$50,4,FALSE)),"",VLOOKUP(C65,[2]TabelaNorm!$A$2:$E$50,4,FALSE))</f>
        <v>mb</v>
      </c>
      <c r="F65" s="124" t="str">
        <f>IF(ISERROR(VLOOKUP(C65,[2]TabelaNorm!$A$2:$E$50,4,FALSE)),"","x")</f>
        <v>x</v>
      </c>
      <c r="G65" s="127">
        <f>IF(ISERROR(VLOOKUP($C65,[2]TabelaNorm!$A$2:$E$50,2,FALSE)),"",VLOOKUP($C65,[2]TabelaNorm!$A$2:$E$50,2,FALSE))</f>
        <v>0.24</v>
      </c>
      <c r="H65" s="127" t="str">
        <f>IF(ISERROR(VLOOKUP($C65,[2]TabelaNorm!$A$2:$E$50,3,FALSE)),"",VLOOKUP($C65,[2]TabelaNorm!$A$2:$E$50,3,FALSE))</f>
        <v>m2/mb</v>
      </c>
      <c r="I65" s="124" t="str">
        <f>IF(ISERROR(IF(VLOOKUP($C65,[2]TabelaNorm!$A$2:$E$50,5,FALSE)=1,"x","")),"",IF(VLOOKUP($C65,[2]TabelaNorm!$A$2:$E$50,5,FALSE)=1,"x",""))</f>
        <v/>
      </c>
      <c r="J65" s="126"/>
      <c r="K65" s="124" t="str">
        <f>IF(ISERROR(VLOOKUP($C65,[2]TabelaNorm!$A$2:$E$50,4,FALSE)),"","=")</f>
        <v>=</v>
      </c>
      <c r="L65" s="148">
        <f t="shared" si="2"/>
        <v>40.32</v>
      </c>
      <c r="M65" s="125" t="str">
        <f>IF(ISERROR(VLOOKUP($C65,[2]TabelaNorm!$A$2:$E$50,4,FALSE)),"","m2")</f>
        <v>m2</v>
      </c>
      <c r="N65" s="122"/>
    </row>
    <row r="66" spans="1:14" x14ac:dyDescent="0.2">
      <c r="A66" s="114"/>
      <c r="B66" s="180"/>
      <c r="C66" s="114" t="s">
        <v>14</v>
      </c>
      <c r="D66" s="126">
        <v>17</v>
      </c>
      <c r="E66" s="124" t="str">
        <f>IF(ISERROR(VLOOKUP(C66,[2]TabelaNorm!$A$2:$E$50,4,FALSE)),"",VLOOKUP(C66,[2]TabelaNorm!$A$2:$E$50,4,FALSE))</f>
        <v>mb</v>
      </c>
      <c r="F66" s="124" t="str">
        <f>IF(ISERROR(VLOOKUP(C66,[2]TabelaNorm!$A$2:$E$50,4,FALSE)),"","x")</f>
        <v>x</v>
      </c>
      <c r="G66" s="127">
        <f>IF(ISERROR(VLOOKUP($C66,[2]TabelaNorm!$A$2:$E$50,2,FALSE)),"",VLOOKUP($C66,[2]TabelaNorm!$A$2:$E$50,2,FALSE))</f>
        <v>0.12</v>
      </c>
      <c r="H66" s="127" t="str">
        <f>IF(ISERROR(VLOOKUP($C66,[2]TabelaNorm!$A$2:$E$50,3,FALSE)),"",VLOOKUP($C66,[2]TabelaNorm!$A$2:$E$50,3,FALSE))</f>
        <v>m2/mb</v>
      </c>
      <c r="I66" s="124" t="str">
        <f>IF(ISERROR(IF(VLOOKUP($C66,[2]TabelaNorm!$A$2:$E$50,5,FALSE)=1,"x","")),"",IF(VLOOKUP($C66,[2]TabelaNorm!$A$2:$E$50,5,FALSE)=1,"x",""))</f>
        <v/>
      </c>
      <c r="J66" s="126"/>
      <c r="K66" s="124" t="str">
        <f>IF(ISERROR(VLOOKUP($C66,[2]TabelaNorm!$A$2:$E$50,4,FALSE)),"","=")</f>
        <v>=</v>
      </c>
      <c r="L66" s="148">
        <f t="shared" si="2"/>
        <v>2.04</v>
      </c>
      <c r="M66" s="125" t="str">
        <f>IF(ISERROR(VLOOKUP($C66,[2]TabelaNorm!$A$2:$E$50,4,FALSE)),"","m2")</f>
        <v>m2</v>
      </c>
      <c r="N66" s="122"/>
    </row>
    <row r="67" spans="1:14" x14ac:dyDescent="0.2">
      <c r="A67" s="114"/>
      <c r="B67" s="130"/>
      <c r="C67" s="114" t="s">
        <v>11</v>
      </c>
      <c r="D67" s="126">
        <v>238</v>
      </c>
      <c r="E67" s="124" t="str">
        <f>IF(ISERROR(VLOOKUP(C67,[2]TabelaNorm!$A$2:$E$50,4,FALSE)),"",VLOOKUP(C67,[2]TabelaNorm!$A$2:$E$50,4,FALSE))</f>
        <v>mb</v>
      </c>
      <c r="F67" s="124" t="str">
        <f>IF(ISERROR(VLOOKUP(C67,[2]TabelaNorm!$A$2:$E$50,4,FALSE)),"","x")</f>
        <v>x</v>
      </c>
      <c r="G67" s="127">
        <f>IF(ISERROR(VLOOKUP($C67,[2]TabelaNorm!$A$2:$E$50,2,FALSE)),"",VLOOKUP($C67,[2]TabelaNorm!$A$2:$E$50,2,FALSE))</f>
        <v>0.04</v>
      </c>
      <c r="H67" s="127" t="str">
        <f>IF(ISERROR(VLOOKUP($C67,[2]TabelaNorm!$A$2:$E$50,3,FALSE)),"",VLOOKUP($C67,[2]TabelaNorm!$A$2:$E$50,3,FALSE))</f>
        <v>m2/mb</v>
      </c>
      <c r="I67" s="124" t="str">
        <f>IF(ISERROR(IF(VLOOKUP($C67,[2]TabelaNorm!$A$2:$E$50,5,FALSE)=1,"x","")),"",IF(VLOOKUP($C67,[2]TabelaNorm!$A$2:$E$50,5,FALSE)=1,"x",""))</f>
        <v/>
      </c>
      <c r="J67" s="126"/>
      <c r="K67" s="124" t="str">
        <f>IF(ISERROR(VLOOKUP($C67,[2]TabelaNorm!$A$2:$E$50,4,FALSE)),"","=")</f>
        <v>=</v>
      </c>
      <c r="L67" s="148">
        <f t="shared" si="2"/>
        <v>9.52</v>
      </c>
      <c r="M67" s="125" t="str">
        <f>IF(ISERROR(VLOOKUP($C67,[2]TabelaNorm!$A$2:$E$50,4,FALSE)),"","m2")</f>
        <v>m2</v>
      </c>
      <c r="N67" s="163"/>
    </row>
    <row r="68" spans="1:14" x14ac:dyDescent="0.2">
      <c r="A68" s="160"/>
      <c r="B68" s="130"/>
      <c r="C68" s="114" t="s">
        <v>27</v>
      </c>
      <c r="D68" s="126">
        <v>9</v>
      </c>
      <c r="E68" s="124" t="str">
        <f>IF(ISERROR(VLOOKUP(C68,[2]TabelaNorm!$A$2:$E$50,4,FALSE)),"",VLOOKUP(C68,[2]TabelaNorm!$A$2:$E$50,4,FALSE))</f>
        <v>mb</v>
      </c>
      <c r="F68" s="124" t="str">
        <f>IF(ISERROR(VLOOKUP(C68,[2]TabelaNorm!$A$2:$E$50,4,FALSE)),"","x")</f>
        <v>x</v>
      </c>
      <c r="G68" s="127">
        <f>IF(ISERROR(VLOOKUP($C68,[2]TabelaNorm!$A$2:$E$50,2,FALSE)),"",VLOOKUP($C68,[2]TabelaNorm!$A$2:$E$50,2,FALSE))</f>
        <v>0.12</v>
      </c>
      <c r="H68" s="127" t="str">
        <f>IF(ISERROR(VLOOKUP($C68,[2]TabelaNorm!$A$2:$E$50,3,FALSE)),"",VLOOKUP($C68,[2]TabelaNorm!$A$2:$E$50,3,FALSE))</f>
        <v>m2/mb</v>
      </c>
      <c r="I68" s="124" t="str">
        <f>IF(ISERROR(IF(VLOOKUP($C68,[2]TabelaNorm!$A$2:$E$50,5,FALSE)=1,"x","")),"",IF(VLOOKUP($C68,[2]TabelaNorm!$A$2:$E$50,5,FALSE)=1,"x",""))</f>
        <v/>
      </c>
      <c r="J68" s="126"/>
      <c r="K68" s="124" t="str">
        <f>IF(ISERROR(VLOOKUP($C68,[2]TabelaNorm!$A$2:$E$50,4,FALSE)),"","=")</f>
        <v>=</v>
      </c>
      <c r="L68" s="148">
        <f t="shared" si="2"/>
        <v>1.08</v>
      </c>
      <c r="M68" s="125" t="str">
        <f>IF(ISERROR(VLOOKUP($C68,[2]TabelaNorm!$A$2:$E$50,4,FALSE)),"","m2")</f>
        <v>m2</v>
      </c>
      <c r="N68" s="122"/>
    </row>
    <row r="69" spans="1:14" x14ac:dyDescent="0.2">
      <c r="A69" s="114"/>
      <c r="B69" s="130" t="s">
        <v>157</v>
      </c>
      <c r="C69" s="114" t="s">
        <v>24</v>
      </c>
      <c r="D69" s="126">
        <v>58</v>
      </c>
      <c r="E69" s="124" t="str">
        <f>IF(ISERROR(VLOOKUP(C69,[2]TabelaNorm!$A$2:$E$50,4,FALSE)),"",VLOOKUP(C69,[2]TabelaNorm!$A$2:$E$50,4,FALSE))</f>
        <v>mb</v>
      </c>
      <c r="F69" s="124" t="str">
        <f>IF(ISERROR(VLOOKUP(C69,[2]TabelaNorm!$A$2:$E$50,4,FALSE)),"","x")</f>
        <v>x</v>
      </c>
      <c r="G69" s="127">
        <f>IF(ISERROR(VLOOKUP($C69,[2]TabelaNorm!$A$2:$E$50,2,FALSE)),"",VLOOKUP($C69,[2]TabelaNorm!$A$2:$E$50,2,FALSE))</f>
        <v>0.24</v>
      </c>
      <c r="H69" s="127" t="str">
        <f>IF(ISERROR(VLOOKUP($C69,[2]TabelaNorm!$A$2:$E$50,3,FALSE)),"",VLOOKUP($C69,[2]TabelaNorm!$A$2:$E$50,3,FALSE))</f>
        <v>m2/mb</v>
      </c>
      <c r="I69" s="124" t="str">
        <f>IF(ISERROR(IF(VLOOKUP($C69,[2]TabelaNorm!$A$2:$E$50,5,FALSE)=1,"x","")),"",IF(VLOOKUP($C69,[2]TabelaNorm!$A$2:$E$50,5,FALSE)=1,"x",""))</f>
        <v/>
      </c>
      <c r="J69" s="126"/>
      <c r="K69" s="124" t="str">
        <f>IF(ISERROR(VLOOKUP($C69,[2]TabelaNorm!$A$2:$E$50,4,FALSE)),"","=")</f>
        <v>=</v>
      </c>
      <c r="L69" s="148">
        <f t="shared" si="2"/>
        <v>13.92</v>
      </c>
      <c r="M69" s="125" t="str">
        <f>IF(ISERROR(VLOOKUP($C69,[2]TabelaNorm!$A$2:$E$50,4,FALSE)),"","m2")</f>
        <v>m2</v>
      </c>
      <c r="N69" s="122"/>
    </row>
    <row r="70" spans="1:14" x14ac:dyDescent="0.2">
      <c r="A70" s="114"/>
      <c r="B70" s="130"/>
      <c r="C70" s="114" t="s">
        <v>14</v>
      </c>
      <c r="D70" s="126">
        <v>9</v>
      </c>
      <c r="E70" s="124" t="str">
        <f>IF(ISERROR(VLOOKUP(C70,[2]TabelaNorm!$A$2:$E$50,4,FALSE)),"",VLOOKUP(C70,[2]TabelaNorm!$A$2:$E$50,4,FALSE))</f>
        <v>mb</v>
      </c>
      <c r="F70" s="124" t="str">
        <f>IF(ISERROR(VLOOKUP(C70,[2]TabelaNorm!$A$2:$E$50,4,FALSE)),"","x")</f>
        <v>x</v>
      </c>
      <c r="G70" s="127">
        <f>IF(ISERROR(VLOOKUP($C70,[2]TabelaNorm!$A$2:$E$50,2,FALSE)),"",VLOOKUP($C70,[2]TabelaNorm!$A$2:$E$50,2,FALSE))</f>
        <v>0.12</v>
      </c>
      <c r="H70" s="127" t="str">
        <f>IF(ISERROR(VLOOKUP($C70,[2]TabelaNorm!$A$2:$E$50,3,FALSE)),"",VLOOKUP($C70,[2]TabelaNorm!$A$2:$E$50,3,FALSE))</f>
        <v>m2/mb</v>
      </c>
      <c r="I70" s="124" t="str">
        <f>IF(ISERROR(IF(VLOOKUP($C70,[2]TabelaNorm!$A$2:$E$50,5,FALSE)=1,"x","")),"",IF(VLOOKUP($C70,[2]TabelaNorm!$A$2:$E$50,5,FALSE)=1,"x",""))</f>
        <v/>
      </c>
      <c r="J70" s="126"/>
      <c r="K70" s="124" t="str">
        <f>IF(ISERROR(VLOOKUP($C70,[2]TabelaNorm!$A$2:$E$50,4,FALSE)),"","=")</f>
        <v>=</v>
      </c>
      <c r="L70" s="148">
        <f t="shared" ref="L70:L96" si="3">IF(ISERROR(IF(I70="x",D70*G70*J70,D70*G70)),"",IF(I70="x",D70*G70*J70,D70*G70))</f>
        <v>1.08</v>
      </c>
      <c r="M70" s="125" t="str">
        <f>IF(ISERROR(VLOOKUP($C70,[2]TabelaNorm!$A$2:$E$50,4,FALSE)),"","m2")</f>
        <v>m2</v>
      </c>
      <c r="N70" s="122"/>
    </row>
    <row r="71" spans="1:14" x14ac:dyDescent="0.2">
      <c r="A71" s="114"/>
      <c r="B71" s="130"/>
      <c r="C71" s="114" t="s">
        <v>26</v>
      </c>
      <c r="D71" s="126">
        <v>52</v>
      </c>
      <c r="E71" s="124" t="str">
        <f>IF(ISERROR(VLOOKUP(C71,[2]TabelaNorm!$A$2:$E$50,4,FALSE)),"",VLOOKUP(C71,[2]TabelaNorm!$A$2:$E$50,4,FALSE))</f>
        <v>mb</v>
      </c>
      <c r="F71" s="124" t="str">
        <f>IF(ISERROR(VLOOKUP(C71,[2]TabelaNorm!$A$2:$E$50,4,FALSE)),"","x")</f>
        <v>x</v>
      </c>
      <c r="G71" s="127">
        <f>IF(ISERROR(VLOOKUP($C71,[2]TabelaNorm!$A$2:$E$50,2,FALSE)),"",VLOOKUP($C71,[2]TabelaNorm!$A$2:$E$50,2,FALSE))</f>
        <v>0.08</v>
      </c>
      <c r="H71" s="127" t="str">
        <f>IF(ISERROR(VLOOKUP($C71,[2]TabelaNorm!$A$2:$E$50,3,FALSE)),"",VLOOKUP($C71,[2]TabelaNorm!$A$2:$E$50,3,FALSE))</f>
        <v>m2/mb</v>
      </c>
      <c r="I71" s="124" t="str">
        <f>IF(ISERROR(IF(VLOOKUP($C71,[2]TabelaNorm!$A$2:$E$50,5,FALSE)=1,"x","")),"",IF(VLOOKUP($C71,[2]TabelaNorm!$A$2:$E$50,5,FALSE)=1,"x",""))</f>
        <v/>
      </c>
      <c r="J71" s="126"/>
      <c r="K71" s="124" t="str">
        <f>IF(ISERROR(VLOOKUP($C71,[2]TabelaNorm!$A$2:$E$50,4,FALSE)),"","=")</f>
        <v>=</v>
      </c>
      <c r="L71" s="148">
        <f t="shared" si="3"/>
        <v>4.16</v>
      </c>
      <c r="M71" s="125" t="str">
        <f>IF(ISERROR(VLOOKUP($C71,[2]TabelaNorm!$A$2:$E$50,4,FALSE)),"","m2")</f>
        <v>m2</v>
      </c>
      <c r="N71" s="122"/>
    </row>
    <row r="72" spans="1:14" x14ac:dyDescent="0.2">
      <c r="A72" s="114"/>
      <c r="B72" s="130" t="s">
        <v>245</v>
      </c>
      <c r="C72" s="114" t="s">
        <v>14</v>
      </c>
      <c r="D72" s="126">
        <v>9</v>
      </c>
      <c r="E72" s="124" t="str">
        <f>IF(ISERROR(VLOOKUP(C72,[2]TabelaNorm!$A$2:$E$50,4,FALSE)),"",VLOOKUP(C72,[2]TabelaNorm!$A$2:$E$50,4,FALSE))</f>
        <v>mb</v>
      </c>
      <c r="F72" s="124" t="str">
        <f>IF(ISERROR(VLOOKUP(C72,[2]TabelaNorm!$A$2:$E$50,4,FALSE)),"","x")</f>
        <v>x</v>
      </c>
      <c r="G72" s="127">
        <f>IF(ISERROR(VLOOKUP($C72,[2]TabelaNorm!$A$2:$E$50,2,FALSE)),"",VLOOKUP($C72,[2]TabelaNorm!$A$2:$E$50,2,FALSE))</f>
        <v>0.12</v>
      </c>
      <c r="H72" s="127" t="str">
        <f>IF(ISERROR(VLOOKUP($C72,[2]TabelaNorm!$A$2:$E$50,3,FALSE)),"",VLOOKUP($C72,[2]TabelaNorm!$A$2:$E$50,3,FALSE))</f>
        <v>m2/mb</v>
      </c>
      <c r="I72" s="124" t="str">
        <f>IF(ISERROR(IF(VLOOKUP($C72,[2]TabelaNorm!$A$2:$E$50,5,FALSE)=1,"x","")),"",IF(VLOOKUP($C72,[2]TabelaNorm!$A$2:$E$50,5,FALSE)=1,"x",""))</f>
        <v/>
      </c>
      <c r="J72" s="126"/>
      <c r="K72" s="124" t="str">
        <f>IF(ISERROR(VLOOKUP($C72,[2]TabelaNorm!$A$2:$E$50,4,FALSE)),"","=")</f>
        <v>=</v>
      </c>
      <c r="L72" s="148">
        <f t="shared" si="3"/>
        <v>1.08</v>
      </c>
      <c r="M72" s="125" t="str">
        <f>IF(ISERROR(VLOOKUP($C72,[2]TabelaNorm!$A$2:$E$50,4,FALSE)),"","m2")</f>
        <v>m2</v>
      </c>
      <c r="N72" s="122"/>
    </row>
    <row r="73" spans="1:14" x14ac:dyDescent="0.2">
      <c r="A73" s="114"/>
      <c r="B73" s="130"/>
      <c r="C73" s="114" t="s">
        <v>24</v>
      </c>
      <c r="D73" s="126">
        <v>48</v>
      </c>
      <c r="E73" s="124" t="str">
        <f>IF(ISERROR(VLOOKUP(C73,[2]TabelaNorm!$A$2:$E$50,4,FALSE)),"",VLOOKUP(C73,[2]TabelaNorm!$A$2:$E$50,4,FALSE))</f>
        <v>mb</v>
      </c>
      <c r="F73" s="124" t="str">
        <f>IF(ISERROR(VLOOKUP(C73,[2]TabelaNorm!$A$2:$E$50,4,FALSE)),"","x")</f>
        <v>x</v>
      </c>
      <c r="G73" s="127">
        <f>IF(ISERROR(VLOOKUP($C73,[2]TabelaNorm!$A$2:$E$50,2,FALSE)),"",VLOOKUP($C73,[2]TabelaNorm!$A$2:$E$50,2,FALSE))</f>
        <v>0.24</v>
      </c>
      <c r="H73" s="127" t="str">
        <f>IF(ISERROR(VLOOKUP($C73,[2]TabelaNorm!$A$2:$E$50,3,FALSE)),"",VLOOKUP($C73,[2]TabelaNorm!$A$2:$E$50,3,FALSE))</f>
        <v>m2/mb</v>
      </c>
      <c r="I73" s="124" t="str">
        <f>IF(ISERROR(IF(VLOOKUP($C73,[2]TabelaNorm!$A$2:$E$50,5,FALSE)=1,"x","")),"",IF(VLOOKUP($C73,[2]TabelaNorm!$A$2:$E$50,5,FALSE)=1,"x",""))</f>
        <v/>
      </c>
      <c r="J73" s="126"/>
      <c r="K73" s="124" t="str">
        <f>IF(ISERROR(VLOOKUP($C73,[2]TabelaNorm!$A$2:$E$50,4,FALSE)),"","=")</f>
        <v>=</v>
      </c>
      <c r="L73" s="148">
        <f t="shared" si="3"/>
        <v>11.52</v>
      </c>
      <c r="M73" s="125" t="str">
        <f>IF(ISERROR(VLOOKUP($C73,[2]TabelaNorm!$A$2:$E$50,4,FALSE)),"","m2")</f>
        <v>m2</v>
      </c>
      <c r="N73" s="122"/>
    </row>
    <row r="74" spans="1:14" x14ac:dyDescent="0.2">
      <c r="A74" s="114"/>
      <c r="B74" s="130"/>
      <c r="C74" s="114" t="s">
        <v>27</v>
      </c>
      <c r="D74" s="126">
        <v>13</v>
      </c>
      <c r="E74" s="124" t="str">
        <f>IF(ISERROR(VLOOKUP(C74,[2]TabelaNorm!$A$2:$E$50,4,FALSE)),"",VLOOKUP(C74,[2]TabelaNorm!$A$2:$E$50,4,FALSE))</f>
        <v>mb</v>
      </c>
      <c r="F74" s="124" t="str">
        <f>IF(ISERROR(VLOOKUP(C74,[2]TabelaNorm!$A$2:$E$50,4,FALSE)),"","x")</f>
        <v>x</v>
      </c>
      <c r="G74" s="127">
        <f>IF(ISERROR(VLOOKUP($C74,[2]TabelaNorm!$A$2:$E$50,2,FALSE)),"",VLOOKUP($C74,[2]TabelaNorm!$A$2:$E$50,2,FALSE))</f>
        <v>0.12</v>
      </c>
      <c r="H74" s="127" t="str">
        <f>IF(ISERROR(VLOOKUP($C74,[2]TabelaNorm!$A$2:$E$50,3,FALSE)),"",VLOOKUP($C74,[2]TabelaNorm!$A$2:$E$50,3,FALSE))</f>
        <v>m2/mb</v>
      </c>
      <c r="I74" s="124" t="str">
        <f>IF(ISERROR(IF(VLOOKUP($C74,[2]TabelaNorm!$A$2:$E$50,5,FALSE)=1,"x","")),"",IF(VLOOKUP($C74,[2]TabelaNorm!$A$2:$E$50,5,FALSE)=1,"x",""))</f>
        <v/>
      </c>
      <c r="J74" s="126"/>
      <c r="K74" s="124" t="str">
        <f>IF(ISERROR(VLOOKUP($C74,[2]TabelaNorm!$A$2:$E$50,4,FALSE)),"","=")</f>
        <v>=</v>
      </c>
      <c r="L74" s="148">
        <f t="shared" si="3"/>
        <v>1.56</v>
      </c>
      <c r="M74" s="125" t="str">
        <f>IF(ISERROR(VLOOKUP($C74,[2]TabelaNorm!$A$2:$E$50,4,FALSE)),"","m2")</f>
        <v>m2</v>
      </c>
      <c r="N74" s="122"/>
    </row>
    <row r="75" spans="1:14" x14ac:dyDescent="0.2">
      <c r="A75" s="114"/>
      <c r="B75" s="130"/>
      <c r="C75" s="114" t="s">
        <v>26</v>
      </c>
      <c r="D75" s="126">
        <v>84</v>
      </c>
      <c r="E75" s="124" t="str">
        <f>IF(ISERROR(VLOOKUP(C75,[2]TabelaNorm!$A$2:$E$50,4,FALSE)),"",VLOOKUP(C75,[2]TabelaNorm!$A$2:$E$50,4,FALSE))</f>
        <v>mb</v>
      </c>
      <c r="F75" s="124" t="str">
        <f>IF(ISERROR(VLOOKUP(C75,[2]TabelaNorm!$A$2:$E$50,4,FALSE)),"","x")</f>
        <v>x</v>
      </c>
      <c r="G75" s="127">
        <f>IF(ISERROR(VLOOKUP($C75,[2]TabelaNorm!$A$2:$E$50,2,FALSE)),"",VLOOKUP($C75,[2]TabelaNorm!$A$2:$E$50,2,FALSE))</f>
        <v>0.08</v>
      </c>
      <c r="H75" s="127" t="str">
        <f>IF(ISERROR(VLOOKUP($C75,[2]TabelaNorm!$A$2:$E$50,3,FALSE)),"",VLOOKUP($C75,[2]TabelaNorm!$A$2:$E$50,3,FALSE))</f>
        <v>m2/mb</v>
      </c>
      <c r="I75" s="124" t="str">
        <f>IF(ISERROR(IF(VLOOKUP($C75,[2]TabelaNorm!$A$2:$E$50,5,FALSE)=1,"x","")),"",IF(VLOOKUP($C75,[2]TabelaNorm!$A$2:$E$50,5,FALSE)=1,"x",""))</f>
        <v/>
      </c>
      <c r="J75" s="126"/>
      <c r="K75" s="124" t="str">
        <f>IF(ISERROR(VLOOKUP($C75,[2]TabelaNorm!$A$2:$E$50,4,FALSE)),"","=")</f>
        <v>=</v>
      </c>
      <c r="L75" s="148">
        <f t="shared" si="3"/>
        <v>6.72</v>
      </c>
      <c r="M75" s="125" t="str">
        <f>IF(ISERROR(VLOOKUP($C75,[2]TabelaNorm!$A$2:$E$50,4,FALSE)),"","m2")</f>
        <v>m2</v>
      </c>
      <c r="N75" s="122"/>
    </row>
    <row r="76" spans="1:14" x14ac:dyDescent="0.2">
      <c r="A76" s="160"/>
      <c r="B76" s="130"/>
      <c r="C76" s="114" t="s">
        <v>11</v>
      </c>
      <c r="D76" s="126">
        <v>236</v>
      </c>
      <c r="E76" s="124" t="str">
        <f>IF(ISERROR(VLOOKUP(C76,[2]TabelaNorm!$A$2:$E$50,4,FALSE)),"",VLOOKUP(C76,[2]TabelaNorm!$A$2:$E$50,4,FALSE))</f>
        <v>mb</v>
      </c>
      <c r="F76" s="124" t="str">
        <f>IF(ISERROR(VLOOKUP(C76,[2]TabelaNorm!$A$2:$E$50,4,FALSE)),"","x")</f>
        <v>x</v>
      </c>
      <c r="G76" s="127">
        <f>IF(ISERROR(VLOOKUP($C76,[2]TabelaNorm!$A$2:$E$50,2,FALSE)),"",VLOOKUP($C76,[2]TabelaNorm!$A$2:$E$50,2,FALSE))</f>
        <v>0.04</v>
      </c>
      <c r="H76" s="127" t="str">
        <f>IF(ISERROR(VLOOKUP($C76,[2]TabelaNorm!$A$2:$E$50,3,FALSE)),"",VLOOKUP($C76,[2]TabelaNorm!$A$2:$E$50,3,FALSE))</f>
        <v>m2/mb</v>
      </c>
      <c r="I76" s="124" t="str">
        <f>IF(ISERROR(IF(VLOOKUP($C76,[2]TabelaNorm!$A$2:$E$50,5,FALSE)=1,"x","")),"",IF(VLOOKUP($C76,[2]TabelaNorm!$A$2:$E$50,5,FALSE)=1,"x",""))</f>
        <v/>
      </c>
      <c r="J76" s="126"/>
      <c r="K76" s="124" t="str">
        <f>IF(ISERROR(VLOOKUP($C76,[2]TabelaNorm!$A$2:$E$50,4,FALSE)),"","=")</f>
        <v>=</v>
      </c>
      <c r="L76" s="148">
        <f t="shared" si="3"/>
        <v>9.44</v>
      </c>
      <c r="M76" s="125" t="str">
        <f>IF(ISERROR(VLOOKUP($C76,[2]TabelaNorm!$A$2:$E$50,4,FALSE)),"","m2")</f>
        <v>m2</v>
      </c>
      <c r="N76" s="122"/>
    </row>
    <row r="77" spans="1:14" s="159" customFormat="1" x14ac:dyDescent="0.2">
      <c r="A77" s="114"/>
      <c r="B77" s="130" t="s">
        <v>158</v>
      </c>
      <c r="C77" s="114" t="s">
        <v>24</v>
      </c>
      <c r="D77" s="126">
        <v>45</v>
      </c>
      <c r="E77" s="124" t="str">
        <f>IF(ISERROR(VLOOKUP(C77,[2]TabelaNorm!$A$2:$E$50,4,FALSE)),"",VLOOKUP(C77,[2]TabelaNorm!$A$2:$E$50,4,FALSE))</f>
        <v>mb</v>
      </c>
      <c r="F77" s="124" t="str">
        <f>IF(ISERROR(VLOOKUP(C77,[2]TabelaNorm!$A$2:$E$50,4,FALSE)),"","x")</f>
        <v>x</v>
      </c>
      <c r="G77" s="127">
        <f>IF(ISERROR(VLOOKUP($C77,[2]TabelaNorm!$A$2:$E$50,2,FALSE)),"",VLOOKUP($C77,[2]TabelaNorm!$A$2:$E$50,2,FALSE))</f>
        <v>0.24</v>
      </c>
      <c r="H77" s="127" t="str">
        <f>IF(ISERROR(VLOOKUP($C77,[2]TabelaNorm!$A$2:$E$50,3,FALSE)),"",VLOOKUP($C77,[2]TabelaNorm!$A$2:$E$50,3,FALSE))</f>
        <v>m2/mb</v>
      </c>
      <c r="I77" s="124" t="str">
        <f>IF(ISERROR(IF(VLOOKUP($C77,[2]TabelaNorm!$A$2:$E$50,5,FALSE)=1,"x","")),"",IF(VLOOKUP($C77,[2]TabelaNorm!$A$2:$E$50,5,FALSE)=1,"x",""))</f>
        <v/>
      </c>
      <c r="J77" s="126"/>
      <c r="K77" s="124" t="str">
        <f>IF(ISERROR(VLOOKUP($C77,[2]TabelaNorm!$A$2:$E$50,4,FALSE)),"","=")</f>
        <v>=</v>
      </c>
      <c r="L77" s="148">
        <f t="shared" si="3"/>
        <v>10.799999999999999</v>
      </c>
      <c r="M77" s="125" t="str">
        <f>IF(ISERROR(VLOOKUP($C77,[2]TabelaNorm!$A$2:$E$50,4,FALSE)),"","m2")</f>
        <v>m2</v>
      </c>
      <c r="N77" s="122"/>
    </row>
    <row r="78" spans="1:14" x14ac:dyDescent="0.2">
      <c r="A78" s="160"/>
      <c r="B78" s="130"/>
      <c r="C78" s="114" t="s">
        <v>26</v>
      </c>
      <c r="D78" s="126">
        <v>268</v>
      </c>
      <c r="E78" s="124" t="s">
        <v>46</v>
      </c>
      <c r="F78" s="124" t="str">
        <f>IF(ISERROR(VLOOKUP(C78,[2]TabelaNorm!$A$2:$E$50,4,FALSE)),"","x")</f>
        <v>x</v>
      </c>
      <c r="G78" s="127">
        <f>IF(ISERROR(VLOOKUP($C78,[2]TabelaNorm!$A$2:$E$50,2,FALSE)),"",VLOOKUP($C78,[2]TabelaNorm!$A$2:$E$50,2,FALSE))</f>
        <v>0.08</v>
      </c>
      <c r="H78" s="127" t="str">
        <f>IF(ISERROR(VLOOKUP($C78,[2]TabelaNorm!$A$2:$E$50,3,FALSE)),"",VLOOKUP($C78,[2]TabelaNorm!$A$2:$E$50,3,FALSE))</f>
        <v>m2/mb</v>
      </c>
      <c r="I78" s="124" t="str">
        <f>IF(ISERROR(IF(VLOOKUP($C78,[2]TabelaNorm!$A$2:$E$50,5,FALSE)=1,"x","")),"",IF(VLOOKUP($C78,[2]TabelaNorm!$A$2:$E$50,5,FALSE)=1,"x",""))</f>
        <v/>
      </c>
      <c r="J78" s="126"/>
      <c r="K78" s="124" t="str">
        <f>IF(ISERROR(VLOOKUP($C78,[2]TabelaNorm!$A$2:$E$50,4,FALSE)),"","=")</f>
        <v>=</v>
      </c>
      <c r="L78" s="148">
        <f t="shared" si="3"/>
        <v>21.44</v>
      </c>
      <c r="M78" s="125" t="str">
        <f>IF(ISERROR(VLOOKUP($C78,[2]TabelaNorm!$A$2:$E$50,4,FALSE)),"","m2")</f>
        <v>m2</v>
      </c>
      <c r="N78" s="163"/>
    </row>
    <row r="79" spans="1:14" s="167" customFormat="1" x14ac:dyDescent="0.2">
      <c r="A79" s="114"/>
      <c r="B79" s="130"/>
      <c r="C79" s="114" t="s">
        <v>14</v>
      </c>
      <c r="D79" s="126">
        <v>5</v>
      </c>
      <c r="E79" s="124" t="str">
        <f>IF(ISERROR(VLOOKUP(C79,[2]TabelaNorm!$A$2:$E$50,4,FALSE)),"",VLOOKUP(C79,[2]TabelaNorm!$A$2:$E$50,4,FALSE))</f>
        <v>mb</v>
      </c>
      <c r="F79" s="124" t="str">
        <f>IF(ISERROR(VLOOKUP(C79,[2]TabelaNorm!$A$2:$E$50,4,FALSE)),"","x")</f>
        <v>x</v>
      </c>
      <c r="G79" s="127">
        <f>IF(ISERROR(VLOOKUP($C79,[2]TabelaNorm!$A$2:$E$50,2,FALSE)),"",VLOOKUP($C79,[2]TabelaNorm!$A$2:$E$50,2,FALSE))</f>
        <v>0.12</v>
      </c>
      <c r="H79" s="127" t="str">
        <f>IF(ISERROR(VLOOKUP($C79,[2]TabelaNorm!$A$2:$E$50,3,FALSE)),"",VLOOKUP($C79,[2]TabelaNorm!$A$2:$E$50,3,FALSE))</f>
        <v>m2/mb</v>
      </c>
      <c r="I79" s="124" t="str">
        <f>IF(ISERROR(IF(VLOOKUP($C79,[2]TabelaNorm!$A$2:$E$50,5,FALSE)=1,"x","")),"",IF(VLOOKUP($C79,[2]TabelaNorm!$A$2:$E$50,5,FALSE)=1,"x",""))</f>
        <v/>
      </c>
      <c r="J79" s="126"/>
      <c r="K79" s="124" t="str">
        <f>IF(ISERROR(VLOOKUP($C79,[2]TabelaNorm!$A$2:$E$50,4,FALSE)),"","=")</f>
        <v>=</v>
      </c>
      <c r="L79" s="148">
        <f t="shared" si="3"/>
        <v>0.6</v>
      </c>
      <c r="M79" s="125" t="str">
        <f>IF(ISERROR(VLOOKUP($C79,[2]TabelaNorm!$A$2:$E$50,4,FALSE)),"","m2")</f>
        <v>m2</v>
      </c>
      <c r="N79" s="163"/>
    </row>
    <row r="80" spans="1:14" x14ac:dyDescent="0.2">
      <c r="A80" s="114"/>
      <c r="B80" s="130" t="s">
        <v>159</v>
      </c>
      <c r="C80" s="114" t="s">
        <v>24</v>
      </c>
      <c r="D80" s="126">
        <v>11</v>
      </c>
      <c r="E80" s="124" t="str">
        <f>IF(ISERROR(VLOOKUP(C80,[2]TabelaNorm!$A$2:$E$50,4,FALSE)),"",VLOOKUP(C80,[2]TabelaNorm!$A$2:$E$50,4,FALSE))</f>
        <v>mb</v>
      </c>
      <c r="F80" s="124" t="str">
        <f>IF(ISERROR(VLOOKUP(C80,[2]TabelaNorm!$A$2:$E$50,4,FALSE)),"","x")</f>
        <v>x</v>
      </c>
      <c r="G80" s="127">
        <f>IF(ISERROR(VLOOKUP($C80,[2]TabelaNorm!$A$2:$E$50,2,FALSE)),"",VLOOKUP($C80,[2]TabelaNorm!$A$2:$E$50,2,FALSE))</f>
        <v>0.24</v>
      </c>
      <c r="H80" s="127" t="str">
        <f>IF(ISERROR(VLOOKUP($C80,[2]TabelaNorm!$A$2:$E$50,3,FALSE)),"",VLOOKUP($C80,[2]TabelaNorm!$A$2:$E$50,3,FALSE))</f>
        <v>m2/mb</v>
      </c>
      <c r="I80" s="124" t="str">
        <f>IF(ISERROR(IF(VLOOKUP($C80,[2]TabelaNorm!$A$2:$E$50,5,FALSE)=1,"x","")),"",IF(VLOOKUP($C80,[2]TabelaNorm!$A$2:$E$50,5,FALSE)=1,"x",""))</f>
        <v/>
      </c>
      <c r="J80" s="126"/>
      <c r="K80" s="124" t="str">
        <f>IF(ISERROR(VLOOKUP($C80,[2]TabelaNorm!$A$2:$E$50,4,FALSE)),"","=")</f>
        <v>=</v>
      </c>
      <c r="L80" s="148">
        <f t="shared" si="3"/>
        <v>2.6399999999999997</v>
      </c>
      <c r="M80" s="125" t="str">
        <f>IF(ISERROR(VLOOKUP($C80,[2]TabelaNorm!$A$2:$E$50,4,FALSE)),"","m2")</f>
        <v>m2</v>
      </c>
      <c r="N80" s="122"/>
    </row>
    <row r="81" spans="1:15" x14ac:dyDescent="0.2">
      <c r="A81" s="114"/>
      <c r="B81" s="130"/>
      <c r="C81" s="114" t="s">
        <v>14</v>
      </c>
      <c r="D81" s="126">
        <v>11</v>
      </c>
      <c r="E81" s="124" t="str">
        <f>IF(ISERROR(VLOOKUP(C81,[2]TabelaNorm!$A$2:$E$50,4,FALSE)),"",VLOOKUP(C81,[2]TabelaNorm!$A$2:$E$50,4,FALSE))</f>
        <v>mb</v>
      </c>
      <c r="F81" s="124" t="str">
        <f>IF(ISERROR(VLOOKUP(C81,[2]TabelaNorm!$A$2:$E$50,4,FALSE)),"","x")</f>
        <v>x</v>
      </c>
      <c r="G81" s="127">
        <f>IF(ISERROR(VLOOKUP($C81,[2]TabelaNorm!$A$2:$E$50,2,FALSE)),"",VLOOKUP($C81,[2]TabelaNorm!$A$2:$E$50,2,FALSE))</f>
        <v>0.12</v>
      </c>
      <c r="H81" s="127" t="str">
        <f>IF(ISERROR(VLOOKUP($C81,[2]TabelaNorm!$A$2:$E$50,3,FALSE)),"",VLOOKUP($C81,[2]TabelaNorm!$A$2:$E$50,3,FALSE))</f>
        <v>m2/mb</v>
      </c>
      <c r="I81" s="124" t="str">
        <f>IF(ISERROR(IF(VLOOKUP($C81,[2]TabelaNorm!$A$2:$E$50,5,FALSE)=1,"x","")),"",IF(VLOOKUP($C81,[2]TabelaNorm!$A$2:$E$50,5,FALSE)=1,"x",""))</f>
        <v/>
      </c>
      <c r="J81" s="126"/>
      <c r="K81" s="124" t="str">
        <f>IF(ISERROR(VLOOKUP($C81,[2]TabelaNorm!$A$2:$E$50,4,FALSE)),"","=")</f>
        <v>=</v>
      </c>
      <c r="L81" s="148">
        <f t="shared" si="3"/>
        <v>1.3199999999999998</v>
      </c>
      <c r="M81" s="125" t="str">
        <f>IF(ISERROR(VLOOKUP($C81,[2]TabelaNorm!$A$2:$E$50,4,FALSE)),"","m2")</f>
        <v>m2</v>
      </c>
      <c r="N81" s="122"/>
    </row>
    <row r="82" spans="1:15" x14ac:dyDescent="0.2">
      <c r="A82" s="160"/>
      <c r="B82" s="130" t="s">
        <v>160</v>
      </c>
      <c r="C82" s="114" t="s">
        <v>24</v>
      </c>
      <c r="D82" s="126">
        <v>678</v>
      </c>
      <c r="E82" s="124" t="str">
        <f>IF(ISERROR(VLOOKUP(C82,[2]TabelaNorm!$A$2:$E$50,4,FALSE)),"",VLOOKUP(C82,[2]TabelaNorm!$A$2:$E$50,4,FALSE))</f>
        <v>mb</v>
      </c>
      <c r="F82" s="124" t="str">
        <f>IF(ISERROR(VLOOKUP(C82,[2]TabelaNorm!$A$2:$E$50,4,FALSE)),"","x")</f>
        <v>x</v>
      </c>
      <c r="G82" s="127">
        <f>IF(ISERROR(VLOOKUP($C82,[2]TabelaNorm!$A$2:$E$50,2,FALSE)),"",VLOOKUP($C82,[2]TabelaNorm!$A$2:$E$50,2,FALSE))</f>
        <v>0.24</v>
      </c>
      <c r="H82" s="127" t="str">
        <f>IF(ISERROR(VLOOKUP($C82,[2]TabelaNorm!$A$2:$E$50,3,FALSE)),"",VLOOKUP($C82,[2]TabelaNorm!$A$2:$E$50,3,FALSE))</f>
        <v>m2/mb</v>
      </c>
      <c r="I82" s="124" t="str">
        <f>IF(ISERROR(IF(VLOOKUP($C82,[2]TabelaNorm!$A$2:$E$50,5,FALSE)=1,"x","")),"",IF(VLOOKUP($C82,[2]TabelaNorm!$A$2:$E$50,5,FALSE)=1,"x",""))</f>
        <v/>
      </c>
      <c r="J82" s="126"/>
      <c r="K82" s="124" t="str">
        <f>IF(ISERROR(VLOOKUP($C82,[2]TabelaNorm!$A$2:$E$50,4,FALSE)),"","=")</f>
        <v>=</v>
      </c>
      <c r="L82" s="148">
        <f t="shared" si="3"/>
        <v>162.72</v>
      </c>
      <c r="M82" s="125" t="str">
        <f>IF(ISERROR(VLOOKUP($C82,[2]TabelaNorm!$A$2:$E$50,4,FALSE)),"","m2")</f>
        <v>m2</v>
      </c>
      <c r="N82" s="122"/>
    </row>
    <row r="83" spans="1:15" x14ac:dyDescent="0.2">
      <c r="A83" s="114"/>
      <c r="B83" s="130"/>
      <c r="C83" s="114" t="s">
        <v>14</v>
      </c>
      <c r="D83" s="126">
        <v>139</v>
      </c>
      <c r="E83" s="124" t="str">
        <f>IF(ISERROR(VLOOKUP(C83,[2]TabelaNorm!$A$2:$E$50,4,FALSE)),"",VLOOKUP(C83,[2]TabelaNorm!$A$2:$E$50,4,FALSE))</f>
        <v>mb</v>
      </c>
      <c r="F83" s="124" t="str">
        <f>IF(ISERROR(VLOOKUP(C83,[2]TabelaNorm!$A$2:$E$50,4,FALSE)),"","x")</f>
        <v>x</v>
      </c>
      <c r="G83" s="127">
        <f>IF(ISERROR(VLOOKUP($C83,[2]TabelaNorm!$A$2:$E$50,2,FALSE)),"",VLOOKUP($C83,[2]TabelaNorm!$A$2:$E$50,2,FALSE))</f>
        <v>0.12</v>
      </c>
      <c r="H83" s="127" t="str">
        <f>IF(ISERROR(VLOOKUP($C83,[2]TabelaNorm!$A$2:$E$50,3,FALSE)),"",VLOOKUP($C83,[2]TabelaNorm!$A$2:$E$50,3,FALSE))</f>
        <v>m2/mb</v>
      </c>
      <c r="I83" s="124" t="str">
        <f>IF(ISERROR(IF(VLOOKUP($C83,[2]TabelaNorm!$A$2:$E$50,5,FALSE)=1,"x","")),"",IF(VLOOKUP($C83,[2]TabelaNorm!$A$2:$E$50,5,FALSE)=1,"x",""))</f>
        <v/>
      </c>
      <c r="J83" s="126"/>
      <c r="K83" s="124" t="str">
        <f>IF(ISERROR(VLOOKUP($C83,[2]TabelaNorm!$A$2:$E$50,4,FALSE)),"","=")</f>
        <v>=</v>
      </c>
      <c r="L83" s="148">
        <f t="shared" si="3"/>
        <v>16.68</v>
      </c>
      <c r="M83" s="125" t="str">
        <f>IF(ISERROR(VLOOKUP($C83,[2]TabelaNorm!$A$2:$E$50,4,FALSE)),"","m2")</f>
        <v>m2</v>
      </c>
      <c r="N83" s="122"/>
    </row>
    <row r="84" spans="1:15" x14ac:dyDescent="0.2">
      <c r="A84" s="114"/>
      <c r="B84" s="130"/>
      <c r="C84" s="114" t="s">
        <v>26</v>
      </c>
      <c r="D84" s="126">
        <v>788</v>
      </c>
      <c r="E84" s="124" t="str">
        <f>IF(ISERROR(VLOOKUP(C84,[2]TabelaNorm!$A$2:$E$50,4,FALSE)),"",VLOOKUP(C84,[2]TabelaNorm!$A$2:$E$50,4,FALSE))</f>
        <v>mb</v>
      </c>
      <c r="F84" s="124" t="str">
        <f>IF(ISERROR(VLOOKUP(C84,[2]TabelaNorm!$A$2:$E$50,4,FALSE)),"","x")</f>
        <v>x</v>
      </c>
      <c r="G84" s="127">
        <f>IF(ISERROR(VLOOKUP($C84,[2]TabelaNorm!$A$2:$E$50,2,FALSE)),"",VLOOKUP($C84,[2]TabelaNorm!$A$2:$E$50,2,FALSE))</f>
        <v>0.08</v>
      </c>
      <c r="H84" s="127" t="str">
        <f>IF(ISERROR(VLOOKUP($C84,[2]TabelaNorm!$A$2:$E$50,3,FALSE)),"",VLOOKUP($C84,[2]TabelaNorm!$A$2:$E$50,3,FALSE))</f>
        <v>m2/mb</v>
      </c>
      <c r="I84" s="124" t="str">
        <f>IF(ISERROR(IF(VLOOKUP($C84,[2]TabelaNorm!$A$2:$E$50,5,FALSE)=1,"x","")),"",IF(VLOOKUP($C84,[2]TabelaNorm!$A$2:$E$50,5,FALSE)=1,"x",""))</f>
        <v/>
      </c>
      <c r="J84" s="126"/>
      <c r="K84" s="124" t="str">
        <f>IF(ISERROR(VLOOKUP($C84,[2]TabelaNorm!$A$2:$E$50,4,FALSE)),"","=")</f>
        <v>=</v>
      </c>
      <c r="L84" s="148">
        <f t="shared" si="3"/>
        <v>63.04</v>
      </c>
      <c r="M84" s="125" t="str">
        <f>IF(ISERROR(VLOOKUP($C84,[2]TabelaNorm!$A$2:$E$50,4,FALSE)),"","m2")</f>
        <v>m2</v>
      </c>
      <c r="N84" s="122"/>
      <c r="O84" s="162"/>
    </row>
    <row r="85" spans="1:15" x14ac:dyDescent="0.2">
      <c r="A85" s="114"/>
      <c r="B85" s="130"/>
      <c r="C85" s="114" t="s">
        <v>11</v>
      </c>
      <c r="D85" s="126">
        <v>402</v>
      </c>
      <c r="E85" s="124" t="str">
        <f>IF(ISERROR(VLOOKUP(C85,[2]TabelaNorm!$A$2:$E$50,4,FALSE)),"",VLOOKUP(C85,[2]TabelaNorm!$A$2:$E$50,4,FALSE))</f>
        <v>mb</v>
      </c>
      <c r="F85" s="124" t="str">
        <f>IF(ISERROR(VLOOKUP(C85,[2]TabelaNorm!$A$2:$E$50,4,FALSE)),"","x")</f>
        <v>x</v>
      </c>
      <c r="G85" s="127">
        <f>IF(ISERROR(VLOOKUP($C85,[2]TabelaNorm!$A$2:$E$50,2,FALSE)),"",VLOOKUP($C85,[2]TabelaNorm!$A$2:$E$50,2,FALSE))</f>
        <v>0.04</v>
      </c>
      <c r="H85" s="127" t="str">
        <f>IF(ISERROR(VLOOKUP($C85,[2]TabelaNorm!$A$2:$E$50,3,FALSE)),"",VLOOKUP($C85,[2]TabelaNorm!$A$2:$E$50,3,FALSE))</f>
        <v>m2/mb</v>
      </c>
      <c r="I85" s="124" t="str">
        <f>IF(ISERROR(IF(VLOOKUP($C85,[2]TabelaNorm!$A$2:$E$50,5,FALSE)=1,"x","")),"",IF(VLOOKUP($C85,[2]TabelaNorm!$A$2:$E$50,5,FALSE)=1,"x",""))</f>
        <v/>
      </c>
      <c r="J85" s="126"/>
      <c r="K85" s="124" t="str">
        <f>IF(ISERROR(VLOOKUP($C85,[2]TabelaNorm!$A$2:$E$50,4,FALSE)),"","=")</f>
        <v>=</v>
      </c>
      <c r="L85" s="148">
        <f t="shared" si="3"/>
        <v>16.080000000000002</v>
      </c>
      <c r="M85" s="125" t="str">
        <f>IF(ISERROR(VLOOKUP($C85,[2]TabelaNorm!$A$2:$E$50,4,FALSE)),"","m2")</f>
        <v>m2</v>
      </c>
      <c r="N85" s="122"/>
    </row>
    <row r="86" spans="1:15" x14ac:dyDescent="0.2">
      <c r="A86" s="114"/>
      <c r="B86" s="130"/>
      <c r="C86" s="114" t="s">
        <v>12</v>
      </c>
      <c r="D86" s="126">
        <v>56</v>
      </c>
      <c r="E86" s="124" t="str">
        <f>IF(ISERROR(VLOOKUP(C86,[2]TabelaNorm!$A$2:$E$50,4,FALSE)),"",VLOOKUP(C86,[2]TabelaNorm!$A$2:$E$50,4,FALSE))</f>
        <v>mb</v>
      </c>
      <c r="F86" s="124" t="str">
        <f>IF(ISERROR(VLOOKUP(C86,[2]TabelaNorm!$A$2:$E$50,4,FALSE)),"","x")</f>
        <v>x</v>
      </c>
      <c r="G86" s="127">
        <f>IF(ISERROR(VLOOKUP($C86,[2]TabelaNorm!$A$2:$E$50,2,FALSE)),"",VLOOKUP($C86,[2]TabelaNorm!$A$2:$E$50,2,FALSE))</f>
        <v>0.12</v>
      </c>
      <c r="H86" s="127" t="str">
        <f>IF(ISERROR(VLOOKUP($C86,[2]TabelaNorm!$A$2:$E$50,3,FALSE)),"",VLOOKUP($C86,[2]TabelaNorm!$A$2:$E$50,3,FALSE))</f>
        <v>m2/mb</v>
      </c>
      <c r="I86" s="124" t="str">
        <f>IF(ISERROR(IF(VLOOKUP($C86,[2]TabelaNorm!$A$2:$E$50,5,FALSE)=1,"x","")),"",IF(VLOOKUP($C86,[2]TabelaNorm!$A$2:$E$50,5,FALSE)=1,"x",""))</f>
        <v/>
      </c>
      <c r="J86" s="126"/>
      <c r="K86" s="124" t="str">
        <f>IF(ISERROR(VLOOKUP($C86,[2]TabelaNorm!$A$2:$E$50,4,FALSE)),"","=")</f>
        <v>=</v>
      </c>
      <c r="L86" s="148">
        <f t="shared" si="3"/>
        <v>6.72</v>
      </c>
      <c r="M86" s="125" t="str">
        <f>IF(ISERROR(VLOOKUP($C86,[2]TabelaNorm!$A$2:$E$50,4,FALSE)),"","m2")</f>
        <v>m2</v>
      </c>
      <c r="N86" s="122"/>
    </row>
    <row r="87" spans="1:15" x14ac:dyDescent="0.2">
      <c r="A87" s="114"/>
      <c r="B87" s="130"/>
      <c r="C87" s="114" t="s">
        <v>21</v>
      </c>
      <c r="D87" s="126">
        <v>28</v>
      </c>
      <c r="E87" s="124" t="str">
        <f>IF(ISERROR(VLOOKUP(C87,[2]TabelaNorm!$A$2:$E$50,4,FALSE)),"",VLOOKUP(C87,[2]TabelaNorm!$A$2:$E$50,4,FALSE))</f>
        <v>mb</v>
      </c>
      <c r="F87" s="124" t="str">
        <f>IF(ISERROR(VLOOKUP(C87,[2]TabelaNorm!$A$2:$E$50,4,FALSE)),"","x")</f>
        <v>x</v>
      </c>
      <c r="G87" s="127">
        <f>IF(ISERROR(VLOOKUP($C87,[2]TabelaNorm!$A$2:$E$50,2,FALSE)),"",VLOOKUP($C87,[2]TabelaNorm!$A$2:$E$50,2,FALSE))</f>
        <v>0.24</v>
      </c>
      <c r="H87" s="127" t="str">
        <f>IF(ISERROR(VLOOKUP($C87,[2]TabelaNorm!$A$2:$E$50,3,FALSE)),"",VLOOKUP($C87,[2]TabelaNorm!$A$2:$E$50,3,FALSE))</f>
        <v>m2/mb</v>
      </c>
      <c r="I87" s="124" t="str">
        <f>IF(ISERROR(IF(VLOOKUP($C87,[2]TabelaNorm!$A$2:$E$50,5,FALSE)=1,"x","")),"",IF(VLOOKUP($C87,[2]TabelaNorm!$A$2:$E$50,5,FALSE)=1,"x",""))</f>
        <v/>
      </c>
      <c r="J87" s="126"/>
      <c r="K87" s="124" t="str">
        <f>IF(ISERROR(VLOOKUP($C87,[2]TabelaNorm!$A$2:$E$50,4,FALSE)),"","=")</f>
        <v>=</v>
      </c>
      <c r="L87" s="148">
        <f t="shared" si="3"/>
        <v>6.72</v>
      </c>
      <c r="M87" s="125" t="str">
        <f>IF(ISERROR(VLOOKUP($C87,[2]TabelaNorm!$A$2:$E$50,4,FALSE)),"","m2")</f>
        <v>m2</v>
      </c>
      <c r="N87" s="122"/>
    </row>
    <row r="88" spans="1:15" x14ac:dyDescent="0.2">
      <c r="A88" s="114"/>
      <c r="B88" s="130" t="s">
        <v>161</v>
      </c>
      <c r="C88" s="114" t="s">
        <v>24</v>
      </c>
      <c r="D88" s="126">
        <v>85</v>
      </c>
      <c r="E88" s="124" t="str">
        <f>IF(ISERROR(VLOOKUP(C88,[2]TabelaNorm!$A$2:$E$50,4,FALSE)),"",VLOOKUP(C88,[2]TabelaNorm!$A$2:$E$50,4,FALSE))</f>
        <v>mb</v>
      </c>
      <c r="F88" s="124" t="str">
        <f>IF(ISERROR(VLOOKUP(C88,[2]TabelaNorm!$A$2:$E$50,4,FALSE)),"","x")</f>
        <v>x</v>
      </c>
      <c r="G88" s="127">
        <f>IF(ISERROR(VLOOKUP($C88,[2]TabelaNorm!$A$2:$E$50,2,FALSE)),"",VLOOKUP($C88,[2]TabelaNorm!$A$2:$E$50,2,FALSE))</f>
        <v>0.24</v>
      </c>
      <c r="H88" s="127" t="str">
        <f>IF(ISERROR(VLOOKUP($C88,[2]TabelaNorm!$A$2:$E$50,3,FALSE)),"",VLOOKUP($C88,[2]TabelaNorm!$A$2:$E$50,3,FALSE))</f>
        <v>m2/mb</v>
      </c>
      <c r="I88" s="124" t="str">
        <f>IF(ISERROR(IF(VLOOKUP($C88,[2]TabelaNorm!$A$2:$E$50,5,FALSE)=1,"x","")),"",IF(VLOOKUP($C88,[2]TabelaNorm!$A$2:$E$50,5,FALSE)=1,"x",""))</f>
        <v/>
      </c>
      <c r="J88" s="126"/>
      <c r="K88" s="124" t="str">
        <f>IF(ISERROR(VLOOKUP($C88,[2]TabelaNorm!$A$2:$E$50,4,FALSE)),"","=")</f>
        <v>=</v>
      </c>
      <c r="L88" s="148">
        <f t="shared" si="3"/>
        <v>20.399999999999999</v>
      </c>
      <c r="M88" s="125" t="str">
        <f>IF(ISERROR(VLOOKUP($C88,[2]TabelaNorm!$A$2:$E$50,4,FALSE)),"","m2")</f>
        <v>m2</v>
      </c>
      <c r="N88" s="122"/>
    </row>
    <row r="89" spans="1:15" x14ac:dyDescent="0.2">
      <c r="A89" s="114"/>
      <c r="B89" s="130"/>
      <c r="C89" s="114" t="s">
        <v>14</v>
      </c>
      <c r="D89" s="126">
        <v>5</v>
      </c>
      <c r="E89" s="124" t="str">
        <f>IF(ISERROR(VLOOKUP(C89,[2]TabelaNorm!$A$2:$E$50,4,FALSE)),"",VLOOKUP(C89,[2]TabelaNorm!$A$2:$E$50,4,FALSE))</f>
        <v>mb</v>
      </c>
      <c r="F89" s="124" t="str">
        <f>IF(ISERROR(VLOOKUP(C89,[2]TabelaNorm!$A$2:$E$50,4,FALSE)),"","x")</f>
        <v>x</v>
      </c>
      <c r="G89" s="127">
        <f>IF(ISERROR(VLOOKUP($C89,[2]TabelaNorm!$A$2:$E$50,2,FALSE)),"",VLOOKUP($C89,[2]TabelaNorm!$A$2:$E$50,2,FALSE))</f>
        <v>0.12</v>
      </c>
      <c r="H89" s="127" t="str">
        <f>IF(ISERROR(VLOOKUP($C89,[2]TabelaNorm!$A$2:$E$50,3,FALSE)),"",VLOOKUP($C89,[2]TabelaNorm!$A$2:$E$50,3,FALSE))</f>
        <v>m2/mb</v>
      </c>
      <c r="I89" s="124" t="str">
        <f>IF(ISERROR(IF(VLOOKUP($C89,[2]TabelaNorm!$A$2:$E$50,5,FALSE)=1,"x","")),"",IF(VLOOKUP($C89,[2]TabelaNorm!$A$2:$E$50,5,FALSE)=1,"x",""))</f>
        <v/>
      </c>
      <c r="J89" s="126"/>
      <c r="K89" s="124" t="str">
        <f>IF(ISERROR(VLOOKUP($C89,[2]TabelaNorm!$A$2:$E$50,4,FALSE)),"","=")</f>
        <v>=</v>
      </c>
      <c r="L89" s="148">
        <f t="shared" si="3"/>
        <v>0.6</v>
      </c>
      <c r="M89" s="125" t="str">
        <f>IF(ISERROR(VLOOKUP($C89,[2]TabelaNorm!$A$2:$E$50,4,FALSE)),"","m2")</f>
        <v>m2</v>
      </c>
      <c r="N89" s="122"/>
    </row>
    <row r="90" spans="1:15" x14ac:dyDescent="0.2">
      <c r="A90" s="114"/>
      <c r="B90" s="180"/>
      <c r="C90" s="114" t="s">
        <v>23</v>
      </c>
      <c r="D90" s="126">
        <v>9</v>
      </c>
      <c r="E90" s="124" t="str">
        <f>IF(ISERROR(VLOOKUP(C90,[2]TabelaNorm!$A$2:$E$50,4,FALSE)),"",VLOOKUP(C90,[2]TabelaNorm!$A$2:$E$50,4,FALSE))</f>
        <v>mb</v>
      </c>
      <c r="F90" s="124" t="str">
        <f>IF(ISERROR(VLOOKUP(C90,[2]TabelaNorm!$A$2:$E$50,4,FALSE)),"","x")</f>
        <v>x</v>
      </c>
      <c r="G90" s="127">
        <f>IF(ISERROR(VLOOKUP($C90,[2]TabelaNorm!$A$2:$E$50,2,FALSE)),"",VLOOKUP($C90,[2]TabelaNorm!$A$2:$E$50,2,FALSE))</f>
        <v>0.18</v>
      </c>
      <c r="H90" s="127" t="str">
        <f>IF(ISERROR(VLOOKUP($C90,[2]TabelaNorm!$A$2:$E$50,3,FALSE)),"",VLOOKUP($C90,[2]TabelaNorm!$A$2:$E$50,3,FALSE))</f>
        <v>m2/mb</v>
      </c>
      <c r="I90" s="124" t="str">
        <f>IF(ISERROR(IF(VLOOKUP($C90,[2]TabelaNorm!$A$2:$E$50,5,FALSE)=1,"x","")),"",IF(VLOOKUP($C90,[2]TabelaNorm!$A$2:$E$50,5,FALSE)=1,"x",""))</f>
        <v/>
      </c>
      <c r="J90" s="126"/>
      <c r="K90" s="124" t="str">
        <f>IF(ISERROR(VLOOKUP($C90,[2]TabelaNorm!$A$2:$E$50,4,FALSE)),"","=")</f>
        <v>=</v>
      </c>
      <c r="L90" s="148">
        <f t="shared" si="3"/>
        <v>1.6199999999999999</v>
      </c>
      <c r="M90" s="125" t="str">
        <f>IF(ISERROR(VLOOKUP($C90,[2]TabelaNorm!$A$2:$E$50,4,FALSE)),"","m2")</f>
        <v>m2</v>
      </c>
      <c r="N90" s="122"/>
    </row>
    <row r="91" spans="1:15" x14ac:dyDescent="0.2">
      <c r="A91" s="114"/>
      <c r="B91" s="130"/>
      <c r="C91" s="114" t="s">
        <v>21</v>
      </c>
      <c r="D91" s="126">
        <v>22</v>
      </c>
      <c r="E91" s="124" t="str">
        <f>IF(ISERROR(VLOOKUP(C91,[2]TabelaNorm!$A$2:$E$50,4,FALSE)),"",VLOOKUP(C91,[2]TabelaNorm!$A$2:$E$50,4,FALSE))</f>
        <v>mb</v>
      </c>
      <c r="F91" s="124" t="str">
        <f>IF(ISERROR(VLOOKUP(C91,[2]TabelaNorm!$A$2:$E$50,4,FALSE)),"","x")</f>
        <v>x</v>
      </c>
      <c r="G91" s="127">
        <f>IF(ISERROR(VLOOKUP($C91,[2]TabelaNorm!$A$2:$E$50,2,FALSE)),"",VLOOKUP($C91,[2]TabelaNorm!$A$2:$E$50,2,FALSE))</f>
        <v>0.24</v>
      </c>
      <c r="H91" s="127" t="str">
        <f>IF(ISERROR(VLOOKUP($C91,[2]TabelaNorm!$A$2:$E$50,3,FALSE)),"",VLOOKUP($C91,[2]TabelaNorm!$A$2:$E$50,3,FALSE))</f>
        <v>m2/mb</v>
      </c>
      <c r="I91" s="124" t="str">
        <f>IF(ISERROR(IF(VLOOKUP($C91,[2]TabelaNorm!$A$2:$E$50,5,FALSE)=1,"x","")),"",IF(VLOOKUP($C91,[2]TabelaNorm!$A$2:$E$50,5,FALSE)=1,"x",""))</f>
        <v/>
      </c>
      <c r="J91" s="126"/>
      <c r="K91" s="124" t="str">
        <f>IF(ISERROR(VLOOKUP($C91,[2]TabelaNorm!$A$2:$E$50,4,FALSE)),"","=")</f>
        <v>=</v>
      </c>
      <c r="L91" s="148">
        <f t="shared" si="3"/>
        <v>5.2799999999999994</v>
      </c>
      <c r="M91" s="125" t="str">
        <f>IF(ISERROR(VLOOKUP($C91,[2]TabelaNorm!$A$2:$E$50,4,FALSE)),"","m2")</f>
        <v>m2</v>
      </c>
      <c r="N91" s="122"/>
    </row>
    <row r="92" spans="1:15" x14ac:dyDescent="0.2">
      <c r="A92" s="114"/>
      <c r="B92" s="130"/>
      <c r="C92" s="114" t="s">
        <v>12</v>
      </c>
      <c r="D92" s="126">
        <v>40</v>
      </c>
      <c r="E92" s="124" t="str">
        <f>IF(ISERROR(VLOOKUP(C92,[2]TabelaNorm!$A$2:$E$50,4,FALSE)),"",VLOOKUP(C92,[2]TabelaNorm!$A$2:$E$50,4,FALSE))</f>
        <v>mb</v>
      </c>
      <c r="F92" s="124" t="str">
        <f>IF(ISERROR(VLOOKUP(C92,[2]TabelaNorm!$A$2:$E$50,4,FALSE)),"","x")</f>
        <v>x</v>
      </c>
      <c r="G92" s="127">
        <f>IF(ISERROR(VLOOKUP($C92,[2]TabelaNorm!$A$2:$E$50,2,FALSE)),"",VLOOKUP($C92,[2]TabelaNorm!$A$2:$E$50,2,FALSE))</f>
        <v>0.12</v>
      </c>
      <c r="H92" s="127" t="str">
        <f>IF(ISERROR(VLOOKUP($C92,[2]TabelaNorm!$A$2:$E$50,3,FALSE)),"",VLOOKUP($C92,[2]TabelaNorm!$A$2:$E$50,3,FALSE))</f>
        <v>m2/mb</v>
      </c>
      <c r="I92" s="124" t="str">
        <f>IF(ISERROR(IF(VLOOKUP($C92,[2]TabelaNorm!$A$2:$E$50,5,FALSE)=1,"x","")),"",IF(VLOOKUP($C92,[2]TabelaNorm!$A$2:$E$50,5,FALSE)=1,"x",""))</f>
        <v/>
      </c>
      <c r="J92" s="126"/>
      <c r="K92" s="124" t="str">
        <f>IF(ISERROR(VLOOKUP($C92,[2]TabelaNorm!$A$2:$E$50,4,FALSE)),"","=")</f>
        <v>=</v>
      </c>
      <c r="L92" s="148">
        <f t="shared" si="3"/>
        <v>4.8</v>
      </c>
      <c r="M92" s="125" t="str">
        <f>IF(ISERROR(VLOOKUP($C92,[2]TabelaNorm!$A$2:$E$50,4,FALSE)),"","m2")</f>
        <v>m2</v>
      </c>
      <c r="N92" s="122"/>
    </row>
    <row r="93" spans="1:15" x14ac:dyDescent="0.2">
      <c r="A93" s="114"/>
      <c r="B93" s="130" t="s">
        <v>166</v>
      </c>
      <c r="C93" s="114" t="s">
        <v>24</v>
      </c>
      <c r="D93" s="126">
        <v>17</v>
      </c>
      <c r="E93" s="124" t="str">
        <f>IF(ISERROR(VLOOKUP(C93,[2]TabelaNorm!$A$2:$E$50,4,FALSE)),"",VLOOKUP(C93,[2]TabelaNorm!$A$2:$E$50,4,FALSE))</f>
        <v>mb</v>
      </c>
      <c r="F93" s="124" t="str">
        <f>IF(ISERROR(VLOOKUP(C93,[2]TabelaNorm!$A$2:$E$50,4,FALSE)),"","x")</f>
        <v>x</v>
      </c>
      <c r="G93" s="127">
        <f>IF(ISERROR(VLOOKUP($C93,[2]TabelaNorm!$A$2:$E$50,2,FALSE)),"",VLOOKUP($C93,[2]TabelaNorm!$A$2:$E$50,2,FALSE))</f>
        <v>0.24</v>
      </c>
      <c r="H93" s="127" t="str">
        <f>IF(ISERROR(VLOOKUP($C93,[2]TabelaNorm!$A$2:$E$50,3,FALSE)),"",VLOOKUP($C93,[2]TabelaNorm!$A$2:$E$50,3,FALSE))</f>
        <v>m2/mb</v>
      </c>
      <c r="I93" s="124" t="str">
        <f>IF(ISERROR(IF(VLOOKUP($C93,[2]TabelaNorm!$A$2:$E$50,5,FALSE)=1,"x","")),"",IF(VLOOKUP($C93,[2]TabelaNorm!$A$2:$E$50,5,FALSE)=1,"x",""))</f>
        <v/>
      </c>
      <c r="J93" s="126"/>
      <c r="K93" s="124" t="str">
        <f>IF(ISERROR(VLOOKUP($C93,[2]TabelaNorm!$A$2:$E$50,4,FALSE)),"","=")</f>
        <v>=</v>
      </c>
      <c r="L93" s="148">
        <f t="shared" si="3"/>
        <v>4.08</v>
      </c>
      <c r="M93" s="125" t="str">
        <f>IF(ISERROR(VLOOKUP($C93,[2]TabelaNorm!$A$2:$E$50,4,FALSE)),"","m2")</f>
        <v>m2</v>
      </c>
      <c r="N93" s="122"/>
    </row>
    <row r="94" spans="1:15" ht="12.75" customHeight="1" x14ac:dyDescent="0.2">
      <c r="A94" s="114"/>
      <c r="B94" s="130" t="s">
        <v>167</v>
      </c>
      <c r="C94" s="114" t="s">
        <v>27</v>
      </c>
      <c r="D94" s="126">
        <v>11</v>
      </c>
      <c r="E94" s="124" t="str">
        <f>IF(ISERROR(VLOOKUP(C94,[2]TabelaNorm!$A$2:$E$50,4,FALSE)),"",VLOOKUP(C94,[2]TabelaNorm!$A$2:$E$50,4,FALSE))</f>
        <v>mb</v>
      </c>
      <c r="F94" s="124" t="str">
        <f>IF(ISERROR(VLOOKUP(C94,[2]TabelaNorm!$A$2:$E$50,4,FALSE)),"","x")</f>
        <v>x</v>
      </c>
      <c r="G94" s="127">
        <f>IF(ISERROR(VLOOKUP($C94,[2]TabelaNorm!$A$2:$E$50,2,FALSE)),"",VLOOKUP($C94,[2]TabelaNorm!$A$2:$E$50,2,FALSE))</f>
        <v>0.12</v>
      </c>
      <c r="H94" s="127" t="str">
        <f>IF(ISERROR(VLOOKUP($C94,[2]TabelaNorm!$A$2:$E$50,3,FALSE)),"",VLOOKUP($C94,[2]TabelaNorm!$A$2:$E$50,3,FALSE))</f>
        <v>m2/mb</v>
      </c>
      <c r="I94" s="124" t="str">
        <f>IF(ISERROR(IF(VLOOKUP($C94,[2]TabelaNorm!$A$2:$E$50,5,FALSE)=1,"x","")),"",IF(VLOOKUP($C94,[2]TabelaNorm!$A$2:$E$50,5,FALSE)=1,"x",""))</f>
        <v/>
      </c>
      <c r="J94" s="126"/>
      <c r="K94" s="124" t="str">
        <f>IF(ISERROR(VLOOKUP($C94,[2]TabelaNorm!$A$2:$E$50,4,FALSE)),"","=")</f>
        <v>=</v>
      </c>
      <c r="L94" s="148">
        <f t="shared" si="3"/>
        <v>1.3199999999999998</v>
      </c>
      <c r="M94" s="125" t="str">
        <f>IF(ISERROR(VLOOKUP($C94,[2]TabelaNorm!$A$2:$E$50,4,FALSE)),"","m2")</f>
        <v>m2</v>
      </c>
      <c r="N94" s="122"/>
    </row>
    <row r="95" spans="1:15" s="157" customFormat="1" ht="12.75" customHeight="1" x14ac:dyDescent="0.2">
      <c r="A95" s="114"/>
      <c r="B95" s="130" t="s">
        <v>168</v>
      </c>
      <c r="C95" s="114" t="s">
        <v>24</v>
      </c>
      <c r="D95" s="126">
        <v>14</v>
      </c>
      <c r="E95" s="124" t="str">
        <f>IF(ISERROR(VLOOKUP(C95,[2]TabelaNorm!$A$2:$E$50,4,FALSE)),"",VLOOKUP(C95,[2]TabelaNorm!$A$2:$E$50,4,FALSE))</f>
        <v>mb</v>
      </c>
      <c r="F95" s="124" t="str">
        <f>IF(ISERROR(VLOOKUP(C95,[2]TabelaNorm!$A$2:$E$50,4,FALSE)),"","x")</f>
        <v>x</v>
      </c>
      <c r="G95" s="127">
        <f>IF(ISERROR(VLOOKUP($C95,[2]TabelaNorm!$A$2:$E$50,2,FALSE)),"",VLOOKUP($C95,[2]TabelaNorm!$A$2:$E$50,2,FALSE))</f>
        <v>0.24</v>
      </c>
      <c r="H95" s="127" t="str">
        <f>IF(ISERROR(VLOOKUP($C95,[2]TabelaNorm!$A$2:$E$50,3,FALSE)),"",VLOOKUP($C95,[2]TabelaNorm!$A$2:$E$50,3,FALSE))</f>
        <v>m2/mb</v>
      </c>
      <c r="I95" s="124" t="str">
        <f>IF(ISERROR(IF(VLOOKUP($C95,[2]TabelaNorm!$A$2:$E$50,5,FALSE)=1,"x","")),"",IF(VLOOKUP($C95,[2]TabelaNorm!$A$2:$E$50,5,FALSE)=1,"x",""))</f>
        <v/>
      </c>
      <c r="J95" s="126"/>
      <c r="K95" s="124" t="str">
        <f>IF(ISERROR(VLOOKUP($C95,[2]TabelaNorm!$A$2:$E$50,4,FALSE)),"","=")</f>
        <v>=</v>
      </c>
      <c r="L95" s="148">
        <f t="shared" si="3"/>
        <v>3.36</v>
      </c>
      <c r="M95" s="125" t="str">
        <f>IF(ISERROR(VLOOKUP($C95,[2]TabelaNorm!$A$2:$E$50,4,FALSE)),"","m2")</f>
        <v>m2</v>
      </c>
      <c r="N95" s="122"/>
    </row>
    <row r="96" spans="1:15" ht="12.75" customHeight="1" x14ac:dyDescent="0.2">
      <c r="A96" s="114"/>
      <c r="B96" s="158"/>
      <c r="C96" s="114" t="s">
        <v>27</v>
      </c>
      <c r="D96" s="126">
        <v>9</v>
      </c>
      <c r="E96" s="124" t="str">
        <f>IF(ISERROR(VLOOKUP(C96,[2]TabelaNorm!$A$2:$E$50,4,FALSE)),"",VLOOKUP(C96,[2]TabelaNorm!$A$2:$E$50,4,FALSE))</f>
        <v>mb</v>
      </c>
      <c r="F96" s="124" t="str">
        <f>IF(ISERROR(VLOOKUP(C96,[2]TabelaNorm!$A$2:$E$50,4,FALSE)),"","x")</f>
        <v>x</v>
      </c>
      <c r="G96" s="127">
        <f>IF(ISERROR(VLOOKUP($C96,[2]TabelaNorm!$A$2:$E$50,2,FALSE)),"",VLOOKUP($C96,[2]TabelaNorm!$A$2:$E$50,2,FALSE))</f>
        <v>0.12</v>
      </c>
      <c r="H96" s="127" t="str">
        <f>IF(ISERROR(VLOOKUP($C96,[2]TabelaNorm!$A$2:$E$50,3,FALSE)),"",VLOOKUP($C96,[2]TabelaNorm!$A$2:$E$50,3,FALSE))</f>
        <v>m2/mb</v>
      </c>
      <c r="I96" s="124" t="str">
        <f>IF(ISERROR(IF(VLOOKUP($C96,[2]TabelaNorm!$A$2:$E$50,5,FALSE)=1,"x","")),"",IF(VLOOKUP($C96,[2]TabelaNorm!$A$2:$E$50,5,FALSE)=1,"x",""))</f>
        <v/>
      </c>
      <c r="J96" s="126"/>
      <c r="K96" s="124" t="str">
        <f>IF(ISERROR(VLOOKUP($C96,[2]TabelaNorm!$A$2:$E$50,4,FALSE)),"","=")</f>
        <v>=</v>
      </c>
      <c r="L96" s="148">
        <f t="shared" si="3"/>
        <v>1.08</v>
      </c>
      <c r="M96" s="125" t="str">
        <f>IF(ISERROR(VLOOKUP($C96,[2]TabelaNorm!$A$2:$E$50,4,FALSE)),"","m2")</f>
        <v>m2</v>
      </c>
      <c r="N96" s="122"/>
    </row>
    <row r="97" spans="1:14" ht="12.75" customHeight="1" thickBot="1" x14ac:dyDescent="0.25">
      <c r="A97" s="114"/>
      <c r="B97" s="130"/>
      <c r="C97" s="114"/>
      <c r="D97" s="126"/>
      <c r="E97" s="124" t="str">
        <f>IF(ISERROR(VLOOKUP(C97,[2]TabelaNorm!$A$2:$E$50,4,FALSE)),"",VLOOKUP(C97,[2]TabelaNorm!$A$2:$E$50,4,FALSE))</f>
        <v/>
      </c>
      <c r="F97" s="124" t="str">
        <f>IF(ISERROR(VLOOKUP(C97,[2]TabelaNorm!$A$2:$E$50,4,FALSE)),"","x")</f>
        <v/>
      </c>
      <c r="G97" s="127" t="str">
        <f>IF(ISERROR(VLOOKUP($C97,[2]TabelaNorm!$A$2:$E$50,2,FALSE)),"",VLOOKUP($C97,[2]TabelaNorm!$A$2:$E$50,2,FALSE))</f>
        <v/>
      </c>
      <c r="H97" s="127" t="str">
        <f>IF(ISERROR(VLOOKUP($C97,[2]TabelaNorm!$A$2:$E$50,3,FALSE)),"",VLOOKUP($C97,[2]TabelaNorm!$A$2:$E$50,3,FALSE))</f>
        <v/>
      </c>
      <c r="I97" s="124" t="str">
        <f>IF(ISERROR(IF(VLOOKUP($C97,[2]TabelaNorm!$A$2:$E$50,5,FALSE)=1,"x","")),"",IF(VLOOKUP($C97,[2]TabelaNorm!$A$2:$E$50,5,FALSE)=1,"x",""))</f>
        <v/>
      </c>
      <c r="J97" s="126"/>
      <c r="K97" s="124" t="str">
        <f>IF(ISERROR(VLOOKUP($C97,[2]TabelaNorm!$A$2:$E$50,4,FALSE)),"","=")</f>
        <v/>
      </c>
      <c r="L97" s="148" t="str">
        <f t="shared" ref="L97" si="4">IF(ISERROR(IF(I97="x",D97*G97*J97,D97*G97)),"",IF(I97="x",D97*G97*J97,D97*G97))</f>
        <v/>
      </c>
      <c r="M97" s="125" t="str">
        <f>IF(ISERROR(VLOOKUP($C97,[2]TabelaNorm!$A$2:$E$50,4,FALSE)),"","m2")</f>
        <v/>
      </c>
      <c r="N97" s="163"/>
    </row>
    <row r="98" spans="1:14" ht="25.5" customHeight="1" thickBot="1" x14ac:dyDescent="0.25">
      <c r="A98" s="4"/>
      <c r="B98" s="55"/>
      <c r="C98" s="222" t="s">
        <v>48</v>
      </c>
      <c r="D98" s="223"/>
      <c r="E98" s="223"/>
      <c r="F98" s="223"/>
      <c r="G98" s="223"/>
      <c r="H98" s="223"/>
      <c r="I98" s="223"/>
      <c r="J98" s="223"/>
      <c r="K98" s="58" t="s">
        <v>37</v>
      </c>
      <c r="L98" s="103">
        <f>SUM(L43:L97)</f>
        <v>1339.6999999999996</v>
      </c>
      <c r="M98" s="105" t="s">
        <v>38</v>
      </c>
      <c r="N98" s="59">
        <f>SUM(N43:N97)</f>
        <v>0</v>
      </c>
    </row>
    <row r="99" spans="1:14" ht="12.75" hidden="1" customHeight="1" x14ac:dyDescent="0.2">
      <c r="A99" s="114"/>
      <c r="B99" s="130"/>
      <c r="C99" s="114"/>
      <c r="D99" s="126"/>
      <c r="E99" s="124"/>
      <c r="F99" s="124"/>
      <c r="G99" s="127"/>
      <c r="H99" s="127"/>
      <c r="I99" s="124"/>
      <c r="J99" s="126"/>
      <c r="K99" s="124"/>
      <c r="L99" s="128"/>
      <c r="M99" s="125"/>
      <c r="N99" s="122"/>
    </row>
    <row r="100" spans="1:14" ht="12.75" hidden="1" customHeight="1" x14ac:dyDescent="0.2">
      <c r="A100" s="114"/>
      <c r="B100" s="130"/>
      <c r="C100" s="114"/>
      <c r="D100" s="126"/>
      <c r="E100" s="124"/>
      <c r="F100" s="124"/>
      <c r="G100" s="127"/>
      <c r="H100" s="127"/>
      <c r="I100" s="124"/>
      <c r="J100" s="126"/>
      <c r="K100" s="124"/>
      <c r="L100" s="128"/>
      <c r="M100" s="125"/>
      <c r="N100" s="122"/>
    </row>
    <row r="101" spans="1:14" ht="12.75" hidden="1" customHeight="1" x14ac:dyDescent="0.2">
      <c r="A101" s="114"/>
      <c r="B101" s="130"/>
      <c r="C101" s="114"/>
      <c r="D101" s="126"/>
      <c r="E101" s="124"/>
      <c r="F101" s="124"/>
      <c r="G101" s="127"/>
      <c r="H101" s="127"/>
      <c r="I101" s="124"/>
      <c r="J101" s="126"/>
      <c r="K101" s="124"/>
      <c r="L101" s="128"/>
      <c r="M101" s="125"/>
      <c r="N101" s="122"/>
    </row>
    <row r="102" spans="1:14" ht="12.75" hidden="1" customHeight="1" x14ac:dyDescent="0.2">
      <c r="A102" s="114"/>
      <c r="B102" s="130"/>
      <c r="C102" s="114"/>
      <c r="D102" s="126"/>
      <c r="E102" s="124"/>
      <c r="F102" s="124"/>
      <c r="G102" s="127"/>
      <c r="H102" s="127"/>
      <c r="I102" s="124"/>
      <c r="J102" s="126"/>
      <c r="K102" s="124"/>
      <c r="L102" s="128"/>
      <c r="M102" s="125"/>
      <c r="N102" s="122"/>
    </row>
    <row r="103" spans="1:14" hidden="1" x14ac:dyDescent="0.2">
      <c r="A103" s="114"/>
      <c r="B103" s="130"/>
      <c r="C103" s="114"/>
      <c r="D103" s="126"/>
      <c r="E103" s="124"/>
      <c r="F103" s="124"/>
      <c r="G103" s="127"/>
      <c r="H103" s="127"/>
      <c r="I103" s="124"/>
      <c r="J103" s="126"/>
      <c r="K103" s="124"/>
      <c r="L103" s="128"/>
      <c r="M103" s="125"/>
      <c r="N103" s="122"/>
    </row>
    <row r="104" spans="1:14" hidden="1" x14ac:dyDescent="0.2">
      <c r="A104" s="114"/>
      <c r="B104" s="130"/>
      <c r="C104" s="114"/>
      <c r="D104" s="126"/>
      <c r="E104" s="124"/>
      <c r="F104" s="124"/>
      <c r="G104" s="127"/>
      <c r="H104" s="127"/>
      <c r="I104" s="124"/>
      <c r="J104" s="126"/>
      <c r="K104" s="124"/>
      <c r="L104" s="128"/>
      <c r="M104" s="125"/>
      <c r="N104" s="122"/>
    </row>
    <row r="105" spans="1:14" hidden="1" x14ac:dyDescent="0.2">
      <c r="A105" s="114"/>
      <c r="B105" s="130"/>
      <c r="C105" s="114"/>
      <c r="D105" s="126"/>
      <c r="E105" s="124"/>
      <c r="F105" s="124"/>
      <c r="G105" s="127"/>
      <c r="H105" s="127"/>
      <c r="I105" s="124"/>
      <c r="J105" s="126"/>
      <c r="K105" s="124"/>
      <c r="L105" s="128"/>
      <c r="M105" s="125"/>
      <c r="N105" s="122"/>
    </row>
    <row r="106" spans="1:14" ht="12.75" hidden="1" customHeight="1" thickBot="1" x14ac:dyDescent="0.25">
      <c r="A106" s="116"/>
      <c r="B106" s="131"/>
      <c r="C106" s="114"/>
      <c r="D106" s="126"/>
      <c r="E106" s="124"/>
      <c r="F106" s="124"/>
      <c r="G106" s="127"/>
      <c r="H106" s="127"/>
      <c r="I106" s="124"/>
      <c r="J106" s="126"/>
      <c r="K106" s="124"/>
      <c r="L106" s="128"/>
      <c r="M106" s="125"/>
      <c r="N106" s="123"/>
    </row>
    <row r="107" spans="1:14" ht="25.5" hidden="1" customHeight="1" thickBot="1" x14ac:dyDescent="0.25">
      <c r="A107" s="4"/>
      <c r="B107" s="55"/>
      <c r="C107" s="222" t="s">
        <v>48</v>
      </c>
      <c r="D107" s="223"/>
      <c r="E107" s="223"/>
      <c r="F107" s="223"/>
      <c r="G107" s="223"/>
      <c r="H107" s="223"/>
      <c r="I107" s="223"/>
      <c r="J107" s="223"/>
      <c r="K107" s="58" t="s">
        <v>37</v>
      </c>
      <c r="L107" s="103">
        <f>SUM(L43:L106)</f>
        <v>2679.3999999999992</v>
      </c>
      <c r="M107" s="105" t="s">
        <v>38</v>
      </c>
      <c r="N107" s="59" t="s">
        <v>71</v>
      </c>
    </row>
    <row r="108" spans="1:14" ht="12.75" customHeight="1" x14ac:dyDescent="0.2">
      <c r="D108" s="2"/>
      <c r="F108" s="6"/>
      <c r="G108" s="7"/>
    </row>
    <row r="109" spans="1:14" ht="12.75" customHeight="1" x14ac:dyDescent="0.2">
      <c r="B109" s="27" t="s">
        <v>69</v>
      </c>
      <c r="C109" s="19"/>
      <c r="D109" s="20"/>
      <c r="E109" s="19"/>
      <c r="F109" s="21"/>
      <c r="G109" s="7"/>
      <c r="H109" s="221" t="s">
        <v>73</v>
      </c>
      <c r="I109" s="221"/>
      <c r="J109" s="221"/>
      <c r="K109" s="221"/>
    </row>
    <row r="110" spans="1:14" ht="12.75" customHeight="1" x14ac:dyDescent="0.2">
      <c r="B110" s="27"/>
      <c r="C110" s="221"/>
      <c r="D110" s="221"/>
      <c r="F110" s="6"/>
      <c r="G110" s="7"/>
      <c r="H110" s="27"/>
      <c r="J110" s="27"/>
      <c r="K110" s="28"/>
      <c r="L110" s="29"/>
      <c r="M110" s="26"/>
    </row>
    <row r="111" spans="1:14" ht="12.75" customHeight="1" x14ac:dyDescent="0.2">
      <c r="B111" s="218" t="s">
        <v>72</v>
      </c>
      <c r="C111" s="218"/>
      <c r="D111" s="218"/>
      <c r="F111" s="6"/>
      <c r="G111" s="7"/>
      <c r="H111" s="219" t="s">
        <v>85</v>
      </c>
      <c r="I111" s="219"/>
      <c r="J111" s="219"/>
      <c r="K111" s="219"/>
      <c r="L111" s="219"/>
      <c r="M111" s="219"/>
      <c r="N111" s="19"/>
    </row>
    <row r="112" spans="1:14" ht="12.75" customHeight="1" x14ac:dyDescent="0.2">
      <c r="B112" s="19"/>
      <c r="C112" s="19"/>
      <c r="D112" s="20"/>
      <c r="F112" s="6"/>
      <c r="G112" s="7"/>
      <c r="J112" s="19"/>
      <c r="K112" s="19"/>
      <c r="L112" s="20"/>
      <c r="M112" s="20"/>
      <c r="N112" s="19"/>
    </row>
    <row r="113" spans="2:13" ht="12.75" customHeight="1" x14ac:dyDescent="0.2">
      <c r="B113" s="220"/>
      <c r="C113" s="220"/>
      <c r="D113" s="220"/>
      <c r="E113" s="220"/>
      <c r="F113" s="6"/>
      <c r="G113" s="7"/>
      <c r="H113" s="30"/>
      <c r="I113" s="19"/>
      <c r="J113" s="19"/>
      <c r="K113" s="19"/>
      <c r="L113" s="217"/>
      <c r="M113" s="217"/>
    </row>
    <row r="114" spans="2:13" ht="12.75" customHeight="1" x14ac:dyDescent="0.2">
      <c r="B114" s="19" t="s">
        <v>75</v>
      </c>
      <c r="C114" s="19"/>
      <c r="D114" s="20"/>
      <c r="F114" s="6"/>
      <c r="G114" s="7"/>
      <c r="H114" s="19" t="s">
        <v>74</v>
      </c>
      <c r="I114" s="19"/>
      <c r="J114" s="19"/>
      <c r="K114" s="19"/>
      <c r="L114" s="20"/>
      <c r="M114" s="20"/>
    </row>
    <row r="115" spans="2:13" ht="12.75" customHeight="1" x14ac:dyDescent="0.2">
      <c r="D115" s="2"/>
      <c r="F115" s="6"/>
      <c r="G115" s="7"/>
    </row>
    <row r="116" spans="2:13" x14ac:dyDescent="0.2">
      <c r="D116" s="2"/>
      <c r="F116" s="6"/>
      <c r="G116" s="7"/>
    </row>
    <row r="117" spans="2:13" x14ac:dyDescent="0.2">
      <c r="D117" s="2"/>
      <c r="F117" s="6"/>
      <c r="G117" s="7"/>
    </row>
    <row r="118" spans="2:13" x14ac:dyDescent="0.2">
      <c r="D118" s="2"/>
      <c r="F118" s="6"/>
      <c r="G118" s="7"/>
    </row>
    <row r="119" spans="2:13" x14ac:dyDescent="0.2">
      <c r="D119" s="2"/>
      <c r="F119" s="6"/>
      <c r="G119" s="7"/>
    </row>
    <row r="120" spans="2:13" x14ac:dyDescent="0.2">
      <c r="D120" s="2"/>
      <c r="F120" s="6"/>
      <c r="G120" s="7"/>
    </row>
    <row r="121" spans="2:13" x14ac:dyDescent="0.2">
      <c r="D121" s="2"/>
      <c r="F121" s="6"/>
      <c r="G121" s="7"/>
    </row>
    <row r="122" spans="2:13" x14ac:dyDescent="0.2">
      <c r="D122" s="2"/>
      <c r="F122" s="6"/>
      <c r="G122" s="7"/>
    </row>
    <row r="123" spans="2:13" x14ac:dyDescent="0.2">
      <c r="D123" s="2"/>
      <c r="F123" s="6"/>
      <c r="G123" s="7"/>
    </row>
    <row r="124" spans="2:13" x14ac:dyDescent="0.2">
      <c r="D124" s="2"/>
      <c r="F124" s="6"/>
      <c r="G124" s="7"/>
    </row>
    <row r="125" spans="2:13" x14ac:dyDescent="0.2">
      <c r="D125" s="2"/>
      <c r="F125" s="6"/>
      <c r="G125" s="7"/>
    </row>
    <row r="126" spans="2:13" x14ac:dyDescent="0.2">
      <c r="D126" s="2"/>
      <c r="F126" s="6"/>
      <c r="G126" s="7"/>
    </row>
    <row r="127" spans="2:13" x14ac:dyDescent="0.2">
      <c r="D127" s="2"/>
      <c r="F127" s="6"/>
      <c r="G127" s="7"/>
    </row>
    <row r="128" spans="2:13" x14ac:dyDescent="0.2">
      <c r="D128" s="2"/>
      <c r="F128" s="6"/>
      <c r="G128" s="7"/>
    </row>
    <row r="129" spans="4:7" x14ac:dyDescent="0.2">
      <c r="D129" s="2"/>
      <c r="F129" s="6"/>
      <c r="G129" s="7"/>
    </row>
    <row r="130" spans="4:7" x14ac:dyDescent="0.2">
      <c r="D130" s="2"/>
      <c r="F130" s="6"/>
      <c r="G130" s="7"/>
    </row>
    <row r="131" spans="4:7" x14ac:dyDescent="0.2">
      <c r="D131" s="2"/>
      <c r="F131" s="6"/>
      <c r="G131" s="7"/>
    </row>
    <row r="132" spans="4:7" x14ac:dyDescent="0.2">
      <c r="D132" s="2"/>
      <c r="F132" s="6"/>
      <c r="G132" s="7"/>
    </row>
    <row r="133" spans="4:7" x14ac:dyDescent="0.2">
      <c r="D133" s="2"/>
      <c r="F133" s="6"/>
      <c r="G133" s="7"/>
    </row>
    <row r="134" spans="4:7" x14ac:dyDescent="0.2">
      <c r="D134" s="2"/>
      <c r="F134" s="6"/>
      <c r="G134" s="7"/>
    </row>
    <row r="135" spans="4:7" x14ac:dyDescent="0.2">
      <c r="D135" s="2"/>
      <c r="F135" s="6"/>
      <c r="G135" s="7"/>
    </row>
    <row r="136" spans="4:7" x14ac:dyDescent="0.2">
      <c r="D136" s="2"/>
      <c r="F136" s="6"/>
      <c r="G136" s="7"/>
    </row>
    <row r="137" spans="4:7" x14ac:dyDescent="0.2">
      <c r="D137" s="2"/>
      <c r="F137" s="6"/>
      <c r="G137" s="7"/>
    </row>
    <row r="138" spans="4:7" x14ac:dyDescent="0.2">
      <c r="D138" s="2"/>
      <c r="F138" s="6"/>
      <c r="G138" s="7"/>
    </row>
    <row r="139" spans="4:7" x14ac:dyDescent="0.2">
      <c r="D139" s="2"/>
      <c r="F139" s="6"/>
      <c r="G139" s="7"/>
    </row>
    <row r="140" spans="4:7" x14ac:dyDescent="0.2">
      <c r="D140" s="2"/>
      <c r="F140" s="6"/>
      <c r="G140" s="7"/>
    </row>
    <row r="141" spans="4:7" x14ac:dyDescent="0.2">
      <c r="D141" s="2"/>
      <c r="F141" s="6"/>
      <c r="G141" s="7"/>
    </row>
    <row r="142" spans="4:7" x14ac:dyDescent="0.2">
      <c r="D142" s="2"/>
      <c r="F142" s="6"/>
      <c r="G142" s="7"/>
    </row>
    <row r="143" spans="4:7" x14ac:dyDescent="0.2">
      <c r="D143" s="2"/>
      <c r="F143" s="6"/>
      <c r="G143" s="7"/>
    </row>
    <row r="144" spans="4:7" x14ac:dyDescent="0.2">
      <c r="D144" s="2"/>
      <c r="F144" s="6"/>
      <c r="G144" s="7"/>
    </row>
    <row r="145" spans="4:7" x14ac:dyDescent="0.2">
      <c r="D145" s="2"/>
      <c r="F145" s="6"/>
      <c r="G145" s="7"/>
    </row>
    <row r="146" spans="4:7" x14ac:dyDescent="0.2">
      <c r="D146" s="2"/>
      <c r="F146" s="6"/>
      <c r="G146" s="7"/>
    </row>
    <row r="147" spans="4:7" x14ac:dyDescent="0.2">
      <c r="D147" s="2"/>
      <c r="F147" s="6"/>
      <c r="G147" s="7"/>
    </row>
    <row r="148" spans="4:7" x14ac:dyDescent="0.2">
      <c r="D148" s="2"/>
      <c r="F148" s="6"/>
      <c r="G148" s="7"/>
    </row>
    <row r="149" spans="4:7" x14ac:dyDescent="0.2">
      <c r="D149" s="2"/>
      <c r="F149" s="6"/>
      <c r="G149" s="7"/>
    </row>
    <row r="150" spans="4:7" x14ac:dyDescent="0.2">
      <c r="D150" s="2"/>
      <c r="F150" s="6"/>
      <c r="G150" s="7"/>
    </row>
    <row r="151" spans="4:7" x14ac:dyDescent="0.2">
      <c r="D151" s="2"/>
      <c r="F151" s="6"/>
      <c r="G151" s="7"/>
    </row>
    <row r="152" spans="4:7" x14ac:dyDescent="0.2">
      <c r="D152" s="2"/>
      <c r="F152" s="6"/>
      <c r="G152" s="7"/>
    </row>
    <row r="153" spans="4:7" x14ac:dyDescent="0.2">
      <c r="D153" s="2"/>
      <c r="F153" s="6"/>
      <c r="G153" s="7"/>
    </row>
    <row r="154" spans="4:7" x14ac:dyDescent="0.2">
      <c r="D154" s="2"/>
      <c r="F154" s="6"/>
      <c r="G154" s="7"/>
    </row>
    <row r="155" spans="4:7" x14ac:dyDescent="0.2">
      <c r="D155" s="2"/>
      <c r="F155" s="6"/>
      <c r="G155" s="7"/>
    </row>
    <row r="156" spans="4:7" x14ac:dyDescent="0.2">
      <c r="D156" s="2"/>
      <c r="F156" s="6"/>
      <c r="G156" s="7"/>
    </row>
    <row r="157" spans="4:7" x14ac:dyDescent="0.2">
      <c r="D157" s="2"/>
      <c r="F157" s="6"/>
      <c r="G157" s="7"/>
    </row>
    <row r="158" spans="4:7" x14ac:dyDescent="0.2">
      <c r="D158" s="2"/>
      <c r="F158" s="6"/>
      <c r="G158" s="7"/>
    </row>
    <row r="159" spans="4:7" x14ac:dyDescent="0.2">
      <c r="D159" s="2"/>
      <c r="F159" s="6"/>
      <c r="G159" s="7"/>
    </row>
    <row r="160" spans="4:7" x14ac:dyDescent="0.2">
      <c r="D160" s="2"/>
      <c r="F160" s="6"/>
      <c r="G160" s="7"/>
    </row>
    <row r="161" spans="4:7" x14ac:dyDescent="0.2">
      <c r="D161" s="2"/>
      <c r="F161" s="6"/>
      <c r="G161" s="7"/>
    </row>
    <row r="162" spans="4:7" x14ac:dyDescent="0.2">
      <c r="D162" s="2"/>
      <c r="F162" s="6"/>
      <c r="G162" s="7"/>
    </row>
    <row r="163" spans="4:7" x14ac:dyDescent="0.2">
      <c r="D163" s="2"/>
      <c r="F163" s="6"/>
      <c r="G163" s="7"/>
    </row>
    <row r="164" spans="4:7" x14ac:dyDescent="0.2">
      <c r="D164" s="2"/>
      <c r="F164" s="6"/>
      <c r="G164" s="7"/>
    </row>
    <row r="165" spans="4:7" x14ac:dyDescent="0.2">
      <c r="D165" s="2"/>
      <c r="F165" s="6"/>
      <c r="G165" s="7"/>
    </row>
    <row r="166" spans="4:7" x14ac:dyDescent="0.2">
      <c r="D166" s="2"/>
      <c r="F166" s="6"/>
      <c r="G166" s="7"/>
    </row>
    <row r="167" spans="4:7" x14ac:dyDescent="0.2">
      <c r="D167" s="2"/>
      <c r="F167" s="6"/>
      <c r="G167" s="7"/>
    </row>
    <row r="168" spans="4:7" x14ac:dyDescent="0.2">
      <c r="D168" s="2"/>
      <c r="F168" s="6"/>
      <c r="G168" s="7"/>
    </row>
    <row r="169" spans="4:7" x14ac:dyDescent="0.2">
      <c r="D169" s="2"/>
      <c r="F169" s="6"/>
      <c r="G169" s="7"/>
    </row>
    <row r="170" spans="4:7" x14ac:dyDescent="0.2">
      <c r="D170" s="2"/>
      <c r="F170" s="6"/>
      <c r="G170" s="7"/>
    </row>
    <row r="171" spans="4:7" x14ac:dyDescent="0.2">
      <c r="D171" s="2"/>
      <c r="F171" s="6"/>
      <c r="G171" s="7"/>
    </row>
    <row r="172" spans="4:7" x14ac:dyDescent="0.2">
      <c r="D172" s="2"/>
      <c r="F172" s="6"/>
      <c r="G172" s="7"/>
    </row>
    <row r="173" spans="4:7" x14ac:dyDescent="0.2">
      <c r="D173" s="2"/>
      <c r="F173" s="6"/>
      <c r="G173" s="7"/>
    </row>
    <row r="174" spans="4:7" x14ac:dyDescent="0.2">
      <c r="D174" s="2"/>
      <c r="F174" s="6"/>
      <c r="G174" s="7"/>
    </row>
    <row r="175" spans="4:7" x14ac:dyDescent="0.2">
      <c r="D175" s="2"/>
      <c r="F175" s="6"/>
      <c r="G175" s="7"/>
    </row>
    <row r="176" spans="4:7" x14ac:dyDescent="0.2">
      <c r="D176" s="2"/>
      <c r="F176" s="6"/>
      <c r="G176" s="7"/>
    </row>
    <row r="177" spans="4:7" x14ac:dyDescent="0.2">
      <c r="D177" s="2"/>
      <c r="F177" s="6"/>
      <c r="G177" s="7"/>
    </row>
    <row r="178" spans="4:7" x14ac:dyDescent="0.2">
      <c r="D178" s="2"/>
      <c r="F178" s="6"/>
      <c r="G178" s="7"/>
    </row>
    <row r="179" spans="4:7" x14ac:dyDescent="0.2">
      <c r="D179" s="2"/>
      <c r="F179" s="6"/>
      <c r="G179" s="7"/>
    </row>
    <row r="180" spans="4:7" x14ac:dyDescent="0.2">
      <c r="D180" s="2"/>
      <c r="F180" s="6"/>
      <c r="G180" s="7"/>
    </row>
    <row r="181" spans="4:7" x14ac:dyDescent="0.2">
      <c r="D181" s="2"/>
      <c r="F181" s="6"/>
      <c r="G181" s="7"/>
    </row>
    <row r="182" spans="4:7" x14ac:dyDescent="0.2">
      <c r="D182" s="2"/>
      <c r="F182" s="6"/>
      <c r="G182" s="7"/>
    </row>
    <row r="183" spans="4:7" x14ac:dyDescent="0.2">
      <c r="D183" s="2"/>
      <c r="F183" s="6"/>
      <c r="G183" s="7"/>
    </row>
    <row r="184" spans="4:7" x14ac:dyDescent="0.2">
      <c r="D184" s="2"/>
      <c r="F184" s="6"/>
      <c r="G184" s="7"/>
    </row>
    <row r="185" spans="4:7" x14ac:dyDescent="0.2">
      <c r="D185" s="2"/>
      <c r="F185" s="6"/>
      <c r="G185" s="7"/>
    </row>
    <row r="186" spans="4:7" x14ac:dyDescent="0.2">
      <c r="D186" s="2"/>
      <c r="F186" s="6"/>
      <c r="G186" s="7"/>
    </row>
    <row r="187" spans="4:7" x14ac:dyDescent="0.2">
      <c r="D187" s="2"/>
      <c r="F187" s="6"/>
      <c r="G187" s="7"/>
    </row>
    <row r="188" spans="4:7" x14ac:dyDescent="0.2">
      <c r="D188" s="2"/>
      <c r="F188" s="6"/>
      <c r="G188" s="7"/>
    </row>
    <row r="189" spans="4:7" x14ac:dyDescent="0.2">
      <c r="D189" s="2"/>
      <c r="F189" s="6"/>
      <c r="G189" s="7"/>
    </row>
    <row r="190" spans="4:7" x14ac:dyDescent="0.2">
      <c r="D190" s="2"/>
      <c r="F190" s="6"/>
      <c r="G190" s="7"/>
    </row>
    <row r="191" spans="4:7" x14ac:dyDescent="0.2">
      <c r="D191" s="2"/>
      <c r="F191" s="6"/>
      <c r="G191" s="7"/>
    </row>
    <row r="192" spans="4:7" x14ac:dyDescent="0.2">
      <c r="D192" s="2"/>
      <c r="F192" s="6"/>
      <c r="G192" s="7"/>
    </row>
    <row r="193" spans="4:7" x14ac:dyDescent="0.2">
      <c r="D193" s="2"/>
      <c r="F193" s="6"/>
      <c r="G193" s="7"/>
    </row>
    <row r="194" spans="4:7" x14ac:dyDescent="0.2">
      <c r="D194" s="2"/>
      <c r="F194" s="6"/>
      <c r="G194" s="7"/>
    </row>
    <row r="195" spans="4:7" x14ac:dyDescent="0.2">
      <c r="D195" s="2"/>
      <c r="F195" s="6"/>
      <c r="G195" s="7"/>
    </row>
    <row r="196" spans="4:7" x14ac:dyDescent="0.2">
      <c r="D196" s="2"/>
      <c r="F196" s="6"/>
      <c r="G196" s="7"/>
    </row>
    <row r="197" spans="4:7" x14ac:dyDescent="0.2">
      <c r="D197" s="2"/>
      <c r="F197" s="6"/>
      <c r="G197" s="7"/>
    </row>
    <row r="198" spans="4:7" x14ac:dyDescent="0.2">
      <c r="D198" s="2"/>
      <c r="F198" s="6"/>
      <c r="G198" s="7"/>
    </row>
    <row r="199" spans="4:7" x14ac:dyDescent="0.2">
      <c r="D199" s="2"/>
      <c r="F199" s="6"/>
      <c r="G199" s="7"/>
    </row>
    <row r="200" spans="4:7" x14ac:dyDescent="0.2">
      <c r="D200" s="2"/>
      <c r="F200" s="6"/>
      <c r="G200" s="7"/>
    </row>
    <row r="201" spans="4:7" x14ac:dyDescent="0.2">
      <c r="D201" s="2"/>
      <c r="F201" s="6"/>
      <c r="G201" s="7"/>
    </row>
    <row r="202" spans="4:7" x14ac:dyDescent="0.2">
      <c r="D202" s="2"/>
      <c r="F202" s="6"/>
      <c r="G202" s="7"/>
    </row>
    <row r="203" spans="4:7" x14ac:dyDescent="0.2">
      <c r="D203" s="2"/>
      <c r="F203" s="6"/>
      <c r="G203" s="7"/>
    </row>
    <row r="204" spans="4:7" x14ac:dyDescent="0.2">
      <c r="D204" s="2"/>
      <c r="F204" s="6"/>
      <c r="G204" s="7"/>
    </row>
    <row r="205" spans="4:7" x14ac:dyDescent="0.2">
      <c r="D205" s="2"/>
      <c r="F205" s="6"/>
      <c r="G205" s="7"/>
    </row>
    <row r="206" spans="4:7" x14ac:dyDescent="0.2">
      <c r="D206" s="2"/>
      <c r="F206" s="6"/>
      <c r="G206" s="7"/>
    </row>
    <row r="207" spans="4:7" x14ac:dyDescent="0.2">
      <c r="D207" s="2"/>
      <c r="F207" s="6"/>
      <c r="G207" s="7"/>
    </row>
    <row r="208" spans="4:7" x14ac:dyDescent="0.2">
      <c r="D208" s="2"/>
      <c r="F208" s="6"/>
      <c r="G208" s="7"/>
    </row>
    <row r="209" spans="4:7" x14ac:dyDescent="0.2">
      <c r="D209" s="2"/>
      <c r="F209" s="6"/>
      <c r="G209" s="7"/>
    </row>
    <row r="210" spans="4:7" x14ac:dyDescent="0.2">
      <c r="D210" s="2"/>
      <c r="F210" s="6"/>
      <c r="G210" s="7"/>
    </row>
    <row r="211" spans="4:7" x14ac:dyDescent="0.2">
      <c r="D211" s="2"/>
      <c r="F211" s="6"/>
      <c r="G211" s="7"/>
    </row>
    <row r="212" spans="4:7" x14ac:dyDescent="0.2">
      <c r="D212" s="2"/>
      <c r="F212" s="6"/>
      <c r="G212" s="7"/>
    </row>
    <row r="213" spans="4:7" x14ac:dyDescent="0.2">
      <c r="D213" s="2"/>
      <c r="F213" s="6"/>
      <c r="G213" s="7"/>
    </row>
    <row r="214" spans="4:7" x14ac:dyDescent="0.2">
      <c r="D214" s="2"/>
      <c r="F214" s="6"/>
      <c r="G214" s="7"/>
    </row>
    <row r="215" spans="4:7" x14ac:dyDescent="0.2">
      <c r="D215" s="2"/>
      <c r="F215" s="6"/>
      <c r="G215" s="7"/>
    </row>
    <row r="216" spans="4:7" x14ac:dyDescent="0.2">
      <c r="D216" s="2"/>
      <c r="F216" s="6"/>
      <c r="G216" s="7"/>
    </row>
    <row r="217" spans="4:7" x14ac:dyDescent="0.2">
      <c r="D217" s="2"/>
      <c r="F217" s="6"/>
      <c r="G217" s="7"/>
    </row>
  </sheetData>
  <mergeCells count="18">
    <mergeCell ref="A42:B42"/>
    <mergeCell ref="L113:M113"/>
    <mergeCell ref="B111:D111"/>
    <mergeCell ref="H111:M111"/>
    <mergeCell ref="B113:E113"/>
    <mergeCell ref="C110:D110"/>
    <mergeCell ref="C107:J107"/>
    <mergeCell ref="H109:K109"/>
    <mergeCell ref="C98:J98"/>
    <mergeCell ref="C40:M40"/>
    <mergeCell ref="C41:L41"/>
    <mergeCell ref="A40:A41"/>
    <mergeCell ref="A1:N1"/>
    <mergeCell ref="D2:G2"/>
    <mergeCell ref="H2:J2"/>
    <mergeCell ref="C39:M39"/>
    <mergeCell ref="K2:M2"/>
    <mergeCell ref="A2:B2"/>
  </mergeCells>
  <phoneticPr fontId="32" type="noConversion"/>
  <pageMargins left="0.23622047244094491" right="0" top="0.11811023622047245" bottom="0" header="0.51181102362204722" footer="0.51181102362204722"/>
  <pageSetup paperSize="9" scale="90"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F1E20C-0359-447E-AB22-0F56DE544B75}">
  <dimension ref="A1:O93"/>
  <sheetViews>
    <sheetView workbookViewId="0">
      <selection activeCell="B87" sqref="B87"/>
    </sheetView>
  </sheetViews>
  <sheetFormatPr defaultRowHeight="12.75" x14ac:dyDescent="0.2"/>
  <cols>
    <col min="1" max="1" width="5.85546875" bestFit="1" customWidth="1"/>
    <col min="2" max="2" width="14.85546875" bestFit="1" customWidth="1"/>
    <col min="11" max="11" width="2.140625" bestFit="1" customWidth="1"/>
    <col min="12" max="12" width="10.28515625" bestFit="1" customWidth="1"/>
    <col min="14" max="14" width="8.5703125" bestFit="1" customWidth="1"/>
    <col min="15" max="15" width="8.5703125" hidden="1" customWidth="1"/>
  </cols>
  <sheetData>
    <row r="1" spans="1:15" ht="18.75" x14ac:dyDescent="0.2">
      <c r="A1" s="207" t="s">
        <v>0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</row>
    <row r="2" spans="1:15" ht="19.5" thickBot="1" x14ac:dyDescent="0.25">
      <c r="A2" s="238" t="s">
        <v>66</v>
      </c>
      <c r="B2" s="238"/>
      <c r="C2" s="61"/>
      <c r="D2" s="208"/>
      <c r="E2" s="208"/>
      <c r="F2" s="208"/>
      <c r="G2" s="208"/>
      <c r="H2" s="232" t="s">
        <v>131</v>
      </c>
      <c r="I2" s="232"/>
      <c r="J2" s="232"/>
      <c r="K2" s="239"/>
      <c r="L2" s="239"/>
      <c r="M2" s="239"/>
      <c r="N2" s="198" t="s">
        <v>236</v>
      </c>
      <c r="O2" s="60"/>
    </row>
    <row r="3" spans="1:15" ht="19.5" thickBot="1" x14ac:dyDescent="0.25">
      <c r="A3" s="72"/>
      <c r="B3" s="138"/>
      <c r="C3" s="73"/>
      <c r="D3" s="74"/>
      <c r="E3" s="74"/>
      <c r="F3" s="74"/>
      <c r="G3" s="233" t="s">
        <v>233</v>
      </c>
      <c r="H3" s="233"/>
      <c r="I3" s="233"/>
      <c r="J3" s="233"/>
      <c r="K3" s="234"/>
      <c r="L3" s="106">
        <f>strona9!L96</f>
        <v>8931.0499999999993</v>
      </c>
      <c r="M3" s="107" t="s">
        <v>38</v>
      </c>
      <c r="N3" s="87"/>
      <c r="O3" s="80"/>
    </row>
    <row r="4" spans="1:15" hidden="1" x14ac:dyDescent="0.2">
      <c r="A4" s="75"/>
      <c r="B4" s="75"/>
      <c r="C4" s="69" t="s">
        <v>1</v>
      </c>
      <c r="D4" s="69"/>
      <c r="E4" s="69"/>
      <c r="F4" s="69"/>
      <c r="G4" s="69"/>
      <c r="H4" s="69"/>
      <c r="I4" s="69"/>
      <c r="J4" s="69"/>
      <c r="K4" s="69"/>
      <c r="L4" s="86"/>
      <c r="M4" s="86"/>
      <c r="N4" s="86"/>
      <c r="O4" s="69"/>
    </row>
    <row r="5" spans="1:15" hidden="1" x14ac:dyDescent="0.2">
      <c r="A5" s="75"/>
      <c r="B5" s="75"/>
      <c r="C5" s="69" t="s">
        <v>2</v>
      </c>
      <c r="D5" s="69"/>
      <c r="E5" s="69"/>
      <c r="F5" s="69"/>
      <c r="G5" s="69"/>
      <c r="H5" s="69"/>
      <c r="I5" s="69"/>
      <c r="J5" s="69"/>
      <c r="K5" s="69"/>
      <c r="L5" s="86"/>
      <c r="M5" s="86"/>
      <c r="N5" s="86"/>
      <c r="O5" s="69"/>
    </row>
    <row r="6" spans="1:15" hidden="1" x14ac:dyDescent="0.2">
      <c r="A6" s="75"/>
      <c r="B6" s="75"/>
      <c r="C6" s="69" t="s">
        <v>3</v>
      </c>
      <c r="D6" s="69"/>
      <c r="E6" s="69"/>
      <c r="F6" s="69"/>
      <c r="G6" s="69"/>
      <c r="H6" s="69"/>
      <c r="I6" s="69"/>
      <c r="J6" s="69"/>
      <c r="K6" s="69"/>
      <c r="L6" s="86"/>
      <c r="M6" s="86"/>
      <c r="N6" s="86"/>
      <c r="O6" s="69"/>
    </row>
    <row r="7" spans="1:15" hidden="1" x14ac:dyDescent="0.2">
      <c r="A7" s="75"/>
      <c r="B7" s="75"/>
      <c r="C7" s="69" t="s">
        <v>4</v>
      </c>
      <c r="D7" s="69"/>
      <c r="E7" s="69"/>
      <c r="F7" s="69"/>
      <c r="G7" s="69"/>
      <c r="H7" s="69"/>
      <c r="I7" s="69"/>
      <c r="J7" s="69"/>
      <c r="K7" s="69"/>
      <c r="L7" s="86"/>
      <c r="M7" s="86"/>
      <c r="N7" s="86"/>
      <c r="O7" s="69"/>
    </row>
    <row r="8" spans="1:15" hidden="1" x14ac:dyDescent="0.2">
      <c r="A8" s="75"/>
      <c r="B8" s="75"/>
      <c r="C8" s="69" t="s">
        <v>5</v>
      </c>
      <c r="D8" s="69"/>
      <c r="E8" s="69"/>
      <c r="F8" s="69"/>
      <c r="G8" s="69"/>
      <c r="H8" s="69"/>
      <c r="I8" s="69"/>
      <c r="J8" s="69"/>
      <c r="K8" s="69"/>
      <c r="L8" s="86"/>
      <c r="M8" s="86"/>
      <c r="N8" s="86"/>
      <c r="O8" s="69"/>
    </row>
    <row r="9" spans="1:15" hidden="1" x14ac:dyDescent="0.2">
      <c r="A9" s="75"/>
      <c r="B9" s="75"/>
      <c r="C9" s="69" t="s">
        <v>6</v>
      </c>
      <c r="D9" s="69"/>
      <c r="E9" s="69"/>
      <c r="F9" s="69"/>
      <c r="G9" s="69"/>
      <c r="H9" s="69"/>
      <c r="I9" s="69"/>
      <c r="J9" s="69"/>
      <c r="K9" s="69"/>
      <c r="L9" s="86"/>
      <c r="M9" s="86"/>
      <c r="N9" s="86"/>
      <c r="O9" s="69"/>
    </row>
    <row r="10" spans="1:15" hidden="1" x14ac:dyDescent="0.2">
      <c r="A10" s="75"/>
      <c r="B10" s="75"/>
      <c r="C10" s="69" t="s">
        <v>7</v>
      </c>
      <c r="D10" s="69"/>
      <c r="E10" s="69"/>
      <c r="F10" s="69"/>
      <c r="G10" s="69"/>
      <c r="H10" s="69"/>
      <c r="I10" s="69"/>
      <c r="J10" s="69"/>
      <c r="K10" s="69"/>
      <c r="L10" s="86"/>
      <c r="M10" s="86"/>
      <c r="N10" s="86"/>
      <c r="O10" s="69"/>
    </row>
    <row r="11" spans="1:15" hidden="1" x14ac:dyDescent="0.2">
      <c r="A11" s="75"/>
      <c r="B11" s="75"/>
      <c r="C11" s="69" t="s">
        <v>8</v>
      </c>
      <c r="D11" s="69"/>
      <c r="E11" s="69"/>
      <c r="F11" s="69"/>
      <c r="G11" s="69"/>
      <c r="H11" s="69"/>
      <c r="I11" s="69"/>
      <c r="J11" s="69"/>
      <c r="K11" s="69"/>
      <c r="L11" s="86"/>
      <c r="M11" s="86"/>
      <c r="N11" s="86"/>
      <c r="O11" s="69"/>
    </row>
    <row r="12" spans="1:15" hidden="1" x14ac:dyDescent="0.2">
      <c r="A12" s="75"/>
      <c r="B12" s="75"/>
      <c r="C12" s="69" t="s">
        <v>9</v>
      </c>
      <c r="D12" s="69"/>
      <c r="E12" s="69"/>
      <c r="F12" s="69"/>
      <c r="G12" s="69"/>
      <c r="H12" s="69"/>
      <c r="I12" s="69"/>
      <c r="J12" s="69"/>
      <c r="K12" s="69"/>
      <c r="L12" s="86"/>
      <c r="M12" s="86"/>
      <c r="N12" s="86"/>
      <c r="O12" s="69"/>
    </row>
    <row r="13" spans="1:15" hidden="1" x14ac:dyDescent="0.2">
      <c r="A13" s="75"/>
      <c r="B13" s="75"/>
      <c r="C13" s="69" t="s">
        <v>10</v>
      </c>
      <c r="D13" s="69"/>
      <c r="E13" s="69"/>
      <c r="F13" s="69"/>
      <c r="G13" s="69"/>
      <c r="H13" s="69"/>
      <c r="I13" s="69"/>
      <c r="J13" s="69"/>
      <c r="K13" s="69"/>
      <c r="L13" s="86"/>
      <c r="M13" s="86"/>
      <c r="N13" s="86"/>
      <c r="O13" s="69"/>
    </row>
    <row r="14" spans="1:15" hidden="1" x14ac:dyDescent="0.2">
      <c r="A14" s="75"/>
      <c r="B14" s="75"/>
      <c r="C14" s="69" t="s">
        <v>11</v>
      </c>
      <c r="D14" s="69"/>
      <c r="E14" s="69"/>
      <c r="F14" s="69"/>
      <c r="G14" s="69"/>
      <c r="H14" s="69"/>
      <c r="I14" s="69"/>
      <c r="J14" s="69"/>
      <c r="K14" s="69"/>
      <c r="L14" s="86"/>
      <c r="M14" s="86"/>
      <c r="N14" s="86"/>
      <c r="O14" s="69"/>
    </row>
    <row r="15" spans="1:15" hidden="1" x14ac:dyDescent="0.2">
      <c r="A15" s="75"/>
      <c r="B15" s="75"/>
      <c r="C15" s="69" t="s">
        <v>12</v>
      </c>
      <c r="D15" s="69"/>
      <c r="E15" s="69"/>
      <c r="F15" s="69"/>
      <c r="G15" s="69"/>
      <c r="H15" s="69"/>
      <c r="I15" s="69"/>
      <c r="J15" s="69"/>
      <c r="K15" s="69"/>
      <c r="L15" s="86"/>
      <c r="M15" s="86"/>
      <c r="N15" s="86"/>
      <c r="O15" s="69"/>
    </row>
    <row r="16" spans="1:15" hidden="1" x14ac:dyDescent="0.2">
      <c r="A16" s="75"/>
      <c r="B16" s="75"/>
      <c r="C16" s="69" t="s">
        <v>13</v>
      </c>
      <c r="D16" s="69"/>
      <c r="E16" s="69"/>
      <c r="F16" s="69"/>
      <c r="G16" s="69"/>
      <c r="H16" s="69"/>
      <c r="I16" s="69"/>
      <c r="J16" s="69"/>
      <c r="K16" s="69"/>
      <c r="L16" s="86"/>
      <c r="M16" s="86"/>
      <c r="N16" s="86"/>
      <c r="O16" s="69"/>
    </row>
    <row r="17" spans="1:15" hidden="1" x14ac:dyDescent="0.2">
      <c r="A17" s="75"/>
      <c r="B17" s="75"/>
      <c r="C17" s="69" t="s">
        <v>14</v>
      </c>
      <c r="D17" s="69"/>
      <c r="E17" s="69"/>
      <c r="F17" s="69"/>
      <c r="G17" s="69"/>
      <c r="H17" s="69"/>
      <c r="I17" s="69"/>
      <c r="J17" s="69"/>
      <c r="K17" s="69"/>
      <c r="L17" s="86"/>
      <c r="M17" s="86"/>
      <c r="N17" s="86"/>
      <c r="O17" s="69"/>
    </row>
    <row r="18" spans="1:15" hidden="1" x14ac:dyDescent="0.2">
      <c r="A18" s="75"/>
      <c r="B18" s="75"/>
      <c r="C18" s="69" t="s">
        <v>15</v>
      </c>
      <c r="D18" s="69"/>
      <c r="E18" s="69"/>
      <c r="F18" s="69"/>
      <c r="G18" s="69"/>
      <c r="H18" s="69"/>
      <c r="I18" s="69"/>
      <c r="J18" s="69"/>
      <c r="K18" s="69"/>
      <c r="L18" s="86"/>
      <c r="M18" s="86"/>
      <c r="N18" s="86"/>
      <c r="O18" s="69"/>
    </row>
    <row r="19" spans="1:15" hidden="1" x14ac:dyDescent="0.2">
      <c r="A19" s="75"/>
      <c r="B19" s="75"/>
      <c r="C19" s="69" t="s">
        <v>16</v>
      </c>
      <c r="D19" s="69"/>
      <c r="E19" s="69"/>
      <c r="F19" s="69"/>
      <c r="G19" s="69"/>
      <c r="H19" s="69"/>
      <c r="I19" s="69"/>
      <c r="J19" s="69"/>
      <c r="K19" s="69"/>
      <c r="L19" s="86"/>
      <c r="M19" s="86"/>
      <c r="N19" s="86"/>
      <c r="O19" s="69"/>
    </row>
    <row r="20" spans="1:15" hidden="1" x14ac:dyDescent="0.2">
      <c r="A20" s="75"/>
      <c r="B20" s="75"/>
      <c r="C20" s="69" t="s">
        <v>17</v>
      </c>
      <c r="D20" s="69"/>
      <c r="E20" s="69"/>
      <c r="F20" s="69"/>
      <c r="G20" s="69"/>
      <c r="H20" s="69"/>
      <c r="I20" s="69"/>
      <c r="J20" s="69"/>
      <c r="K20" s="69"/>
      <c r="L20" s="86"/>
      <c r="M20" s="86"/>
      <c r="N20" s="86"/>
      <c r="O20" s="69"/>
    </row>
    <row r="21" spans="1:15" hidden="1" x14ac:dyDescent="0.2">
      <c r="A21" s="75"/>
      <c r="B21" s="75"/>
      <c r="C21" s="69" t="s">
        <v>18</v>
      </c>
      <c r="D21" s="69"/>
      <c r="E21" s="69"/>
      <c r="F21" s="69"/>
      <c r="G21" s="69"/>
      <c r="H21" s="69"/>
      <c r="I21" s="69"/>
      <c r="J21" s="69"/>
      <c r="K21" s="69"/>
      <c r="L21" s="86"/>
      <c r="M21" s="86"/>
      <c r="N21" s="86"/>
      <c r="O21" s="69"/>
    </row>
    <row r="22" spans="1:15" hidden="1" x14ac:dyDescent="0.2">
      <c r="A22" s="75"/>
      <c r="B22" s="75"/>
      <c r="C22" s="69" t="s">
        <v>19</v>
      </c>
      <c r="D22" s="69"/>
      <c r="E22" s="69"/>
      <c r="F22" s="69"/>
      <c r="G22" s="69"/>
      <c r="H22" s="69"/>
      <c r="I22" s="69"/>
      <c r="J22" s="69"/>
      <c r="K22" s="69"/>
      <c r="L22" s="86"/>
      <c r="M22" s="86"/>
      <c r="N22" s="86"/>
      <c r="O22" s="69"/>
    </row>
    <row r="23" spans="1:15" hidden="1" x14ac:dyDescent="0.2">
      <c r="A23" s="75"/>
      <c r="B23" s="75"/>
      <c r="C23" s="69" t="s">
        <v>20</v>
      </c>
      <c r="D23" s="69"/>
      <c r="E23" s="69"/>
      <c r="F23" s="69"/>
      <c r="G23" s="69"/>
      <c r="H23" s="69"/>
      <c r="I23" s="69"/>
      <c r="J23" s="69"/>
      <c r="K23" s="69"/>
      <c r="L23" s="86"/>
      <c r="M23" s="86"/>
      <c r="N23" s="86"/>
      <c r="O23" s="69"/>
    </row>
    <row r="24" spans="1:15" hidden="1" x14ac:dyDescent="0.2">
      <c r="A24" s="75"/>
      <c r="B24" s="75"/>
      <c r="C24" s="69" t="s">
        <v>21</v>
      </c>
      <c r="D24" s="69"/>
      <c r="E24" s="69"/>
      <c r="F24" s="69"/>
      <c r="G24" s="69"/>
      <c r="H24" s="69"/>
      <c r="I24" s="69"/>
      <c r="J24" s="69"/>
      <c r="K24" s="69"/>
      <c r="L24" s="86"/>
      <c r="M24" s="86"/>
      <c r="N24" s="86"/>
      <c r="O24" s="69"/>
    </row>
    <row r="25" spans="1:15" hidden="1" x14ac:dyDescent="0.2">
      <c r="A25" s="75"/>
      <c r="B25" s="75"/>
      <c r="C25" s="69" t="s">
        <v>22</v>
      </c>
      <c r="D25" s="69"/>
      <c r="E25" s="69"/>
      <c r="F25" s="69"/>
      <c r="G25" s="69"/>
      <c r="H25" s="69"/>
      <c r="I25" s="69"/>
      <c r="J25" s="69"/>
      <c r="K25" s="69"/>
      <c r="L25" s="86"/>
      <c r="M25" s="86"/>
      <c r="N25" s="86"/>
      <c r="O25" s="69"/>
    </row>
    <row r="26" spans="1:15" hidden="1" x14ac:dyDescent="0.2">
      <c r="A26" s="75"/>
      <c r="B26" s="75"/>
      <c r="C26" s="69" t="s">
        <v>23</v>
      </c>
      <c r="D26" s="69"/>
      <c r="E26" s="69"/>
      <c r="F26" s="69"/>
      <c r="G26" s="69"/>
      <c r="H26" s="69"/>
      <c r="I26" s="69"/>
      <c r="J26" s="69"/>
      <c r="K26" s="69"/>
      <c r="L26" s="86"/>
      <c r="M26" s="86"/>
      <c r="N26" s="86"/>
      <c r="O26" s="69"/>
    </row>
    <row r="27" spans="1:15" hidden="1" x14ac:dyDescent="0.2">
      <c r="A27" s="75"/>
      <c r="B27" s="75"/>
      <c r="C27" s="69" t="s">
        <v>24</v>
      </c>
      <c r="D27" s="69"/>
      <c r="E27" s="69"/>
      <c r="F27" s="69"/>
      <c r="G27" s="69"/>
      <c r="H27" s="69"/>
      <c r="I27" s="69"/>
      <c r="J27" s="69"/>
      <c r="K27" s="69"/>
      <c r="L27" s="86"/>
      <c r="M27" s="86"/>
      <c r="N27" s="86"/>
      <c r="O27" s="69"/>
    </row>
    <row r="28" spans="1:15" hidden="1" x14ac:dyDescent="0.2">
      <c r="A28" s="75"/>
      <c r="B28" s="75"/>
      <c r="C28" s="69" t="s">
        <v>25</v>
      </c>
      <c r="D28" s="69"/>
      <c r="E28" s="69"/>
      <c r="F28" s="69"/>
      <c r="G28" s="69"/>
      <c r="H28" s="69"/>
      <c r="I28" s="69"/>
      <c r="J28" s="69"/>
      <c r="K28" s="69"/>
      <c r="L28" s="86"/>
      <c r="M28" s="86"/>
      <c r="N28" s="86"/>
      <c r="O28" s="69"/>
    </row>
    <row r="29" spans="1:15" hidden="1" x14ac:dyDescent="0.2">
      <c r="A29" s="75"/>
      <c r="B29" s="75"/>
      <c r="C29" s="69" t="s">
        <v>26</v>
      </c>
      <c r="D29" s="69"/>
      <c r="E29" s="69"/>
      <c r="F29" s="69"/>
      <c r="G29" s="69"/>
      <c r="H29" s="69"/>
      <c r="I29" s="69"/>
      <c r="J29" s="69"/>
      <c r="K29" s="69"/>
      <c r="L29" s="86"/>
      <c r="M29" s="86"/>
      <c r="N29" s="86"/>
      <c r="O29" s="69"/>
    </row>
    <row r="30" spans="1:15" hidden="1" x14ac:dyDescent="0.2">
      <c r="A30" s="75"/>
      <c r="B30" s="75"/>
      <c r="C30" s="69" t="s">
        <v>27</v>
      </c>
      <c r="D30" s="69"/>
      <c r="E30" s="69"/>
      <c r="F30" s="69"/>
      <c r="G30" s="69"/>
      <c r="H30" s="69"/>
      <c r="I30" s="69"/>
      <c r="J30" s="69"/>
      <c r="K30" s="69"/>
      <c r="L30" s="86"/>
      <c r="M30" s="86"/>
      <c r="N30" s="86"/>
      <c r="O30" s="69"/>
    </row>
    <row r="31" spans="1:15" hidden="1" x14ac:dyDescent="0.2">
      <c r="A31" s="75"/>
      <c r="B31" s="75"/>
      <c r="C31" s="69" t="s">
        <v>28</v>
      </c>
      <c r="D31" s="69"/>
      <c r="E31" s="69"/>
      <c r="F31" s="69"/>
      <c r="G31" s="69"/>
      <c r="H31" s="69"/>
      <c r="I31" s="69"/>
      <c r="J31" s="69"/>
      <c r="K31" s="69"/>
      <c r="L31" s="86"/>
      <c r="M31" s="86"/>
      <c r="N31" s="86"/>
      <c r="O31" s="69"/>
    </row>
    <row r="32" spans="1:15" hidden="1" x14ac:dyDescent="0.2">
      <c r="A32" s="75"/>
      <c r="B32" s="75"/>
      <c r="C32" s="69" t="s">
        <v>29</v>
      </c>
      <c r="D32" s="69"/>
      <c r="E32" s="69"/>
      <c r="F32" s="69"/>
      <c r="G32" s="69"/>
      <c r="H32" s="69"/>
      <c r="I32" s="69"/>
      <c r="J32" s="69"/>
      <c r="K32" s="69"/>
      <c r="L32" s="86"/>
      <c r="M32" s="86"/>
      <c r="N32" s="86"/>
      <c r="O32" s="69"/>
    </row>
    <row r="33" spans="1:15" hidden="1" x14ac:dyDescent="0.2">
      <c r="A33" s="75"/>
      <c r="B33" s="75"/>
      <c r="C33" s="69" t="s">
        <v>30</v>
      </c>
      <c r="D33" s="69"/>
      <c r="E33" s="69"/>
      <c r="F33" s="69"/>
      <c r="G33" s="69"/>
      <c r="H33" s="69"/>
      <c r="I33" s="69"/>
      <c r="J33" s="69"/>
      <c r="K33" s="69"/>
      <c r="L33" s="86"/>
      <c r="M33" s="86"/>
      <c r="N33" s="86"/>
      <c r="O33" s="69"/>
    </row>
    <row r="34" spans="1:15" hidden="1" x14ac:dyDescent="0.2">
      <c r="A34" s="75"/>
      <c r="B34" s="75"/>
      <c r="C34" s="69" t="s">
        <v>31</v>
      </c>
      <c r="D34" s="69"/>
      <c r="E34" s="69"/>
      <c r="F34" s="69"/>
      <c r="G34" s="69"/>
      <c r="H34" s="69"/>
      <c r="I34" s="69"/>
      <c r="J34" s="69"/>
      <c r="K34" s="69"/>
      <c r="L34" s="86"/>
      <c r="M34" s="86"/>
      <c r="N34" s="86"/>
      <c r="O34" s="69"/>
    </row>
    <row r="35" spans="1:15" hidden="1" x14ac:dyDescent="0.2">
      <c r="A35" s="75"/>
      <c r="B35" s="75"/>
      <c r="C35" s="69" t="s">
        <v>32</v>
      </c>
      <c r="D35" s="69"/>
      <c r="E35" s="69"/>
      <c r="F35" s="69"/>
      <c r="G35" s="69"/>
      <c r="H35" s="69"/>
      <c r="I35" s="69"/>
      <c r="J35" s="69"/>
      <c r="K35" s="69"/>
      <c r="L35" s="86"/>
      <c r="M35" s="86"/>
      <c r="N35" s="86"/>
      <c r="O35" s="69"/>
    </row>
    <row r="36" spans="1:15" hidden="1" x14ac:dyDescent="0.2">
      <c r="A36" s="75"/>
      <c r="B36" s="75"/>
      <c r="C36" s="69" t="s">
        <v>33</v>
      </c>
      <c r="D36" s="69"/>
      <c r="E36" s="69"/>
      <c r="F36" s="69"/>
      <c r="G36" s="69"/>
      <c r="H36" s="69"/>
      <c r="I36" s="69"/>
      <c r="J36" s="69"/>
      <c r="K36" s="69"/>
      <c r="L36" s="86"/>
      <c r="M36" s="86"/>
      <c r="N36" s="86"/>
      <c r="O36" s="69"/>
    </row>
    <row r="37" spans="1:15" hidden="1" x14ac:dyDescent="0.2">
      <c r="A37" s="75"/>
      <c r="B37" s="75"/>
      <c r="C37" s="69" t="s">
        <v>34</v>
      </c>
      <c r="D37" s="69"/>
      <c r="E37" s="69"/>
      <c r="F37" s="69"/>
      <c r="G37" s="69"/>
      <c r="H37" s="69"/>
      <c r="I37" s="69"/>
      <c r="J37" s="69"/>
      <c r="K37" s="69"/>
      <c r="L37" s="86"/>
      <c r="M37" s="86"/>
      <c r="N37" s="86"/>
      <c r="O37" s="69"/>
    </row>
    <row r="38" spans="1:15" hidden="1" x14ac:dyDescent="0.2">
      <c r="A38" s="75"/>
      <c r="B38" s="75"/>
      <c r="C38" s="69" t="s">
        <v>35</v>
      </c>
      <c r="D38" s="69"/>
      <c r="E38" s="69"/>
      <c r="F38" s="69"/>
      <c r="G38" s="69"/>
      <c r="H38" s="69"/>
      <c r="I38" s="69"/>
      <c r="J38" s="69"/>
      <c r="K38" s="69"/>
      <c r="L38" s="86"/>
      <c r="M38" s="86"/>
      <c r="N38" s="86"/>
      <c r="O38" s="69"/>
    </row>
    <row r="39" spans="1:15" ht="13.5" hidden="1" thickBot="1" x14ac:dyDescent="0.25">
      <c r="A39" s="75"/>
      <c r="B39" s="75"/>
      <c r="C39" s="69" t="s">
        <v>36</v>
      </c>
      <c r="D39" s="69"/>
      <c r="E39" s="69"/>
      <c r="F39" s="69"/>
      <c r="G39" s="69"/>
      <c r="H39" s="69"/>
      <c r="I39" s="69"/>
      <c r="J39" s="69"/>
      <c r="K39" s="69"/>
      <c r="L39" s="86"/>
      <c r="M39" s="86"/>
      <c r="N39" s="86"/>
      <c r="O39" s="69"/>
    </row>
    <row r="40" spans="1:15" ht="26.25" thickBot="1" x14ac:dyDescent="0.25">
      <c r="A40" s="56" t="s">
        <v>64</v>
      </c>
      <c r="B40" s="139" t="s">
        <v>82</v>
      </c>
      <c r="C40" s="210" t="s">
        <v>63</v>
      </c>
      <c r="D40" s="211"/>
      <c r="E40" s="211"/>
      <c r="F40" s="211"/>
      <c r="G40" s="211"/>
      <c r="H40" s="211"/>
      <c r="I40" s="211"/>
      <c r="J40" s="211"/>
      <c r="K40" s="211"/>
      <c r="L40" s="211"/>
      <c r="M40" s="212"/>
      <c r="N40" s="230" t="s">
        <v>96</v>
      </c>
      <c r="O40" s="189"/>
    </row>
    <row r="41" spans="1:15" ht="13.5" thickBot="1" x14ac:dyDescent="0.25">
      <c r="A41" s="215"/>
      <c r="B41" s="216"/>
      <c r="C41" s="64" t="s">
        <v>60</v>
      </c>
      <c r="D41" s="47" t="s">
        <v>61</v>
      </c>
      <c r="E41" s="196" t="s">
        <v>62</v>
      </c>
      <c r="F41" s="112" t="str">
        <f>IF(ISERROR(VLOOKUP(C41,[5]TabelaNorm!$A$2:$E$50,4,FALSE)),"","x")</f>
        <v/>
      </c>
      <c r="G41" s="49" t="s">
        <v>87</v>
      </c>
      <c r="H41" s="49" t="str">
        <f>IF(ISERROR(VLOOKUP($C41,[5]TabelaNorm!$A$2:$E$50,3,FALSE)),"",VLOOKUP($C41,[5]TabelaNorm!$A$2:$E$50,3,FALSE))</f>
        <v/>
      </c>
      <c r="I41" s="112" t="str">
        <f>IF(ISERROR(IF(VLOOKUP($C41,[5]TabelaNorm!$A$2:$E$50,5,FALSE)=1,"x","")),"",IF(VLOOKUP($C41,[5]TabelaNorm!$A$2:$E$50,5,FALSE)=1,"x",""))</f>
        <v/>
      </c>
      <c r="J41" s="47" t="s">
        <v>86</v>
      </c>
      <c r="K41" s="228" t="s">
        <v>70</v>
      </c>
      <c r="L41" s="228"/>
      <c r="M41" s="229"/>
      <c r="N41" s="231"/>
      <c r="O41" s="81"/>
    </row>
    <row r="42" spans="1:15" x14ac:dyDescent="0.2">
      <c r="A42" s="113"/>
      <c r="B42" s="129" t="s">
        <v>218</v>
      </c>
      <c r="C42" s="114" t="s">
        <v>1</v>
      </c>
      <c r="D42" s="126">
        <v>6</v>
      </c>
      <c r="E42" s="124" t="str">
        <f>IF(ISERROR(VLOOKUP(C42,[2]TabelaNorm!$A$2:$E$50,4,FALSE)),"",VLOOKUP(C42,[2]TabelaNorm!$A$2:$E$50,4,FALSE))</f>
        <v>szt</v>
      </c>
      <c r="F42" s="124" t="str">
        <f>IF(ISERROR(VLOOKUP(C42,[2]TabelaNorm!$A$2:$E$50,4,FALSE)),"","x")</f>
        <v>x</v>
      </c>
      <c r="G42" s="127">
        <f>IF(ISERROR(VLOOKUP($C42,[2]TabelaNorm!$A$2:$E$50,2,FALSE)),"",VLOOKUP($C42,[2]TabelaNorm!$A$2:$E$50,2,FALSE))</f>
        <v>0.5</v>
      </c>
      <c r="H42" s="127" t="str">
        <f>IF(ISERROR(VLOOKUP($C42,[2]TabelaNorm!$A$2:$E$50,3,FALSE)),"",VLOOKUP($C42,[2]TabelaNorm!$A$2:$E$50,3,FALSE))</f>
        <v>m2</v>
      </c>
      <c r="I42" s="124" t="str">
        <f>IF(ISERROR(IF(VLOOKUP($C42,[2]TabelaNorm!$A$2:$E$50,5,FALSE)=1,"x","")),"",IF(VLOOKUP($C42,[2]TabelaNorm!$A$2:$E$50,5,FALSE)=1,"x",""))</f>
        <v>x</v>
      </c>
      <c r="J42" s="126"/>
      <c r="K42" s="124" t="str">
        <f>IF(ISERROR(VLOOKUP($C42,[2]TabelaNorm!$A$2:$E$50,4,FALSE)),"","=")</f>
        <v>=</v>
      </c>
      <c r="L42" s="148">
        <f t="shared" ref="L42:L91" si="0">IF(ISERROR(IF(I42="x",D42*G42*J42,D42*G42)),"",IF(I42="x",D42*G42*J42,D42*G42))</f>
        <v>0</v>
      </c>
      <c r="M42" s="125" t="str">
        <f>IF(ISERROR(VLOOKUP($C42,[2]TabelaNorm!$A$2:$E$50,4,FALSE)),"","m2")</f>
        <v>m2</v>
      </c>
      <c r="N42" s="132"/>
      <c r="O42" s="39"/>
    </row>
    <row r="43" spans="1:15" x14ac:dyDescent="0.2">
      <c r="A43" s="114"/>
      <c r="B43" s="130"/>
      <c r="C43" s="114" t="s">
        <v>5</v>
      </c>
      <c r="D43" s="126">
        <v>3</v>
      </c>
      <c r="E43" s="124" t="str">
        <f>IF(ISERROR(VLOOKUP(C43,[2]TabelaNorm!$A$2:$E$50,4,FALSE)),"",VLOOKUP(C43,[2]TabelaNorm!$A$2:$E$50,4,FALSE))</f>
        <v>mb</v>
      </c>
      <c r="F43" s="124" t="str">
        <f>IF(ISERROR(VLOOKUP(C43,[2]TabelaNorm!$A$2:$E$50,4,FALSE)),"","x")</f>
        <v>x</v>
      </c>
      <c r="G43" s="127">
        <f>IF(ISERROR(VLOOKUP($C43,[2]TabelaNorm!$A$2:$E$50,2,FALSE)),"",VLOOKUP($C43,[2]TabelaNorm!$A$2:$E$50,2,FALSE))</f>
        <v>0.375</v>
      </c>
      <c r="H43" s="127" t="str">
        <f>IF(ISERROR(VLOOKUP($C43,[2]TabelaNorm!$A$2:$E$50,3,FALSE)),"",VLOOKUP($C43,[2]TabelaNorm!$A$2:$E$50,3,FALSE))</f>
        <v>m2/mb</v>
      </c>
      <c r="I43" s="124" t="str">
        <f>IF(ISERROR(IF(VLOOKUP($C43,[2]TabelaNorm!$A$2:$E$50,5,FALSE)=1,"x","")),"",IF(VLOOKUP($C43,[2]TabelaNorm!$A$2:$E$50,5,FALSE)=1,"x",""))</f>
        <v/>
      </c>
      <c r="J43" s="126"/>
      <c r="K43" s="124" t="str">
        <f>IF(ISERROR(VLOOKUP($C43,[2]TabelaNorm!$A$2:$E$50,4,FALSE)),"","=")</f>
        <v>=</v>
      </c>
      <c r="L43" s="148">
        <f t="shared" si="0"/>
        <v>1.125</v>
      </c>
      <c r="M43" s="125" t="str">
        <f>IF(ISERROR(VLOOKUP($C43,[2]TabelaNorm!$A$2:$E$50,4,FALSE)),"","m2")</f>
        <v>m2</v>
      </c>
      <c r="N43" s="133"/>
      <c r="O43" s="82"/>
    </row>
    <row r="44" spans="1:15" x14ac:dyDescent="0.2">
      <c r="A44" s="114"/>
      <c r="B44" s="129"/>
      <c r="C44" s="114" t="s">
        <v>4</v>
      </c>
      <c r="D44" s="126">
        <v>6</v>
      </c>
      <c r="E44" s="124" t="str">
        <f>IF(ISERROR(VLOOKUP(C44,[2]TabelaNorm!$A$2:$E$50,4,FALSE)),"",VLOOKUP(C44,[2]TabelaNorm!$A$2:$E$50,4,FALSE))</f>
        <v>mb</v>
      </c>
      <c r="F44" s="124" t="str">
        <f>IF(ISERROR(VLOOKUP(C44,[2]TabelaNorm!$A$2:$E$50,4,FALSE)),"","x")</f>
        <v>x</v>
      </c>
      <c r="G44" s="127">
        <f>IF(ISERROR(VLOOKUP($C44,[2]TabelaNorm!$A$2:$E$50,2,FALSE)),"",VLOOKUP($C44,[2]TabelaNorm!$A$2:$E$50,2,FALSE))</f>
        <v>0.26250000000000001</v>
      </c>
      <c r="H44" s="127" t="str">
        <f>IF(ISERROR(VLOOKUP($C44,[2]TabelaNorm!$A$2:$E$50,3,FALSE)),"",VLOOKUP($C44,[2]TabelaNorm!$A$2:$E$50,3,FALSE))</f>
        <v>m2/mb</v>
      </c>
      <c r="I44" s="124" t="str">
        <f>IF(ISERROR(IF(VLOOKUP($C44,[2]TabelaNorm!$A$2:$E$50,5,FALSE)=1,"x","")),"",IF(VLOOKUP($C44,[2]TabelaNorm!$A$2:$E$50,5,FALSE)=1,"x",""))</f>
        <v/>
      </c>
      <c r="J44" s="126"/>
      <c r="K44" s="124" t="str">
        <f>IF(ISERROR(VLOOKUP($C44,[2]TabelaNorm!$A$2:$E$50,4,FALSE)),"","=")</f>
        <v>=</v>
      </c>
      <c r="L44" s="148">
        <f t="shared" si="0"/>
        <v>1.5750000000000002</v>
      </c>
      <c r="M44" s="125" t="str">
        <f>IF(ISERROR(VLOOKUP($C44,[2]TabelaNorm!$A$2:$E$50,4,FALSE)),"","m2")</f>
        <v>m2</v>
      </c>
      <c r="N44" s="134"/>
      <c r="O44" s="38"/>
    </row>
    <row r="45" spans="1:15" x14ac:dyDescent="0.2">
      <c r="A45" s="115"/>
      <c r="B45" s="130"/>
      <c r="C45" s="114"/>
      <c r="D45" s="126"/>
      <c r="E45" s="124" t="str">
        <f>IF(ISERROR(VLOOKUP(C45,[2]TabelaNorm!$A$2:$E$50,4,FALSE)),"",VLOOKUP(C45,[2]TabelaNorm!$A$2:$E$50,4,FALSE))</f>
        <v/>
      </c>
      <c r="F45" s="124" t="str">
        <f>IF(ISERROR(VLOOKUP(C45,[2]TabelaNorm!$A$2:$E$50,4,FALSE)),"","x")</f>
        <v/>
      </c>
      <c r="G45" s="127" t="str">
        <f>IF(ISERROR(VLOOKUP($C45,[2]TabelaNorm!$A$2:$E$50,2,FALSE)),"",VLOOKUP($C45,[2]TabelaNorm!$A$2:$E$50,2,FALSE))</f>
        <v/>
      </c>
      <c r="H45" s="127" t="str">
        <f>IF(ISERROR(VLOOKUP($C45,[2]TabelaNorm!$A$2:$E$50,3,FALSE)),"",VLOOKUP($C45,[2]TabelaNorm!$A$2:$E$50,3,FALSE))</f>
        <v/>
      </c>
      <c r="I45" s="124" t="str">
        <f>IF(ISERROR(IF(VLOOKUP($C45,[2]TabelaNorm!$A$2:$E$50,5,FALSE)=1,"x","")),"",IF(VLOOKUP($C45,[2]TabelaNorm!$A$2:$E$50,5,FALSE)=1,"x",""))</f>
        <v/>
      </c>
      <c r="J45" s="126"/>
      <c r="K45" s="124" t="str">
        <f>IF(ISERROR(VLOOKUP($C45,[2]TabelaNorm!$A$2:$E$50,4,FALSE)),"","=")</f>
        <v/>
      </c>
      <c r="L45" s="148" t="str">
        <f t="shared" si="0"/>
        <v/>
      </c>
      <c r="M45" s="125" t="str">
        <f>IF(ISERROR(VLOOKUP($C45,[2]TabelaNorm!$A$2:$E$50,4,FALSE)),"","m2")</f>
        <v/>
      </c>
      <c r="N45" s="135"/>
      <c r="O45" s="39"/>
    </row>
    <row r="46" spans="1:15" x14ac:dyDescent="0.2">
      <c r="A46" s="114"/>
      <c r="B46" s="130" t="s">
        <v>219</v>
      </c>
      <c r="C46" s="114" t="s">
        <v>1</v>
      </c>
      <c r="D46" s="126">
        <v>6</v>
      </c>
      <c r="E46" s="124" t="str">
        <f>IF(ISERROR(VLOOKUP(C46,[2]TabelaNorm!$A$2:$E$50,4,FALSE)),"",VLOOKUP(C46,[2]TabelaNorm!$A$2:$E$50,4,FALSE))</f>
        <v>szt</v>
      </c>
      <c r="F46" s="124" t="str">
        <f>IF(ISERROR(VLOOKUP(C46,[2]TabelaNorm!$A$2:$E$50,4,FALSE)),"","x")</f>
        <v>x</v>
      </c>
      <c r="G46" s="127">
        <f>IF(ISERROR(VLOOKUP($C46,[2]TabelaNorm!$A$2:$E$50,2,FALSE)),"",VLOOKUP($C46,[2]TabelaNorm!$A$2:$E$50,2,FALSE))</f>
        <v>0.5</v>
      </c>
      <c r="H46" s="127" t="str">
        <f>IF(ISERROR(VLOOKUP($C46,[2]TabelaNorm!$A$2:$E$50,3,FALSE)),"",VLOOKUP($C46,[2]TabelaNorm!$A$2:$E$50,3,FALSE))</f>
        <v>m2</v>
      </c>
      <c r="I46" s="124" t="str">
        <f>IF(ISERROR(IF(VLOOKUP($C46,[2]TabelaNorm!$A$2:$E$50,5,FALSE)=1,"x","")),"",IF(VLOOKUP($C46,[2]TabelaNorm!$A$2:$E$50,5,FALSE)=1,"x",""))</f>
        <v>x</v>
      </c>
      <c r="J46" s="126"/>
      <c r="K46" s="124" t="str">
        <f>IF(ISERROR(VLOOKUP($C46,[2]TabelaNorm!$A$2:$E$50,4,FALSE)),"","=")</f>
        <v>=</v>
      </c>
      <c r="L46" s="148">
        <f t="shared" si="0"/>
        <v>0</v>
      </c>
      <c r="M46" s="125" t="str">
        <f>IF(ISERROR(VLOOKUP($C46,[2]TabelaNorm!$A$2:$E$50,4,FALSE)),"","m2")</f>
        <v>m2</v>
      </c>
      <c r="N46" s="134"/>
      <c r="O46" s="38"/>
    </row>
    <row r="47" spans="1:15" x14ac:dyDescent="0.2">
      <c r="A47" s="114"/>
      <c r="B47" s="130"/>
      <c r="C47" s="114" t="s">
        <v>5</v>
      </c>
      <c r="D47" s="126">
        <v>3</v>
      </c>
      <c r="E47" s="124" t="str">
        <f>IF(ISERROR(VLOOKUP(C47,[2]TabelaNorm!$A$2:$E$50,4,FALSE)),"",VLOOKUP(C47,[2]TabelaNorm!$A$2:$E$50,4,FALSE))</f>
        <v>mb</v>
      </c>
      <c r="F47" s="124" t="str">
        <f>IF(ISERROR(VLOOKUP(C47,[2]TabelaNorm!$A$2:$E$50,4,FALSE)),"","x")</f>
        <v>x</v>
      </c>
      <c r="G47" s="127">
        <f>IF(ISERROR(VLOOKUP($C47,[2]TabelaNorm!$A$2:$E$50,2,FALSE)),"",VLOOKUP($C47,[2]TabelaNorm!$A$2:$E$50,2,FALSE))</f>
        <v>0.375</v>
      </c>
      <c r="H47" s="127" t="str">
        <f>IF(ISERROR(VLOOKUP($C47,[2]TabelaNorm!$A$2:$E$50,3,FALSE)),"",VLOOKUP($C47,[2]TabelaNorm!$A$2:$E$50,3,FALSE))</f>
        <v>m2/mb</v>
      </c>
      <c r="I47" s="124" t="str">
        <f>IF(ISERROR(IF(VLOOKUP($C47,[2]TabelaNorm!$A$2:$E$50,5,FALSE)=1,"x","")),"",IF(VLOOKUP($C47,[2]TabelaNorm!$A$2:$E$50,5,FALSE)=1,"x",""))</f>
        <v/>
      </c>
      <c r="J47" s="126"/>
      <c r="K47" s="124" t="str">
        <f>IF(ISERROR(VLOOKUP($C47,[2]TabelaNorm!$A$2:$E$50,4,FALSE)),"","=")</f>
        <v>=</v>
      </c>
      <c r="L47" s="148">
        <f t="shared" si="0"/>
        <v>1.125</v>
      </c>
      <c r="M47" s="125" t="str">
        <f>IF(ISERROR(VLOOKUP($C47,[2]TabelaNorm!$A$2:$E$50,4,FALSE)),"","m2")</f>
        <v>m2</v>
      </c>
      <c r="N47" s="134"/>
      <c r="O47" s="38"/>
    </row>
    <row r="48" spans="1:15" x14ac:dyDescent="0.2">
      <c r="A48" s="114"/>
      <c r="B48" s="130"/>
      <c r="C48" s="114"/>
      <c r="D48" s="126"/>
      <c r="E48" s="124" t="str">
        <f>IF(ISERROR(VLOOKUP(C48,[2]TabelaNorm!$A$2:$E$50,4,FALSE)),"",VLOOKUP(C48,[2]TabelaNorm!$A$2:$E$50,4,FALSE))</f>
        <v/>
      </c>
      <c r="F48" s="124" t="str">
        <f>IF(ISERROR(VLOOKUP(C48,[2]TabelaNorm!$A$2:$E$50,4,FALSE)),"","x")</f>
        <v/>
      </c>
      <c r="G48" s="127" t="str">
        <f>IF(ISERROR(VLOOKUP($C48,[2]TabelaNorm!$A$2:$E$50,2,FALSE)),"",VLOOKUP($C48,[2]TabelaNorm!$A$2:$E$50,2,FALSE))</f>
        <v/>
      </c>
      <c r="H48" s="127" t="str">
        <f>IF(ISERROR(VLOOKUP($C48,[2]TabelaNorm!$A$2:$E$50,3,FALSE)),"",VLOOKUP($C48,[2]TabelaNorm!$A$2:$E$50,3,FALSE))</f>
        <v/>
      </c>
      <c r="I48" s="124" t="str">
        <f>IF(ISERROR(IF(VLOOKUP($C48,[2]TabelaNorm!$A$2:$E$50,5,FALSE)=1,"x","")),"",IF(VLOOKUP($C48,[2]TabelaNorm!$A$2:$E$50,5,FALSE)=1,"x",""))</f>
        <v/>
      </c>
      <c r="J48" s="126"/>
      <c r="K48" s="124" t="str">
        <f>IF(ISERROR(VLOOKUP($C48,[2]TabelaNorm!$A$2:$E$50,4,FALSE)),"","=")</f>
        <v/>
      </c>
      <c r="L48" s="148" t="str">
        <f t="shared" si="0"/>
        <v/>
      </c>
      <c r="M48" s="125" t="str">
        <f>IF(ISERROR(VLOOKUP($C48,[2]TabelaNorm!$A$2:$E$50,4,FALSE)),"","m2")</f>
        <v/>
      </c>
      <c r="N48" s="164"/>
      <c r="O48" s="38"/>
    </row>
    <row r="49" spans="1:15" x14ac:dyDescent="0.2">
      <c r="A49" s="114"/>
      <c r="B49" s="130" t="s">
        <v>220</v>
      </c>
      <c r="C49" s="114" t="s">
        <v>1</v>
      </c>
      <c r="D49" s="126">
        <v>6</v>
      </c>
      <c r="E49" s="124" t="str">
        <f>IF(ISERROR(VLOOKUP(C49,[2]TabelaNorm!$A$2:$E$50,4,FALSE)),"",VLOOKUP(C49,[2]TabelaNorm!$A$2:$E$50,4,FALSE))</f>
        <v>szt</v>
      </c>
      <c r="F49" s="124" t="str">
        <f>IF(ISERROR(VLOOKUP(C49,[2]TabelaNorm!$A$2:$E$50,4,FALSE)),"","x")</f>
        <v>x</v>
      </c>
      <c r="G49" s="127">
        <f>IF(ISERROR(VLOOKUP($C49,[2]TabelaNorm!$A$2:$E$50,2,FALSE)),"",VLOOKUP($C49,[2]TabelaNorm!$A$2:$E$50,2,FALSE))</f>
        <v>0.5</v>
      </c>
      <c r="H49" s="127" t="str">
        <f>IF(ISERROR(VLOOKUP($C49,[2]TabelaNorm!$A$2:$E$50,3,FALSE)),"",VLOOKUP($C49,[2]TabelaNorm!$A$2:$E$50,3,FALSE))</f>
        <v>m2</v>
      </c>
      <c r="I49" s="124" t="str">
        <f>IF(ISERROR(IF(VLOOKUP($C49,[2]TabelaNorm!$A$2:$E$50,5,FALSE)=1,"x","")),"",IF(VLOOKUP($C49,[2]TabelaNorm!$A$2:$E$50,5,FALSE)=1,"x",""))</f>
        <v>x</v>
      </c>
      <c r="J49" s="126"/>
      <c r="K49" s="124" t="str">
        <f>IF(ISERROR(VLOOKUP($C49,[2]TabelaNorm!$A$2:$E$50,4,FALSE)),"","=")</f>
        <v>=</v>
      </c>
      <c r="L49" s="148">
        <f t="shared" si="0"/>
        <v>0</v>
      </c>
      <c r="M49" s="125" t="str">
        <f>IF(ISERROR(VLOOKUP($C49,[2]TabelaNorm!$A$2:$E$50,4,FALSE)),"","m2")</f>
        <v>m2</v>
      </c>
      <c r="N49" s="134"/>
      <c r="O49" s="38"/>
    </row>
    <row r="50" spans="1:15" x14ac:dyDescent="0.2">
      <c r="A50" s="116"/>
      <c r="B50" s="130"/>
      <c r="C50" s="114" t="s">
        <v>5</v>
      </c>
      <c r="D50" s="126">
        <v>2</v>
      </c>
      <c r="E50" s="124" t="str">
        <f>IF(ISERROR(VLOOKUP(C50,[2]TabelaNorm!$A$2:$E$50,4,FALSE)),"",VLOOKUP(C50,[2]TabelaNorm!$A$2:$E$50,4,FALSE))</f>
        <v>mb</v>
      </c>
      <c r="F50" s="124" t="str">
        <f>IF(ISERROR(VLOOKUP(C50,[2]TabelaNorm!$A$2:$E$50,4,FALSE)),"","x")</f>
        <v>x</v>
      </c>
      <c r="G50" s="127">
        <f>IF(ISERROR(VLOOKUP($C50,[2]TabelaNorm!$A$2:$E$50,2,FALSE)),"",VLOOKUP($C50,[2]TabelaNorm!$A$2:$E$50,2,FALSE))</f>
        <v>0.375</v>
      </c>
      <c r="H50" s="127" t="str">
        <f>IF(ISERROR(VLOOKUP($C50,[2]TabelaNorm!$A$2:$E$50,3,FALSE)),"",VLOOKUP($C50,[2]TabelaNorm!$A$2:$E$50,3,FALSE))</f>
        <v>m2/mb</v>
      </c>
      <c r="I50" s="124" t="str">
        <f>IF(ISERROR(IF(VLOOKUP($C50,[2]TabelaNorm!$A$2:$E$50,5,FALSE)=1,"x","")),"",IF(VLOOKUP($C50,[2]TabelaNorm!$A$2:$E$50,5,FALSE)=1,"x",""))</f>
        <v/>
      </c>
      <c r="J50" s="126"/>
      <c r="K50" s="124" t="str">
        <f>IF(ISERROR(VLOOKUP($C50,[2]TabelaNorm!$A$2:$E$50,4,FALSE)),"","=")</f>
        <v>=</v>
      </c>
      <c r="L50" s="148">
        <f t="shared" si="0"/>
        <v>0.75</v>
      </c>
      <c r="M50" s="125" t="str">
        <f>IF(ISERROR(VLOOKUP($C50,[2]TabelaNorm!$A$2:$E$50,4,FALSE)),"","m2")</f>
        <v>m2</v>
      </c>
      <c r="N50" s="134"/>
      <c r="O50" s="38"/>
    </row>
    <row r="51" spans="1:15" x14ac:dyDescent="0.2">
      <c r="A51" s="116"/>
      <c r="B51" s="130"/>
      <c r="C51" s="114"/>
      <c r="D51" s="126"/>
      <c r="E51" s="124" t="str">
        <f>IF(ISERROR(VLOOKUP(C51,[2]TabelaNorm!$A$2:$E$50,4,FALSE)),"",VLOOKUP(C51,[2]TabelaNorm!$A$2:$E$50,4,FALSE))</f>
        <v/>
      </c>
      <c r="F51" s="124" t="str">
        <f>IF(ISERROR(VLOOKUP(C51,[2]TabelaNorm!$A$2:$E$50,4,FALSE)),"","x")</f>
        <v/>
      </c>
      <c r="G51" s="127" t="str">
        <f>IF(ISERROR(VLOOKUP($C51,[2]TabelaNorm!$A$2:$E$50,2,FALSE)),"",VLOOKUP($C51,[2]TabelaNorm!$A$2:$E$50,2,FALSE))</f>
        <v/>
      </c>
      <c r="H51" s="127" t="str">
        <f>IF(ISERROR(VLOOKUP($C51,[2]TabelaNorm!$A$2:$E$50,3,FALSE)),"",VLOOKUP($C51,[2]TabelaNorm!$A$2:$E$50,3,FALSE))</f>
        <v/>
      </c>
      <c r="I51" s="124" t="str">
        <f>IF(ISERROR(IF(VLOOKUP($C51,[2]TabelaNorm!$A$2:$E$50,5,FALSE)=1,"x","")),"",IF(VLOOKUP($C51,[2]TabelaNorm!$A$2:$E$50,5,FALSE)=1,"x",""))</f>
        <v/>
      </c>
      <c r="J51" s="126"/>
      <c r="K51" s="124" t="str">
        <f>IF(ISERROR(VLOOKUP($C51,[2]TabelaNorm!$A$2:$E$50,4,FALSE)),"","=")</f>
        <v/>
      </c>
      <c r="L51" s="148" t="str">
        <f t="shared" si="0"/>
        <v/>
      </c>
      <c r="M51" s="125" t="str">
        <f>IF(ISERROR(VLOOKUP($C51,[2]TabelaNorm!$A$2:$E$50,4,FALSE)),"","m2")</f>
        <v/>
      </c>
      <c r="N51" s="134"/>
      <c r="O51" s="38"/>
    </row>
    <row r="52" spans="1:15" x14ac:dyDescent="0.2">
      <c r="A52" s="116"/>
      <c r="B52" s="130" t="s">
        <v>221</v>
      </c>
      <c r="C52" s="114" t="s">
        <v>1</v>
      </c>
      <c r="D52" s="126">
        <v>20</v>
      </c>
      <c r="E52" s="124" t="str">
        <f>IF(ISERROR(VLOOKUP(C52,[2]TabelaNorm!$A$2:$E$50,4,FALSE)),"",VLOOKUP(C52,[2]TabelaNorm!$A$2:$E$50,4,FALSE))</f>
        <v>szt</v>
      </c>
      <c r="F52" s="124" t="str">
        <f>IF(ISERROR(VLOOKUP(C52,[2]TabelaNorm!$A$2:$E$50,4,FALSE)),"","x")</f>
        <v>x</v>
      </c>
      <c r="G52" s="127">
        <f>IF(ISERROR(VLOOKUP($C52,[2]TabelaNorm!$A$2:$E$50,2,FALSE)),"",VLOOKUP($C52,[2]TabelaNorm!$A$2:$E$50,2,FALSE))</f>
        <v>0.5</v>
      </c>
      <c r="H52" s="127" t="str">
        <f>IF(ISERROR(VLOOKUP($C52,[2]TabelaNorm!$A$2:$E$50,3,FALSE)),"",VLOOKUP($C52,[2]TabelaNorm!$A$2:$E$50,3,FALSE))</f>
        <v>m2</v>
      </c>
      <c r="I52" s="124" t="str">
        <f>IF(ISERROR(IF(VLOOKUP($C52,[2]TabelaNorm!$A$2:$E$50,5,FALSE)=1,"x","")),"",IF(VLOOKUP($C52,[2]TabelaNorm!$A$2:$E$50,5,FALSE)=1,"x",""))</f>
        <v>x</v>
      </c>
      <c r="J52" s="126">
        <v>4</v>
      </c>
      <c r="K52" s="124" t="str">
        <f>IF(ISERROR(VLOOKUP($C52,[2]TabelaNorm!$A$2:$E$50,4,FALSE)),"","=")</f>
        <v>=</v>
      </c>
      <c r="L52" s="148">
        <f t="shared" si="0"/>
        <v>40</v>
      </c>
      <c r="M52" s="125" t="str">
        <f>IF(ISERROR(VLOOKUP($C52,[2]TabelaNorm!$A$2:$E$50,4,FALSE)),"","m2")</f>
        <v>m2</v>
      </c>
      <c r="N52" s="134"/>
      <c r="O52" s="38"/>
    </row>
    <row r="53" spans="1:15" x14ac:dyDescent="0.2">
      <c r="A53" s="114"/>
      <c r="B53" s="130"/>
      <c r="C53" s="114" t="s">
        <v>5</v>
      </c>
      <c r="D53" s="126">
        <v>19</v>
      </c>
      <c r="E53" s="124" t="str">
        <f>IF(ISERROR(VLOOKUP(C53,[2]TabelaNorm!$A$2:$E$50,4,FALSE)),"",VLOOKUP(C53,[2]TabelaNorm!$A$2:$E$50,4,FALSE))</f>
        <v>mb</v>
      </c>
      <c r="F53" s="124" t="str">
        <f>IF(ISERROR(VLOOKUP(C53,[2]TabelaNorm!$A$2:$E$50,4,FALSE)),"","x")</f>
        <v>x</v>
      </c>
      <c r="G53" s="127">
        <f>IF(ISERROR(VLOOKUP($C53,[2]TabelaNorm!$A$2:$E$50,2,FALSE)),"",VLOOKUP($C53,[2]TabelaNorm!$A$2:$E$50,2,FALSE))</f>
        <v>0.375</v>
      </c>
      <c r="H53" s="127" t="str">
        <f>IF(ISERROR(VLOOKUP($C53,[2]TabelaNorm!$A$2:$E$50,3,FALSE)),"",VLOOKUP($C53,[2]TabelaNorm!$A$2:$E$50,3,FALSE))</f>
        <v>m2/mb</v>
      </c>
      <c r="I53" s="124" t="str">
        <f>IF(ISERROR(IF(VLOOKUP($C53,[2]TabelaNorm!$A$2:$E$50,5,FALSE)=1,"x","")),"",IF(VLOOKUP($C53,[2]TabelaNorm!$A$2:$E$50,5,FALSE)=1,"x",""))</f>
        <v/>
      </c>
      <c r="J53" s="126"/>
      <c r="K53" s="124" t="str">
        <f>IF(ISERROR(VLOOKUP($C53,[2]TabelaNorm!$A$2:$E$50,4,FALSE)),"","=")</f>
        <v>=</v>
      </c>
      <c r="L53" s="148">
        <f t="shared" si="0"/>
        <v>7.125</v>
      </c>
      <c r="M53" s="125" t="str">
        <f>IF(ISERROR(VLOOKUP($C53,[2]TabelaNorm!$A$2:$E$50,4,FALSE)),"","m2")</f>
        <v>m2</v>
      </c>
      <c r="N53" s="134"/>
      <c r="O53" s="38"/>
    </row>
    <row r="54" spans="1:15" x14ac:dyDescent="0.2">
      <c r="A54" s="114"/>
      <c r="B54" s="130"/>
      <c r="C54" s="114" t="s">
        <v>1</v>
      </c>
      <c r="D54" s="126">
        <v>7</v>
      </c>
      <c r="E54" s="124" t="str">
        <f>IF(ISERROR(VLOOKUP(C54,[2]TabelaNorm!$A$2:$E$50,4,FALSE)),"",VLOOKUP(C54,[2]TabelaNorm!$A$2:$E$50,4,FALSE))</f>
        <v>szt</v>
      </c>
      <c r="F54" s="124" t="str">
        <f>IF(ISERROR(VLOOKUP(C54,[2]TabelaNorm!$A$2:$E$50,4,FALSE)),"","x")</f>
        <v>x</v>
      </c>
      <c r="G54" s="127">
        <f>IF(ISERROR(VLOOKUP($C54,[2]TabelaNorm!$A$2:$E$50,2,FALSE)),"",VLOOKUP($C54,[2]TabelaNorm!$A$2:$E$50,2,FALSE))</f>
        <v>0.5</v>
      </c>
      <c r="H54" s="127" t="str">
        <f>IF(ISERROR(VLOOKUP($C54,[2]TabelaNorm!$A$2:$E$50,3,FALSE)),"",VLOOKUP($C54,[2]TabelaNorm!$A$2:$E$50,3,FALSE))</f>
        <v>m2</v>
      </c>
      <c r="I54" s="124" t="str">
        <f>IF(ISERROR(IF(VLOOKUP($C54,[2]TabelaNorm!$A$2:$E$50,5,FALSE)=1,"x","")),"",IF(VLOOKUP($C54,[2]TabelaNorm!$A$2:$E$50,5,FALSE)=1,"x",""))</f>
        <v>x</v>
      </c>
      <c r="J54" s="126">
        <v>8</v>
      </c>
      <c r="K54" s="124" t="str">
        <f>IF(ISERROR(VLOOKUP($C54,[2]TabelaNorm!$A$2:$E$50,4,FALSE)),"","=")</f>
        <v>=</v>
      </c>
      <c r="L54" s="148">
        <f t="shared" si="0"/>
        <v>28</v>
      </c>
      <c r="M54" s="125" t="str">
        <f>IF(ISERROR(VLOOKUP($C54,[2]TabelaNorm!$A$2:$E$50,4,FALSE)),"","m2")</f>
        <v>m2</v>
      </c>
      <c r="N54" s="134"/>
      <c r="O54" s="38"/>
    </row>
    <row r="55" spans="1:15" x14ac:dyDescent="0.2">
      <c r="A55" s="114"/>
      <c r="B55" s="130"/>
      <c r="C55" s="114"/>
      <c r="D55" s="126"/>
      <c r="E55" s="124" t="str">
        <f>IF(ISERROR(VLOOKUP(C55,[2]TabelaNorm!$A$2:$E$50,4,FALSE)),"",VLOOKUP(C55,[2]TabelaNorm!$A$2:$E$50,4,FALSE))</f>
        <v/>
      </c>
      <c r="F55" s="124" t="str">
        <f>IF(ISERROR(VLOOKUP(C55,[2]TabelaNorm!$A$2:$E$50,4,FALSE)),"","x")</f>
        <v/>
      </c>
      <c r="G55" s="127" t="str">
        <f>IF(ISERROR(VLOOKUP($C55,[2]TabelaNorm!$A$2:$E$50,2,FALSE)),"",VLOOKUP($C55,[2]TabelaNorm!$A$2:$E$50,2,FALSE))</f>
        <v/>
      </c>
      <c r="H55" s="127" t="str">
        <f>IF(ISERROR(VLOOKUP($C55,[2]TabelaNorm!$A$2:$E$50,3,FALSE)),"",VLOOKUP($C55,[2]TabelaNorm!$A$2:$E$50,3,FALSE))</f>
        <v/>
      </c>
      <c r="I55" s="124" t="str">
        <f>IF(ISERROR(IF(VLOOKUP($C55,[2]TabelaNorm!$A$2:$E$50,5,FALSE)=1,"x","")),"",IF(VLOOKUP($C55,[2]TabelaNorm!$A$2:$E$50,5,FALSE)=1,"x",""))</f>
        <v/>
      </c>
      <c r="J55" s="126"/>
      <c r="K55" s="124" t="str">
        <f>IF(ISERROR(VLOOKUP($C55,[2]TabelaNorm!$A$2:$E$50,4,FALSE)),"","=")</f>
        <v/>
      </c>
      <c r="L55" s="148" t="str">
        <f t="shared" si="0"/>
        <v/>
      </c>
      <c r="M55" s="125" t="str">
        <f>IF(ISERROR(VLOOKUP($C55,[2]TabelaNorm!$A$2:$E$50,4,FALSE)),"","m2")</f>
        <v/>
      </c>
      <c r="N55" s="134"/>
      <c r="O55" s="38"/>
    </row>
    <row r="56" spans="1:15" x14ac:dyDescent="0.2">
      <c r="A56" s="114"/>
      <c r="B56" s="130" t="s">
        <v>140</v>
      </c>
      <c r="C56" s="114" t="s">
        <v>1</v>
      </c>
      <c r="D56" s="126">
        <v>66</v>
      </c>
      <c r="E56" s="124" t="str">
        <f>IF(ISERROR(VLOOKUP(C56,[2]TabelaNorm!$A$2:$E$50,4,FALSE)),"",VLOOKUP(C56,[2]TabelaNorm!$A$2:$E$50,4,FALSE))</f>
        <v>szt</v>
      </c>
      <c r="F56" s="124" t="str">
        <f>IF(ISERROR(VLOOKUP(C56,[2]TabelaNorm!$A$2:$E$50,4,FALSE)),"","x")</f>
        <v>x</v>
      </c>
      <c r="G56" s="127">
        <f>IF(ISERROR(VLOOKUP($C56,[2]TabelaNorm!$A$2:$E$50,2,FALSE)),"",VLOOKUP($C56,[2]TabelaNorm!$A$2:$E$50,2,FALSE))</f>
        <v>0.5</v>
      </c>
      <c r="H56" s="127" t="str">
        <f>IF(ISERROR(VLOOKUP($C56,[2]TabelaNorm!$A$2:$E$50,3,FALSE)),"",VLOOKUP($C56,[2]TabelaNorm!$A$2:$E$50,3,FALSE))</f>
        <v>m2</v>
      </c>
      <c r="I56" s="124" t="str">
        <f>IF(ISERROR(IF(VLOOKUP($C56,[2]TabelaNorm!$A$2:$E$50,5,FALSE)=1,"x","")),"",IF(VLOOKUP($C56,[2]TabelaNorm!$A$2:$E$50,5,FALSE)=1,"x",""))</f>
        <v>x</v>
      </c>
      <c r="J56" s="126"/>
      <c r="K56" s="124" t="str">
        <f>IF(ISERROR(VLOOKUP($C56,[2]TabelaNorm!$A$2:$E$50,4,FALSE)),"","=")</f>
        <v>=</v>
      </c>
      <c r="L56" s="148">
        <f t="shared" si="0"/>
        <v>0</v>
      </c>
      <c r="M56" s="125" t="str">
        <f>IF(ISERROR(VLOOKUP($C56,[2]TabelaNorm!$A$2:$E$50,4,FALSE)),"","m2")</f>
        <v>m2</v>
      </c>
      <c r="N56" s="134"/>
      <c r="O56" s="38"/>
    </row>
    <row r="57" spans="1:15" x14ac:dyDescent="0.2">
      <c r="A57" s="114"/>
      <c r="B57" s="130"/>
      <c r="C57" s="114"/>
      <c r="D57" s="126"/>
      <c r="E57" s="124" t="str">
        <f>IF(ISERROR(VLOOKUP(C57,[2]TabelaNorm!$A$2:$E$50,4,FALSE)),"",VLOOKUP(C57,[2]TabelaNorm!$A$2:$E$50,4,FALSE))</f>
        <v/>
      </c>
      <c r="F57" s="124" t="str">
        <f>IF(ISERROR(VLOOKUP(C57,[2]TabelaNorm!$A$2:$E$50,4,FALSE)),"","x")</f>
        <v/>
      </c>
      <c r="G57" s="127" t="str">
        <f>IF(ISERROR(VLOOKUP($C57,[2]TabelaNorm!$A$2:$E$50,2,FALSE)),"",VLOOKUP($C57,[2]TabelaNorm!$A$2:$E$50,2,FALSE))</f>
        <v/>
      </c>
      <c r="H57" s="127" t="str">
        <f>IF(ISERROR(VLOOKUP($C57,[2]TabelaNorm!$A$2:$E$50,3,FALSE)),"",VLOOKUP($C57,[2]TabelaNorm!$A$2:$E$50,3,FALSE))</f>
        <v/>
      </c>
      <c r="I57" s="124" t="str">
        <f>IF(ISERROR(IF(VLOOKUP($C57,[2]TabelaNorm!$A$2:$E$50,5,FALSE)=1,"x","")),"",IF(VLOOKUP($C57,[2]TabelaNorm!$A$2:$E$50,5,FALSE)=1,"x",""))</f>
        <v/>
      </c>
      <c r="J57" s="126"/>
      <c r="K57" s="124" t="str">
        <f>IF(ISERROR(VLOOKUP($C57,[2]TabelaNorm!$A$2:$E$50,4,FALSE)),"","=")</f>
        <v/>
      </c>
      <c r="L57" s="148" t="str">
        <f t="shared" si="0"/>
        <v/>
      </c>
      <c r="M57" s="125" t="str">
        <f>IF(ISERROR(VLOOKUP($C57,[2]TabelaNorm!$A$2:$E$50,4,FALSE)),"","m2")</f>
        <v/>
      </c>
      <c r="N57" s="134"/>
      <c r="O57" s="38"/>
    </row>
    <row r="58" spans="1:15" x14ac:dyDescent="0.2">
      <c r="A58" s="114"/>
      <c r="B58" s="130" t="s">
        <v>222</v>
      </c>
      <c r="C58" s="114" t="s">
        <v>1</v>
      </c>
      <c r="D58" s="126">
        <v>7</v>
      </c>
      <c r="E58" s="124" t="str">
        <f>IF(ISERROR(VLOOKUP(C58,[2]TabelaNorm!$A$2:$E$50,4,FALSE)),"",VLOOKUP(C58,[2]TabelaNorm!$A$2:$E$50,4,FALSE))</f>
        <v>szt</v>
      </c>
      <c r="F58" s="124" t="str">
        <f>IF(ISERROR(VLOOKUP(C58,[2]TabelaNorm!$A$2:$E$50,4,FALSE)),"","x")</f>
        <v>x</v>
      </c>
      <c r="G58" s="127">
        <f>IF(ISERROR(VLOOKUP($C58,[2]TabelaNorm!$A$2:$E$50,2,FALSE)),"",VLOOKUP($C58,[2]TabelaNorm!$A$2:$E$50,2,FALSE))</f>
        <v>0.5</v>
      </c>
      <c r="H58" s="127" t="str">
        <f>IF(ISERROR(VLOOKUP($C58,[2]TabelaNorm!$A$2:$E$50,3,FALSE)),"",VLOOKUP($C58,[2]TabelaNorm!$A$2:$E$50,3,FALSE))</f>
        <v>m2</v>
      </c>
      <c r="I58" s="124" t="str">
        <f>IF(ISERROR(IF(VLOOKUP($C58,[2]TabelaNorm!$A$2:$E$50,5,FALSE)=1,"x","")),"",IF(VLOOKUP($C58,[2]TabelaNorm!$A$2:$E$50,5,FALSE)=1,"x",""))</f>
        <v>x</v>
      </c>
      <c r="J58" s="126">
        <v>8</v>
      </c>
      <c r="K58" s="124" t="str">
        <f>IF(ISERROR(VLOOKUP($C58,[2]TabelaNorm!$A$2:$E$50,4,FALSE)),"","=")</f>
        <v>=</v>
      </c>
      <c r="L58" s="148">
        <f t="shared" si="0"/>
        <v>28</v>
      </c>
      <c r="M58" s="125" t="str">
        <f>IF(ISERROR(VLOOKUP($C58,[2]TabelaNorm!$A$2:$E$50,4,FALSE)),"","m2")</f>
        <v>m2</v>
      </c>
      <c r="N58" s="134"/>
      <c r="O58" s="38"/>
    </row>
    <row r="59" spans="1:15" x14ac:dyDescent="0.2">
      <c r="A59" s="114"/>
      <c r="B59" s="130"/>
      <c r="C59" s="114" t="s">
        <v>5</v>
      </c>
      <c r="D59" s="126">
        <v>9</v>
      </c>
      <c r="E59" s="124" t="str">
        <f>IF(ISERROR(VLOOKUP(C59,[2]TabelaNorm!$A$2:$E$50,4,FALSE)),"",VLOOKUP(C59,[2]TabelaNorm!$A$2:$E$50,4,FALSE))</f>
        <v>mb</v>
      </c>
      <c r="F59" s="124" t="str">
        <f>IF(ISERROR(VLOOKUP(C59,[2]TabelaNorm!$A$2:$E$50,4,FALSE)),"","x")</f>
        <v>x</v>
      </c>
      <c r="G59" s="127">
        <f>IF(ISERROR(VLOOKUP($C59,[2]TabelaNorm!$A$2:$E$50,2,FALSE)),"",VLOOKUP($C59,[2]TabelaNorm!$A$2:$E$50,2,FALSE))</f>
        <v>0.375</v>
      </c>
      <c r="H59" s="127" t="str">
        <f>IF(ISERROR(VLOOKUP($C59,[2]TabelaNorm!$A$2:$E$50,3,FALSE)),"",VLOOKUP($C59,[2]TabelaNorm!$A$2:$E$50,3,FALSE))</f>
        <v>m2/mb</v>
      </c>
      <c r="I59" s="124" t="str">
        <f>IF(ISERROR(IF(VLOOKUP($C59,[2]TabelaNorm!$A$2:$E$50,5,FALSE)=1,"x","")),"",IF(VLOOKUP($C59,[2]TabelaNorm!$A$2:$E$50,5,FALSE)=1,"x",""))</f>
        <v/>
      </c>
      <c r="J59" s="126"/>
      <c r="K59" s="124" t="str">
        <f>IF(ISERROR(VLOOKUP($C59,[2]TabelaNorm!$A$2:$E$50,4,FALSE)),"","=")</f>
        <v>=</v>
      </c>
      <c r="L59" s="148">
        <f t="shared" si="0"/>
        <v>3.375</v>
      </c>
      <c r="M59" s="125" t="str">
        <f>IF(ISERROR(VLOOKUP($C59,[2]TabelaNorm!$A$2:$E$50,4,FALSE)),"","m2")</f>
        <v>m2</v>
      </c>
      <c r="N59" s="134"/>
      <c r="O59" s="38"/>
    </row>
    <row r="60" spans="1:15" x14ac:dyDescent="0.2">
      <c r="A60" s="114"/>
      <c r="B60" s="130"/>
      <c r="C60" s="114" t="s">
        <v>1</v>
      </c>
      <c r="D60" s="126">
        <v>6</v>
      </c>
      <c r="E60" s="124" t="str">
        <f>IF(ISERROR(VLOOKUP(C60,[2]TabelaNorm!$A$2:$E$50,4,FALSE)),"",VLOOKUP(C60,[2]TabelaNorm!$A$2:$E$50,4,FALSE))</f>
        <v>szt</v>
      </c>
      <c r="F60" s="124" t="str">
        <f>IF(ISERROR(VLOOKUP(C60,[2]TabelaNorm!$A$2:$E$50,4,FALSE)),"","x")</f>
        <v>x</v>
      </c>
      <c r="G60" s="127">
        <f>IF(ISERROR(VLOOKUP($C60,[2]TabelaNorm!$A$2:$E$50,2,FALSE)),"",VLOOKUP($C60,[2]TabelaNorm!$A$2:$E$50,2,FALSE))</f>
        <v>0.5</v>
      </c>
      <c r="H60" s="127" t="str">
        <f>IF(ISERROR(VLOOKUP($C60,[2]TabelaNorm!$A$2:$E$50,3,FALSE)),"",VLOOKUP($C60,[2]TabelaNorm!$A$2:$E$50,3,FALSE))</f>
        <v>m2</v>
      </c>
      <c r="I60" s="124" t="str">
        <f>IF(ISERROR(IF(VLOOKUP($C60,[2]TabelaNorm!$A$2:$E$50,5,FALSE)=1,"x","")),"",IF(VLOOKUP($C60,[2]TabelaNorm!$A$2:$E$50,5,FALSE)=1,"x",""))</f>
        <v>x</v>
      </c>
      <c r="J60" s="126">
        <v>4</v>
      </c>
      <c r="K60" s="124" t="str">
        <f>IF(ISERROR(VLOOKUP($C60,[2]TabelaNorm!$A$2:$E$50,4,FALSE)),"","=")</f>
        <v>=</v>
      </c>
      <c r="L60" s="148">
        <f t="shared" si="0"/>
        <v>12</v>
      </c>
      <c r="M60" s="125" t="str">
        <f>IF(ISERROR(VLOOKUP($C60,[2]TabelaNorm!$A$2:$E$50,4,FALSE)),"","m2")</f>
        <v>m2</v>
      </c>
      <c r="N60" s="134"/>
      <c r="O60" s="38"/>
    </row>
    <row r="61" spans="1:15" x14ac:dyDescent="0.2">
      <c r="A61" s="114"/>
      <c r="B61" s="130"/>
      <c r="C61" s="114" t="s">
        <v>4</v>
      </c>
      <c r="D61" s="126">
        <v>5</v>
      </c>
      <c r="E61" s="124" t="str">
        <f>IF(ISERROR(VLOOKUP(C61,[2]TabelaNorm!$A$2:$E$50,4,FALSE)),"",VLOOKUP(C61,[2]TabelaNorm!$A$2:$E$50,4,FALSE))</f>
        <v>mb</v>
      </c>
      <c r="F61" s="124" t="str">
        <f>IF(ISERROR(VLOOKUP(C61,[2]TabelaNorm!$A$2:$E$50,4,FALSE)),"","x")</f>
        <v>x</v>
      </c>
      <c r="G61" s="127">
        <f>IF(ISERROR(VLOOKUP($C61,[2]TabelaNorm!$A$2:$E$50,2,FALSE)),"",VLOOKUP($C61,[2]TabelaNorm!$A$2:$E$50,2,FALSE))</f>
        <v>0.26250000000000001</v>
      </c>
      <c r="H61" s="127" t="str">
        <f>IF(ISERROR(VLOOKUP($C61,[2]TabelaNorm!$A$2:$E$50,3,FALSE)),"",VLOOKUP($C61,[2]TabelaNorm!$A$2:$E$50,3,FALSE))</f>
        <v>m2/mb</v>
      </c>
      <c r="I61" s="124" t="str">
        <f>IF(ISERROR(IF(VLOOKUP($C61,[2]TabelaNorm!$A$2:$E$50,5,FALSE)=1,"x","")),"",IF(VLOOKUP($C61,[2]TabelaNorm!$A$2:$E$50,5,FALSE)=1,"x",""))</f>
        <v/>
      </c>
      <c r="J61" s="126"/>
      <c r="K61" s="124" t="str">
        <f>IF(ISERROR(VLOOKUP($C61,[2]TabelaNorm!$A$2:$E$50,4,FALSE)),"","=")</f>
        <v>=</v>
      </c>
      <c r="L61" s="148">
        <f t="shared" si="0"/>
        <v>1.3125</v>
      </c>
      <c r="M61" s="125" t="str">
        <f>IF(ISERROR(VLOOKUP($C61,[2]TabelaNorm!$A$2:$E$50,4,FALSE)),"","m2")</f>
        <v>m2</v>
      </c>
      <c r="N61" s="134"/>
      <c r="O61" s="38"/>
    </row>
    <row r="62" spans="1:15" x14ac:dyDescent="0.2">
      <c r="A62" s="114"/>
      <c r="B62" s="130"/>
      <c r="C62" s="114"/>
      <c r="D62" s="126"/>
      <c r="E62" s="124" t="str">
        <f>IF(ISERROR(VLOOKUP(C62,[2]TabelaNorm!$A$2:$E$50,4,FALSE)),"",VLOOKUP(C62,[2]TabelaNorm!$A$2:$E$50,4,FALSE))</f>
        <v/>
      </c>
      <c r="F62" s="124" t="str">
        <f>IF(ISERROR(VLOOKUP(C62,[2]TabelaNorm!$A$2:$E$50,4,FALSE)),"","x")</f>
        <v/>
      </c>
      <c r="G62" s="127" t="str">
        <f>IF(ISERROR(VLOOKUP($C62,[2]TabelaNorm!$A$2:$E$50,2,FALSE)),"",VLOOKUP($C62,[2]TabelaNorm!$A$2:$E$50,2,FALSE))</f>
        <v/>
      </c>
      <c r="H62" s="127" t="str">
        <f>IF(ISERROR(VLOOKUP($C62,[2]TabelaNorm!$A$2:$E$50,3,FALSE)),"",VLOOKUP($C62,[2]TabelaNorm!$A$2:$E$50,3,FALSE))</f>
        <v/>
      </c>
      <c r="I62" s="124" t="str">
        <f>IF(ISERROR(IF(VLOOKUP($C62,[2]TabelaNorm!$A$2:$E$50,5,FALSE)=1,"x","")),"",IF(VLOOKUP($C62,[2]TabelaNorm!$A$2:$E$50,5,FALSE)=1,"x",""))</f>
        <v/>
      </c>
      <c r="J62" s="126"/>
      <c r="K62" s="124" t="str">
        <f>IF(ISERROR(VLOOKUP($C62,[2]TabelaNorm!$A$2:$E$50,4,FALSE)),"","=")</f>
        <v/>
      </c>
      <c r="L62" s="148" t="str">
        <f t="shared" si="0"/>
        <v/>
      </c>
      <c r="M62" s="125" t="str">
        <f>IF(ISERROR(VLOOKUP($C62,[2]TabelaNorm!$A$2:$E$50,4,FALSE)),"","m2")</f>
        <v/>
      </c>
      <c r="N62" s="134"/>
      <c r="O62" s="38"/>
    </row>
    <row r="63" spans="1:15" x14ac:dyDescent="0.2">
      <c r="A63" s="114"/>
      <c r="B63" s="131" t="s">
        <v>223</v>
      </c>
      <c r="C63" s="114" t="s">
        <v>1</v>
      </c>
      <c r="D63" s="126">
        <v>30</v>
      </c>
      <c r="E63" s="124" t="str">
        <f>IF(ISERROR(VLOOKUP(C63,[2]TabelaNorm!$A$2:$E$50,4,FALSE)),"",VLOOKUP(C63,[2]TabelaNorm!$A$2:$E$50,4,FALSE))</f>
        <v>szt</v>
      </c>
      <c r="F63" s="124" t="str">
        <f>IF(ISERROR(VLOOKUP(C63,[2]TabelaNorm!$A$2:$E$50,4,FALSE)),"","x")</f>
        <v>x</v>
      </c>
      <c r="G63" s="127">
        <f>IF(ISERROR(VLOOKUP($C63,[2]TabelaNorm!$A$2:$E$50,2,FALSE)),"",VLOOKUP($C63,[2]TabelaNorm!$A$2:$E$50,2,FALSE))</f>
        <v>0.5</v>
      </c>
      <c r="H63" s="127" t="str">
        <f>IF(ISERROR(VLOOKUP($C63,[2]TabelaNorm!$A$2:$E$50,3,FALSE)),"",VLOOKUP($C63,[2]TabelaNorm!$A$2:$E$50,3,FALSE))</f>
        <v>m2</v>
      </c>
      <c r="I63" s="124" t="str">
        <f>IF(ISERROR(IF(VLOOKUP($C63,[2]TabelaNorm!$A$2:$E$50,5,FALSE)=1,"x","")),"",IF(VLOOKUP($C63,[2]TabelaNorm!$A$2:$E$50,5,FALSE)=1,"x",""))</f>
        <v>x</v>
      </c>
      <c r="J63" s="126">
        <v>4</v>
      </c>
      <c r="K63" s="124" t="str">
        <f>IF(ISERROR(VLOOKUP($C63,[2]TabelaNorm!$A$2:$E$50,4,FALSE)),"","=")</f>
        <v>=</v>
      </c>
      <c r="L63" s="148">
        <f t="shared" si="0"/>
        <v>60</v>
      </c>
      <c r="M63" s="125" t="str">
        <f>IF(ISERROR(VLOOKUP($C63,[2]TabelaNorm!$A$2:$E$50,4,FALSE)),"","m2")</f>
        <v>m2</v>
      </c>
      <c r="N63" s="134"/>
      <c r="O63" s="38"/>
    </row>
    <row r="64" spans="1:15" x14ac:dyDescent="0.2">
      <c r="A64" s="114"/>
      <c r="B64" s="130"/>
      <c r="C64" s="114" t="s">
        <v>5</v>
      </c>
      <c r="D64" s="126">
        <v>3</v>
      </c>
      <c r="E64" s="124" t="str">
        <f>IF(ISERROR(VLOOKUP(C64,[2]TabelaNorm!$A$2:$E$50,4,FALSE)),"",VLOOKUP(C64,[2]TabelaNorm!$A$2:$E$50,4,FALSE))</f>
        <v>mb</v>
      </c>
      <c r="F64" s="124" t="str">
        <f>IF(ISERROR(VLOOKUP(C64,[2]TabelaNorm!$A$2:$E$50,4,FALSE)),"","x")</f>
        <v>x</v>
      </c>
      <c r="G64" s="127">
        <f>IF(ISERROR(VLOOKUP($C64,[2]TabelaNorm!$A$2:$E$50,2,FALSE)),"",VLOOKUP($C64,[2]TabelaNorm!$A$2:$E$50,2,FALSE))</f>
        <v>0.375</v>
      </c>
      <c r="H64" s="127" t="str">
        <f>IF(ISERROR(VLOOKUP($C64,[2]TabelaNorm!$A$2:$E$50,3,FALSE)),"",VLOOKUP($C64,[2]TabelaNorm!$A$2:$E$50,3,FALSE))</f>
        <v>m2/mb</v>
      </c>
      <c r="I64" s="124" t="str">
        <f>IF(ISERROR(IF(VLOOKUP($C64,[2]TabelaNorm!$A$2:$E$50,5,FALSE)=1,"x","")),"",IF(VLOOKUP($C64,[2]TabelaNorm!$A$2:$E$50,5,FALSE)=1,"x",""))</f>
        <v/>
      </c>
      <c r="J64" s="126"/>
      <c r="K64" s="124" t="str">
        <f>IF(ISERROR(VLOOKUP($C64,[2]TabelaNorm!$A$2:$E$50,4,FALSE)),"","=")</f>
        <v>=</v>
      </c>
      <c r="L64" s="148">
        <f t="shared" si="0"/>
        <v>1.125</v>
      </c>
      <c r="M64" s="125" t="str">
        <f>IF(ISERROR(VLOOKUP($C64,[2]TabelaNorm!$A$2:$E$50,4,FALSE)),"","m2")</f>
        <v>m2</v>
      </c>
      <c r="N64" s="134"/>
      <c r="O64" s="38"/>
    </row>
    <row r="65" spans="1:15" x14ac:dyDescent="0.2">
      <c r="A65" s="114"/>
      <c r="B65" s="130"/>
      <c r="C65" s="114" t="s">
        <v>4</v>
      </c>
      <c r="D65" s="126">
        <v>7</v>
      </c>
      <c r="E65" s="124" t="str">
        <f>IF(ISERROR(VLOOKUP(C65,[2]TabelaNorm!$A$2:$E$50,4,FALSE)),"",VLOOKUP(C65,[2]TabelaNorm!$A$2:$E$50,4,FALSE))</f>
        <v>mb</v>
      </c>
      <c r="F65" s="124" t="str">
        <f>IF(ISERROR(VLOOKUP(C65,[2]TabelaNorm!$A$2:$E$50,4,FALSE)),"","x")</f>
        <v>x</v>
      </c>
      <c r="G65" s="127">
        <f>IF(ISERROR(VLOOKUP($C65,[2]TabelaNorm!$A$2:$E$50,2,FALSE)),"",VLOOKUP($C65,[2]TabelaNorm!$A$2:$E$50,2,FALSE))</f>
        <v>0.26250000000000001</v>
      </c>
      <c r="H65" s="127" t="str">
        <f>IF(ISERROR(VLOOKUP($C65,[2]TabelaNorm!$A$2:$E$50,3,FALSE)),"",VLOOKUP($C65,[2]TabelaNorm!$A$2:$E$50,3,FALSE))</f>
        <v>m2/mb</v>
      </c>
      <c r="I65" s="124" t="str">
        <f>IF(ISERROR(IF(VLOOKUP($C65,[2]TabelaNorm!$A$2:$E$50,5,FALSE)=1,"x","")),"",IF(VLOOKUP($C65,[2]TabelaNorm!$A$2:$E$50,5,FALSE)=1,"x",""))</f>
        <v/>
      </c>
      <c r="J65" s="126"/>
      <c r="K65" s="124" t="str">
        <f>IF(ISERROR(VLOOKUP($C65,[2]TabelaNorm!$A$2:$E$50,4,FALSE)),"","=")</f>
        <v>=</v>
      </c>
      <c r="L65" s="148">
        <f t="shared" si="0"/>
        <v>1.8375000000000001</v>
      </c>
      <c r="M65" s="125" t="str">
        <f>IF(ISERROR(VLOOKUP($C65,[2]TabelaNorm!$A$2:$E$50,4,FALSE)),"","m2")</f>
        <v>m2</v>
      </c>
      <c r="N65" s="134"/>
      <c r="O65" s="38"/>
    </row>
    <row r="66" spans="1:15" x14ac:dyDescent="0.2">
      <c r="A66" s="114"/>
      <c r="B66" s="130"/>
      <c r="C66" s="114" t="s">
        <v>3</v>
      </c>
      <c r="D66" s="126">
        <v>12</v>
      </c>
      <c r="E66" s="124" t="str">
        <f>IF(ISERROR(VLOOKUP(C66,[2]TabelaNorm!$A$2:$E$50,4,FALSE)),"",VLOOKUP(C66,[2]TabelaNorm!$A$2:$E$50,4,FALSE))</f>
        <v>mb</v>
      </c>
      <c r="F66" s="124" t="str">
        <f>IF(ISERROR(VLOOKUP(C66,[2]TabelaNorm!$A$2:$E$50,4,FALSE)),"","x")</f>
        <v>x</v>
      </c>
      <c r="G66" s="127">
        <f>IF(ISERROR(VLOOKUP($C66,[2]TabelaNorm!$A$2:$E$50,2,FALSE)),"",VLOOKUP($C66,[2]TabelaNorm!$A$2:$E$50,2,FALSE))</f>
        <v>0.5</v>
      </c>
      <c r="H66" s="127" t="str">
        <f>IF(ISERROR(VLOOKUP($C66,[2]TabelaNorm!$A$2:$E$50,3,FALSE)),"",VLOOKUP($C66,[2]TabelaNorm!$A$2:$E$50,3,FALSE))</f>
        <v>m2/mb</v>
      </c>
      <c r="I66" s="124" t="str">
        <f>IF(ISERROR(IF(VLOOKUP($C66,[2]TabelaNorm!$A$2:$E$50,5,FALSE)=1,"x","")),"",IF(VLOOKUP($C66,[2]TabelaNorm!$A$2:$E$50,5,FALSE)=1,"x",""))</f>
        <v/>
      </c>
      <c r="J66" s="126"/>
      <c r="K66" s="124" t="str">
        <f>IF(ISERROR(VLOOKUP($C66,[2]TabelaNorm!$A$2:$E$50,4,FALSE)),"","=")</f>
        <v>=</v>
      </c>
      <c r="L66" s="148">
        <f t="shared" si="0"/>
        <v>6</v>
      </c>
      <c r="M66" s="125" t="str">
        <f>IF(ISERROR(VLOOKUP($C66,[2]TabelaNorm!$A$2:$E$50,4,FALSE)),"","m2")</f>
        <v>m2</v>
      </c>
      <c r="N66" s="134"/>
      <c r="O66" s="38"/>
    </row>
    <row r="67" spans="1:15" x14ac:dyDescent="0.2">
      <c r="A67" s="160"/>
      <c r="B67" s="130"/>
      <c r="C67" s="114"/>
      <c r="D67" s="126"/>
      <c r="E67" s="124" t="str">
        <f>IF(ISERROR(VLOOKUP(C67,[2]TabelaNorm!$A$2:$E$50,4,FALSE)),"",VLOOKUP(C67,[2]TabelaNorm!$A$2:$E$50,4,FALSE))</f>
        <v/>
      </c>
      <c r="F67" s="124" t="str">
        <f>IF(ISERROR(VLOOKUP(C67,[2]TabelaNorm!$A$2:$E$50,4,FALSE)),"","x")</f>
        <v/>
      </c>
      <c r="G67" s="127" t="str">
        <f>IF(ISERROR(VLOOKUP($C67,[2]TabelaNorm!$A$2:$E$50,2,FALSE)),"",VLOOKUP($C67,[2]TabelaNorm!$A$2:$E$50,2,FALSE))</f>
        <v/>
      </c>
      <c r="H67" s="127" t="str">
        <f>IF(ISERROR(VLOOKUP($C67,[2]TabelaNorm!$A$2:$E$50,3,FALSE)),"",VLOOKUP($C67,[2]TabelaNorm!$A$2:$E$50,3,FALSE))</f>
        <v/>
      </c>
      <c r="I67" s="124" t="str">
        <f>IF(ISERROR(IF(VLOOKUP($C67,[2]TabelaNorm!$A$2:$E$50,5,FALSE)=1,"x","")),"",IF(VLOOKUP($C67,[2]TabelaNorm!$A$2:$E$50,5,FALSE)=1,"x",""))</f>
        <v/>
      </c>
      <c r="J67" s="126"/>
      <c r="K67" s="124" t="str">
        <f>IF(ISERROR(VLOOKUP($C67,[2]TabelaNorm!$A$2:$E$50,4,FALSE)),"","=")</f>
        <v/>
      </c>
      <c r="L67" s="148" t="str">
        <f t="shared" si="0"/>
        <v/>
      </c>
      <c r="M67" s="125" t="str">
        <f>IF(ISERROR(VLOOKUP($C67,[2]TabelaNorm!$A$2:$E$50,4,FALSE)),"","m2")</f>
        <v/>
      </c>
      <c r="N67" s="134"/>
      <c r="O67" s="38"/>
    </row>
    <row r="68" spans="1:15" x14ac:dyDescent="0.2">
      <c r="A68" s="160"/>
      <c r="B68" s="130" t="s">
        <v>140</v>
      </c>
      <c r="C68" s="114" t="s">
        <v>5</v>
      </c>
      <c r="D68" s="126">
        <v>22</v>
      </c>
      <c r="E68" s="124" t="str">
        <f>IF(ISERROR(VLOOKUP(C68,[2]TabelaNorm!$A$2:$E$50,4,FALSE)),"",VLOOKUP(C68,[2]TabelaNorm!$A$2:$E$50,4,FALSE))</f>
        <v>mb</v>
      </c>
      <c r="F68" s="124" t="str">
        <f>IF(ISERROR(VLOOKUP(C68,[2]TabelaNorm!$A$2:$E$50,4,FALSE)),"","x")</f>
        <v>x</v>
      </c>
      <c r="G68" s="127">
        <f>IF(ISERROR(VLOOKUP($C68,[2]TabelaNorm!$A$2:$E$50,2,FALSE)),"",VLOOKUP($C68,[2]TabelaNorm!$A$2:$E$50,2,FALSE))</f>
        <v>0.375</v>
      </c>
      <c r="H68" s="127" t="str">
        <f>IF(ISERROR(VLOOKUP($C68,[2]TabelaNorm!$A$2:$E$50,3,FALSE)),"",VLOOKUP($C68,[2]TabelaNorm!$A$2:$E$50,3,FALSE))</f>
        <v>m2/mb</v>
      </c>
      <c r="I68" s="124" t="str">
        <f>IF(ISERROR(IF(VLOOKUP($C68,[2]TabelaNorm!$A$2:$E$50,5,FALSE)=1,"x","")),"",IF(VLOOKUP($C68,[2]TabelaNorm!$A$2:$E$50,5,FALSE)=1,"x",""))</f>
        <v/>
      </c>
      <c r="J68" s="126"/>
      <c r="K68" s="124" t="str">
        <f>IF(ISERROR(VLOOKUP($C68,[2]TabelaNorm!$A$2:$E$50,4,FALSE)),"","=")</f>
        <v>=</v>
      </c>
      <c r="L68" s="148">
        <f t="shared" si="0"/>
        <v>8.25</v>
      </c>
      <c r="M68" s="125" t="str">
        <f>IF(ISERROR(VLOOKUP($C68,[2]TabelaNorm!$A$2:$E$50,4,FALSE)),"","m2")</f>
        <v>m2</v>
      </c>
      <c r="N68" s="134"/>
      <c r="O68" s="38"/>
    </row>
    <row r="69" spans="1:15" x14ac:dyDescent="0.2">
      <c r="A69" s="114"/>
      <c r="B69" s="130"/>
      <c r="C69" s="114" t="s">
        <v>4</v>
      </c>
      <c r="D69" s="126">
        <v>27</v>
      </c>
      <c r="E69" s="124" t="str">
        <f>IF(ISERROR(VLOOKUP(C69,[2]TabelaNorm!$A$2:$E$50,4,FALSE)),"",VLOOKUP(C69,[2]TabelaNorm!$A$2:$E$50,4,FALSE))</f>
        <v>mb</v>
      </c>
      <c r="F69" s="124" t="str">
        <f>IF(ISERROR(VLOOKUP(C69,[2]TabelaNorm!$A$2:$E$50,4,FALSE)),"","x")</f>
        <v>x</v>
      </c>
      <c r="G69" s="127">
        <f>IF(ISERROR(VLOOKUP($C69,[2]TabelaNorm!$A$2:$E$50,2,FALSE)),"",VLOOKUP($C69,[2]TabelaNorm!$A$2:$E$50,2,FALSE))</f>
        <v>0.26250000000000001</v>
      </c>
      <c r="H69" s="127" t="str">
        <f>IF(ISERROR(VLOOKUP($C69,[2]TabelaNorm!$A$2:$E$50,3,FALSE)),"",VLOOKUP($C69,[2]TabelaNorm!$A$2:$E$50,3,FALSE))</f>
        <v>m2/mb</v>
      </c>
      <c r="I69" s="124" t="str">
        <f>IF(ISERROR(IF(VLOOKUP($C69,[2]TabelaNorm!$A$2:$E$50,5,FALSE)=1,"x","")),"",IF(VLOOKUP($C69,[2]TabelaNorm!$A$2:$E$50,5,FALSE)=1,"x",""))</f>
        <v/>
      </c>
      <c r="J69" s="126"/>
      <c r="K69" s="124" t="str">
        <f>IF(ISERROR(VLOOKUP($C69,[2]TabelaNorm!$A$2:$E$50,4,FALSE)),"","=")</f>
        <v>=</v>
      </c>
      <c r="L69" s="148">
        <f t="shared" si="0"/>
        <v>7.0875000000000004</v>
      </c>
      <c r="M69" s="125" t="str">
        <f>IF(ISERROR(VLOOKUP($C69,[2]TabelaNorm!$A$2:$E$50,4,FALSE)),"","m2")</f>
        <v>m2</v>
      </c>
      <c r="N69" s="134"/>
      <c r="O69" s="38"/>
    </row>
    <row r="70" spans="1:15" x14ac:dyDescent="0.2">
      <c r="A70" s="114"/>
      <c r="B70" s="130"/>
      <c r="C70" s="114" t="s">
        <v>16</v>
      </c>
      <c r="D70" s="126">
        <v>11</v>
      </c>
      <c r="E70" s="124" t="str">
        <f>IF(ISERROR(VLOOKUP(C70,[2]TabelaNorm!$A$2:$E$50,4,FALSE)),"",VLOOKUP(C70,[2]TabelaNorm!$A$2:$E$50,4,FALSE))</f>
        <v>mb</v>
      </c>
      <c r="F70" s="124" t="str">
        <f>IF(ISERROR(VLOOKUP(C70,[2]TabelaNorm!$A$2:$E$50,4,FALSE)),"","x")</f>
        <v>x</v>
      </c>
      <c r="G70" s="127">
        <f>IF(ISERROR(VLOOKUP($C70,[2]TabelaNorm!$A$2:$E$50,2,FALSE)),"",VLOOKUP($C70,[2]TabelaNorm!$A$2:$E$50,2,FALSE))</f>
        <v>0.24</v>
      </c>
      <c r="H70" s="127" t="str">
        <f>IF(ISERROR(VLOOKUP($C70,[2]TabelaNorm!$A$2:$E$50,3,FALSE)),"",VLOOKUP($C70,[2]TabelaNorm!$A$2:$E$50,3,FALSE))</f>
        <v>m2/mb</v>
      </c>
      <c r="I70" s="124" t="str">
        <f>IF(ISERROR(IF(VLOOKUP($C70,[2]TabelaNorm!$A$2:$E$50,5,FALSE)=1,"x","")),"",IF(VLOOKUP($C70,[2]TabelaNorm!$A$2:$E$50,5,FALSE)=1,"x",""))</f>
        <v/>
      </c>
      <c r="J70" s="126"/>
      <c r="K70" s="124" t="str">
        <f>IF(ISERROR(VLOOKUP($C70,[2]TabelaNorm!$A$2:$E$50,4,FALSE)),"","=")</f>
        <v>=</v>
      </c>
      <c r="L70" s="148">
        <f t="shared" si="0"/>
        <v>2.6399999999999997</v>
      </c>
      <c r="M70" s="125" t="str">
        <f>IF(ISERROR(VLOOKUP($C70,[2]TabelaNorm!$A$2:$E$50,4,FALSE)),"","m2")</f>
        <v>m2</v>
      </c>
      <c r="N70" s="134"/>
      <c r="O70" s="38"/>
    </row>
    <row r="71" spans="1:15" x14ac:dyDescent="0.2">
      <c r="A71" s="114"/>
      <c r="B71" s="130"/>
      <c r="C71" s="114" t="s">
        <v>28</v>
      </c>
      <c r="D71" s="126">
        <v>8</v>
      </c>
      <c r="E71" s="124" t="str">
        <f>IF(ISERROR(VLOOKUP(C71,[2]TabelaNorm!$A$2:$E$50,4,FALSE)),"",VLOOKUP(C71,[2]TabelaNorm!$A$2:$E$50,4,FALSE))</f>
        <v>mb</v>
      </c>
      <c r="F71" s="124" t="str">
        <f>IF(ISERROR(VLOOKUP(C71,[2]TabelaNorm!$A$2:$E$50,4,FALSE)),"","x")</f>
        <v>x</v>
      </c>
      <c r="G71" s="127">
        <f>IF(ISERROR(VLOOKUP($C71,[2]TabelaNorm!$A$2:$E$50,2,FALSE)),"",VLOOKUP($C71,[2]TabelaNorm!$A$2:$E$50,2,FALSE))</f>
        <v>0.24</v>
      </c>
      <c r="H71" s="127" t="str">
        <f>IF(ISERROR(VLOOKUP($C71,[2]TabelaNorm!$A$2:$E$50,3,FALSE)),"",VLOOKUP($C71,[2]TabelaNorm!$A$2:$E$50,3,FALSE))</f>
        <v>m2/mb</v>
      </c>
      <c r="I71" s="124" t="str">
        <f>IF(ISERROR(IF(VLOOKUP($C71,[2]TabelaNorm!$A$2:$E$50,5,FALSE)=1,"x","")),"",IF(VLOOKUP($C71,[2]TabelaNorm!$A$2:$E$50,5,FALSE)=1,"x",""))</f>
        <v/>
      </c>
      <c r="J71" s="126"/>
      <c r="K71" s="124" t="str">
        <f>IF(ISERROR(VLOOKUP($C71,[2]TabelaNorm!$A$2:$E$50,4,FALSE)),"","=")</f>
        <v>=</v>
      </c>
      <c r="L71" s="148">
        <f t="shared" si="0"/>
        <v>1.92</v>
      </c>
      <c r="M71" s="125" t="str">
        <f>IF(ISERROR(VLOOKUP($C71,[2]TabelaNorm!$A$2:$E$50,4,FALSE)),"","m2")</f>
        <v>m2</v>
      </c>
      <c r="N71" s="164"/>
      <c r="O71" s="38"/>
    </row>
    <row r="72" spans="1:15" x14ac:dyDescent="0.2">
      <c r="A72" s="160"/>
      <c r="B72" s="130"/>
      <c r="C72" s="114"/>
      <c r="D72" s="126"/>
      <c r="E72" s="124" t="str">
        <f>IF(ISERROR(VLOOKUP(C72,[2]TabelaNorm!$A$2:$E$50,4,FALSE)),"",VLOOKUP(C72,[2]TabelaNorm!$A$2:$E$50,4,FALSE))</f>
        <v/>
      </c>
      <c r="F72" s="124" t="str">
        <f>IF(ISERROR(VLOOKUP(C72,[2]TabelaNorm!$A$2:$E$50,4,FALSE)),"","x")</f>
        <v/>
      </c>
      <c r="G72" s="127" t="str">
        <f>IF(ISERROR(VLOOKUP($C72,[2]TabelaNorm!$A$2:$E$50,2,FALSE)),"",VLOOKUP($C72,[2]TabelaNorm!$A$2:$E$50,2,FALSE))</f>
        <v/>
      </c>
      <c r="H72" s="127" t="str">
        <f>IF(ISERROR(VLOOKUP($C72,[2]TabelaNorm!$A$2:$E$50,3,FALSE)),"",VLOOKUP($C72,[2]TabelaNorm!$A$2:$E$50,3,FALSE))</f>
        <v/>
      </c>
      <c r="I72" s="124" t="str">
        <f>IF(ISERROR(IF(VLOOKUP($C72,[2]TabelaNorm!$A$2:$E$50,5,FALSE)=1,"x","")),"",IF(VLOOKUP($C72,[2]TabelaNorm!$A$2:$E$50,5,FALSE)=1,"x",""))</f>
        <v/>
      </c>
      <c r="J72" s="126"/>
      <c r="K72" s="124" t="str">
        <f>IF(ISERROR(VLOOKUP($C72,[2]TabelaNorm!$A$2:$E$50,4,FALSE)),"","=")</f>
        <v/>
      </c>
      <c r="L72" s="148" t="str">
        <f t="shared" si="0"/>
        <v/>
      </c>
      <c r="M72" s="125" t="str">
        <f>IF(ISERROR(VLOOKUP($C72,[2]TabelaNorm!$A$2:$E$50,4,FALSE)),"","m2")</f>
        <v/>
      </c>
      <c r="N72" s="134"/>
      <c r="O72" s="38"/>
    </row>
    <row r="73" spans="1:15" x14ac:dyDescent="0.2">
      <c r="A73" s="114"/>
      <c r="B73" s="130" t="s">
        <v>224</v>
      </c>
      <c r="C73" s="114" t="s">
        <v>1</v>
      </c>
      <c r="D73" s="126">
        <v>33</v>
      </c>
      <c r="E73" s="124" t="str">
        <f>IF(ISERROR(VLOOKUP(C73,[2]TabelaNorm!$A$2:$E$50,4,FALSE)),"",VLOOKUP(C73,[2]TabelaNorm!$A$2:$E$50,4,FALSE))</f>
        <v>szt</v>
      </c>
      <c r="F73" s="124" t="str">
        <f>IF(ISERROR(VLOOKUP(C73,[2]TabelaNorm!$A$2:$E$50,4,FALSE)),"","x")</f>
        <v>x</v>
      </c>
      <c r="G73" s="127">
        <f>IF(ISERROR(VLOOKUP($C73,[2]TabelaNorm!$A$2:$E$50,2,FALSE)),"",VLOOKUP($C73,[2]TabelaNorm!$A$2:$E$50,2,FALSE))</f>
        <v>0.5</v>
      </c>
      <c r="H73" s="127" t="str">
        <f>IF(ISERROR(VLOOKUP($C73,[2]TabelaNorm!$A$2:$E$50,3,FALSE)),"",VLOOKUP($C73,[2]TabelaNorm!$A$2:$E$50,3,FALSE))</f>
        <v>m2</v>
      </c>
      <c r="I73" s="124" t="str">
        <f>IF(ISERROR(IF(VLOOKUP($C73,[2]TabelaNorm!$A$2:$E$50,5,FALSE)=1,"x","")),"",IF(VLOOKUP($C73,[2]TabelaNorm!$A$2:$E$50,5,FALSE)=1,"x",""))</f>
        <v>x</v>
      </c>
      <c r="J73" s="126">
        <v>4</v>
      </c>
      <c r="K73" s="124" t="str">
        <f>IF(ISERROR(VLOOKUP($C73,[2]TabelaNorm!$A$2:$E$50,4,FALSE)),"","=")</f>
        <v>=</v>
      </c>
      <c r="L73" s="148">
        <f t="shared" si="0"/>
        <v>66</v>
      </c>
      <c r="M73" s="125" t="str">
        <f>IF(ISERROR(VLOOKUP($C73,[2]TabelaNorm!$A$2:$E$50,4,FALSE)),"","m2")</f>
        <v>m2</v>
      </c>
      <c r="N73" s="134"/>
      <c r="O73" s="38"/>
    </row>
    <row r="74" spans="1:15" x14ac:dyDescent="0.2">
      <c r="A74" s="114"/>
      <c r="B74" s="130"/>
      <c r="C74" s="114" t="s">
        <v>1</v>
      </c>
      <c r="D74" s="126">
        <v>6</v>
      </c>
      <c r="E74" s="124" t="str">
        <f>IF(ISERROR(VLOOKUP(C74,[2]TabelaNorm!$A$2:$E$50,4,FALSE)),"",VLOOKUP(C74,[2]TabelaNorm!$A$2:$E$50,4,FALSE))</f>
        <v>szt</v>
      </c>
      <c r="F74" s="124" t="str">
        <f>IF(ISERROR(VLOOKUP(C74,[2]TabelaNorm!$A$2:$E$50,4,FALSE)),"","x")</f>
        <v>x</v>
      </c>
      <c r="G74" s="127">
        <f>IF(ISERROR(VLOOKUP($C74,[2]TabelaNorm!$A$2:$E$50,2,FALSE)),"",VLOOKUP($C74,[2]TabelaNorm!$A$2:$E$50,2,FALSE))</f>
        <v>0.5</v>
      </c>
      <c r="H74" s="127" t="str">
        <f>IF(ISERROR(VLOOKUP($C74,[2]TabelaNorm!$A$2:$E$50,3,FALSE)),"",VLOOKUP($C74,[2]TabelaNorm!$A$2:$E$50,3,FALSE))</f>
        <v>m2</v>
      </c>
      <c r="I74" s="124" t="str">
        <f>IF(ISERROR(IF(VLOOKUP($C74,[2]TabelaNorm!$A$2:$E$50,5,FALSE)=1,"x","")),"",IF(VLOOKUP($C74,[2]TabelaNorm!$A$2:$E$50,5,FALSE)=1,"x",""))</f>
        <v>x</v>
      </c>
      <c r="J74" s="126">
        <v>6</v>
      </c>
      <c r="K74" s="124" t="str">
        <f>IF(ISERROR(VLOOKUP($C74,[2]TabelaNorm!$A$2:$E$50,4,FALSE)),"","=")</f>
        <v>=</v>
      </c>
      <c r="L74" s="148">
        <f t="shared" si="0"/>
        <v>18</v>
      </c>
      <c r="M74" s="125" t="str">
        <f>IF(ISERROR(VLOOKUP($C74,[2]TabelaNorm!$A$2:$E$50,4,FALSE)),"","m2")</f>
        <v>m2</v>
      </c>
      <c r="N74" s="134"/>
      <c r="O74" s="38"/>
    </row>
    <row r="75" spans="1:15" x14ac:dyDescent="0.2">
      <c r="A75" s="114"/>
      <c r="B75" s="130"/>
      <c r="C75" s="114" t="s">
        <v>5</v>
      </c>
      <c r="D75" s="126">
        <v>6</v>
      </c>
      <c r="E75" s="124" t="str">
        <f>IF(ISERROR(VLOOKUP(C75,[2]TabelaNorm!$A$2:$E$50,4,FALSE)),"",VLOOKUP(C75,[2]TabelaNorm!$A$2:$E$50,4,FALSE))</f>
        <v>mb</v>
      </c>
      <c r="F75" s="124" t="str">
        <f>IF(ISERROR(VLOOKUP(C75,[2]TabelaNorm!$A$2:$E$50,4,FALSE)),"","x")</f>
        <v>x</v>
      </c>
      <c r="G75" s="127">
        <f>IF(ISERROR(VLOOKUP($C75,[2]TabelaNorm!$A$2:$E$50,2,FALSE)),"",VLOOKUP($C75,[2]TabelaNorm!$A$2:$E$50,2,FALSE))</f>
        <v>0.375</v>
      </c>
      <c r="H75" s="127" t="str">
        <f>IF(ISERROR(VLOOKUP($C75,[2]TabelaNorm!$A$2:$E$50,3,FALSE)),"",VLOOKUP($C75,[2]TabelaNorm!$A$2:$E$50,3,FALSE))</f>
        <v>m2/mb</v>
      </c>
      <c r="I75" s="124" t="str">
        <f>IF(ISERROR(IF(VLOOKUP($C75,[2]TabelaNorm!$A$2:$E$50,5,FALSE)=1,"x","")),"",IF(VLOOKUP($C75,[2]TabelaNorm!$A$2:$E$50,5,FALSE)=1,"x",""))</f>
        <v/>
      </c>
      <c r="J75" s="126"/>
      <c r="K75" s="124" t="str">
        <f>IF(ISERROR(VLOOKUP($C75,[2]TabelaNorm!$A$2:$E$50,4,FALSE)),"","=")</f>
        <v>=</v>
      </c>
      <c r="L75" s="148">
        <f t="shared" si="0"/>
        <v>2.25</v>
      </c>
      <c r="M75" s="125" t="str">
        <f>IF(ISERROR(VLOOKUP($C75,[2]TabelaNorm!$A$2:$E$50,4,FALSE)),"","m2")</f>
        <v>m2</v>
      </c>
      <c r="N75" s="134"/>
      <c r="O75" s="38"/>
    </row>
    <row r="76" spans="1:15" x14ac:dyDescent="0.2">
      <c r="A76" s="114"/>
      <c r="B76" s="130"/>
      <c r="C76" s="114" t="s">
        <v>4</v>
      </c>
      <c r="D76" s="126">
        <v>8</v>
      </c>
      <c r="E76" s="124" t="str">
        <f>IF(ISERROR(VLOOKUP(C76,[2]TabelaNorm!$A$2:$E$50,4,FALSE)),"",VLOOKUP(C76,[2]TabelaNorm!$A$2:$E$50,4,FALSE))</f>
        <v>mb</v>
      </c>
      <c r="F76" s="124" t="str">
        <f>IF(ISERROR(VLOOKUP(C76,[2]TabelaNorm!$A$2:$E$50,4,FALSE)),"","x")</f>
        <v>x</v>
      </c>
      <c r="G76" s="127">
        <f>IF(ISERROR(VLOOKUP($C76,[2]TabelaNorm!$A$2:$E$50,2,FALSE)),"",VLOOKUP($C76,[2]TabelaNorm!$A$2:$E$50,2,FALSE))</f>
        <v>0.26250000000000001</v>
      </c>
      <c r="H76" s="127" t="str">
        <f>IF(ISERROR(VLOOKUP($C76,[2]TabelaNorm!$A$2:$E$50,3,FALSE)),"",VLOOKUP($C76,[2]TabelaNorm!$A$2:$E$50,3,FALSE))</f>
        <v>m2/mb</v>
      </c>
      <c r="I76" s="124" t="str">
        <f>IF(ISERROR(IF(VLOOKUP($C76,[2]TabelaNorm!$A$2:$E$50,5,FALSE)=1,"x","")),"",IF(VLOOKUP($C76,[2]TabelaNorm!$A$2:$E$50,5,FALSE)=1,"x",""))</f>
        <v/>
      </c>
      <c r="J76" s="126"/>
      <c r="K76" s="124" t="str">
        <f>IF(ISERROR(VLOOKUP($C76,[2]TabelaNorm!$A$2:$E$50,4,FALSE)),"","=")</f>
        <v>=</v>
      </c>
      <c r="L76" s="148">
        <f t="shared" si="0"/>
        <v>2.1</v>
      </c>
      <c r="M76" s="125" t="str">
        <f>IF(ISERROR(VLOOKUP($C76,[2]TabelaNorm!$A$2:$E$50,4,FALSE)),"","m2")</f>
        <v>m2</v>
      </c>
      <c r="N76" s="134"/>
      <c r="O76" s="38"/>
    </row>
    <row r="77" spans="1:15" x14ac:dyDescent="0.2">
      <c r="A77" s="114"/>
      <c r="B77" s="130"/>
      <c r="C77" s="114"/>
      <c r="D77" s="126"/>
      <c r="E77" s="124" t="str">
        <f>IF(ISERROR(VLOOKUP(C77,[2]TabelaNorm!$A$2:$E$50,4,FALSE)),"",VLOOKUP(C77,[2]TabelaNorm!$A$2:$E$50,4,FALSE))</f>
        <v/>
      </c>
      <c r="F77" s="124" t="str">
        <f>IF(ISERROR(VLOOKUP(C77,[2]TabelaNorm!$A$2:$E$50,4,FALSE)),"","x")</f>
        <v/>
      </c>
      <c r="G77" s="127" t="str">
        <f>IF(ISERROR(VLOOKUP($C77,[2]TabelaNorm!$A$2:$E$50,2,FALSE)),"",VLOOKUP($C77,[2]TabelaNorm!$A$2:$E$50,2,FALSE))</f>
        <v/>
      </c>
      <c r="H77" s="127" t="str">
        <f>IF(ISERROR(VLOOKUP($C77,[2]TabelaNorm!$A$2:$E$50,3,FALSE)),"",VLOOKUP($C77,[2]TabelaNorm!$A$2:$E$50,3,FALSE))</f>
        <v/>
      </c>
      <c r="I77" s="124" t="str">
        <f>IF(ISERROR(IF(VLOOKUP($C77,[2]TabelaNorm!$A$2:$E$50,5,FALSE)=1,"x","")),"",IF(VLOOKUP($C77,[2]TabelaNorm!$A$2:$E$50,5,FALSE)=1,"x",""))</f>
        <v/>
      </c>
      <c r="J77" s="126"/>
      <c r="K77" s="124" t="str">
        <f>IF(ISERROR(VLOOKUP($C77,[2]TabelaNorm!$A$2:$E$50,4,FALSE)),"","=")</f>
        <v/>
      </c>
      <c r="L77" s="148" t="str">
        <f t="shared" si="0"/>
        <v/>
      </c>
      <c r="M77" s="125" t="str">
        <f>IF(ISERROR(VLOOKUP($C77,[2]TabelaNorm!$A$2:$E$50,4,FALSE)),"","m2")</f>
        <v/>
      </c>
      <c r="N77" s="134"/>
      <c r="O77" s="38"/>
    </row>
    <row r="78" spans="1:15" x14ac:dyDescent="0.2">
      <c r="A78" s="114"/>
      <c r="B78" s="130" t="s">
        <v>219</v>
      </c>
      <c r="C78" s="114" t="s">
        <v>1</v>
      </c>
      <c r="D78" s="126">
        <v>12</v>
      </c>
      <c r="E78" s="124" t="str">
        <f>IF(ISERROR(VLOOKUP(C78,[2]TabelaNorm!$A$2:$E$50,4,FALSE)),"",VLOOKUP(C78,[2]TabelaNorm!$A$2:$E$50,4,FALSE))</f>
        <v>szt</v>
      </c>
      <c r="F78" s="124" t="str">
        <f>IF(ISERROR(VLOOKUP(C78,[2]TabelaNorm!$A$2:$E$50,4,FALSE)),"","x")</f>
        <v>x</v>
      </c>
      <c r="G78" s="127">
        <f>IF(ISERROR(VLOOKUP($C78,[2]TabelaNorm!$A$2:$E$50,2,FALSE)),"",VLOOKUP($C78,[2]TabelaNorm!$A$2:$E$50,2,FALSE))</f>
        <v>0.5</v>
      </c>
      <c r="H78" s="127" t="str">
        <f>IF(ISERROR(VLOOKUP($C78,[2]TabelaNorm!$A$2:$E$50,3,FALSE)),"",VLOOKUP($C78,[2]TabelaNorm!$A$2:$E$50,3,FALSE))</f>
        <v>m2</v>
      </c>
      <c r="I78" s="124" t="str">
        <f>IF(ISERROR(IF(VLOOKUP($C78,[2]TabelaNorm!$A$2:$E$50,5,FALSE)=1,"x","")),"",IF(VLOOKUP($C78,[2]TabelaNorm!$A$2:$E$50,5,FALSE)=1,"x",""))</f>
        <v>x</v>
      </c>
      <c r="J78" s="126">
        <v>4</v>
      </c>
      <c r="K78" s="124" t="str">
        <f>IF(ISERROR(VLOOKUP($C78,[2]TabelaNorm!$A$2:$E$50,4,FALSE)),"","=")</f>
        <v>=</v>
      </c>
      <c r="L78" s="148">
        <f t="shared" si="0"/>
        <v>24</v>
      </c>
      <c r="M78" s="125" t="str">
        <f>IF(ISERROR(VLOOKUP($C78,[2]TabelaNorm!$A$2:$E$50,4,FALSE)),"","m2")</f>
        <v>m2</v>
      </c>
      <c r="N78" s="134"/>
      <c r="O78" s="38"/>
    </row>
    <row r="79" spans="1:15" x14ac:dyDescent="0.2">
      <c r="A79" s="114"/>
      <c r="B79" s="130"/>
      <c r="C79" s="114" t="s">
        <v>5</v>
      </c>
      <c r="D79" s="126">
        <v>6</v>
      </c>
      <c r="E79" s="124" t="str">
        <f>IF(ISERROR(VLOOKUP(C79,[2]TabelaNorm!$A$2:$E$50,4,FALSE)),"",VLOOKUP(C79,[2]TabelaNorm!$A$2:$E$50,4,FALSE))</f>
        <v>mb</v>
      </c>
      <c r="F79" s="124" t="str">
        <f>IF(ISERROR(VLOOKUP(C79,[2]TabelaNorm!$A$2:$E$50,4,FALSE)),"","x")</f>
        <v>x</v>
      </c>
      <c r="G79" s="127">
        <f>IF(ISERROR(VLOOKUP($C79,[2]TabelaNorm!$A$2:$E$50,2,FALSE)),"",VLOOKUP($C79,[2]TabelaNorm!$A$2:$E$50,2,FALSE))</f>
        <v>0.375</v>
      </c>
      <c r="H79" s="127" t="str">
        <f>IF(ISERROR(VLOOKUP($C79,[2]TabelaNorm!$A$2:$E$50,3,FALSE)),"",VLOOKUP($C79,[2]TabelaNorm!$A$2:$E$50,3,FALSE))</f>
        <v>m2/mb</v>
      </c>
      <c r="I79" s="124" t="str">
        <f>IF(ISERROR(IF(VLOOKUP($C79,[2]TabelaNorm!$A$2:$E$50,5,FALSE)=1,"x","")),"",IF(VLOOKUP($C79,[2]TabelaNorm!$A$2:$E$50,5,FALSE)=1,"x",""))</f>
        <v/>
      </c>
      <c r="J79" s="126"/>
      <c r="K79" s="124" t="str">
        <f>IF(ISERROR(VLOOKUP($C79,[2]TabelaNorm!$A$2:$E$50,4,FALSE)),"","=")</f>
        <v>=</v>
      </c>
      <c r="L79" s="148">
        <f t="shared" si="0"/>
        <v>2.25</v>
      </c>
      <c r="M79" s="125" t="str">
        <f>IF(ISERROR(VLOOKUP($C79,[2]TabelaNorm!$A$2:$E$50,4,FALSE)),"","m2")</f>
        <v>m2</v>
      </c>
      <c r="N79" s="134"/>
      <c r="O79" s="38"/>
    </row>
    <row r="80" spans="1:15" x14ac:dyDescent="0.2">
      <c r="A80" s="114"/>
      <c r="B80" s="130"/>
      <c r="C80" s="114" t="s">
        <v>3</v>
      </c>
      <c r="D80" s="126">
        <v>11</v>
      </c>
      <c r="E80" s="124" t="str">
        <f>IF(ISERROR(VLOOKUP(C80,[2]TabelaNorm!$A$2:$E$50,4,FALSE)),"",VLOOKUP(C80,[2]TabelaNorm!$A$2:$E$50,4,FALSE))</f>
        <v>mb</v>
      </c>
      <c r="F80" s="124" t="str">
        <f>IF(ISERROR(VLOOKUP(C80,[2]TabelaNorm!$A$2:$E$50,4,FALSE)),"","x")</f>
        <v>x</v>
      </c>
      <c r="G80" s="127">
        <f>IF(ISERROR(VLOOKUP($C80,[2]TabelaNorm!$A$2:$E$50,2,FALSE)),"",VLOOKUP($C80,[2]TabelaNorm!$A$2:$E$50,2,FALSE))</f>
        <v>0.5</v>
      </c>
      <c r="H80" s="127" t="str">
        <f>IF(ISERROR(VLOOKUP($C80,[2]TabelaNorm!$A$2:$E$50,3,FALSE)),"",VLOOKUP($C80,[2]TabelaNorm!$A$2:$E$50,3,FALSE))</f>
        <v>m2/mb</v>
      </c>
      <c r="I80" s="124" t="str">
        <f>IF(ISERROR(IF(VLOOKUP($C80,[2]TabelaNorm!$A$2:$E$50,5,FALSE)=1,"x","")),"",IF(VLOOKUP($C80,[2]TabelaNorm!$A$2:$E$50,5,FALSE)=1,"x",""))</f>
        <v/>
      </c>
      <c r="J80" s="126"/>
      <c r="K80" s="124" t="str">
        <f>IF(ISERROR(VLOOKUP($C80,[2]TabelaNorm!$A$2:$E$50,4,FALSE)),"","=")</f>
        <v>=</v>
      </c>
      <c r="L80" s="148">
        <f t="shared" si="0"/>
        <v>5.5</v>
      </c>
      <c r="M80" s="125" t="str">
        <f>IF(ISERROR(VLOOKUP($C80,[2]TabelaNorm!$A$2:$E$50,4,FALSE)),"","m2")</f>
        <v>m2</v>
      </c>
      <c r="N80" s="134"/>
      <c r="O80" s="38"/>
    </row>
    <row r="81" spans="1:15" x14ac:dyDescent="0.2">
      <c r="A81" s="114"/>
      <c r="B81" s="130"/>
      <c r="C81" s="114"/>
      <c r="D81" s="126"/>
      <c r="E81" s="124" t="str">
        <f>IF(ISERROR(VLOOKUP(C81,[2]TabelaNorm!$A$2:$E$50,4,FALSE)),"",VLOOKUP(C81,[2]TabelaNorm!$A$2:$E$50,4,FALSE))</f>
        <v/>
      </c>
      <c r="F81" s="124" t="str">
        <f>IF(ISERROR(VLOOKUP(C81,[2]TabelaNorm!$A$2:$E$50,4,FALSE)),"","x")</f>
        <v/>
      </c>
      <c r="G81" s="127" t="str">
        <f>IF(ISERROR(VLOOKUP($C81,[2]TabelaNorm!$A$2:$E$50,2,FALSE)),"",VLOOKUP($C81,[2]TabelaNorm!$A$2:$E$50,2,FALSE))</f>
        <v/>
      </c>
      <c r="H81" s="127" t="str">
        <f>IF(ISERROR(VLOOKUP($C81,[2]TabelaNorm!$A$2:$E$50,3,FALSE)),"",VLOOKUP($C81,[2]TabelaNorm!$A$2:$E$50,3,FALSE))</f>
        <v/>
      </c>
      <c r="I81" s="124" t="str">
        <f>IF(ISERROR(IF(VLOOKUP($C81,[2]TabelaNorm!$A$2:$E$50,5,FALSE)=1,"x","")),"",IF(VLOOKUP($C81,[2]TabelaNorm!$A$2:$E$50,5,FALSE)=1,"x",""))</f>
        <v/>
      </c>
      <c r="J81" s="126"/>
      <c r="K81" s="124" t="str">
        <f>IF(ISERROR(VLOOKUP($C81,[2]TabelaNorm!$A$2:$E$50,4,FALSE)),"","=")</f>
        <v/>
      </c>
      <c r="L81" s="148" t="str">
        <f t="shared" si="0"/>
        <v/>
      </c>
      <c r="M81" s="125" t="str">
        <f>IF(ISERROR(VLOOKUP($C81,[2]TabelaNorm!$A$2:$E$50,4,FALSE)),"","m2")</f>
        <v/>
      </c>
      <c r="N81" s="134"/>
      <c r="O81" s="38"/>
    </row>
    <row r="82" spans="1:15" x14ac:dyDescent="0.2">
      <c r="A82" s="114"/>
      <c r="B82" s="119" t="s">
        <v>225</v>
      </c>
      <c r="C82" s="114" t="s">
        <v>1</v>
      </c>
      <c r="D82" s="126">
        <v>6</v>
      </c>
      <c r="E82" s="124" t="str">
        <f>IF(ISERROR(VLOOKUP(C82,[2]TabelaNorm!$A$2:$E$50,4,FALSE)),"",VLOOKUP(C82,[2]TabelaNorm!$A$2:$E$50,4,FALSE))</f>
        <v>szt</v>
      </c>
      <c r="F82" s="124" t="str">
        <f>IF(ISERROR(VLOOKUP(C82,[2]TabelaNorm!$A$2:$E$50,4,FALSE)),"","x")</f>
        <v>x</v>
      </c>
      <c r="G82" s="127">
        <f>IF(ISERROR(VLOOKUP($C82,[2]TabelaNorm!$A$2:$E$50,2,FALSE)),"",VLOOKUP($C82,[2]TabelaNorm!$A$2:$E$50,2,FALSE))</f>
        <v>0.5</v>
      </c>
      <c r="H82" s="127" t="str">
        <f>IF(ISERROR(VLOOKUP($C82,[2]TabelaNorm!$A$2:$E$50,3,FALSE)),"",VLOOKUP($C82,[2]TabelaNorm!$A$2:$E$50,3,FALSE))</f>
        <v>m2</v>
      </c>
      <c r="I82" s="124" t="str">
        <f>IF(ISERROR(IF(VLOOKUP($C82,[2]TabelaNorm!$A$2:$E$50,5,FALSE)=1,"x","")),"",IF(VLOOKUP($C82,[2]TabelaNorm!$A$2:$E$50,5,FALSE)=1,"x",""))</f>
        <v>x</v>
      </c>
      <c r="J82" s="126">
        <v>4</v>
      </c>
      <c r="K82" s="124" t="str">
        <f>IF(ISERROR(VLOOKUP($C82,[2]TabelaNorm!$A$2:$E$50,4,FALSE)),"","=")</f>
        <v>=</v>
      </c>
      <c r="L82" s="148">
        <f t="shared" si="0"/>
        <v>12</v>
      </c>
      <c r="M82" s="125" t="str">
        <f>IF(ISERROR(VLOOKUP($C82,[2]TabelaNorm!$A$2:$E$50,4,FALSE)),"","m2")</f>
        <v>m2</v>
      </c>
      <c r="N82" s="134"/>
      <c r="O82" s="38"/>
    </row>
    <row r="83" spans="1:15" x14ac:dyDescent="0.2">
      <c r="A83" s="114"/>
      <c r="B83" s="130"/>
      <c r="C83" s="114" t="s">
        <v>3</v>
      </c>
      <c r="D83" s="126">
        <v>3</v>
      </c>
      <c r="E83" s="124" t="str">
        <f>IF(ISERROR(VLOOKUP(C83,[2]TabelaNorm!$A$2:$E$50,4,FALSE)),"",VLOOKUP(C83,[2]TabelaNorm!$A$2:$E$50,4,FALSE))</f>
        <v>mb</v>
      </c>
      <c r="F83" s="124" t="str">
        <f>IF(ISERROR(VLOOKUP(C83,[2]TabelaNorm!$A$2:$E$50,4,FALSE)),"","x")</f>
        <v>x</v>
      </c>
      <c r="G83" s="127">
        <f>IF(ISERROR(VLOOKUP($C83,[2]TabelaNorm!$A$2:$E$50,2,FALSE)),"",VLOOKUP($C83,[2]TabelaNorm!$A$2:$E$50,2,FALSE))</f>
        <v>0.5</v>
      </c>
      <c r="H83" s="127" t="str">
        <f>IF(ISERROR(VLOOKUP($C83,[2]TabelaNorm!$A$2:$E$50,3,FALSE)),"",VLOOKUP($C83,[2]TabelaNorm!$A$2:$E$50,3,FALSE))</f>
        <v>m2/mb</v>
      </c>
      <c r="I83" s="124" t="str">
        <f>IF(ISERROR(IF(VLOOKUP($C83,[2]TabelaNorm!$A$2:$E$50,5,FALSE)=1,"x","")),"",IF(VLOOKUP($C83,[2]TabelaNorm!$A$2:$E$50,5,FALSE)=1,"x",""))</f>
        <v/>
      </c>
      <c r="J83" s="126"/>
      <c r="K83" s="124" t="str">
        <f>IF(ISERROR(VLOOKUP($C83,[2]TabelaNorm!$A$2:$E$50,4,FALSE)),"","=")</f>
        <v>=</v>
      </c>
      <c r="L83" s="148">
        <f t="shared" si="0"/>
        <v>1.5</v>
      </c>
      <c r="M83" s="125" t="str">
        <f>IF(ISERROR(VLOOKUP($C83,[2]TabelaNorm!$A$2:$E$50,4,FALSE)),"","m2")</f>
        <v>m2</v>
      </c>
      <c r="N83" s="134"/>
      <c r="O83" s="38"/>
    </row>
    <row r="84" spans="1:15" x14ac:dyDescent="0.2">
      <c r="A84" s="114"/>
      <c r="B84" s="130"/>
      <c r="C84" s="114" t="s">
        <v>4</v>
      </c>
      <c r="D84" s="126">
        <v>3</v>
      </c>
      <c r="E84" s="124" t="str">
        <f>IF(ISERROR(VLOOKUP(C84,[2]TabelaNorm!$A$2:$E$50,4,FALSE)),"",VLOOKUP(C84,[2]TabelaNorm!$A$2:$E$50,4,FALSE))</f>
        <v>mb</v>
      </c>
      <c r="F84" s="124" t="str">
        <f>IF(ISERROR(VLOOKUP(C84,[2]TabelaNorm!$A$2:$E$50,4,FALSE)),"","x")</f>
        <v>x</v>
      </c>
      <c r="G84" s="127">
        <f>IF(ISERROR(VLOOKUP($C84,[2]TabelaNorm!$A$2:$E$50,2,FALSE)),"",VLOOKUP($C84,[2]TabelaNorm!$A$2:$E$50,2,FALSE))</f>
        <v>0.26250000000000001</v>
      </c>
      <c r="H84" s="127" t="str">
        <f>IF(ISERROR(VLOOKUP($C84,[2]TabelaNorm!$A$2:$E$50,3,FALSE)),"",VLOOKUP($C84,[2]TabelaNorm!$A$2:$E$50,3,FALSE))</f>
        <v>m2/mb</v>
      </c>
      <c r="I84" s="124" t="str">
        <f>IF(ISERROR(IF(VLOOKUP($C84,[2]TabelaNorm!$A$2:$E$50,5,FALSE)=1,"x","")),"",IF(VLOOKUP($C84,[2]TabelaNorm!$A$2:$E$50,5,FALSE)=1,"x",""))</f>
        <v/>
      </c>
      <c r="J84" s="126"/>
      <c r="K84" s="124" t="str">
        <f>IF(ISERROR(VLOOKUP($C84,[2]TabelaNorm!$A$2:$E$50,4,FALSE)),"","=")</f>
        <v>=</v>
      </c>
      <c r="L84" s="148">
        <f t="shared" si="0"/>
        <v>0.78750000000000009</v>
      </c>
      <c r="M84" s="125" t="str">
        <f>IF(ISERROR(VLOOKUP($C84,[2]TabelaNorm!$A$2:$E$50,4,FALSE)),"","m2")</f>
        <v>m2</v>
      </c>
      <c r="N84" s="134"/>
      <c r="O84" s="38"/>
    </row>
    <row r="85" spans="1:15" x14ac:dyDescent="0.2">
      <c r="A85" s="114"/>
      <c r="B85" s="130"/>
      <c r="C85" s="114"/>
      <c r="D85" s="126"/>
      <c r="E85" s="124" t="str">
        <f>IF(ISERROR(VLOOKUP(C85,[2]TabelaNorm!$A$2:$E$50,4,FALSE)),"",VLOOKUP(C85,[2]TabelaNorm!$A$2:$E$50,4,FALSE))</f>
        <v/>
      </c>
      <c r="F85" s="124" t="str">
        <f>IF(ISERROR(VLOOKUP(C85,[2]TabelaNorm!$A$2:$E$50,4,FALSE)),"","x")</f>
        <v/>
      </c>
      <c r="G85" s="127" t="str">
        <f>IF(ISERROR(VLOOKUP($C85,[2]TabelaNorm!$A$2:$E$50,2,FALSE)),"",VLOOKUP($C85,[2]TabelaNorm!$A$2:$E$50,2,FALSE))</f>
        <v/>
      </c>
      <c r="H85" s="127" t="str">
        <f>IF(ISERROR(VLOOKUP($C85,[2]TabelaNorm!$A$2:$E$50,3,FALSE)),"",VLOOKUP($C85,[2]TabelaNorm!$A$2:$E$50,3,FALSE))</f>
        <v/>
      </c>
      <c r="I85" s="124" t="str">
        <f>IF(ISERROR(IF(VLOOKUP($C85,[2]TabelaNorm!$A$2:$E$50,5,FALSE)=1,"x","")),"",IF(VLOOKUP($C85,[2]TabelaNorm!$A$2:$E$50,5,FALSE)=1,"x",""))</f>
        <v/>
      </c>
      <c r="J85" s="126"/>
      <c r="K85" s="124" t="str">
        <f>IF(ISERROR(VLOOKUP($C85,[2]TabelaNorm!$A$2:$E$50,4,FALSE)),"","=")</f>
        <v/>
      </c>
      <c r="L85" s="148" t="str">
        <f t="shared" si="0"/>
        <v/>
      </c>
      <c r="M85" s="125" t="str">
        <f>IF(ISERROR(VLOOKUP($C85,[2]TabelaNorm!$A$2:$E$50,4,FALSE)),"","m2")</f>
        <v/>
      </c>
      <c r="N85" s="134"/>
      <c r="O85" s="38"/>
    </row>
    <row r="86" spans="1:15" x14ac:dyDescent="0.2">
      <c r="A86" s="114"/>
      <c r="B86" s="130" t="s">
        <v>183</v>
      </c>
      <c r="C86" s="114" t="s">
        <v>1</v>
      </c>
      <c r="D86" s="126">
        <v>46</v>
      </c>
      <c r="E86" s="124" t="str">
        <f>IF(ISERROR(VLOOKUP(C86,[2]TabelaNorm!$A$2:$E$50,4,FALSE)),"",VLOOKUP(C86,[2]TabelaNorm!$A$2:$E$50,4,FALSE))</f>
        <v>szt</v>
      </c>
      <c r="F86" s="124" t="str">
        <f>IF(ISERROR(VLOOKUP(C86,[2]TabelaNorm!$A$2:$E$50,4,FALSE)),"","x")</f>
        <v>x</v>
      </c>
      <c r="G86" s="127">
        <f>IF(ISERROR(VLOOKUP($C86,[2]TabelaNorm!$A$2:$E$50,2,FALSE)),"",VLOOKUP($C86,[2]TabelaNorm!$A$2:$E$50,2,FALSE))</f>
        <v>0.5</v>
      </c>
      <c r="H86" s="127" t="str">
        <f>IF(ISERROR(VLOOKUP($C86,[2]TabelaNorm!$A$2:$E$50,3,FALSE)),"",VLOOKUP($C86,[2]TabelaNorm!$A$2:$E$50,3,FALSE))</f>
        <v>m2</v>
      </c>
      <c r="I86" s="124" t="str">
        <f>IF(ISERROR(IF(VLOOKUP($C86,[2]TabelaNorm!$A$2:$E$50,5,FALSE)=1,"x","")),"",IF(VLOOKUP($C86,[2]TabelaNorm!$A$2:$E$50,5,FALSE)=1,"x",""))</f>
        <v>x</v>
      </c>
      <c r="J86" s="126">
        <v>4</v>
      </c>
      <c r="K86" s="124" t="str">
        <f>IF(ISERROR(VLOOKUP($C86,[2]TabelaNorm!$A$2:$E$50,4,FALSE)),"","=")</f>
        <v>=</v>
      </c>
      <c r="L86" s="148">
        <f t="shared" si="0"/>
        <v>92</v>
      </c>
      <c r="M86" s="125" t="str">
        <f>IF(ISERROR(VLOOKUP($C86,[2]TabelaNorm!$A$2:$E$50,4,FALSE)),"","m2")</f>
        <v>m2</v>
      </c>
      <c r="N86" s="134"/>
      <c r="O86" s="38"/>
    </row>
    <row r="87" spans="1:15" x14ac:dyDescent="0.2">
      <c r="A87" s="114"/>
      <c r="B87" s="130"/>
      <c r="C87" s="114" t="s">
        <v>5</v>
      </c>
      <c r="D87" s="126">
        <v>28</v>
      </c>
      <c r="E87" s="124" t="str">
        <f>IF(ISERROR(VLOOKUP(C87,[2]TabelaNorm!$A$2:$E$50,4,FALSE)),"",VLOOKUP(C87,[2]TabelaNorm!$A$2:$E$50,4,FALSE))</f>
        <v>mb</v>
      </c>
      <c r="F87" s="124" t="str">
        <f>IF(ISERROR(VLOOKUP(C87,[2]TabelaNorm!$A$2:$E$50,4,FALSE)),"","x")</f>
        <v>x</v>
      </c>
      <c r="G87" s="127">
        <f>IF(ISERROR(VLOOKUP($C87,[2]TabelaNorm!$A$2:$E$50,2,FALSE)),"",VLOOKUP($C87,[2]TabelaNorm!$A$2:$E$50,2,FALSE))</f>
        <v>0.375</v>
      </c>
      <c r="H87" s="127" t="str">
        <f>IF(ISERROR(VLOOKUP($C87,[2]TabelaNorm!$A$2:$E$50,3,FALSE)),"",VLOOKUP($C87,[2]TabelaNorm!$A$2:$E$50,3,FALSE))</f>
        <v>m2/mb</v>
      </c>
      <c r="I87" s="124" t="str">
        <f>IF(ISERROR(IF(VLOOKUP($C87,[2]TabelaNorm!$A$2:$E$50,5,FALSE)=1,"x","")),"",IF(VLOOKUP($C87,[2]TabelaNorm!$A$2:$E$50,5,FALSE)=1,"x",""))</f>
        <v/>
      </c>
      <c r="J87" s="126"/>
      <c r="K87" s="124" t="str">
        <f>IF(ISERROR(VLOOKUP($C87,[2]TabelaNorm!$A$2:$E$50,4,FALSE)),"","=")</f>
        <v>=</v>
      </c>
      <c r="L87" s="148">
        <f t="shared" si="0"/>
        <v>10.5</v>
      </c>
      <c r="M87" s="125" t="str">
        <f>IF(ISERROR(VLOOKUP($C87,[2]TabelaNorm!$A$2:$E$50,4,FALSE)),"","m2")</f>
        <v>m2</v>
      </c>
      <c r="N87" s="134"/>
      <c r="O87" s="38"/>
    </row>
    <row r="88" spans="1:15" x14ac:dyDescent="0.2">
      <c r="A88" s="114"/>
      <c r="B88" s="130"/>
      <c r="C88" s="114" t="s">
        <v>4</v>
      </c>
      <c r="D88" s="126">
        <v>2</v>
      </c>
      <c r="E88" s="124" t="str">
        <f>IF(ISERROR(VLOOKUP(C88,[2]TabelaNorm!$A$2:$E$50,4,FALSE)),"",VLOOKUP(C88,[2]TabelaNorm!$A$2:$E$50,4,FALSE))</f>
        <v>mb</v>
      </c>
      <c r="F88" s="124" t="str">
        <f>IF(ISERROR(VLOOKUP(C88,[2]TabelaNorm!$A$2:$E$50,4,FALSE)),"","x")</f>
        <v>x</v>
      </c>
      <c r="G88" s="127">
        <f>IF(ISERROR(VLOOKUP($C88,[2]TabelaNorm!$A$2:$E$50,2,FALSE)),"",VLOOKUP($C88,[2]TabelaNorm!$A$2:$E$50,2,FALSE))</f>
        <v>0.26250000000000001</v>
      </c>
      <c r="H88" s="127" t="str">
        <f>IF(ISERROR(VLOOKUP($C88,[2]TabelaNorm!$A$2:$E$50,3,FALSE)),"",VLOOKUP($C88,[2]TabelaNorm!$A$2:$E$50,3,FALSE))</f>
        <v>m2/mb</v>
      </c>
      <c r="I88" s="124" t="str">
        <f>IF(ISERROR(IF(VLOOKUP($C88,[2]TabelaNorm!$A$2:$E$50,5,FALSE)=1,"x","")),"",IF(VLOOKUP($C88,[2]TabelaNorm!$A$2:$E$50,5,FALSE)=1,"x",""))</f>
        <v/>
      </c>
      <c r="J88" s="126"/>
      <c r="K88" s="124" t="str">
        <f>IF(ISERROR(VLOOKUP($C88,[2]TabelaNorm!$A$2:$E$50,4,FALSE)),"","=")</f>
        <v>=</v>
      </c>
      <c r="L88" s="148">
        <f t="shared" si="0"/>
        <v>0.52500000000000002</v>
      </c>
      <c r="M88" s="125" t="str">
        <f>IF(ISERROR(VLOOKUP($C88,[2]TabelaNorm!$A$2:$E$50,4,FALSE)),"","m2")</f>
        <v>m2</v>
      </c>
      <c r="N88" s="134"/>
      <c r="O88" s="38"/>
    </row>
    <row r="89" spans="1:15" x14ac:dyDescent="0.2">
      <c r="A89" s="116"/>
      <c r="B89" s="130"/>
      <c r="C89" s="114"/>
      <c r="D89" s="126"/>
      <c r="E89" s="124" t="str">
        <f>IF(ISERROR(VLOOKUP(C89,[2]TabelaNorm!$A$2:$E$50,4,FALSE)),"",VLOOKUP(C89,[2]TabelaNorm!$A$2:$E$50,4,FALSE))</f>
        <v/>
      </c>
      <c r="F89" s="124" t="str">
        <f>IF(ISERROR(VLOOKUP(C89,[2]TabelaNorm!$A$2:$E$50,4,FALSE)),"","x")</f>
        <v/>
      </c>
      <c r="G89" s="127" t="str">
        <f>IF(ISERROR(VLOOKUP($C89,[2]TabelaNorm!$A$2:$E$50,2,FALSE)),"",VLOOKUP($C89,[2]TabelaNorm!$A$2:$E$50,2,FALSE))</f>
        <v/>
      </c>
      <c r="H89" s="127" t="str">
        <f>IF(ISERROR(VLOOKUP($C89,[2]TabelaNorm!$A$2:$E$50,3,FALSE)),"",VLOOKUP($C89,[2]TabelaNorm!$A$2:$E$50,3,FALSE))</f>
        <v/>
      </c>
      <c r="I89" s="124" t="str">
        <f>IF(ISERROR(IF(VLOOKUP($C89,[2]TabelaNorm!$A$2:$E$50,5,FALSE)=1,"x","")),"",IF(VLOOKUP($C89,[2]TabelaNorm!$A$2:$E$50,5,FALSE)=1,"x",""))</f>
        <v/>
      </c>
      <c r="J89" s="126"/>
      <c r="K89" s="124" t="str">
        <f>IF(ISERROR(VLOOKUP($C89,[2]TabelaNorm!$A$2:$E$50,4,FALSE)),"","=")</f>
        <v/>
      </c>
      <c r="L89" s="148" t="str">
        <f t="shared" si="0"/>
        <v/>
      </c>
      <c r="M89" s="125" t="str">
        <f>IF(ISERROR(VLOOKUP($C89,[2]TabelaNorm!$A$2:$E$50,4,FALSE)),"","m2")</f>
        <v/>
      </c>
      <c r="N89" s="150"/>
      <c r="O89" s="153"/>
    </row>
    <row r="90" spans="1:15" x14ac:dyDescent="0.2">
      <c r="A90" s="116"/>
      <c r="B90" s="130" t="s">
        <v>226</v>
      </c>
      <c r="C90" s="114" t="s">
        <v>1</v>
      </c>
      <c r="D90" s="126">
        <v>21</v>
      </c>
      <c r="E90" s="124" t="str">
        <f>IF(ISERROR(VLOOKUP(C90,[2]TabelaNorm!$A$2:$E$50,4,FALSE)),"",VLOOKUP(C90,[2]TabelaNorm!$A$2:$E$50,4,FALSE))</f>
        <v>szt</v>
      </c>
      <c r="F90" s="124" t="str">
        <f>IF(ISERROR(VLOOKUP(C90,[2]TabelaNorm!$A$2:$E$50,4,FALSE)),"","x")</f>
        <v>x</v>
      </c>
      <c r="G90" s="127">
        <f>IF(ISERROR(VLOOKUP($C90,[2]TabelaNorm!$A$2:$E$50,2,FALSE)),"",VLOOKUP($C90,[2]TabelaNorm!$A$2:$E$50,2,FALSE))</f>
        <v>0.5</v>
      </c>
      <c r="H90" s="127" t="str">
        <f>IF(ISERROR(VLOOKUP($C90,[2]TabelaNorm!$A$2:$E$50,3,FALSE)),"",VLOOKUP($C90,[2]TabelaNorm!$A$2:$E$50,3,FALSE))</f>
        <v>m2</v>
      </c>
      <c r="I90" s="124" t="str">
        <f>IF(ISERROR(IF(VLOOKUP($C90,[2]TabelaNorm!$A$2:$E$50,5,FALSE)=1,"x","")),"",IF(VLOOKUP($C90,[2]TabelaNorm!$A$2:$E$50,5,FALSE)=1,"x",""))</f>
        <v>x</v>
      </c>
      <c r="J90" s="126">
        <v>4</v>
      </c>
      <c r="K90" s="124" t="str">
        <f>IF(ISERROR(VLOOKUP($C90,[2]TabelaNorm!$A$2:$E$50,4,FALSE)),"","=")</f>
        <v>=</v>
      </c>
      <c r="L90" s="148">
        <f t="shared" si="0"/>
        <v>42</v>
      </c>
      <c r="M90" s="125" t="str">
        <f>IF(ISERROR(VLOOKUP($C90,[2]TabelaNorm!$A$2:$E$50,4,FALSE)),"","m2")</f>
        <v>m2</v>
      </c>
      <c r="N90" s="150"/>
      <c r="O90" s="153"/>
    </row>
    <row r="91" spans="1:15" ht="13.5" thickBot="1" x14ac:dyDescent="0.25">
      <c r="A91" s="116"/>
      <c r="B91" s="131"/>
      <c r="C91" s="114" t="s">
        <v>5</v>
      </c>
      <c r="D91" s="126">
        <v>15</v>
      </c>
      <c r="E91" s="124" t="str">
        <f>IF(ISERROR(VLOOKUP(C91,[2]TabelaNorm!$A$2:$E$50,4,FALSE)),"",VLOOKUP(C91,[2]TabelaNorm!$A$2:$E$50,4,FALSE))</f>
        <v>mb</v>
      </c>
      <c r="F91" s="124" t="str">
        <f>IF(ISERROR(VLOOKUP(C91,[2]TabelaNorm!$A$2:$E$50,4,FALSE)),"","x")</f>
        <v>x</v>
      </c>
      <c r="G91" s="127">
        <f>IF(ISERROR(VLOOKUP($C91,[2]TabelaNorm!$A$2:$E$50,2,FALSE)),"",VLOOKUP($C91,[2]TabelaNorm!$A$2:$E$50,2,FALSE))</f>
        <v>0.375</v>
      </c>
      <c r="H91" s="127" t="str">
        <f>IF(ISERROR(VLOOKUP($C91,[2]TabelaNorm!$A$2:$E$50,3,FALSE)),"",VLOOKUP($C91,[2]TabelaNorm!$A$2:$E$50,3,FALSE))</f>
        <v>m2/mb</v>
      </c>
      <c r="I91" s="124" t="str">
        <f>IF(ISERROR(IF(VLOOKUP($C91,[2]TabelaNorm!$A$2:$E$50,5,FALSE)=1,"x","")),"",IF(VLOOKUP($C91,[2]TabelaNorm!$A$2:$E$50,5,FALSE)=1,"x",""))</f>
        <v/>
      </c>
      <c r="J91" s="126"/>
      <c r="K91" s="124" t="str">
        <f>IF(ISERROR(VLOOKUP($C91,[2]TabelaNorm!$A$2:$E$50,4,FALSE)),"","=")</f>
        <v>=</v>
      </c>
      <c r="L91" s="148">
        <f t="shared" si="0"/>
        <v>5.625</v>
      </c>
      <c r="M91" s="125" t="str">
        <f>IF(ISERROR(VLOOKUP($C91,[2]TabelaNorm!$A$2:$E$50,4,FALSE)),"","m2")</f>
        <v>m2</v>
      </c>
      <c r="N91" s="181"/>
      <c r="O91" s="83"/>
    </row>
    <row r="92" spans="1:15" ht="16.5" thickBot="1" x14ac:dyDescent="0.25">
      <c r="A92" s="4"/>
      <c r="B92" s="57"/>
      <c r="C92" s="195" t="s">
        <v>240</v>
      </c>
      <c r="D92" s="195"/>
      <c r="E92" s="195"/>
      <c r="F92" s="195"/>
      <c r="G92" s="195"/>
      <c r="H92" s="195"/>
      <c r="I92" s="195"/>
      <c r="J92" s="195"/>
      <c r="K92" s="62" t="s">
        <v>37</v>
      </c>
      <c r="L92" s="104">
        <f>SUM(L42:L91)</f>
        <v>498.28499999999997</v>
      </c>
      <c r="M92" s="108" t="s">
        <v>38</v>
      </c>
      <c r="N92" s="165">
        <f>SUM(N42:N91)</f>
        <v>0</v>
      </c>
      <c r="O92" s="84"/>
    </row>
    <row r="93" spans="1:15" ht="32.25" thickBot="1" x14ac:dyDescent="0.25">
      <c r="A93" s="4"/>
      <c r="B93" s="57"/>
      <c r="C93" s="223" t="s">
        <v>115</v>
      </c>
      <c r="D93" s="223"/>
      <c r="E93" s="223"/>
      <c r="F93" s="223"/>
      <c r="G93" s="223"/>
      <c r="H93" s="223"/>
      <c r="I93" s="223"/>
      <c r="J93" s="223"/>
      <c r="K93" s="50" t="s">
        <v>37</v>
      </c>
      <c r="L93" s="103">
        <f>L92+L3</f>
        <v>9429.3349999999991</v>
      </c>
      <c r="M93" s="105" t="s">
        <v>38</v>
      </c>
      <c r="N93" s="88" t="s">
        <v>71</v>
      </c>
      <c r="O93" s="85" t="s">
        <v>71</v>
      </c>
    </row>
  </sheetData>
  <mergeCells count="11">
    <mergeCell ref="G3:K3"/>
    <mergeCell ref="A1:O1"/>
    <mergeCell ref="A2:B2"/>
    <mergeCell ref="D2:G2"/>
    <mergeCell ref="H2:J2"/>
    <mergeCell ref="K2:M2"/>
    <mergeCell ref="C40:M40"/>
    <mergeCell ref="N40:N41"/>
    <mergeCell ref="A41:B41"/>
    <mergeCell ref="K41:M41"/>
    <mergeCell ref="C93:J9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2415F6-C827-4AEB-B8CF-436CF1C4D983}">
  <dimension ref="A1:N100"/>
  <sheetViews>
    <sheetView workbookViewId="0">
      <selection activeCell="D2" sqref="D2:G2"/>
    </sheetView>
  </sheetViews>
  <sheetFormatPr defaultRowHeight="12.75" x14ac:dyDescent="0.2"/>
  <cols>
    <col min="1" max="1" width="5.85546875" bestFit="1" customWidth="1"/>
    <col min="11" max="11" width="2.140625" bestFit="1" customWidth="1"/>
    <col min="12" max="12" width="12" bestFit="1" customWidth="1"/>
    <col min="13" max="13" width="4.42578125" bestFit="1" customWidth="1"/>
    <col min="14" max="14" width="8.85546875" bestFit="1" customWidth="1"/>
  </cols>
  <sheetData>
    <row r="1" spans="1:14" ht="18.75" x14ac:dyDescent="0.2">
      <c r="A1" s="207" t="s">
        <v>0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</row>
    <row r="2" spans="1:14" ht="19.5" thickBot="1" x14ac:dyDescent="0.25">
      <c r="A2" s="238" t="s">
        <v>88</v>
      </c>
      <c r="B2" s="238"/>
      <c r="C2" s="60"/>
      <c r="D2" s="208"/>
      <c r="E2" s="208"/>
      <c r="F2" s="208"/>
      <c r="G2" s="208"/>
      <c r="H2" s="232" t="s">
        <v>131</v>
      </c>
      <c r="I2" s="232"/>
      <c r="J2" s="232"/>
      <c r="K2" s="238"/>
      <c r="L2" s="238"/>
      <c r="M2" s="238"/>
      <c r="N2" s="69" t="s">
        <v>237</v>
      </c>
    </row>
    <row r="3" spans="1:14" ht="16.5" thickBot="1" x14ac:dyDescent="0.25">
      <c r="A3" s="93"/>
      <c r="B3" s="138"/>
      <c r="C3" s="94"/>
      <c r="D3" s="94"/>
      <c r="E3" s="94"/>
      <c r="F3" s="94"/>
      <c r="G3" s="233" t="s">
        <v>234</v>
      </c>
      <c r="H3" s="233"/>
      <c r="I3" s="233"/>
      <c r="J3" s="233"/>
      <c r="K3" s="234"/>
      <c r="L3" s="106">
        <f>strona10!L93</f>
        <v>9429.3349999999991</v>
      </c>
      <c r="M3" s="107" t="s">
        <v>38</v>
      </c>
      <c r="N3" s="99"/>
    </row>
    <row r="4" spans="1:14" hidden="1" x14ac:dyDescent="0.2">
      <c r="A4" s="32"/>
      <c r="B4" s="140"/>
      <c r="C4" s="193" t="s">
        <v>1</v>
      </c>
      <c r="D4" s="193"/>
      <c r="E4" s="193"/>
      <c r="F4" s="193"/>
      <c r="G4" s="193"/>
      <c r="H4" s="193"/>
      <c r="I4" s="193"/>
      <c r="J4" s="193"/>
      <c r="K4" s="193"/>
      <c r="L4" s="20"/>
      <c r="M4" s="20"/>
      <c r="N4" s="95"/>
    </row>
    <row r="5" spans="1:14" hidden="1" x14ac:dyDescent="0.2">
      <c r="A5" s="32"/>
      <c r="B5" s="140"/>
      <c r="C5" s="193" t="s">
        <v>2</v>
      </c>
      <c r="D5" s="193"/>
      <c r="E5" s="193"/>
      <c r="F5" s="193"/>
      <c r="G5" s="193"/>
      <c r="H5" s="193"/>
      <c r="I5" s="193"/>
      <c r="J5" s="193"/>
      <c r="K5" s="193"/>
      <c r="L5" s="20"/>
      <c r="M5" s="20"/>
      <c r="N5" s="95"/>
    </row>
    <row r="6" spans="1:14" hidden="1" x14ac:dyDescent="0.2">
      <c r="A6" s="32"/>
      <c r="B6" s="140"/>
      <c r="C6" s="193" t="s">
        <v>3</v>
      </c>
      <c r="D6" s="193"/>
      <c r="E6" s="193"/>
      <c r="F6" s="193"/>
      <c r="G6" s="193"/>
      <c r="H6" s="193"/>
      <c r="I6" s="193"/>
      <c r="J6" s="193"/>
      <c r="K6" s="193"/>
      <c r="L6" s="20"/>
      <c r="M6" s="20"/>
      <c r="N6" s="95"/>
    </row>
    <row r="7" spans="1:14" hidden="1" x14ac:dyDescent="0.2">
      <c r="A7" s="32"/>
      <c r="B7" s="140"/>
      <c r="C7" s="193" t="s">
        <v>4</v>
      </c>
      <c r="D7" s="193"/>
      <c r="E7" s="193"/>
      <c r="F7" s="193"/>
      <c r="G7" s="193"/>
      <c r="H7" s="193"/>
      <c r="I7" s="193"/>
      <c r="J7" s="193"/>
      <c r="K7" s="193"/>
      <c r="L7" s="20"/>
      <c r="M7" s="20"/>
      <c r="N7" s="95"/>
    </row>
    <row r="8" spans="1:14" hidden="1" x14ac:dyDescent="0.2">
      <c r="A8" s="32"/>
      <c r="B8" s="140"/>
      <c r="C8" s="193" t="s">
        <v>5</v>
      </c>
      <c r="D8" s="193"/>
      <c r="E8" s="193"/>
      <c r="F8" s="193"/>
      <c r="G8" s="193"/>
      <c r="H8" s="193"/>
      <c r="I8" s="193"/>
      <c r="J8" s="193"/>
      <c r="K8" s="193"/>
      <c r="L8" s="20"/>
      <c r="M8" s="20"/>
      <c r="N8" s="95"/>
    </row>
    <row r="9" spans="1:14" hidden="1" x14ac:dyDescent="0.2">
      <c r="A9" s="32"/>
      <c r="B9" s="140"/>
      <c r="C9" s="193" t="s">
        <v>6</v>
      </c>
      <c r="D9" s="193"/>
      <c r="E9" s="193"/>
      <c r="F9" s="193"/>
      <c r="G9" s="193"/>
      <c r="H9" s="193"/>
      <c r="I9" s="193"/>
      <c r="J9" s="193"/>
      <c r="K9" s="193"/>
      <c r="L9" s="20"/>
      <c r="M9" s="20"/>
      <c r="N9" s="95"/>
    </row>
    <row r="10" spans="1:14" hidden="1" x14ac:dyDescent="0.2">
      <c r="A10" s="32"/>
      <c r="B10" s="140"/>
      <c r="C10" s="193" t="s">
        <v>7</v>
      </c>
      <c r="D10" s="193"/>
      <c r="E10" s="193"/>
      <c r="F10" s="193"/>
      <c r="G10" s="193"/>
      <c r="H10" s="193"/>
      <c r="I10" s="193"/>
      <c r="J10" s="193"/>
      <c r="K10" s="193"/>
      <c r="L10" s="20"/>
      <c r="M10" s="20"/>
      <c r="N10" s="95"/>
    </row>
    <row r="11" spans="1:14" hidden="1" x14ac:dyDescent="0.2">
      <c r="A11" s="32"/>
      <c r="B11" s="140"/>
      <c r="C11" s="193" t="s">
        <v>8</v>
      </c>
      <c r="D11" s="193"/>
      <c r="E11" s="193"/>
      <c r="F11" s="193"/>
      <c r="G11" s="193"/>
      <c r="H11" s="193"/>
      <c r="I11" s="193"/>
      <c r="J11" s="193"/>
      <c r="K11" s="193"/>
      <c r="L11" s="20"/>
      <c r="M11" s="20"/>
      <c r="N11" s="95"/>
    </row>
    <row r="12" spans="1:14" hidden="1" x14ac:dyDescent="0.2">
      <c r="A12" s="32"/>
      <c r="B12" s="140"/>
      <c r="C12" s="193" t="s">
        <v>9</v>
      </c>
      <c r="D12" s="193"/>
      <c r="E12" s="193"/>
      <c r="F12" s="193"/>
      <c r="G12" s="193"/>
      <c r="H12" s="193"/>
      <c r="I12" s="193"/>
      <c r="J12" s="193"/>
      <c r="K12" s="193"/>
      <c r="L12" s="20"/>
      <c r="M12" s="20"/>
      <c r="N12" s="95"/>
    </row>
    <row r="13" spans="1:14" hidden="1" x14ac:dyDescent="0.2">
      <c r="A13" s="32"/>
      <c r="B13" s="140"/>
      <c r="C13" s="193" t="s">
        <v>10</v>
      </c>
      <c r="D13" s="193"/>
      <c r="E13" s="193"/>
      <c r="F13" s="193"/>
      <c r="G13" s="193"/>
      <c r="H13" s="193"/>
      <c r="I13" s="193"/>
      <c r="J13" s="193"/>
      <c r="K13" s="193"/>
      <c r="L13" s="20"/>
      <c r="M13" s="20"/>
      <c r="N13" s="95"/>
    </row>
    <row r="14" spans="1:14" hidden="1" x14ac:dyDescent="0.2">
      <c r="A14" s="32"/>
      <c r="B14" s="140"/>
      <c r="C14" s="193" t="s">
        <v>11</v>
      </c>
      <c r="D14" s="193"/>
      <c r="E14" s="193"/>
      <c r="F14" s="193"/>
      <c r="G14" s="193"/>
      <c r="H14" s="193"/>
      <c r="I14" s="193"/>
      <c r="J14" s="193"/>
      <c r="K14" s="193"/>
      <c r="L14" s="20"/>
      <c r="M14" s="20"/>
      <c r="N14" s="95"/>
    </row>
    <row r="15" spans="1:14" hidden="1" x14ac:dyDescent="0.2">
      <c r="A15" s="32"/>
      <c r="B15" s="140"/>
      <c r="C15" s="193" t="s">
        <v>12</v>
      </c>
      <c r="D15" s="193"/>
      <c r="E15" s="193"/>
      <c r="F15" s="193"/>
      <c r="G15" s="193"/>
      <c r="H15" s="193"/>
      <c r="I15" s="193"/>
      <c r="J15" s="193"/>
      <c r="K15" s="193"/>
      <c r="L15" s="20"/>
      <c r="M15" s="20"/>
      <c r="N15" s="95"/>
    </row>
    <row r="16" spans="1:14" hidden="1" x14ac:dyDescent="0.2">
      <c r="A16" s="32"/>
      <c r="B16" s="140"/>
      <c r="C16" s="193" t="s">
        <v>13</v>
      </c>
      <c r="D16" s="193"/>
      <c r="E16" s="193"/>
      <c r="F16" s="193"/>
      <c r="G16" s="193"/>
      <c r="H16" s="193"/>
      <c r="I16" s="193"/>
      <c r="J16" s="193"/>
      <c r="K16" s="193"/>
      <c r="L16" s="20"/>
      <c r="M16" s="20"/>
      <c r="N16" s="95"/>
    </row>
    <row r="17" spans="1:14" hidden="1" x14ac:dyDescent="0.2">
      <c r="A17" s="32"/>
      <c r="B17" s="140"/>
      <c r="C17" s="193" t="s">
        <v>14</v>
      </c>
      <c r="D17" s="193"/>
      <c r="E17" s="193"/>
      <c r="F17" s="193"/>
      <c r="G17" s="193"/>
      <c r="H17" s="193"/>
      <c r="I17" s="193"/>
      <c r="J17" s="193"/>
      <c r="K17" s="193"/>
      <c r="L17" s="20"/>
      <c r="M17" s="20"/>
      <c r="N17" s="95"/>
    </row>
    <row r="18" spans="1:14" hidden="1" x14ac:dyDescent="0.2">
      <c r="A18" s="32"/>
      <c r="B18" s="140"/>
      <c r="C18" s="193" t="s">
        <v>15</v>
      </c>
      <c r="D18" s="193"/>
      <c r="E18" s="193"/>
      <c r="F18" s="193"/>
      <c r="G18" s="193"/>
      <c r="H18" s="193"/>
      <c r="I18" s="193"/>
      <c r="J18" s="193"/>
      <c r="K18" s="193"/>
      <c r="L18" s="20"/>
      <c r="M18" s="20"/>
      <c r="N18" s="95"/>
    </row>
    <row r="19" spans="1:14" hidden="1" x14ac:dyDescent="0.2">
      <c r="A19" s="32"/>
      <c r="B19" s="140"/>
      <c r="C19" s="193" t="s">
        <v>16</v>
      </c>
      <c r="D19" s="193"/>
      <c r="E19" s="193"/>
      <c r="F19" s="193"/>
      <c r="G19" s="193"/>
      <c r="H19" s="193"/>
      <c r="I19" s="193"/>
      <c r="J19" s="193"/>
      <c r="K19" s="193"/>
      <c r="L19" s="20"/>
      <c r="M19" s="20"/>
      <c r="N19" s="95"/>
    </row>
    <row r="20" spans="1:14" hidden="1" x14ac:dyDescent="0.2">
      <c r="A20" s="32"/>
      <c r="B20" s="140"/>
      <c r="C20" s="193" t="s">
        <v>17</v>
      </c>
      <c r="D20" s="193"/>
      <c r="E20" s="193"/>
      <c r="F20" s="193"/>
      <c r="G20" s="193"/>
      <c r="H20" s="193"/>
      <c r="I20" s="193"/>
      <c r="J20" s="193"/>
      <c r="K20" s="193"/>
      <c r="L20" s="20"/>
      <c r="M20" s="20"/>
      <c r="N20" s="95"/>
    </row>
    <row r="21" spans="1:14" hidden="1" x14ac:dyDescent="0.2">
      <c r="A21" s="32"/>
      <c r="B21" s="140"/>
      <c r="C21" s="193" t="s">
        <v>18</v>
      </c>
      <c r="D21" s="193"/>
      <c r="E21" s="193"/>
      <c r="F21" s="193"/>
      <c r="G21" s="193"/>
      <c r="H21" s="193"/>
      <c r="I21" s="193"/>
      <c r="J21" s="193"/>
      <c r="K21" s="193"/>
      <c r="L21" s="20"/>
      <c r="M21" s="20"/>
      <c r="N21" s="95"/>
    </row>
    <row r="22" spans="1:14" hidden="1" x14ac:dyDescent="0.2">
      <c r="A22" s="32"/>
      <c r="B22" s="140"/>
      <c r="C22" s="193" t="s">
        <v>19</v>
      </c>
      <c r="D22" s="193"/>
      <c r="E22" s="193"/>
      <c r="F22" s="193"/>
      <c r="G22" s="193"/>
      <c r="H22" s="193"/>
      <c r="I22" s="193"/>
      <c r="J22" s="193"/>
      <c r="K22" s="193"/>
      <c r="L22" s="20"/>
      <c r="M22" s="20"/>
      <c r="N22" s="95"/>
    </row>
    <row r="23" spans="1:14" hidden="1" x14ac:dyDescent="0.2">
      <c r="A23" s="32"/>
      <c r="B23" s="140"/>
      <c r="C23" s="193" t="s">
        <v>20</v>
      </c>
      <c r="D23" s="193"/>
      <c r="E23" s="193"/>
      <c r="F23" s="193"/>
      <c r="G23" s="193"/>
      <c r="H23" s="193"/>
      <c r="I23" s="193"/>
      <c r="J23" s="193"/>
      <c r="K23" s="193"/>
      <c r="L23" s="20"/>
      <c r="M23" s="20"/>
      <c r="N23" s="95"/>
    </row>
    <row r="24" spans="1:14" hidden="1" x14ac:dyDescent="0.2">
      <c r="A24" s="32"/>
      <c r="B24" s="140"/>
      <c r="C24" s="193" t="s">
        <v>21</v>
      </c>
      <c r="D24" s="193"/>
      <c r="E24" s="193"/>
      <c r="F24" s="193"/>
      <c r="G24" s="193"/>
      <c r="H24" s="193"/>
      <c r="I24" s="193"/>
      <c r="J24" s="193"/>
      <c r="K24" s="193"/>
      <c r="L24" s="20"/>
      <c r="M24" s="20"/>
      <c r="N24" s="95"/>
    </row>
    <row r="25" spans="1:14" hidden="1" x14ac:dyDescent="0.2">
      <c r="A25" s="32"/>
      <c r="B25" s="140"/>
      <c r="C25" s="193" t="s">
        <v>22</v>
      </c>
      <c r="D25" s="193"/>
      <c r="E25" s="193"/>
      <c r="F25" s="193"/>
      <c r="G25" s="193"/>
      <c r="H25" s="193"/>
      <c r="I25" s="193"/>
      <c r="J25" s="193"/>
      <c r="K25" s="193"/>
      <c r="L25" s="20"/>
      <c r="M25" s="20"/>
      <c r="N25" s="95"/>
    </row>
    <row r="26" spans="1:14" hidden="1" x14ac:dyDescent="0.2">
      <c r="A26" s="32"/>
      <c r="B26" s="140"/>
      <c r="C26" s="193" t="s">
        <v>23</v>
      </c>
      <c r="D26" s="193"/>
      <c r="E26" s="193"/>
      <c r="F26" s="193"/>
      <c r="G26" s="193"/>
      <c r="H26" s="193"/>
      <c r="I26" s="193"/>
      <c r="J26" s="193"/>
      <c r="K26" s="193"/>
      <c r="L26" s="20"/>
      <c r="M26" s="20"/>
      <c r="N26" s="95"/>
    </row>
    <row r="27" spans="1:14" hidden="1" x14ac:dyDescent="0.2">
      <c r="A27" s="32"/>
      <c r="B27" s="140"/>
      <c r="C27" s="193" t="s">
        <v>24</v>
      </c>
      <c r="D27" s="193"/>
      <c r="E27" s="193"/>
      <c r="F27" s="193"/>
      <c r="G27" s="193"/>
      <c r="H27" s="193"/>
      <c r="I27" s="193"/>
      <c r="J27" s="193"/>
      <c r="K27" s="193"/>
      <c r="L27" s="20"/>
      <c r="M27" s="20"/>
      <c r="N27" s="95"/>
    </row>
    <row r="28" spans="1:14" hidden="1" x14ac:dyDescent="0.2">
      <c r="A28" s="32"/>
      <c r="B28" s="140"/>
      <c r="C28" s="193" t="s">
        <v>25</v>
      </c>
      <c r="D28" s="193"/>
      <c r="E28" s="193"/>
      <c r="F28" s="193"/>
      <c r="G28" s="193"/>
      <c r="H28" s="193"/>
      <c r="I28" s="193"/>
      <c r="J28" s="193"/>
      <c r="K28" s="193"/>
      <c r="L28" s="20"/>
      <c r="M28" s="20"/>
      <c r="N28" s="95"/>
    </row>
    <row r="29" spans="1:14" hidden="1" x14ac:dyDescent="0.2">
      <c r="A29" s="32"/>
      <c r="B29" s="140"/>
      <c r="C29" s="193" t="s">
        <v>26</v>
      </c>
      <c r="D29" s="193"/>
      <c r="E29" s="193"/>
      <c r="F29" s="193"/>
      <c r="G29" s="193"/>
      <c r="H29" s="193"/>
      <c r="I29" s="193"/>
      <c r="J29" s="193"/>
      <c r="K29" s="193"/>
      <c r="L29" s="20"/>
      <c r="M29" s="20"/>
      <c r="N29" s="95"/>
    </row>
    <row r="30" spans="1:14" hidden="1" x14ac:dyDescent="0.2">
      <c r="A30" s="32"/>
      <c r="B30" s="140"/>
      <c r="C30" s="193" t="s">
        <v>27</v>
      </c>
      <c r="D30" s="193"/>
      <c r="E30" s="193"/>
      <c r="F30" s="193"/>
      <c r="G30" s="193"/>
      <c r="H30" s="193"/>
      <c r="I30" s="193"/>
      <c r="J30" s="193"/>
      <c r="K30" s="193"/>
      <c r="L30" s="20"/>
      <c r="M30" s="20"/>
      <c r="N30" s="95"/>
    </row>
    <row r="31" spans="1:14" hidden="1" x14ac:dyDescent="0.2">
      <c r="A31" s="32"/>
      <c r="B31" s="140"/>
      <c r="C31" s="193" t="s">
        <v>28</v>
      </c>
      <c r="D31" s="193"/>
      <c r="E31" s="193"/>
      <c r="F31" s="193"/>
      <c r="G31" s="193"/>
      <c r="H31" s="193"/>
      <c r="I31" s="193"/>
      <c r="J31" s="193"/>
      <c r="K31" s="193"/>
      <c r="L31" s="20"/>
      <c r="M31" s="20"/>
      <c r="N31" s="95"/>
    </row>
    <row r="32" spans="1:14" hidden="1" x14ac:dyDescent="0.2">
      <c r="A32" s="32"/>
      <c r="B32" s="140"/>
      <c r="C32" s="193" t="s">
        <v>29</v>
      </c>
      <c r="D32" s="193"/>
      <c r="E32" s="193"/>
      <c r="F32" s="193"/>
      <c r="G32" s="193"/>
      <c r="H32" s="193"/>
      <c r="I32" s="193"/>
      <c r="J32" s="193"/>
      <c r="K32" s="193"/>
      <c r="L32" s="20"/>
      <c r="M32" s="20"/>
      <c r="N32" s="95"/>
    </row>
    <row r="33" spans="1:14" hidden="1" x14ac:dyDescent="0.2">
      <c r="A33" s="32"/>
      <c r="B33" s="140"/>
      <c r="C33" s="193" t="s">
        <v>30</v>
      </c>
      <c r="D33" s="193"/>
      <c r="E33" s="193"/>
      <c r="F33" s="193"/>
      <c r="G33" s="193"/>
      <c r="H33" s="193"/>
      <c r="I33" s="193"/>
      <c r="J33" s="193"/>
      <c r="K33" s="193"/>
      <c r="L33" s="20"/>
      <c r="M33" s="20"/>
      <c r="N33" s="95"/>
    </row>
    <row r="34" spans="1:14" hidden="1" x14ac:dyDescent="0.2">
      <c r="A34" s="32"/>
      <c r="B34" s="140"/>
      <c r="C34" s="193" t="s">
        <v>31</v>
      </c>
      <c r="D34" s="193"/>
      <c r="E34" s="193"/>
      <c r="F34" s="193"/>
      <c r="G34" s="193"/>
      <c r="H34" s="193"/>
      <c r="I34" s="193"/>
      <c r="J34" s="193"/>
      <c r="K34" s="193"/>
      <c r="L34" s="20"/>
      <c r="M34" s="20"/>
      <c r="N34" s="95"/>
    </row>
    <row r="35" spans="1:14" hidden="1" x14ac:dyDescent="0.2">
      <c r="A35" s="32"/>
      <c r="B35" s="140"/>
      <c r="C35" s="193" t="s">
        <v>32</v>
      </c>
      <c r="D35" s="193"/>
      <c r="E35" s="193"/>
      <c r="F35" s="193"/>
      <c r="G35" s="193"/>
      <c r="H35" s="193"/>
      <c r="I35" s="193"/>
      <c r="J35" s="193"/>
      <c r="K35" s="193"/>
      <c r="L35" s="20"/>
      <c r="M35" s="20"/>
      <c r="N35" s="95"/>
    </row>
    <row r="36" spans="1:14" hidden="1" x14ac:dyDescent="0.2">
      <c r="A36" s="32"/>
      <c r="B36" s="140"/>
      <c r="C36" s="193" t="s">
        <v>33</v>
      </c>
      <c r="D36" s="193"/>
      <c r="E36" s="193"/>
      <c r="F36" s="193"/>
      <c r="G36" s="193"/>
      <c r="H36" s="193"/>
      <c r="I36" s="193"/>
      <c r="J36" s="193"/>
      <c r="K36" s="193"/>
      <c r="L36" s="20"/>
      <c r="M36" s="20"/>
      <c r="N36" s="95"/>
    </row>
    <row r="37" spans="1:14" hidden="1" x14ac:dyDescent="0.2">
      <c r="A37" s="32"/>
      <c r="B37" s="140"/>
      <c r="C37" s="193" t="s">
        <v>34</v>
      </c>
      <c r="D37" s="193"/>
      <c r="E37" s="193"/>
      <c r="F37" s="193"/>
      <c r="G37" s="193"/>
      <c r="H37" s="193"/>
      <c r="I37" s="193"/>
      <c r="J37" s="193"/>
      <c r="K37" s="193"/>
      <c r="L37" s="20"/>
      <c r="M37" s="20"/>
      <c r="N37" s="95"/>
    </row>
    <row r="38" spans="1:14" hidden="1" x14ac:dyDescent="0.2">
      <c r="A38" s="32"/>
      <c r="B38" s="140"/>
      <c r="C38" s="193" t="s">
        <v>35</v>
      </c>
      <c r="D38" s="193"/>
      <c r="E38" s="193"/>
      <c r="F38" s="193"/>
      <c r="G38" s="193"/>
      <c r="H38" s="193"/>
      <c r="I38" s="193"/>
      <c r="J38" s="193"/>
      <c r="K38" s="193"/>
      <c r="L38" s="20"/>
      <c r="M38" s="20"/>
      <c r="N38" s="95"/>
    </row>
    <row r="39" spans="1:14" ht="13.5" hidden="1" thickBot="1" x14ac:dyDescent="0.25">
      <c r="A39" s="32"/>
      <c r="B39" s="140"/>
      <c r="C39" s="193" t="s">
        <v>36</v>
      </c>
      <c r="D39" s="193"/>
      <c r="E39" s="193"/>
      <c r="F39" s="193"/>
      <c r="G39" s="193"/>
      <c r="H39" s="193"/>
      <c r="I39" s="193"/>
      <c r="J39" s="193"/>
      <c r="K39" s="193"/>
      <c r="L39" s="20"/>
      <c r="M39" s="20"/>
      <c r="N39" s="95"/>
    </row>
    <row r="40" spans="1:14" ht="64.5" thickBot="1" x14ac:dyDescent="0.25">
      <c r="A40" s="56" t="s">
        <v>64</v>
      </c>
      <c r="B40" s="139" t="s">
        <v>89</v>
      </c>
      <c r="C40" s="211" t="s">
        <v>63</v>
      </c>
      <c r="D40" s="211"/>
      <c r="E40" s="211"/>
      <c r="F40" s="211"/>
      <c r="G40" s="211"/>
      <c r="H40" s="211"/>
      <c r="I40" s="211"/>
      <c r="J40" s="211"/>
      <c r="K40" s="211"/>
      <c r="L40" s="211"/>
      <c r="M40" s="212"/>
      <c r="N40" s="230" t="s">
        <v>96</v>
      </c>
    </row>
    <row r="41" spans="1:14" ht="13.5" thickBot="1" x14ac:dyDescent="0.25">
      <c r="A41" s="215"/>
      <c r="B41" s="216"/>
      <c r="C41" s="64" t="s">
        <v>60</v>
      </c>
      <c r="D41" s="65" t="s">
        <v>61</v>
      </c>
      <c r="E41" s="65" t="s">
        <v>62</v>
      </c>
      <c r="F41" s="65"/>
      <c r="G41" s="65" t="s">
        <v>90</v>
      </c>
      <c r="H41" s="65"/>
      <c r="I41" s="65"/>
      <c r="J41" s="65" t="s">
        <v>86</v>
      </c>
      <c r="K41" s="65"/>
      <c r="L41" s="65" t="s">
        <v>70</v>
      </c>
      <c r="M41" s="136"/>
      <c r="N41" s="231"/>
    </row>
    <row r="42" spans="1:14" x14ac:dyDescent="0.2">
      <c r="A42" s="115"/>
      <c r="B42" s="131"/>
      <c r="C42" s="114" t="s">
        <v>30</v>
      </c>
      <c r="D42" s="126">
        <v>4</v>
      </c>
      <c r="E42" s="124" t="str">
        <f>IF(ISERROR(VLOOKUP(C42,[2]TabelaNorm!$A$2:$E$50,4,FALSE)),"",VLOOKUP(C42,[2]TabelaNorm!$A$2:$E$50,4,FALSE))</f>
        <v>szt</v>
      </c>
      <c r="F42" s="124" t="str">
        <f>IF(ISERROR(VLOOKUP(C42,[2]TabelaNorm!$A$2:$E$50,4,FALSE)),"","x")</f>
        <v>x</v>
      </c>
      <c r="G42" s="127">
        <f>IF(ISERROR(VLOOKUP($C42,[2]TabelaNorm!$A$2:$E$50,2,FALSE)),"",VLOOKUP($C42,[2]TabelaNorm!$A$2:$E$50,2,FALSE))</f>
        <v>1.49</v>
      </c>
      <c r="H42" s="127" t="str">
        <f>IF(ISERROR(VLOOKUP($C42,[2]TabelaNorm!$A$2:$E$50,3,FALSE)),"",VLOOKUP($C42,[2]TabelaNorm!$A$2:$E$50,3,FALSE))</f>
        <v>m2</v>
      </c>
      <c r="I42" s="124" t="str">
        <f>IF(ISERROR(IF(VLOOKUP($C42,[2]TabelaNorm!$A$2:$E$50,5,FALSE)=1,"x","")),"",IF(VLOOKUP($C42,[2]TabelaNorm!$A$2:$E$50,5,FALSE)=1,"x",""))</f>
        <v/>
      </c>
      <c r="J42" s="126"/>
      <c r="K42" s="124" t="str">
        <f>IF(ISERROR(VLOOKUP($C42,[2]TabelaNorm!$A$2:$E$50,4,FALSE)),"","=")</f>
        <v>=</v>
      </c>
      <c r="L42" s="148">
        <f t="shared" ref="L42:L94" si="0">IF(ISERROR(IF(I42="x",D42*G42*J42,D42*G42)),"",IF(I42="x",D42*G42*J42,D42*G42))</f>
        <v>5.96</v>
      </c>
      <c r="M42" s="125" t="str">
        <f>IF(ISERROR(VLOOKUP($C42,[2]TabelaNorm!$A$2:$E$50,4,FALSE)),"","m2")</f>
        <v>m2</v>
      </c>
      <c r="N42" s="120"/>
    </row>
    <row r="43" spans="1:14" x14ac:dyDescent="0.2">
      <c r="A43" s="114"/>
      <c r="B43" s="131"/>
      <c r="C43" s="114"/>
      <c r="D43" s="126"/>
      <c r="E43" s="124" t="str">
        <f>IF(ISERROR(VLOOKUP(C43,[2]TabelaNorm!$A$2:$E$50,4,FALSE)),"",VLOOKUP(C43,[2]TabelaNorm!$A$2:$E$50,4,FALSE))</f>
        <v/>
      </c>
      <c r="F43" s="124" t="str">
        <f>IF(ISERROR(VLOOKUP(C43,[2]TabelaNorm!$A$2:$E$50,4,FALSE)),"","x")</f>
        <v/>
      </c>
      <c r="G43" s="127" t="str">
        <f>IF(ISERROR(VLOOKUP($C43,[2]TabelaNorm!$A$2:$E$50,2,FALSE)),"",VLOOKUP($C43,[2]TabelaNorm!$A$2:$E$50,2,FALSE))</f>
        <v/>
      </c>
      <c r="H43" s="127" t="str">
        <f>IF(ISERROR(VLOOKUP($C43,[2]TabelaNorm!$A$2:$E$50,3,FALSE)),"",VLOOKUP($C43,[2]TabelaNorm!$A$2:$E$50,3,FALSE))</f>
        <v/>
      </c>
      <c r="I43" s="124" t="str">
        <f>IF(ISERROR(IF(VLOOKUP($C43,[2]TabelaNorm!$A$2:$E$50,5,FALSE)=1,"x","")),"",IF(VLOOKUP($C43,[2]TabelaNorm!$A$2:$E$50,5,FALSE)=1,"x",""))</f>
        <v/>
      </c>
      <c r="J43" s="126"/>
      <c r="K43" s="124" t="str">
        <f>IF(ISERROR(VLOOKUP($C43,[2]TabelaNorm!$A$2:$E$50,4,FALSE)),"","=")</f>
        <v/>
      </c>
      <c r="L43" s="148" t="str">
        <f t="shared" si="0"/>
        <v/>
      </c>
      <c r="M43" s="125" t="str">
        <f>IF(ISERROR(VLOOKUP($C43,[2]TabelaNorm!$A$2:$E$50,4,FALSE)),"","m2")</f>
        <v/>
      </c>
      <c r="N43" s="120"/>
    </row>
    <row r="44" spans="1:14" x14ac:dyDescent="0.2">
      <c r="A44" s="114"/>
      <c r="B44" s="131" t="s">
        <v>227</v>
      </c>
      <c r="C44" s="114" t="s">
        <v>1</v>
      </c>
      <c r="D44" s="126">
        <v>21</v>
      </c>
      <c r="E44" s="124" t="str">
        <f>IF(ISERROR(VLOOKUP(C44,[2]TabelaNorm!$A$2:$E$50,4,FALSE)),"",VLOOKUP(C44,[2]TabelaNorm!$A$2:$E$50,4,FALSE))</f>
        <v>szt</v>
      </c>
      <c r="F44" s="124" t="str">
        <f>IF(ISERROR(VLOOKUP(C44,[2]TabelaNorm!$A$2:$E$50,4,FALSE)),"","x")</f>
        <v>x</v>
      </c>
      <c r="G44" s="127">
        <f>IF(ISERROR(VLOOKUP($C44,[2]TabelaNorm!$A$2:$E$50,2,FALSE)),"",VLOOKUP($C44,[2]TabelaNorm!$A$2:$E$50,2,FALSE))</f>
        <v>0.5</v>
      </c>
      <c r="H44" s="127" t="str">
        <f>IF(ISERROR(VLOOKUP($C44,[2]TabelaNorm!$A$2:$E$50,3,FALSE)),"",VLOOKUP($C44,[2]TabelaNorm!$A$2:$E$50,3,FALSE))</f>
        <v>m2</v>
      </c>
      <c r="I44" s="124" t="str">
        <f>IF(ISERROR(IF(VLOOKUP($C44,[2]TabelaNorm!$A$2:$E$50,5,FALSE)=1,"x","")),"",IF(VLOOKUP($C44,[2]TabelaNorm!$A$2:$E$50,5,FALSE)=1,"x",""))</f>
        <v>x</v>
      </c>
      <c r="J44" s="126">
        <v>4</v>
      </c>
      <c r="K44" s="124" t="str">
        <f>IF(ISERROR(VLOOKUP($C44,[2]TabelaNorm!$A$2:$E$50,4,FALSE)),"","=")</f>
        <v>=</v>
      </c>
      <c r="L44" s="148">
        <f t="shared" si="0"/>
        <v>42</v>
      </c>
      <c r="M44" s="125" t="str">
        <f>IF(ISERROR(VLOOKUP($C44,[2]TabelaNorm!$A$2:$E$50,4,FALSE)),"","m2")</f>
        <v>m2</v>
      </c>
      <c r="N44" s="122"/>
    </row>
    <row r="45" spans="1:14" x14ac:dyDescent="0.2">
      <c r="A45" s="115"/>
      <c r="B45" s="130"/>
      <c r="C45" s="114" t="s">
        <v>5</v>
      </c>
      <c r="D45" s="126">
        <v>12</v>
      </c>
      <c r="E45" s="124" t="str">
        <f>IF(ISERROR(VLOOKUP(C45,[2]TabelaNorm!$A$2:$E$50,4,FALSE)),"",VLOOKUP(C45,[2]TabelaNorm!$A$2:$E$50,4,FALSE))</f>
        <v>mb</v>
      </c>
      <c r="F45" s="124" t="str">
        <f>IF(ISERROR(VLOOKUP(C45,[2]TabelaNorm!$A$2:$E$50,4,FALSE)),"","x")</f>
        <v>x</v>
      </c>
      <c r="G45" s="127">
        <f>IF(ISERROR(VLOOKUP($C45,[2]TabelaNorm!$A$2:$E$50,2,FALSE)),"",VLOOKUP($C45,[2]TabelaNorm!$A$2:$E$50,2,FALSE))</f>
        <v>0.375</v>
      </c>
      <c r="H45" s="127" t="str">
        <f>IF(ISERROR(VLOOKUP($C45,[2]TabelaNorm!$A$2:$E$50,3,FALSE)),"",VLOOKUP($C45,[2]TabelaNorm!$A$2:$E$50,3,FALSE))</f>
        <v>m2/mb</v>
      </c>
      <c r="I45" s="124" t="str">
        <f>IF(ISERROR(IF(VLOOKUP($C45,[2]TabelaNorm!$A$2:$E$50,5,FALSE)=1,"x","")),"",IF(VLOOKUP($C45,[2]TabelaNorm!$A$2:$E$50,5,FALSE)=1,"x",""))</f>
        <v/>
      </c>
      <c r="J45" s="126"/>
      <c r="K45" s="124" t="str">
        <f>IF(ISERROR(VLOOKUP($C45,[2]TabelaNorm!$A$2:$E$50,4,FALSE)),"","=")</f>
        <v>=</v>
      </c>
      <c r="L45" s="148">
        <f t="shared" si="0"/>
        <v>4.5</v>
      </c>
      <c r="M45" s="125" t="str">
        <f>IF(ISERROR(VLOOKUP($C45,[2]TabelaNorm!$A$2:$E$50,4,FALSE)),"","m2")</f>
        <v>m2</v>
      </c>
      <c r="N45" s="120"/>
    </row>
    <row r="46" spans="1:14" x14ac:dyDescent="0.2">
      <c r="A46" s="115"/>
      <c r="B46" s="130"/>
      <c r="C46" s="114" t="s">
        <v>4</v>
      </c>
      <c r="D46" s="126">
        <v>15</v>
      </c>
      <c r="E46" s="124" t="str">
        <f>IF(ISERROR(VLOOKUP(C46,[2]TabelaNorm!$A$2:$E$50,4,FALSE)),"",VLOOKUP(C46,[2]TabelaNorm!$A$2:$E$50,4,FALSE))</f>
        <v>mb</v>
      </c>
      <c r="F46" s="124" t="str">
        <f>IF(ISERROR(VLOOKUP(C46,[2]TabelaNorm!$A$2:$E$50,4,FALSE)),"","x")</f>
        <v>x</v>
      </c>
      <c r="G46" s="127">
        <f>IF(ISERROR(VLOOKUP($C46,[2]TabelaNorm!$A$2:$E$50,2,FALSE)),"",VLOOKUP($C46,[2]TabelaNorm!$A$2:$E$50,2,FALSE))</f>
        <v>0.26250000000000001</v>
      </c>
      <c r="H46" s="127" t="str">
        <f>IF(ISERROR(VLOOKUP($C46,[2]TabelaNorm!$A$2:$E$50,3,FALSE)),"",VLOOKUP($C46,[2]TabelaNorm!$A$2:$E$50,3,FALSE))</f>
        <v>m2/mb</v>
      </c>
      <c r="I46" s="124" t="str">
        <f>IF(ISERROR(IF(VLOOKUP($C46,[2]TabelaNorm!$A$2:$E$50,5,FALSE)=1,"x","")),"",IF(VLOOKUP($C46,[2]TabelaNorm!$A$2:$E$50,5,FALSE)=1,"x",""))</f>
        <v/>
      </c>
      <c r="J46" s="126"/>
      <c r="K46" s="124" t="str">
        <f>IF(ISERROR(VLOOKUP($C46,[2]TabelaNorm!$A$2:$E$50,4,FALSE)),"","=")</f>
        <v>=</v>
      </c>
      <c r="L46" s="148">
        <f t="shared" si="0"/>
        <v>3.9375</v>
      </c>
      <c r="M46" s="125" t="str">
        <f>IF(ISERROR(VLOOKUP($C46,[2]TabelaNorm!$A$2:$E$50,4,FALSE)),"","m2")</f>
        <v>m2</v>
      </c>
      <c r="N46" s="120"/>
    </row>
    <row r="47" spans="1:14" x14ac:dyDescent="0.2">
      <c r="A47" s="114"/>
      <c r="B47" s="130"/>
      <c r="C47" s="114"/>
      <c r="D47" s="126"/>
      <c r="E47" s="124" t="str">
        <f>IF(ISERROR(VLOOKUP(C47,[2]TabelaNorm!$A$2:$E$50,4,FALSE)),"",VLOOKUP(C47,[2]TabelaNorm!$A$2:$E$50,4,FALSE))</f>
        <v/>
      </c>
      <c r="F47" s="124" t="str">
        <f>IF(ISERROR(VLOOKUP(C47,[2]TabelaNorm!$A$2:$E$50,4,FALSE)),"","x")</f>
        <v/>
      </c>
      <c r="G47" s="127" t="str">
        <f>IF(ISERROR(VLOOKUP($C47,[2]TabelaNorm!$A$2:$E$50,2,FALSE)),"",VLOOKUP($C47,[2]TabelaNorm!$A$2:$E$50,2,FALSE))</f>
        <v/>
      </c>
      <c r="H47" s="127" t="str">
        <f>IF(ISERROR(VLOOKUP($C47,[2]TabelaNorm!$A$2:$E$50,3,FALSE)),"",VLOOKUP($C47,[2]TabelaNorm!$A$2:$E$50,3,FALSE))</f>
        <v/>
      </c>
      <c r="I47" s="124" t="str">
        <f>IF(ISERROR(IF(VLOOKUP($C47,[2]TabelaNorm!$A$2:$E$50,5,FALSE)=1,"x","")),"",IF(VLOOKUP($C47,[2]TabelaNorm!$A$2:$E$50,5,FALSE)=1,"x",""))</f>
        <v/>
      </c>
      <c r="J47" s="126"/>
      <c r="K47" s="124" t="str">
        <f>IF(ISERROR(VLOOKUP($C47,[2]TabelaNorm!$A$2:$E$50,4,FALSE)),"","=")</f>
        <v/>
      </c>
      <c r="L47" s="148" t="str">
        <f t="shared" si="0"/>
        <v/>
      </c>
      <c r="M47" s="125" t="str">
        <f>IF(ISERROR(VLOOKUP($C47,[2]TabelaNorm!$A$2:$E$50,4,FALSE)),"","m2")</f>
        <v/>
      </c>
      <c r="N47" s="122"/>
    </row>
    <row r="48" spans="1:14" x14ac:dyDescent="0.2">
      <c r="A48" s="114"/>
      <c r="B48" s="130" t="s">
        <v>228</v>
      </c>
      <c r="C48" s="114" t="s">
        <v>1</v>
      </c>
      <c r="D48" s="126">
        <v>13</v>
      </c>
      <c r="E48" s="124" t="str">
        <f>IF(ISERROR(VLOOKUP(C48,[2]TabelaNorm!$A$2:$E$50,4,FALSE)),"",VLOOKUP(C48,[2]TabelaNorm!$A$2:$E$50,4,FALSE))</f>
        <v>szt</v>
      </c>
      <c r="F48" s="124" t="str">
        <f>IF(ISERROR(VLOOKUP(C48,[2]TabelaNorm!$A$2:$E$50,4,FALSE)),"","x")</f>
        <v>x</v>
      </c>
      <c r="G48" s="127">
        <f>IF(ISERROR(VLOOKUP($C48,[2]TabelaNorm!$A$2:$E$50,2,FALSE)),"",VLOOKUP($C48,[2]TabelaNorm!$A$2:$E$50,2,FALSE))</f>
        <v>0.5</v>
      </c>
      <c r="H48" s="127" t="str">
        <f>IF(ISERROR(VLOOKUP($C48,[2]TabelaNorm!$A$2:$E$50,3,FALSE)),"",VLOOKUP($C48,[2]TabelaNorm!$A$2:$E$50,3,FALSE))</f>
        <v>m2</v>
      </c>
      <c r="I48" s="124" t="str">
        <f>IF(ISERROR(IF(VLOOKUP($C48,[2]TabelaNorm!$A$2:$E$50,5,FALSE)=1,"x","")),"",IF(VLOOKUP($C48,[2]TabelaNorm!$A$2:$E$50,5,FALSE)=1,"x",""))</f>
        <v>x</v>
      </c>
      <c r="J48" s="126">
        <v>4</v>
      </c>
      <c r="K48" s="124" t="str">
        <f>IF(ISERROR(VLOOKUP($C48,[2]TabelaNorm!$A$2:$E$50,4,FALSE)),"","=")</f>
        <v>=</v>
      </c>
      <c r="L48" s="148">
        <f t="shared" si="0"/>
        <v>26</v>
      </c>
      <c r="M48" s="125" t="str">
        <f>IF(ISERROR(VLOOKUP($C48,[2]TabelaNorm!$A$2:$E$50,4,FALSE)),"","m2")</f>
        <v>m2</v>
      </c>
      <c r="N48" s="122"/>
    </row>
    <row r="49" spans="1:14" x14ac:dyDescent="0.2">
      <c r="A49" s="114"/>
      <c r="B49" s="130"/>
      <c r="C49" s="114" t="s">
        <v>16</v>
      </c>
      <c r="D49" s="126">
        <v>23</v>
      </c>
      <c r="E49" s="124" t="str">
        <f>IF(ISERROR(VLOOKUP(C49,[2]TabelaNorm!$A$2:$E$50,4,FALSE)),"",VLOOKUP(C49,[2]TabelaNorm!$A$2:$E$50,4,FALSE))</f>
        <v>mb</v>
      </c>
      <c r="F49" s="124" t="str">
        <f>IF(ISERROR(VLOOKUP(C49,[2]TabelaNorm!$A$2:$E$50,4,FALSE)),"","x")</f>
        <v>x</v>
      </c>
      <c r="G49" s="127">
        <f>IF(ISERROR(VLOOKUP($C49,[2]TabelaNorm!$A$2:$E$50,2,FALSE)),"",VLOOKUP($C49,[2]TabelaNorm!$A$2:$E$50,2,FALSE))</f>
        <v>0.24</v>
      </c>
      <c r="H49" s="127" t="str">
        <f>IF(ISERROR(VLOOKUP($C49,[2]TabelaNorm!$A$2:$E$50,3,FALSE)),"",VLOOKUP($C49,[2]TabelaNorm!$A$2:$E$50,3,FALSE))</f>
        <v>m2/mb</v>
      </c>
      <c r="I49" s="124" t="str">
        <f>IF(ISERROR(IF(VLOOKUP($C49,[2]TabelaNorm!$A$2:$E$50,5,FALSE)=1,"x","")),"",IF(VLOOKUP($C49,[2]TabelaNorm!$A$2:$E$50,5,FALSE)=1,"x",""))</f>
        <v/>
      </c>
      <c r="J49" s="126"/>
      <c r="K49" s="124" t="str">
        <f>IF(ISERROR(VLOOKUP($C49,[2]TabelaNorm!$A$2:$E$50,4,FALSE)),"","=")</f>
        <v>=</v>
      </c>
      <c r="L49" s="148">
        <f t="shared" si="0"/>
        <v>5.52</v>
      </c>
      <c r="M49" s="125" t="str">
        <f>IF(ISERROR(VLOOKUP($C49,[2]TabelaNorm!$A$2:$E$50,4,FALSE)),"","m2")</f>
        <v>m2</v>
      </c>
      <c r="N49" s="163"/>
    </row>
    <row r="50" spans="1:14" x14ac:dyDescent="0.2">
      <c r="A50" s="114"/>
      <c r="B50" s="130"/>
      <c r="C50" s="114" t="s">
        <v>229</v>
      </c>
      <c r="D50" s="126">
        <v>40</v>
      </c>
      <c r="E50" s="124" t="str">
        <f>IF(ISERROR(VLOOKUP(C50,[2]TabelaNorm!$A$2:$E$50,4,FALSE)),"",VLOOKUP(C50,[2]TabelaNorm!$A$2:$E$50,4,FALSE))</f>
        <v>mb</v>
      </c>
      <c r="F50" s="124" t="str">
        <f>IF(ISERROR(VLOOKUP(C50,[2]TabelaNorm!$A$2:$E$50,4,FALSE)),"","x")</f>
        <v>x</v>
      </c>
      <c r="G50" s="127">
        <f>IF(ISERROR(VLOOKUP($C50,[2]TabelaNorm!$A$2:$E$50,2,FALSE)),"",VLOOKUP($C50,[2]TabelaNorm!$A$2:$E$50,2,FALSE))</f>
        <v>0.24</v>
      </c>
      <c r="H50" s="127" t="str">
        <f>IF(ISERROR(VLOOKUP($C50,[2]TabelaNorm!$A$2:$E$50,3,FALSE)),"",VLOOKUP($C50,[2]TabelaNorm!$A$2:$E$50,3,FALSE))</f>
        <v>m2/mb</v>
      </c>
      <c r="I50" s="124" t="str">
        <f>IF(ISERROR(IF(VLOOKUP($C50,[2]TabelaNorm!$A$2:$E$50,5,FALSE)=1,"x","")),"",IF(VLOOKUP($C50,[2]TabelaNorm!$A$2:$E$50,5,FALSE)=1,"x",""))</f>
        <v/>
      </c>
      <c r="J50" s="126"/>
      <c r="K50" s="124" t="str">
        <f>IF(ISERROR(VLOOKUP($C50,[2]TabelaNorm!$A$2:$E$50,4,FALSE)),"","=")</f>
        <v>=</v>
      </c>
      <c r="L50" s="148">
        <f t="shared" si="0"/>
        <v>9.6</v>
      </c>
      <c r="M50" s="125" t="str">
        <f>IF(ISERROR(VLOOKUP($C50,[2]TabelaNorm!$A$2:$E$50,4,FALSE)),"","m2")</f>
        <v>m2</v>
      </c>
      <c r="N50" s="163"/>
    </row>
    <row r="51" spans="1:14" x14ac:dyDescent="0.2">
      <c r="A51" s="114"/>
      <c r="B51" s="130"/>
      <c r="C51" s="114"/>
      <c r="D51" s="126"/>
      <c r="E51" s="124" t="str">
        <f>IF(ISERROR(VLOOKUP(C51,[2]TabelaNorm!$A$2:$E$50,4,FALSE)),"",VLOOKUP(C51,[2]TabelaNorm!$A$2:$E$50,4,FALSE))</f>
        <v/>
      </c>
      <c r="F51" s="124" t="str">
        <f>IF(ISERROR(VLOOKUP(C51,[2]TabelaNorm!$A$2:$E$50,4,FALSE)),"","x")</f>
        <v/>
      </c>
      <c r="G51" s="127" t="str">
        <f>IF(ISERROR(VLOOKUP($C51,[2]TabelaNorm!$A$2:$E$50,2,FALSE)),"",VLOOKUP($C51,[2]TabelaNorm!$A$2:$E$50,2,FALSE))</f>
        <v/>
      </c>
      <c r="H51" s="127" t="str">
        <f>IF(ISERROR(VLOOKUP($C51,[2]TabelaNorm!$A$2:$E$50,3,FALSE)),"",VLOOKUP($C51,[2]TabelaNorm!$A$2:$E$50,3,FALSE))</f>
        <v/>
      </c>
      <c r="I51" s="124" t="str">
        <f>IF(ISERROR(IF(VLOOKUP($C51,[2]TabelaNorm!$A$2:$E$50,5,FALSE)=1,"x","")),"",IF(VLOOKUP($C51,[2]TabelaNorm!$A$2:$E$50,5,FALSE)=1,"x",""))</f>
        <v/>
      </c>
      <c r="J51" s="126"/>
      <c r="K51" s="124" t="str">
        <f>IF(ISERROR(VLOOKUP($C51,[2]TabelaNorm!$A$2:$E$50,4,FALSE)),"","=")</f>
        <v/>
      </c>
      <c r="L51" s="148" t="str">
        <f t="shared" si="0"/>
        <v/>
      </c>
      <c r="M51" s="125" t="str">
        <f>IF(ISERROR(VLOOKUP($C51,[2]TabelaNorm!$A$2:$E$50,4,FALSE)),"","m2")</f>
        <v/>
      </c>
      <c r="N51" s="163"/>
    </row>
    <row r="52" spans="1:14" x14ac:dyDescent="0.2">
      <c r="A52" s="160"/>
      <c r="B52" s="130" t="s">
        <v>230</v>
      </c>
      <c r="C52" s="114" t="s">
        <v>16</v>
      </c>
      <c r="D52" s="126">
        <v>44</v>
      </c>
      <c r="E52" s="124" t="str">
        <f>IF(ISERROR(VLOOKUP(C52,[2]TabelaNorm!$A$2:$E$50,4,FALSE)),"",VLOOKUP(C52,[2]TabelaNorm!$A$2:$E$50,4,FALSE))</f>
        <v>mb</v>
      </c>
      <c r="F52" s="124" t="str">
        <f>IF(ISERROR(VLOOKUP(C52,[2]TabelaNorm!$A$2:$E$50,4,FALSE)),"","x")</f>
        <v>x</v>
      </c>
      <c r="G52" s="127">
        <f>IF(ISERROR(VLOOKUP($C52,[2]TabelaNorm!$A$2:$E$50,2,FALSE)),"",VLOOKUP($C52,[2]TabelaNorm!$A$2:$E$50,2,FALSE))</f>
        <v>0.24</v>
      </c>
      <c r="H52" s="127" t="str">
        <f>IF(ISERROR(VLOOKUP($C52,[2]TabelaNorm!$A$2:$E$50,3,FALSE)),"",VLOOKUP($C52,[2]TabelaNorm!$A$2:$E$50,3,FALSE))</f>
        <v>m2/mb</v>
      </c>
      <c r="I52" s="124" t="str">
        <f>IF(ISERROR(IF(VLOOKUP($C52,[2]TabelaNorm!$A$2:$E$50,5,FALSE)=1,"x","")),"",IF(VLOOKUP($C52,[2]TabelaNorm!$A$2:$E$50,5,FALSE)=1,"x",""))</f>
        <v/>
      </c>
      <c r="J52" s="126"/>
      <c r="K52" s="124" t="str">
        <f>IF(ISERROR(VLOOKUP($C52,[2]TabelaNorm!$A$2:$E$50,4,FALSE)),"","=")</f>
        <v>=</v>
      </c>
      <c r="L52" s="148">
        <f t="shared" si="0"/>
        <v>10.559999999999999</v>
      </c>
      <c r="M52" s="125" t="str">
        <f>IF(ISERROR(VLOOKUP($C52,[2]TabelaNorm!$A$2:$E$50,4,FALSE)),"","m2")</f>
        <v>m2</v>
      </c>
      <c r="N52" s="122"/>
    </row>
    <row r="53" spans="1:14" x14ac:dyDescent="0.2">
      <c r="A53" s="114"/>
      <c r="B53" s="130"/>
      <c r="C53" s="114" t="s">
        <v>28</v>
      </c>
      <c r="D53" s="126">
        <v>40</v>
      </c>
      <c r="E53" s="124" t="str">
        <f>IF(ISERROR(VLOOKUP(C53,[2]TabelaNorm!$A$2:$E$50,4,FALSE)),"",VLOOKUP(C53,[2]TabelaNorm!$A$2:$E$50,4,FALSE))</f>
        <v>mb</v>
      </c>
      <c r="F53" s="124" t="str">
        <f>IF(ISERROR(VLOOKUP(C53,[2]TabelaNorm!$A$2:$E$50,4,FALSE)),"","x")</f>
        <v>x</v>
      </c>
      <c r="G53" s="127">
        <f>IF(ISERROR(VLOOKUP($C53,[2]TabelaNorm!$A$2:$E$50,2,FALSE)),"",VLOOKUP($C53,[2]TabelaNorm!$A$2:$E$50,2,FALSE))</f>
        <v>0.24</v>
      </c>
      <c r="H53" s="127" t="str">
        <f>IF(ISERROR(VLOOKUP($C53,[2]TabelaNorm!$A$2:$E$50,3,FALSE)),"",VLOOKUP($C53,[2]TabelaNorm!$A$2:$E$50,3,FALSE))</f>
        <v>m2/mb</v>
      </c>
      <c r="I53" s="124" t="str">
        <f>IF(ISERROR(IF(VLOOKUP($C53,[2]TabelaNorm!$A$2:$E$50,5,FALSE)=1,"x","")),"",IF(VLOOKUP($C53,[2]TabelaNorm!$A$2:$E$50,5,FALSE)=1,"x",""))</f>
        <v/>
      </c>
      <c r="J53" s="126"/>
      <c r="K53" s="124" t="str">
        <f>IF(ISERROR(VLOOKUP($C53,[2]TabelaNorm!$A$2:$E$50,4,FALSE)),"","=")</f>
        <v>=</v>
      </c>
      <c r="L53" s="148">
        <f t="shared" si="0"/>
        <v>9.6</v>
      </c>
      <c r="M53" s="125" t="str">
        <f>IF(ISERROR(VLOOKUP($C53,[2]TabelaNorm!$A$2:$E$50,4,FALSE)),"","m2")</f>
        <v>m2</v>
      </c>
      <c r="N53" s="122"/>
    </row>
    <row r="54" spans="1:14" x14ac:dyDescent="0.2">
      <c r="A54" s="114"/>
      <c r="B54" s="130"/>
      <c r="C54" s="114" t="s">
        <v>23</v>
      </c>
      <c r="D54" s="126">
        <v>20</v>
      </c>
      <c r="E54" s="124" t="str">
        <f>IF(ISERROR(VLOOKUP(C54,[2]TabelaNorm!$A$2:$E$50,4,FALSE)),"",VLOOKUP(C54,[2]TabelaNorm!$A$2:$E$50,4,FALSE))</f>
        <v>mb</v>
      </c>
      <c r="F54" s="124" t="str">
        <f>IF(ISERROR(VLOOKUP(C54,[2]TabelaNorm!$A$2:$E$50,4,FALSE)),"","x")</f>
        <v>x</v>
      </c>
      <c r="G54" s="127">
        <f>IF(ISERROR(VLOOKUP($C54,[2]TabelaNorm!$A$2:$E$50,2,FALSE)),"",VLOOKUP($C54,[2]TabelaNorm!$A$2:$E$50,2,FALSE))</f>
        <v>0.18</v>
      </c>
      <c r="H54" s="127" t="str">
        <f>IF(ISERROR(VLOOKUP($C54,[2]TabelaNorm!$A$2:$E$50,3,FALSE)),"",VLOOKUP($C54,[2]TabelaNorm!$A$2:$E$50,3,FALSE))</f>
        <v>m2/mb</v>
      </c>
      <c r="I54" s="124" t="str">
        <f>IF(ISERROR(IF(VLOOKUP($C54,[2]TabelaNorm!$A$2:$E$50,5,FALSE)=1,"x","")),"",IF(VLOOKUP($C54,[2]TabelaNorm!$A$2:$E$50,5,FALSE)=1,"x",""))</f>
        <v/>
      </c>
      <c r="J54" s="126"/>
      <c r="K54" s="124" t="str">
        <f>IF(ISERROR(VLOOKUP($C54,[2]TabelaNorm!$A$2:$E$50,4,FALSE)),"","=")</f>
        <v>=</v>
      </c>
      <c r="L54" s="148">
        <f t="shared" si="0"/>
        <v>3.5999999999999996</v>
      </c>
      <c r="M54" s="125" t="str">
        <f>IF(ISERROR(VLOOKUP($C54,[2]TabelaNorm!$A$2:$E$50,4,FALSE)),"","m2")</f>
        <v>m2</v>
      </c>
      <c r="N54" s="146"/>
    </row>
    <row r="55" spans="1:14" x14ac:dyDescent="0.2">
      <c r="A55" s="114"/>
      <c r="B55" s="130"/>
      <c r="C55" s="114"/>
      <c r="D55" s="126"/>
      <c r="E55" s="124" t="str">
        <f>IF(ISERROR(VLOOKUP(C55,[2]TabelaNorm!$A$2:$E$50,4,FALSE)),"",VLOOKUP(C55,[2]TabelaNorm!$A$2:$E$50,4,FALSE))</f>
        <v/>
      </c>
      <c r="F55" s="124" t="str">
        <f>IF(ISERROR(VLOOKUP(C55,[2]TabelaNorm!$A$2:$E$50,4,FALSE)),"","x")</f>
        <v/>
      </c>
      <c r="G55" s="127" t="str">
        <f>IF(ISERROR(VLOOKUP($C55,[2]TabelaNorm!$A$2:$E$50,2,FALSE)),"",VLOOKUP($C55,[2]TabelaNorm!$A$2:$E$50,2,FALSE))</f>
        <v/>
      </c>
      <c r="H55" s="127" t="str">
        <f>IF(ISERROR(VLOOKUP($C55,[2]TabelaNorm!$A$2:$E$50,3,FALSE)),"",VLOOKUP($C55,[2]TabelaNorm!$A$2:$E$50,3,FALSE))</f>
        <v/>
      </c>
      <c r="I55" s="124" t="str">
        <f>IF(ISERROR(IF(VLOOKUP($C55,[2]TabelaNorm!$A$2:$E$50,5,FALSE)=1,"x","")),"",IF(VLOOKUP($C55,[2]TabelaNorm!$A$2:$E$50,5,FALSE)=1,"x",""))</f>
        <v/>
      </c>
      <c r="J55" s="126"/>
      <c r="K55" s="124" t="str">
        <f>IF(ISERROR(VLOOKUP($C55,[2]TabelaNorm!$A$2:$E$50,4,FALSE)),"","=")</f>
        <v/>
      </c>
      <c r="L55" s="148" t="str">
        <f t="shared" si="0"/>
        <v/>
      </c>
      <c r="M55" s="125" t="str">
        <f>IF(ISERROR(VLOOKUP($C55,[2]TabelaNorm!$A$2:$E$50,4,FALSE)),"","m2")</f>
        <v/>
      </c>
      <c r="N55" s="122"/>
    </row>
    <row r="56" spans="1:14" x14ac:dyDescent="0.2">
      <c r="A56" s="114"/>
      <c r="B56" s="130" t="s">
        <v>226</v>
      </c>
      <c r="C56" s="114" t="s">
        <v>1</v>
      </c>
      <c r="D56" s="126">
        <v>15</v>
      </c>
      <c r="E56" s="124" t="str">
        <f>IF(ISERROR(VLOOKUP(C56,[2]TabelaNorm!$A$2:$E$50,4,FALSE)),"",VLOOKUP(C56,[2]TabelaNorm!$A$2:$E$50,4,FALSE))</f>
        <v>szt</v>
      </c>
      <c r="F56" s="124" t="str">
        <f>IF(ISERROR(VLOOKUP(C56,[2]TabelaNorm!$A$2:$E$50,4,FALSE)),"","x")</f>
        <v>x</v>
      </c>
      <c r="G56" s="127">
        <f>IF(ISERROR(VLOOKUP($C56,[2]TabelaNorm!$A$2:$E$50,2,FALSE)),"",VLOOKUP($C56,[2]TabelaNorm!$A$2:$E$50,2,FALSE))</f>
        <v>0.5</v>
      </c>
      <c r="H56" s="127" t="str">
        <f>IF(ISERROR(VLOOKUP($C56,[2]TabelaNorm!$A$2:$E$50,3,FALSE)),"",VLOOKUP($C56,[2]TabelaNorm!$A$2:$E$50,3,FALSE))</f>
        <v>m2</v>
      </c>
      <c r="I56" s="124" t="str">
        <f>IF(ISERROR(IF(VLOOKUP($C56,[2]TabelaNorm!$A$2:$E$50,5,FALSE)=1,"x","")),"",IF(VLOOKUP($C56,[2]TabelaNorm!$A$2:$E$50,5,FALSE)=1,"x",""))</f>
        <v>x</v>
      </c>
      <c r="J56" s="126">
        <v>4</v>
      </c>
      <c r="K56" s="124" t="str">
        <f>IF(ISERROR(VLOOKUP($C56,[2]TabelaNorm!$A$2:$E$50,4,FALSE)),"","=")</f>
        <v>=</v>
      </c>
      <c r="L56" s="148">
        <f t="shared" si="0"/>
        <v>30</v>
      </c>
      <c r="M56" s="125" t="str">
        <f>IF(ISERROR(VLOOKUP($C56,[2]TabelaNorm!$A$2:$E$50,4,FALSE)),"","m2")</f>
        <v>m2</v>
      </c>
      <c r="N56" s="163"/>
    </row>
    <row r="57" spans="1:14" x14ac:dyDescent="0.2">
      <c r="A57" s="160"/>
      <c r="B57" s="130"/>
      <c r="C57" s="114" t="s">
        <v>5</v>
      </c>
      <c r="D57" s="126">
        <v>3</v>
      </c>
      <c r="E57" s="124" t="str">
        <f>IF(ISERROR(VLOOKUP(C57,[2]TabelaNorm!$A$2:$E$50,4,FALSE)),"",VLOOKUP(C57,[2]TabelaNorm!$A$2:$E$50,4,FALSE))</f>
        <v>mb</v>
      </c>
      <c r="F57" s="124" t="str">
        <f>IF(ISERROR(VLOOKUP(C57,[2]TabelaNorm!$A$2:$E$50,4,FALSE)),"","x")</f>
        <v>x</v>
      </c>
      <c r="G57" s="127">
        <f>IF(ISERROR(VLOOKUP($C57,[2]TabelaNorm!$A$2:$E$50,2,FALSE)),"",VLOOKUP($C57,[2]TabelaNorm!$A$2:$E$50,2,FALSE))</f>
        <v>0.375</v>
      </c>
      <c r="H57" s="127" t="str">
        <f>IF(ISERROR(VLOOKUP($C57,[2]TabelaNorm!$A$2:$E$50,3,FALSE)),"",VLOOKUP($C57,[2]TabelaNorm!$A$2:$E$50,3,FALSE))</f>
        <v>m2/mb</v>
      </c>
      <c r="I57" s="124" t="str">
        <f>IF(ISERROR(IF(VLOOKUP($C57,[2]TabelaNorm!$A$2:$E$50,5,FALSE)=1,"x","")),"",IF(VLOOKUP($C57,[2]TabelaNorm!$A$2:$E$50,5,FALSE)=1,"x",""))</f>
        <v/>
      </c>
      <c r="J57" s="126"/>
      <c r="K57" s="124" t="str">
        <f>IF(ISERROR(VLOOKUP($C57,[2]TabelaNorm!$A$2:$E$50,4,FALSE)),"","=")</f>
        <v>=</v>
      </c>
      <c r="L57" s="148">
        <f t="shared" si="0"/>
        <v>1.125</v>
      </c>
      <c r="M57" s="125" t="str">
        <f>IF(ISERROR(VLOOKUP($C57,[2]TabelaNorm!$A$2:$E$50,4,FALSE)),"","m2")</f>
        <v>m2</v>
      </c>
      <c r="N57" s="146"/>
    </row>
    <row r="58" spans="1:14" x14ac:dyDescent="0.2">
      <c r="A58" s="114"/>
      <c r="B58" s="130"/>
      <c r="C58" s="114" t="s">
        <v>14</v>
      </c>
      <c r="D58" s="126">
        <v>68</v>
      </c>
      <c r="E58" s="124" t="str">
        <f>IF(ISERROR(VLOOKUP(C58,[2]TabelaNorm!$A$2:$E$50,4,FALSE)),"",VLOOKUP(C58,[2]TabelaNorm!$A$2:$E$50,4,FALSE))</f>
        <v>mb</v>
      </c>
      <c r="F58" s="124" t="str">
        <f>IF(ISERROR(VLOOKUP(C58,[2]TabelaNorm!$A$2:$E$50,4,FALSE)),"","x")</f>
        <v>x</v>
      </c>
      <c r="G58" s="127">
        <f>IF(ISERROR(VLOOKUP($C58,[2]TabelaNorm!$A$2:$E$50,2,FALSE)),"",VLOOKUP($C58,[2]TabelaNorm!$A$2:$E$50,2,FALSE))</f>
        <v>0.12</v>
      </c>
      <c r="H58" s="127" t="str">
        <f>IF(ISERROR(VLOOKUP($C58,[2]TabelaNorm!$A$2:$E$50,3,FALSE)),"",VLOOKUP($C58,[2]TabelaNorm!$A$2:$E$50,3,FALSE))</f>
        <v>m2/mb</v>
      </c>
      <c r="I58" s="124" t="str">
        <f>IF(ISERROR(IF(VLOOKUP($C58,[2]TabelaNorm!$A$2:$E$50,5,FALSE)=1,"x","")),"",IF(VLOOKUP($C58,[2]TabelaNorm!$A$2:$E$50,5,FALSE)=1,"x",""))</f>
        <v/>
      </c>
      <c r="J58" s="126"/>
      <c r="K58" s="124" t="str">
        <f>IF(ISERROR(VLOOKUP($C58,[2]TabelaNorm!$A$2:$E$50,4,FALSE)),"","=")</f>
        <v>=</v>
      </c>
      <c r="L58" s="148">
        <f t="shared" si="0"/>
        <v>8.16</v>
      </c>
      <c r="M58" s="125" t="str">
        <f>IF(ISERROR(VLOOKUP($C58,[2]TabelaNorm!$A$2:$E$50,4,FALSE)),"","m2")</f>
        <v>m2</v>
      </c>
      <c r="N58" s="122"/>
    </row>
    <row r="59" spans="1:14" x14ac:dyDescent="0.2">
      <c r="A59" s="114"/>
      <c r="B59" s="130"/>
      <c r="C59" s="114" t="s">
        <v>21</v>
      </c>
      <c r="D59" s="126">
        <v>35</v>
      </c>
      <c r="E59" s="124" t="str">
        <f>IF(ISERROR(VLOOKUP(C59,[2]TabelaNorm!$A$2:$E$50,4,FALSE)),"",VLOOKUP(C59,[2]TabelaNorm!$A$2:$E$50,4,FALSE))</f>
        <v>mb</v>
      </c>
      <c r="F59" s="124" t="str">
        <f>IF(ISERROR(VLOOKUP(C59,[2]TabelaNorm!$A$2:$E$50,4,FALSE)),"","x")</f>
        <v>x</v>
      </c>
      <c r="G59" s="127">
        <f>IF(ISERROR(VLOOKUP($C59,[2]TabelaNorm!$A$2:$E$50,2,FALSE)),"",VLOOKUP($C59,[2]TabelaNorm!$A$2:$E$50,2,FALSE))</f>
        <v>0.24</v>
      </c>
      <c r="H59" s="127" t="str">
        <f>IF(ISERROR(VLOOKUP($C59,[2]TabelaNorm!$A$2:$E$50,3,FALSE)),"",VLOOKUP($C59,[2]TabelaNorm!$A$2:$E$50,3,FALSE))</f>
        <v>m2/mb</v>
      </c>
      <c r="I59" s="124" t="str">
        <f>IF(ISERROR(IF(VLOOKUP($C59,[2]TabelaNorm!$A$2:$E$50,5,FALSE)=1,"x","")),"",IF(VLOOKUP($C59,[2]TabelaNorm!$A$2:$E$50,5,FALSE)=1,"x",""))</f>
        <v/>
      </c>
      <c r="J59" s="126"/>
      <c r="K59" s="124" t="str">
        <f>IF(ISERROR(VLOOKUP($C59,[2]TabelaNorm!$A$2:$E$50,4,FALSE)),"","=")</f>
        <v>=</v>
      </c>
      <c r="L59" s="148">
        <f t="shared" si="0"/>
        <v>8.4</v>
      </c>
      <c r="M59" s="125" t="str">
        <f>IF(ISERROR(VLOOKUP($C59,[2]TabelaNorm!$A$2:$E$50,4,FALSE)),"","m2")</f>
        <v>m2</v>
      </c>
      <c r="N59" s="122"/>
    </row>
    <row r="60" spans="1:14" x14ac:dyDescent="0.2">
      <c r="A60" s="114"/>
      <c r="B60" s="130"/>
      <c r="C60" s="114" t="s">
        <v>27</v>
      </c>
      <c r="D60" s="126">
        <v>144</v>
      </c>
      <c r="E60" s="124" t="str">
        <f>IF(ISERROR(VLOOKUP(C60,[2]TabelaNorm!$A$2:$E$50,4,FALSE)),"",VLOOKUP(C60,[2]TabelaNorm!$A$2:$E$50,4,FALSE))</f>
        <v>mb</v>
      </c>
      <c r="F60" s="124" t="str">
        <f>IF(ISERROR(VLOOKUP(C60,[2]TabelaNorm!$A$2:$E$50,4,FALSE)),"","x")</f>
        <v>x</v>
      </c>
      <c r="G60" s="127">
        <f>IF(ISERROR(VLOOKUP($C60,[2]TabelaNorm!$A$2:$E$50,2,FALSE)),"",VLOOKUP($C60,[2]TabelaNorm!$A$2:$E$50,2,FALSE))</f>
        <v>0.12</v>
      </c>
      <c r="H60" s="127" t="str">
        <f>IF(ISERROR(VLOOKUP($C60,[2]TabelaNorm!$A$2:$E$50,3,FALSE)),"",VLOOKUP($C60,[2]TabelaNorm!$A$2:$E$50,3,FALSE))</f>
        <v>m2/mb</v>
      </c>
      <c r="I60" s="124" t="str">
        <f>IF(ISERROR(IF(VLOOKUP($C60,[2]TabelaNorm!$A$2:$E$50,5,FALSE)=1,"x","")),"",IF(VLOOKUP($C60,[2]TabelaNorm!$A$2:$E$50,5,FALSE)=1,"x",""))</f>
        <v/>
      </c>
      <c r="J60" s="126"/>
      <c r="K60" s="124" t="str">
        <f>IF(ISERROR(VLOOKUP($C60,[2]TabelaNorm!$A$2:$E$50,4,FALSE)),"","=")</f>
        <v>=</v>
      </c>
      <c r="L60" s="148">
        <f t="shared" si="0"/>
        <v>17.28</v>
      </c>
      <c r="M60" s="125" t="str">
        <f>IF(ISERROR(VLOOKUP($C60,[2]TabelaNorm!$A$2:$E$50,4,FALSE)),"","m2")</f>
        <v>m2</v>
      </c>
      <c r="N60" s="122"/>
    </row>
    <row r="61" spans="1:14" x14ac:dyDescent="0.2">
      <c r="A61" s="114"/>
      <c r="B61" s="130"/>
      <c r="C61" s="114" t="s">
        <v>28</v>
      </c>
      <c r="D61" s="126">
        <v>380</v>
      </c>
      <c r="E61" s="124" t="str">
        <f>IF(ISERROR(VLOOKUP(C61,[2]TabelaNorm!$A$2:$E$50,4,FALSE)),"",VLOOKUP(C61,[2]TabelaNorm!$A$2:$E$50,4,FALSE))</f>
        <v>mb</v>
      </c>
      <c r="F61" s="124" t="str">
        <f>IF(ISERROR(VLOOKUP(C61,[2]TabelaNorm!$A$2:$E$50,4,FALSE)),"","x")</f>
        <v>x</v>
      </c>
      <c r="G61" s="127">
        <f>IF(ISERROR(VLOOKUP($C61,[2]TabelaNorm!$A$2:$E$50,2,FALSE)),"",VLOOKUP($C61,[2]TabelaNorm!$A$2:$E$50,2,FALSE))</f>
        <v>0.24</v>
      </c>
      <c r="H61" s="127" t="str">
        <f>IF(ISERROR(VLOOKUP($C61,[2]TabelaNorm!$A$2:$E$50,3,FALSE)),"",VLOOKUP($C61,[2]TabelaNorm!$A$2:$E$50,3,FALSE))</f>
        <v>m2/mb</v>
      </c>
      <c r="I61" s="124" t="str">
        <f>IF(ISERROR(IF(VLOOKUP($C61,[2]TabelaNorm!$A$2:$E$50,5,FALSE)=1,"x","")),"",IF(VLOOKUP($C61,[2]TabelaNorm!$A$2:$E$50,5,FALSE)=1,"x",""))</f>
        <v/>
      </c>
      <c r="J61" s="126"/>
      <c r="K61" s="124" t="str">
        <f>IF(ISERROR(VLOOKUP($C61,[2]TabelaNorm!$A$2:$E$50,4,FALSE)),"","=")</f>
        <v>=</v>
      </c>
      <c r="L61" s="148">
        <f t="shared" si="0"/>
        <v>91.2</v>
      </c>
      <c r="M61" s="125" t="str">
        <f>IF(ISERROR(VLOOKUP($C61,[2]TabelaNorm!$A$2:$E$50,4,FALSE)),"","m2")</f>
        <v>m2</v>
      </c>
      <c r="N61" s="122"/>
    </row>
    <row r="62" spans="1:14" x14ac:dyDescent="0.2">
      <c r="A62" s="114"/>
      <c r="B62" s="130"/>
      <c r="C62" s="114" t="s">
        <v>16</v>
      </c>
      <c r="D62" s="126">
        <v>720</v>
      </c>
      <c r="E62" s="124" t="str">
        <f>IF(ISERROR(VLOOKUP(C62,[2]TabelaNorm!$A$2:$E$50,4,FALSE)),"",VLOOKUP(C62,[2]TabelaNorm!$A$2:$E$50,4,FALSE))</f>
        <v>mb</v>
      </c>
      <c r="F62" s="124" t="str">
        <f>IF(ISERROR(VLOOKUP(C62,[2]TabelaNorm!$A$2:$E$50,4,FALSE)),"","x")</f>
        <v>x</v>
      </c>
      <c r="G62" s="127">
        <f>IF(ISERROR(VLOOKUP($C62,[2]TabelaNorm!$A$2:$E$50,2,FALSE)),"",VLOOKUP($C62,[2]TabelaNorm!$A$2:$E$50,2,FALSE))</f>
        <v>0.24</v>
      </c>
      <c r="H62" s="127" t="str">
        <f>IF(ISERROR(VLOOKUP($C62,[2]TabelaNorm!$A$2:$E$50,3,FALSE)),"",VLOOKUP($C62,[2]TabelaNorm!$A$2:$E$50,3,FALSE))</f>
        <v>m2/mb</v>
      </c>
      <c r="I62" s="124" t="str">
        <f>IF(ISERROR(IF(VLOOKUP($C62,[2]TabelaNorm!$A$2:$E$50,5,FALSE)=1,"x","")),"",IF(VLOOKUP($C62,[2]TabelaNorm!$A$2:$E$50,5,FALSE)=1,"x",""))</f>
        <v/>
      </c>
      <c r="J62" s="126"/>
      <c r="K62" s="124" t="str">
        <f>IF(ISERROR(VLOOKUP($C62,[2]TabelaNorm!$A$2:$E$50,4,FALSE)),"","=")</f>
        <v>=</v>
      </c>
      <c r="L62" s="148">
        <f t="shared" si="0"/>
        <v>172.79999999999998</v>
      </c>
      <c r="M62" s="125" t="str">
        <f>IF(ISERROR(VLOOKUP($C62,[2]TabelaNorm!$A$2:$E$50,4,FALSE)),"","m2")</f>
        <v>m2</v>
      </c>
      <c r="N62" s="122"/>
    </row>
    <row r="63" spans="1:14" x14ac:dyDescent="0.2">
      <c r="A63" s="114"/>
      <c r="B63" s="130"/>
      <c r="C63" s="114" t="s">
        <v>30</v>
      </c>
      <c r="D63" s="126">
        <v>2</v>
      </c>
      <c r="E63" s="124" t="str">
        <f>IF(ISERROR(VLOOKUP(C63,[2]TabelaNorm!$A$2:$E$50,4,FALSE)),"",VLOOKUP(C63,[2]TabelaNorm!$A$2:$E$50,4,FALSE))</f>
        <v>szt</v>
      </c>
      <c r="F63" s="124" t="str">
        <f>IF(ISERROR(VLOOKUP(C63,[2]TabelaNorm!$A$2:$E$50,4,FALSE)),"","x")</f>
        <v>x</v>
      </c>
      <c r="G63" s="127">
        <f>IF(ISERROR(VLOOKUP($C63,[2]TabelaNorm!$A$2:$E$50,2,FALSE)),"",VLOOKUP($C63,[2]TabelaNorm!$A$2:$E$50,2,FALSE))</f>
        <v>1.49</v>
      </c>
      <c r="H63" s="127" t="str">
        <f>IF(ISERROR(VLOOKUP($C63,[2]TabelaNorm!$A$2:$E$50,3,FALSE)),"",VLOOKUP($C63,[2]TabelaNorm!$A$2:$E$50,3,FALSE))</f>
        <v>m2</v>
      </c>
      <c r="I63" s="124" t="str">
        <f>IF(ISERROR(IF(VLOOKUP($C63,[2]TabelaNorm!$A$2:$E$50,5,FALSE)=1,"x","")),"",IF(VLOOKUP($C63,[2]TabelaNorm!$A$2:$E$50,5,FALSE)=1,"x",""))</f>
        <v/>
      </c>
      <c r="J63" s="126"/>
      <c r="K63" s="124" t="str">
        <f>IF(ISERROR(VLOOKUP($C63,[2]TabelaNorm!$A$2:$E$50,4,FALSE)),"","=")</f>
        <v>=</v>
      </c>
      <c r="L63" s="148">
        <f t="shared" si="0"/>
        <v>2.98</v>
      </c>
      <c r="M63" s="125" t="str">
        <f>IF(ISERROR(VLOOKUP($C63,[2]TabelaNorm!$A$2:$E$50,4,FALSE)),"","m2")</f>
        <v>m2</v>
      </c>
      <c r="N63" s="146"/>
    </row>
    <row r="64" spans="1:14" x14ac:dyDescent="0.2">
      <c r="A64" s="114"/>
      <c r="B64" s="130"/>
      <c r="C64" s="114" t="s">
        <v>106</v>
      </c>
      <c r="D64" s="126">
        <v>5</v>
      </c>
      <c r="E64" s="124" t="str">
        <f>IF(ISERROR(VLOOKUP(C64,[2]TabelaNorm!$A$2:$E$50,4,FALSE)),"",VLOOKUP(C64,[2]TabelaNorm!$A$2:$E$50,4,FALSE))</f>
        <v>szt</v>
      </c>
      <c r="F64" s="124" t="str">
        <f>IF(ISERROR(VLOOKUP(C64,[2]TabelaNorm!$A$2:$E$50,4,FALSE)),"","x")</f>
        <v>x</v>
      </c>
      <c r="G64" s="127">
        <f>IF(ISERROR(VLOOKUP($C64,[2]TabelaNorm!$A$2:$E$50,2,FALSE)),"",VLOOKUP($C64,[2]TabelaNorm!$A$2:$E$50,2,FALSE))</f>
        <v>1.49</v>
      </c>
      <c r="H64" s="127" t="str">
        <f>IF(ISERROR(VLOOKUP($C64,[2]TabelaNorm!$A$2:$E$50,3,FALSE)),"",VLOOKUP($C64,[2]TabelaNorm!$A$2:$E$50,3,FALSE))</f>
        <v>m2</v>
      </c>
      <c r="I64" s="124" t="str">
        <f>IF(ISERROR(IF(VLOOKUP($C64,[2]TabelaNorm!$A$2:$E$50,5,FALSE)=1,"x","")),"",IF(VLOOKUP($C64,[2]TabelaNorm!$A$2:$E$50,5,FALSE)=1,"x",""))</f>
        <v/>
      </c>
      <c r="J64" s="126"/>
      <c r="K64" s="124" t="str">
        <f>IF(ISERROR(VLOOKUP($C64,[2]TabelaNorm!$A$2:$E$50,4,FALSE)),"","=")</f>
        <v>=</v>
      </c>
      <c r="L64" s="148">
        <f t="shared" si="0"/>
        <v>7.45</v>
      </c>
      <c r="M64" s="125" t="str">
        <f>IF(ISERROR(VLOOKUP($C64,[2]TabelaNorm!$A$2:$E$50,4,FALSE)),"","m2")</f>
        <v>m2</v>
      </c>
      <c r="N64" s="122"/>
    </row>
    <row r="65" spans="1:14" x14ac:dyDescent="0.2">
      <c r="A65" s="114"/>
      <c r="B65" s="130"/>
      <c r="C65" s="114" t="s">
        <v>32</v>
      </c>
      <c r="D65" s="126">
        <v>3</v>
      </c>
      <c r="E65" s="124" t="str">
        <f>IF(ISERROR(VLOOKUP(C65,[2]TabelaNorm!$A$2:$E$50,4,FALSE)),"",VLOOKUP(C65,[2]TabelaNorm!$A$2:$E$50,4,FALSE))</f>
        <v>szt</v>
      </c>
      <c r="F65" s="124" t="str">
        <f>IF(ISERROR(VLOOKUP(C65,[2]TabelaNorm!$A$2:$E$50,4,FALSE)),"","x")</f>
        <v>x</v>
      </c>
      <c r="G65" s="127">
        <f>IF(ISERROR(VLOOKUP($C65,[2]TabelaNorm!$A$2:$E$50,2,FALSE)),"",VLOOKUP($C65,[2]TabelaNorm!$A$2:$E$50,2,FALSE))</f>
        <v>2.19</v>
      </c>
      <c r="H65" s="127" t="str">
        <f>IF(ISERROR(VLOOKUP($C65,[2]TabelaNorm!$A$2:$E$50,3,FALSE)),"",VLOOKUP($C65,[2]TabelaNorm!$A$2:$E$50,3,FALSE))</f>
        <v>m2</v>
      </c>
      <c r="I65" s="124" t="str">
        <f>IF(ISERROR(IF(VLOOKUP($C65,[2]TabelaNorm!$A$2:$E$50,5,FALSE)=1,"x","")),"",IF(VLOOKUP($C65,[2]TabelaNorm!$A$2:$E$50,5,FALSE)=1,"x",""))</f>
        <v/>
      </c>
      <c r="J65" s="126"/>
      <c r="K65" s="124" t="str">
        <f>IF(ISERROR(VLOOKUP($C65,[2]TabelaNorm!$A$2:$E$50,4,FALSE)),"","=")</f>
        <v>=</v>
      </c>
      <c r="L65" s="148">
        <f t="shared" si="0"/>
        <v>6.57</v>
      </c>
      <c r="M65" s="125" t="str">
        <f>IF(ISERROR(VLOOKUP($C65,[2]TabelaNorm!$A$2:$E$50,4,FALSE)),"","m2")</f>
        <v>m2</v>
      </c>
      <c r="N65" s="122"/>
    </row>
    <row r="66" spans="1:14" x14ac:dyDescent="0.2">
      <c r="A66" s="114"/>
      <c r="B66" s="130"/>
      <c r="C66" s="114" t="s">
        <v>3</v>
      </c>
      <c r="D66" s="126">
        <v>17</v>
      </c>
      <c r="E66" s="124" t="str">
        <f>IF(ISERROR(VLOOKUP(C66,[2]TabelaNorm!$A$2:$E$50,4,FALSE)),"",VLOOKUP(C66,[2]TabelaNorm!$A$2:$E$50,4,FALSE))</f>
        <v>mb</v>
      </c>
      <c r="F66" s="124" t="str">
        <f>IF(ISERROR(VLOOKUP(C66,[2]TabelaNorm!$A$2:$E$50,4,FALSE)),"","x")</f>
        <v>x</v>
      </c>
      <c r="G66" s="127">
        <f>IF(ISERROR(VLOOKUP($C66,[2]TabelaNorm!$A$2:$E$50,2,FALSE)),"",VLOOKUP($C66,[2]TabelaNorm!$A$2:$E$50,2,FALSE))</f>
        <v>0.5</v>
      </c>
      <c r="H66" s="127" t="str">
        <f>IF(ISERROR(VLOOKUP($C66,[2]TabelaNorm!$A$2:$E$50,3,FALSE)),"",VLOOKUP($C66,[2]TabelaNorm!$A$2:$E$50,3,FALSE))</f>
        <v>m2/mb</v>
      </c>
      <c r="I66" s="124" t="str">
        <f>IF(ISERROR(IF(VLOOKUP($C66,[2]TabelaNorm!$A$2:$E$50,5,FALSE)=1,"x","")),"",IF(VLOOKUP($C66,[2]TabelaNorm!$A$2:$E$50,5,FALSE)=1,"x",""))</f>
        <v/>
      </c>
      <c r="J66" s="126"/>
      <c r="K66" s="124" t="str">
        <f>IF(ISERROR(VLOOKUP($C66,[2]TabelaNorm!$A$2:$E$50,4,FALSE)),"","=")</f>
        <v>=</v>
      </c>
      <c r="L66" s="148">
        <f t="shared" si="0"/>
        <v>8.5</v>
      </c>
      <c r="M66" s="125" t="str">
        <f>IF(ISERROR(VLOOKUP($C66,[2]TabelaNorm!$A$2:$E$50,4,FALSE)),"","m2")</f>
        <v>m2</v>
      </c>
      <c r="N66" s="122"/>
    </row>
    <row r="67" spans="1:14" x14ac:dyDescent="0.2">
      <c r="A67" s="114"/>
      <c r="B67" s="130"/>
      <c r="C67" s="114" t="s">
        <v>8</v>
      </c>
      <c r="D67" s="126">
        <v>38</v>
      </c>
      <c r="E67" s="124" t="str">
        <f>IF(ISERROR(VLOOKUP(C67,[2]TabelaNorm!$A$2:$E$50,4,FALSE)),"",VLOOKUP(C67,[2]TabelaNorm!$A$2:$E$50,4,FALSE))</f>
        <v>mb</v>
      </c>
      <c r="F67" s="124" t="str">
        <f>IF(ISERROR(VLOOKUP(C67,[2]TabelaNorm!$A$2:$E$50,4,FALSE)),"","x")</f>
        <v>x</v>
      </c>
      <c r="G67" s="127">
        <f>IF(ISERROR(VLOOKUP($C67,[2]TabelaNorm!$A$2:$E$50,2,FALSE)),"",VLOOKUP($C67,[2]TabelaNorm!$A$2:$E$50,2,FALSE))</f>
        <v>0.12</v>
      </c>
      <c r="H67" s="127" t="str">
        <f>IF(ISERROR(VLOOKUP($C67,[2]TabelaNorm!$A$2:$E$50,3,FALSE)),"",VLOOKUP($C67,[2]TabelaNorm!$A$2:$E$50,3,FALSE))</f>
        <v>m2/mb</v>
      </c>
      <c r="I67" s="124" t="str">
        <f>IF(ISERROR(IF(VLOOKUP($C67,[2]TabelaNorm!$A$2:$E$50,5,FALSE)=1,"x","")),"",IF(VLOOKUP($C67,[2]TabelaNorm!$A$2:$E$50,5,FALSE)=1,"x",""))</f>
        <v/>
      </c>
      <c r="J67" s="126"/>
      <c r="K67" s="124" t="str">
        <f>IF(ISERROR(VLOOKUP($C67,[2]TabelaNorm!$A$2:$E$50,4,FALSE)),"","=")</f>
        <v>=</v>
      </c>
      <c r="L67" s="148">
        <f t="shared" si="0"/>
        <v>4.5599999999999996</v>
      </c>
      <c r="M67" s="125" t="str">
        <f>IF(ISERROR(VLOOKUP($C67,[2]TabelaNorm!$A$2:$E$50,4,FALSE)),"","m2")</f>
        <v>m2</v>
      </c>
      <c r="N67" s="163"/>
    </row>
    <row r="68" spans="1:14" x14ac:dyDescent="0.2">
      <c r="A68" s="160"/>
      <c r="B68" s="130"/>
      <c r="C68" s="114" t="s">
        <v>4</v>
      </c>
      <c r="D68" s="126">
        <v>16</v>
      </c>
      <c r="E68" s="124" t="str">
        <f>IF(ISERROR(VLOOKUP(C68,[2]TabelaNorm!$A$2:$E$50,4,FALSE)),"",VLOOKUP(C68,[2]TabelaNorm!$A$2:$E$50,4,FALSE))</f>
        <v>mb</v>
      </c>
      <c r="F68" s="124" t="str">
        <f>IF(ISERROR(VLOOKUP(C68,[2]TabelaNorm!$A$2:$E$50,4,FALSE)),"","x")</f>
        <v>x</v>
      </c>
      <c r="G68" s="127">
        <f>IF(ISERROR(VLOOKUP($C68,[2]TabelaNorm!$A$2:$E$50,2,FALSE)),"",VLOOKUP($C68,[2]TabelaNorm!$A$2:$E$50,2,FALSE))</f>
        <v>0.26250000000000001</v>
      </c>
      <c r="H68" s="127" t="str">
        <f>IF(ISERROR(VLOOKUP($C68,[2]TabelaNorm!$A$2:$E$50,3,FALSE)),"",VLOOKUP($C68,[2]TabelaNorm!$A$2:$E$50,3,FALSE))</f>
        <v>m2/mb</v>
      </c>
      <c r="I68" s="124" t="str">
        <f>IF(ISERROR(IF(VLOOKUP($C68,[2]TabelaNorm!$A$2:$E$50,5,FALSE)=1,"x","")),"",IF(VLOOKUP($C68,[2]TabelaNorm!$A$2:$E$50,5,FALSE)=1,"x",""))</f>
        <v/>
      </c>
      <c r="J68" s="126"/>
      <c r="K68" s="124" t="str">
        <f>IF(ISERROR(VLOOKUP($C68,[2]TabelaNorm!$A$2:$E$50,4,FALSE)),"","=")</f>
        <v>=</v>
      </c>
      <c r="L68" s="148">
        <f t="shared" si="0"/>
        <v>4.2</v>
      </c>
      <c r="M68" s="125" t="str">
        <f>IF(ISERROR(VLOOKUP($C68,[2]TabelaNorm!$A$2:$E$50,4,FALSE)),"","m2")</f>
        <v>m2</v>
      </c>
      <c r="N68" s="122"/>
    </row>
    <row r="69" spans="1:14" x14ac:dyDescent="0.2">
      <c r="A69" s="114"/>
      <c r="B69" s="130"/>
      <c r="C69" s="114" t="s">
        <v>12</v>
      </c>
      <c r="D69" s="126">
        <v>20</v>
      </c>
      <c r="E69" s="124" t="str">
        <f>IF(ISERROR(VLOOKUP(C69,[2]TabelaNorm!$A$2:$E$50,4,FALSE)),"",VLOOKUP(C69,[2]TabelaNorm!$A$2:$E$50,4,FALSE))</f>
        <v>mb</v>
      </c>
      <c r="F69" s="124" t="str">
        <f>IF(ISERROR(VLOOKUP(C69,[2]TabelaNorm!$A$2:$E$50,4,FALSE)),"","x")</f>
        <v>x</v>
      </c>
      <c r="G69" s="127">
        <f>IF(ISERROR(VLOOKUP($C69,[2]TabelaNorm!$A$2:$E$50,2,FALSE)),"",VLOOKUP($C69,[2]TabelaNorm!$A$2:$E$50,2,FALSE))</f>
        <v>0.12</v>
      </c>
      <c r="H69" s="127" t="str">
        <f>IF(ISERROR(VLOOKUP($C69,[2]TabelaNorm!$A$2:$E$50,3,FALSE)),"",VLOOKUP($C69,[2]TabelaNorm!$A$2:$E$50,3,FALSE))</f>
        <v>m2/mb</v>
      </c>
      <c r="I69" s="124" t="str">
        <f>IF(ISERROR(IF(VLOOKUP($C69,[2]TabelaNorm!$A$2:$E$50,5,FALSE)=1,"x","")),"",IF(VLOOKUP($C69,[2]TabelaNorm!$A$2:$E$50,5,FALSE)=1,"x",""))</f>
        <v/>
      </c>
      <c r="J69" s="126"/>
      <c r="K69" s="124" t="str">
        <f>IF(ISERROR(VLOOKUP($C69,[2]TabelaNorm!$A$2:$E$50,4,FALSE)),"","=")</f>
        <v>=</v>
      </c>
      <c r="L69" s="148">
        <f t="shared" si="0"/>
        <v>2.4</v>
      </c>
      <c r="M69" s="125" t="str">
        <f>IF(ISERROR(VLOOKUP($C69,[2]TabelaNorm!$A$2:$E$50,4,FALSE)),"","m2")</f>
        <v>m2</v>
      </c>
      <c r="N69" s="122"/>
    </row>
    <row r="70" spans="1:14" x14ac:dyDescent="0.2">
      <c r="A70" s="114"/>
      <c r="B70" s="130" t="s">
        <v>231</v>
      </c>
      <c r="C70" s="114" t="s">
        <v>1</v>
      </c>
      <c r="D70" s="126">
        <v>18</v>
      </c>
      <c r="E70" s="124" t="str">
        <f>IF(ISERROR(VLOOKUP(C70,[2]TabelaNorm!$A$2:$E$50,4,FALSE)),"",VLOOKUP(C70,[2]TabelaNorm!$A$2:$E$50,4,FALSE))</f>
        <v>szt</v>
      </c>
      <c r="F70" s="124" t="str">
        <f>IF(ISERROR(VLOOKUP(C70,[2]TabelaNorm!$A$2:$E$50,4,FALSE)),"","x")</f>
        <v>x</v>
      </c>
      <c r="G70" s="127">
        <f>IF(ISERROR(VLOOKUP($C70,[2]TabelaNorm!$A$2:$E$50,2,FALSE)),"",VLOOKUP($C70,[2]TabelaNorm!$A$2:$E$50,2,FALSE))</f>
        <v>0.5</v>
      </c>
      <c r="H70" s="127" t="str">
        <f>IF(ISERROR(VLOOKUP($C70,[2]TabelaNorm!$A$2:$E$50,3,FALSE)),"",VLOOKUP($C70,[2]TabelaNorm!$A$2:$E$50,3,FALSE))</f>
        <v>m2</v>
      </c>
      <c r="I70" s="124" t="str">
        <f>IF(ISERROR(IF(VLOOKUP($C70,[2]TabelaNorm!$A$2:$E$50,5,FALSE)=1,"x","")),"",IF(VLOOKUP($C70,[2]TabelaNorm!$A$2:$E$50,5,FALSE)=1,"x",""))</f>
        <v>x</v>
      </c>
      <c r="J70" s="126">
        <v>4</v>
      </c>
      <c r="K70" s="124" t="str">
        <f>IF(ISERROR(VLOOKUP($C70,[2]TabelaNorm!$A$2:$E$50,4,FALSE)),"","=")</f>
        <v>=</v>
      </c>
      <c r="L70" s="148">
        <f t="shared" si="0"/>
        <v>36</v>
      </c>
      <c r="M70" s="125" t="str">
        <f>IF(ISERROR(VLOOKUP($C70,[2]TabelaNorm!$A$2:$E$50,4,FALSE)),"","m2")</f>
        <v>m2</v>
      </c>
      <c r="N70" s="122"/>
    </row>
    <row r="71" spans="1:14" x14ac:dyDescent="0.2">
      <c r="A71" s="114"/>
      <c r="B71" s="130"/>
      <c r="C71" s="114" t="s">
        <v>3</v>
      </c>
      <c r="D71" s="126">
        <v>10</v>
      </c>
      <c r="E71" s="124" t="str">
        <f>IF(ISERROR(VLOOKUP(C71,[2]TabelaNorm!$A$2:$E$50,4,FALSE)),"",VLOOKUP(C71,[2]TabelaNorm!$A$2:$E$50,4,FALSE))</f>
        <v>mb</v>
      </c>
      <c r="F71" s="124" t="str">
        <f>IF(ISERROR(VLOOKUP(C71,[2]TabelaNorm!$A$2:$E$50,4,FALSE)),"","x")</f>
        <v>x</v>
      </c>
      <c r="G71" s="127">
        <f>IF(ISERROR(VLOOKUP($C71,[2]TabelaNorm!$A$2:$E$50,2,FALSE)),"",VLOOKUP($C71,[2]TabelaNorm!$A$2:$E$50,2,FALSE))</f>
        <v>0.5</v>
      </c>
      <c r="H71" s="127" t="str">
        <f>IF(ISERROR(VLOOKUP($C71,[2]TabelaNorm!$A$2:$E$50,3,FALSE)),"",VLOOKUP($C71,[2]TabelaNorm!$A$2:$E$50,3,FALSE))</f>
        <v>m2/mb</v>
      </c>
      <c r="I71" s="124" t="str">
        <f>IF(ISERROR(IF(VLOOKUP($C71,[2]TabelaNorm!$A$2:$E$50,5,FALSE)=1,"x","")),"",IF(VLOOKUP($C71,[2]TabelaNorm!$A$2:$E$50,5,FALSE)=1,"x",""))</f>
        <v/>
      </c>
      <c r="J71" s="126"/>
      <c r="K71" s="124" t="str">
        <f>IF(ISERROR(VLOOKUP($C71,[2]TabelaNorm!$A$2:$E$50,4,FALSE)),"","=")</f>
        <v>=</v>
      </c>
      <c r="L71" s="148">
        <f t="shared" si="0"/>
        <v>5</v>
      </c>
      <c r="M71" s="125" t="str">
        <f>IF(ISERROR(VLOOKUP($C71,[2]TabelaNorm!$A$2:$E$50,4,FALSE)),"","m2")</f>
        <v>m2</v>
      </c>
      <c r="N71" s="122"/>
    </row>
    <row r="72" spans="1:14" x14ac:dyDescent="0.2">
      <c r="A72" s="160"/>
      <c r="B72" s="130"/>
      <c r="C72" s="114" t="s">
        <v>5</v>
      </c>
      <c r="D72" s="126">
        <v>8</v>
      </c>
      <c r="E72" s="124" t="str">
        <f>IF(ISERROR(VLOOKUP(C72,[2]TabelaNorm!$A$2:$E$50,4,FALSE)),"",VLOOKUP(C72,[2]TabelaNorm!$A$2:$E$50,4,FALSE))</f>
        <v>mb</v>
      </c>
      <c r="F72" s="124" t="str">
        <f>IF(ISERROR(VLOOKUP(C72,[2]TabelaNorm!$A$2:$E$50,4,FALSE)),"","x")</f>
        <v>x</v>
      </c>
      <c r="G72" s="127">
        <f>IF(ISERROR(VLOOKUP($C72,[2]TabelaNorm!$A$2:$E$50,2,FALSE)),"",VLOOKUP($C72,[2]TabelaNorm!$A$2:$E$50,2,FALSE))</f>
        <v>0.375</v>
      </c>
      <c r="H72" s="127" t="str">
        <f>IF(ISERROR(VLOOKUP($C72,[2]TabelaNorm!$A$2:$E$50,3,FALSE)),"",VLOOKUP($C72,[2]TabelaNorm!$A$2:$E$50,3,FALSE))</f>
        <v>m2/mb</v>
      </c>
      <c r="I72" s="124" t="str">
        <f>IF(ISERROR(IF(VLOOKUP($C72,[2]TabelaNorm!$A$2:$E$50,5,FALSE)=1,"x","")),"",IF(VLOOKUP($C72,[2]TabelaNorm!$A$2:$E$50,5,FALSE)=1,"x",""))</f>
        <v/>
      </c>
      <c r="J72" s="126"/>
      <c r="K72" s="124" t="str">
        <f>IF(ISERROR(VLOOKUP($C72,[2]TabelaNorm!$A$2:$E$50,4,FALSE)),"","=")</f>
        <v>=</v>
      </c>
      <c r="L72" s="148">
        <f t="shared" si="0"/>
        <v>3</v>
      </c>
      <c r="M72" s="125" t="str">
        <f>IF(ISERROR(VLOOKUP($C72,[2]TabelaNorm!$A$2:$E$50,4,FALSE)),"","m2")</f>
        <v>m2</v>
      </c>
      <c r="N72" s="122"/>
    </row>
    <row r="73" spans="1:14" x14ac:dyDescent="0.2">
      <c r="A73" s="114"/>
      <c r="B73" s="130"/>
      <c r="C73" s="114" t="s">
        <v>104</v>
      </c>
      <c r="D73" s="126">
        <v>70</v>
      </c>
      <c r="E73" s="124" t="str">
        <f>IF(ISERROR(VLOOKUP(C73,[2]TabelaNorm!$A$2:$E$50,4,FALSE)),"",VLOOKUP(C73,[2]TabelaNorm!$A$2:$E$50,4,FALSE))</f>
        <v>mb</v>
      </c>
      <c r="F73" s="124" t="str">
        <f>IF(ISERROR(VLOOKUP(C73,[2]TabelaNorm!$A$2:$E$50,4,FALSE)),"","x")</f>
        <v>x</v>
      </c>
      <c r="G73" s="127">
        <f>IF(ISERROR(VLOOKUP($C73,[2]TabelaNorm!$A$2:$E$50,2,FALSE)),"",VLOOKUP($C73,[2]TabelaNorm!$A$2:$E$50,2,FALSE))</f>
        <v>0.06</v>
      </c>
      <c r="H73" s="127" t="str">
        <f>IF(ISERROR(VLOOKUP($C73,[2]TabelaNorm!$A$2:$E$50,3,FALSE)),"",VLOOKUP($C73,[2]TabelaNorm!$A$2:$E$50,3,FALSE))</f>
        <v>m2/mb</v>
      </c>
      <c r="I73" s="124" t="str">
        <f>IF(ISERROR(IF(VLOOKUP($C73,[2]TabelaNorm!$A$2:$E$50,5,FALSE)=1,"x","")),"",IF(VLOOKUP($C73,[2]TabelaNorm!$A$2:$E$50,5,FALSE)=1,"x",""))</f>
        <v/>
      </c>
      <c r="J73" s="126"/>
      <c r="K73" s="124" t="str">
        <f>IF(ISERROR(VLOOKUP($C73,[2]TabelaNorm!$A$2:$E$50,4,FALSE)),"","=")</f>
        <v>=</v>
      </c>
      <c r="L73" s="148">
        <f t="shared" si="0"/>
        <v>4.2</v>
      </c>
      <c r="M73" s="125" t="str">
        <f>IF(ISERROR(VLOOKUP($C73,[2]TabelaNorm!$A$2:$E$50,4,FALSE)),"","m2")</f>
        <v>m2</v>
      </c>
      <c r="N73" s="122"/>
    </row>
    <row r="74" spans="1:14" x14ac:dyDescent="0.2">
      <c r="A74" s="114"/>
      <c r="B74" s="130"/>
      <c r="C74" s="114" t="s">
        <v>4</v>
      </c>
      <c r="D74" s="126">
        <v>6</v>
      </c>
      <c r="E74" s="124" t="str">
        <f>IF(ISERROR(VLOOKUP(C74,[2]TabelaNorm!$A$2:$E$50,4,FALSE)),"",VLOOKUP(C74,[2]TabelaNorm!$A$2:$E$50,4,FALSE))</f>
        <v>mb</v>
      </c>
      <c r="F74" s="124" t="str">
        <f>IF(ISERROR(VLOOKUP(C74,[2]TabelaNorm!$A$2:$E$50,4,FALSE)),"","x")</f>
        <v>x</v>
      </c>
      <c r="G74" s="127">
        <f>IF(ISERROR(VLOOKUP($C74,[2]TabelaNorm!$A$2:$E$50,2,FALSE)),"",VLOOKUP($C74,[2]TabelaNorm!$A$2:$E$50,2,FALSE))</f>
        <v>0.26250000000000001</v>
      </c>
      <c r="H74" s="127" t="str">
        <f>IF(ISERROR(VLOOKUP($C74,[2]TabelaNorm!$A$2:$E$50,3,FALSE)),"",VLOOKUP($C74,[2]TabelaNorm!$A$2:$E$50,3,FALSE))</f>
        <v>m2/mb</v>
      </c>
      <c r="I74" s="124" t="str">
        <f>IF(ISERROR(IF(VLOOKUP($C74,[2]TabelaNorm!$A$2:$E$50,5,FALSE)=1,"x","")),"",IF(VLOOKUP($C74,[2]TabelaNorm!$A$2:$E$50,5,FALSE)=1,"x",""))</f>
        <v/>
      </c>
      <c r="J74" s="126"/>
      <c r="K74" s="124" t="str">
        <f>IF(ISERROR(VLOOKUP($C74,[2]TabelaNorm!$A$2:$E$50,4,FALSE)),"","=")</f>
        <v>=</v>
      </c>
      <c r="L74" s="148">
        <f t="shared" si="0"/>
        <v>1.5750000000000002</v>
      </c>
      <c r="M74" s="125" t="str">
        <f>IF(ISERROR(VLOOKUP($C74,[2]TabelaNorm!$A$2:$E$50,4,FALSE)),"","m2")</f>
        <v>m2</v>
      </c>
      <c r="N74" s="122"/>
    </row>
    <row r="75" spans="1:14" x14ac:dyDescent="0.2">
      <c r="A75" s="114"/>
      <c r="B75" s="130"/>
      <c r="C75" s="114" t="s">
        <v>24</v>
      </c>
      <c r="D75" s="126">
        <v>40</v>
      </c>
      <c r="E75" s="124" t="str">
        <f>IF(ISERROR(VLOOKUP(C75,[2]TabelaNorm!$A$2:$E$50,4,FALSE)),"",VLOOKUP(C75,[2]TabelaNorm!$A$2:$E$50,4,FALSE))</f>
        <v>mb</v>
      </c>
      <c r="F75" s="124" t="str">
        <f>IF(ISERROR(VLOOKUP(C75,[2]TabelaNorm!$A$2:$E$50,4,FALSE)),"","x")</f>
        <v>x</v>
      </c>
      <c r="G75" s="127">
        <f>IF(ISERROR(VLOOKUP($C75,[2]TabelaNorm!$A$2:$E$50,2,FALSE)),"",VLOOKUP($C75,[2]TabelaNorm!$A$2:$E$50,2,FALSE))</f>
        <v>0.24</v>
      </c>
      <c r="H75" s="127" t="str">
        <f>IF(ISERROR(VLOOKUP($C75,[2]TabelaNorm!$A$2:$E$50,3,FALSE)),"",VLOOKUP($C75,[2]TabelaNorm!$A$2:$E$50,3,FALSE))</f>
        <v>m2/mb</v>
      </c>
      <c r="I75" s="124" t="str">
        <f>IF(ISERROR(IF(VLOOKUP($C75,[2]TabelaNorm!$A$2:$E$50,5,FALSE)=1,"x","")),"",IF(VLOOKUP($C75,[2]TabelaNorm!$A$2:$E$50,5,FALSE)=1,"x",""))</f>
        <v/>
      </c>
      <c r="J75" s="126"/>
      <c r="K75" s="124" t="str">
        <f>IF(ISERROR(VLOOKUP($C75,[2]TabelaNorm!$A$2:$E$50,4,FALSE)),"","=")</f>
        <v>=</v>
      </c>
      <c r="L75" s="148">
        <f t="shared" si="0"/>
        <v>9.6</v>
      </c>
      <c r="M75" s="125" t="str">
        <f>IF(ISERROR(VLOOKUP($C75,[2]TabelaNorm!$A$2:$E$50,4,FALSE)),"","m2")</f>
        <v>m2</v>
      </c>
      <c r="N75" s="122"/>
    </row>
    <row r="76" spans="1:14" x14ac:dyDescent="0.2">
      <c r="A76" s="114"/>
      <c r="B76" s="130"/>
      <c r="C76" s="114" t="s">
        <v>26</v>
      </c>
      <c r="D76" s="126">
        <v>23</v>
      </c>
      <c r="E76" s="124" t="str">
        <f>IF(ISERROR(VLOOKUP(C76,[2]TabelaNorm!$A$2:$E$50,4,FALSE)),"",VLOOKUP(C76,[2]TabelaNorm!$A$2:$E$50,4,FALSE))</f>
        <v>mb</v>
      </c>
      <c r="F76" s="124" t="str">
        <f>IF(ISERROR(VLOOKUP(C76,[2]TabelaNorm!$A$2:$E$50,4,FALSE)),"","x")</f>
        <v>x</v>
      </c>
      <c r="G76" s="127">
        <f>IF(ISERROR(VLOOKUP($C76,[2]TabelaNorm!$A$2:$E$50,2,FALSE)),"",VLOOKUP($C76,[2]TabelaNorm!$A$2:$E$50,2,FALSE))</f>
        <v>0.08</v>
      </c>
      <c r="H76" s="127" t="str">
        <f>IF(ISERROR(VLOOKUP($C76,[2]TabelaNorm!$A$2:$E$50,3,FALSE)),"",VLOOKUP($C76,[2]TabelaNorm!$A$2:$E$50,3,FALSE))</f>
        <v>m2/mb</v>
      </c>
      <c r="I76" s="124" t="str">
        <f>IF(ISERROR(IF(VLOOKUP($C76,[2]TabelaNorm!$A$2:$E$50,5,FALSE)=1,"x","")),"",IF(VLOOKUP($C76,[2]TabelaNorm!$A$2:$E$50,5,FALSE)=1,"x",""))</f>
        <v/>
      </c>
      <c r="J76" s="126"/>
      <c r="K76" s="124" t="str">
        <f>IF(ISERROR(VLOOKUP($C76,[2]TabelaNorm!$A$2:$E$50,4,FALSE)),"","=")</f>
        <v>=</v>
      </c>
      <c r="L76" s="148">
        <f t="shared" si="0"/>
        <v>1.84</v>
      </c>
      <c r="M76" s="125" t="str">
        <f>IF(ISERROR(VLOOKUP($C76,[2]TabelaNorm!$A$2:$E$50,4,FALSE)),"","m2")</f>
        <v>m2</v>
      </c>
      <c r="N76" s="122"/>
    </row>
    <row r="77" spans="1:14" x14ac:dyDescent="0.2">
      <c r="A77" s="114"/>
      <c r="B77" s="130"/>
      <c r="C77" s="114"/>
      <c r="D77" s="126"/>
      <c r="E77" s="124" t="str">
        <f>IF(ISERROR(VLOOKUP(C77,[2]TabelaNorm!$A$2:$E$50,4,FALSE)),"",VLOOKUP(C77,[2]TabelaNorm!$A$2:$E$50,4,FALSE))</f>
        <v/>
      </c>
      <c r="F77" s="124" t="str">
        <f>IF(ISERROR(VLOOKUP(C77,[2]TabelaNorm!$A$2:$E$50,4,FALSE)),"","x")</f>
        <v/>
      </c>
      <c r="G77" s="127" t="str">
        <f>IF(ISERROR(VLOOKUP($C77,[2]TabelaNorm!$A$2:$E$50,2,FALSE)),"",VLOOKUP($C77,[2]TabelaNorm!$A$2:$E$50,2,FALSE))</f>
        <v/>
      </c>
      <c r="H77" s="127" t="str">
        <f>IF(ISERROR(VLOOKUP($C77,[2]TabelaNorm!$A$2:$E$50,3,FALSE)),"",VLOOKUP($C77,[2]TabelaNorm!$A$2:$E$50,3,FALSE))</f>
        <v/>
      </c>
      <c r="I77" s="124" t="str">
        <f>IF(ISERROR(IF(VLOOKUP($C77,[2]TabelaNorm!$A$2:$E$50,5,FALSE)=1,"x","")),"",IF(VLOOKUP($C77,[2]TabelaNorm!$A$2:$E$50,5,FALSE)=1,"x",""))</f>
        <v/>
      </c>
      <c r="J77" s="126"/>
      <c r="K77" s="124" t="str">
        <f>IF(ISERROR(VLOOKUP($C77,[2]TabelaNorm!$A$2:$E$50,4,FALSE)),"","=")</f>
        <v/>
      </c>
      <c r="L77" s="148" t="str">
        <f t="shared" si="0"/>
        <v/>
      </c>
      <c r="M77" s="125" t="str">
        <f>IF(ISERROR(VLOOKUP($C77,[2]TabelaNorm!$A$2:$E$50,4,FALSE)),"","m2")</f>
        <v/>
      </c>
      <c r="N77" s="122"/>
    </row>
    <row r="78" spans="1:14" x14ac:dyDescent="0.2">
      <c r="A78" s="114"/>
      <c r="B78" s="130" t="s">
        <v>183</v>
      </c>
      <c r="C78" s="114" t="s">
        <v>101</v>
      </c>
      <c r="D78" s="126">
        <v>400</v>
      </c>
      <c r="E78" s="124" t="str">
        <f>IF(ISERROR(VLOOKUP(C78,[2]TabelaNorm!$A$2:$E$50,4,FALSE)),"",VLOOKUP(C78,[2]TabelaNorm!$A$2:$E$50,4,FALSE))</f>
        <v>mb</v>
      </c>
      <c r="F78" s="124" t="str">
        <f>IF(ISERROR(VLOOKUP(C78,[2]TabelaNorm!$A$2:$E$50,4,FALSE)),"","x")</f>
        <v>x</v>
      </c>
      <c r="G78" s="127">
        <f>IF(ISERROR(VLOOKUP($C78,[2]TabelaNorm!$A$2:$E$50,2,FALSE)),"",VLOOKUP($C78,[2]TabelaNorm!$A$2:$E$50,2,FALSE))</f>
        <v>0.12</v>
      </c>
      <c r="H78" s="127" t="str">
        <f>IF(ISERROR(VLOOKUP($C78,[2]TabelaNorm!$A$2:$E$50,3,FALSE)),"",VLOOKUP($C78,[2]TabelaNorm!$A$2:$E$50,3,FALSE))</f>
        <v>m2/mb</v>
      </c>
      <c r="I78" s="124" t="str">
        <f>IF(ISERROR(IF(VLOOKUP($C78,[2]TabelaNorm!$A$2:$E$50,5,FALSE)=1,"x","")),"",IF(VLOOKUP($C78,[2]TabelaNorm!$A$2:$E$50,5,FALSE)=1,"x",""))</f>
        <v/>
      </c>
      <c r="J78" s="126"/>
      <c r="K78" s="124" t="str">
        <f>IF(ISERROR(VLOOKUP($C78,[2]TabelaNorm!$A$2:$E$50,4,FALSE)),"","=")</f>
        <v>=</v>
      </c>
      <c r="L78" s="148">
        <f t="shared" si="0"/>
        <v>48</v>
      </c>
      <c r="M78" s="125" t="str">
        <f>IF(ISERROR(VLOOKUP($C78,[2]TabelaNorm!$A$2:$E$50,4,FALSE)),"","m2")</f>
        <v>m2</v>
      </c>
      <c r="N78" s="122"/>
    </row>
    <row r="79" spans="1:14" x14ac:dyDescent="0.2">
      <c r="A79" s="114"/>
      <c r="B79" s="130"/>
      <c r="C79" s="114" t="s">
        <v>29</v>
      </c>
      <c r="D79" s="126">
        <v>4</v>
      </c>
      <c r="E79" s="124" t="str">
        <f>IF(ISERROR(VLOOKUP(C79,[2]TabelaNorm!$A$2:$E$50,4,FALSE)),"",VLOOKUP(C79,[2]TabelaNorm!$A$2:$E$50,4,FALSE))</f>
        <v>szt</v>
      </c>
      <c r="F79" s="124" t="str">
        <f>IF(ISERROR(VLOOKUP(C79,[2]TabelaNorm!$A$2:$E$50,4,FALSE)),"","x")</f>
        <v>x</v>
      </c>
      <c r="G79" s="127">
        <f>IF(ISERROR(VLOOKUP($C79,[2]TabelaNorm!$A$2:$E$50,2,FALSE)),"",VLOOKUP($C79,[2]TabelaNorm!$A$2:$E$50,2,FALSE))</f>
        <v>1.21</v>
      </c>
      <c r="H79" s="127" t="str">
        <f>IF(ISERROR(VLOOKUP($C79,[2]TabelaNorm!$A$2:$E$50,3,FALSE)),"",VLOOKUP($C79,[2]TabelaNorm!$A$2:$E$50,3,FALSE))</f>
        <v>m2</v>
      </c>
      <c r="I79" s="124" t="str">
        <f>IF(ISERROR(IF(VLOOKUP($C79,[2]TabelaNorm!$A$2:$E$50,5,FALSE)=1,"x","")),"",IF(VLOOKUP($C79,[2]TabelaNorm!$A$2:$E$50,5,FALSE)=1,"x",""))</f>
        <v/>
      </c>
      <c r="J79" s="126"/>
      <c r="K79" s="124" t="str">
        <f>IF(ISERROR(VLOOKUP($C79,[2]TabelaNorm!$A$2:$E$50,4,FALSE)),"","=")</f>
        <v>=</v>
      </c>
      <c r="L79" s="148">
        <f t="shared" si="0"/>
        <v>4.84</v>
      </c>
      <c r="M79" s="125" t="str">
        <f>IF(ISERROR(VLOOKUP($C79,[2]TabelaNorm!$A$2:$E$50,4,FALSE)),"","m2")</f>
        <v>m2</v>
      </c>
      <c r="N79" s="122"/>
    </row>
    <row r="80" spans="1:14" x14ac:dyDescent="0.2">
      <c r="A80" s="114"/>
      <c r="B80" s="130"/>
      <c r="C80" s="114" t="s">
        <v>23</v>
      </c>
      <c r="D80" s="126">
        <v>30</v>
      </c>
      <c r="E80" s="124" t="str">
        <f>IF(ISERROR(VLOOKUP(C80,[2]TabelaNorm!$A$2:$E$50,4,FALSE)),"",VLOOKUP(C80,[2]TabelaNorm!$A$2:$E$50,4,FALSE))</f>
        <v>mb</v>
      </c>
      <c r="F80" s="124" t="str">
        <f>IF(ISERROR(VLOOKUP(C80,[2]TabelaNorm!$A$2:$E$50,4,FALSE)),"","x")</f>
        <v>x</v>
      </c>
      <c r="G80" s="127">
        <f>IF(ISERROR(VLOOKUP($C80,[2]TabelaNorm!$A$2:$E$50,2,FALSE)),"",VLOOKUP($C80,[2]TabelaNorm!$A$2:$E$50,2,FALSE))</f>
        <v>0.18</v>
      </c>
      <c r="H80" s="127" t="str">
        <f>IF(ISERROR(VLOOKUP($C80,[2]TabelaNorm!$A$2:$E$50,3,FALSE)),"",VLOOKUP($C80,[2]TabelaNorm!$A$2:$E$50,3,FALSE))</f>
        <v>m2/mb</v>
      </c>
      <c r="I80" s="124" t="str">
        <f>IF(ISERROR(IF(VLOOKUP($C80,[2]TabelaNorm!$A$2:$E$50,5,FALSE)=1,"x","")),"",IF(VLOOKUP($C80,[2]TabelaNorm!$A$2:$E$50,5,FALSE)=1,"x",""))</f>
        <v/>
      </c>
      <c r="J80" s="126"/>
      <c r="K80" s="124" t="str">
        <f>IF(ISERROR(VLOOKUP($C80,[2]TabelaNorm!$A$2:$E$50,4,FALSE)),"","=")</f>
        <v>=</v>
      </c>
      <c r="L80" s="148">
        <f t="shared" si="0"/>
        <v>5.3999999999999995</v>
      </c>
      <c r="M80" s="125" t="str">
        <f>IF(ISERROR(VLOOKUP($C80,[2]TabelaNorm!$A$2:$E$50,4,FALSE)),"","m2")</f>
        <v>m2</v>
      </c>
      <c r="N80" s="122"/>
    </row>
    <row r="81" spans="1:14" x14ac:dyDescent="0.2">
      <c r="A81" s="114"/>
      <c r="B81" s="130"/>
      <c r="C81" s="114"/>
      <c r="D81" s="126"/>
      <c r="E81" s="124" t="str">
        <f>IF(ISERROR(VLOOKUP(C81,[2]TabelaNorm!$A$2:$E$50,4,FALSE)),"",VLOOKUP(C81,[2]TabelaNorm!$A$2:$E$50,4,FALSE))</f>
        <v/>
      </c>
      <c r="F81" s="124" t="str">
        <f>IF(ISERROR(VLOOKUP(C81,[2]TabelaNorm!$A$2:$E$50,4,FALSE)),"","x")</f>
        <v/>
      </c>
      <c r="G81" s="127" t="str">
        <f>IF(ISERROR(VLOOKUP($C81,[2]TabelaNorm!$A$2:$E$50,2,FALSE)),"",VLOOKUP($C81,[2]TabelaNorm!$A$2:$E$50,2,FALSE))</f>
        <v/>
      </c>
      <c r="H81" s="127" t="str">
        <f>IF(ISERROR(VLOOKUP($C81,[2]TabelaNorm!$A$2:$E$50,3,FALSE)),"",VLOOKUP($C81,[2]TabelaNorm!$A$2:$E$50,3,FALSE))</f>
        <v/>
      </c>
      <c r="I81" s="124" t="str">
        <f>IF(ISERROR(IF(VLOOKUP($C81,[2]TabelaNorm!$A$2:$E$50,5,FALSE)=1,"x","")),"",IF(VLOOKUP($C81,[2]TabelaNorm!$A$2:$E$50,5,FALSE)=1,"x",""))</f>
        <v/>
      </c>
      <c r="J81" s="126"/>
      <c r="K81" s="124" t="str">
        <f>IF(ISERROR(VLOOKUP($C81,[2]TabelaNorm!$A$2:$E$50,4,FALSE)),"","=")</f>
        <v/>
      </c>
      <c r="L81" s="148" t="str">
        <f t="shared" si="0"/>
        <v/>
      </c>
      <c r="M81" s="125" t="str">
        <f>IF(ISERROR(VLOOKUP($C81,[2]TabelaNorm!$A$2:$E$50,4,FALSE)),"","m2")</f>
        <v/>
      </c>
      <c r="N81" s="122"/>
    </row>
    <row r="82" spans="1:14" x14ac:dyDescent="0.2">
      <c r="A82" s="114"/>
      <c r="B82" s="130"/>
      <c r="C82" s="114"/>
      <c r="D82" s="126"/>
      <c r="E82" s="124" t="str">
        <f>IF(ISERROR(VLOOKUP(C82,[2]TabelaNorm!$A$2:$E$50,4,FALSE)),"",VLOOKUP(C82,[2]TabelaNorm!$A$2:$E$50,4,FALSE))</f>
        <v/>
      </c>
      <c r="F82" s="124" t="str">
        <f>IF(ISERROR(VLOOKUP(C82,[2]TabelaNorm!$A$2:$E$50,4,FALSE)),"","x")</f>
        <v/>
      </c>
      <c r="G82" s="127" t="str">
        <f>IF(ISERROR(VLOOKUP($C82,[2]TabelaNorm!$A$2:$E$50,2,FALSE)),"",VLOOKUP($C82,[2]TabelaNorm!$A$2:$E$50,2,FALSE))</f>
        <v/>
      </c>
      <c r="H82" s="127" t="str">
        <f>IF(ISERROR(VLOOKUP($C82,[2]TabelaNorm!$A$2:$E$50,3,FALSE)),"",VLOOKUP($C82,[2]TabelaNorm!$A$2:$E$50,3,FALSE))</f>
        <v/>
      </c>
      <c r="I82" s="124" t="str">
        <f>IF(ISERROR(IF(VLOOKUP($C82,[2]TabelaNorm!$A$2:$E$50,5,FALSE)=1,"x","")),"",IF(VLOOKUP($C82,[2]TabelaNorm!$A$2:$E$50,5,FALSE)=1,"x",""))</f>
        <v/>
      </c>
      <c r="J82" s="126"/>
      <c r="K82" s="124" t="str">
        <f>IF(ISERROR(VLOOKUP($C82,[2]TabelaNorm!$A$2:$E$50,4,FALSE)),"","=")</f>
        <v/>
      </c>
      <c r="L82" s="148" t="str">
        <f t="shared" si="0"/>
        <v/>
      </c>
      <c r="M82" s="125" t="str">
        <f>IF(ISERROR(VLOOKUP($C82,[2]TabelaNorm!$A$2:$E$50,4,FALSE)),"","m2")</f>
        <v/>
      </c>
      <c r="N82" s="122"/>
    </row>
    <row r="83" spans="1:14" x14ac:dyDescent="0.2">
      <c r="A83" s="114"/>
      <c r="B83" s="130"/>
      <c r="C83" s="114"/>
      <c r="D83" s="126"/>
      <c r="E83" s="124" t="str">
        <f>IF(ISERROR(VLOOKUP(C83,[2]TabelaNorm!$A$2:$E$50,4,FALSE)),"",VLOOKUP(C83,[2]TabelaNorm!$A$2:$E$50,4,FALSE))</f>
        <v/>
      </c>
      <c r="F83" s="124" t="str">
        <f>IF(ISERROR(VLOOKUP(C83,[2]TabelaNorm!$A$2:$E$50,4,FALSE)),"","x")</f>
        <v/>
      </c>
      <c r="G83" s="127" t="str">
        <f>IF(ISERROR(VLOOKUP($C83,[2]TabelaNorm!$A$2:$E$50,2,FALSE)),"",VLOOKUP($C83,[2]TabelaNorm!$A$2:$E$50,2,FALSE))</f>
        <v/>
      </c>
      <c r="H83" s="127" t="str">
        <f>IF(ISERROR(VLOOKUP($C83,[2]TabelaNorm!$A$2:$E$50,3,FALSE)),"",VLOOKUP($C83,[2]TabelaNorm!$A$2:$E$50,3,FALSE))</f>
        <v/>
      </c>
      <c r="I83" s="124" t="str">
        <f>IF(ISERROR(IF(VLOOKUP($C83,[2]TabelaNorm!$A$2:$E$50,5,FALSE)=1,"x","")),"",IF(VLOOKUP($C83,[2]TabelaNorm!$A$2:$E$50,5,FALSE)=1,"x",""))</f>
        <v/>
      </c>
      <c r="J83" s="126"/>
      <c r="K83" s="124" t="str">
        <f>IF(ISERROR(VLOOKUP($C83,[2]TabelaNorm!$A$2:$E$50,4,FALSE)),"","=")</f>
        <v/>
      </c>
      <c r="L83" s="148" t="str">
        <f t="shared" si="0"/>
        <v/>
      </c>
      <c r="M83" s="125" t="str">
        <f>IF(ISERROR(VLOOKUP($C83,[2]TabelaNorm!$A$2:$E$50,4,FALSE)),"","m2")</f>
        <v/>
      </c>
      <c r="N83" s="122"/>
    </row>
    <row r="84" spans="1:14" x14ac:dyDescent="0.2">
      <c r="A84" s="114"/>
      <c r="B84" s="130"/>
      <c r="C84" s="114"/>
      <c r="D84" s="126"/>
      <c r="E84" s="124" t="str">
        <f>IF(ISERROR(VLOOKUP(C84,[2]TabelaNorm!$A$2:$E$50,4,FALSE)),"",VLOOKUP(C84,[2]TabelaNorm!$A$2:$E$50,4,FALSE))</f>
        <v/>
      </c>
      <c r="F84" s="124" t="str">
        <f>IF(ISERROR(VLOOKUP(C84,[2]TabelaNorm!$A$2:$E$50,4,FALSE)),"","x")</f>
        <v/>
      </c>
      <c r="G84" s="127" t="str">
        <f>IF(ISERROR(VLOOKUP($C84,[2]TabelaNorm!$A$2:$E$50,2,FALSE)),"",VLOOKUP($C84,[2]TabelaNorm!$A$2:$E$50,2,FALSE))</f>
        <v/>
      </c>
      <c r="H84" s="127" t="str">
        <f>IF(ISERROR(VLOOKUP($C84,[2]TabelaNorm!$A$2:$E$50,3,FALSE)),"",VLOOKUP($C84,[2]TabelaNorm!$A$2:$E$50,3,FALSE))</f>
        <v/>
      </c>
      <c r="I84" s="124" t="str">
        <f>IF(ISERROR(IF(VLOOKUP($C84,[2]TabelaNorm!$A$2:$E$50,5,FALSE)=1,"x","")),"",IF(VLOOKUP($C84,[2]TabelaNorm!$A$2:$E$50,5,FALSE)=1,"x",""))</f>
        <v/>
      </c>
      <c r="J84" s="126"/>
      <c r="K84" s="124" t="str">
        <f>IF(ISERROR(VLOOKUP($C84,[2]TabelaNorm!$A$2:$E$50,4,FALSE)),"","=")</f>
        <v/>
      </c>
      <c r="L84" s="148" t="str">
        <f t="shared" si="0"/>
        <v/>
      </c>
      <c r="M84" s="125" t="str">
        <f>IF(ISERROR(VLOOKUP($C84,[2]TabelaNorm!$A$2:$E$50,4,FALSE)),"","m2")</f>
        <v/>
      </c>
      <c r="N84" s="122"/>
    </row>
    <row r="85" spans="1:14" x14ac:dyDescent="0.2">
      <c r="A85" s="114"/>
      <c r="B85" s="130"/>
      <c r="C85" s="114"/>
      <c r="D85" s="126"/>
      <c r="E85" s="124" t="str">
        <f>IF(ISERROR(VLOOKUP(C85,[2]TabelaNorm!$A$2:$E$50,4,FALSE)),"",VLOOKUP(C85,[2]TabelaNorm!$A$2:$E$50,4,FALSE))</f>
        <v/>
      </c>
      <c r="F85" s="124" t="str">
        <f>IF(ISERROR(VLOOKUP(C85,[2]TabelaNorm!$A$2:$E$50,4,FALSE)),"","x")</f>
        <v/>
      </c>
      <c r="G85" s="127" t="str">
        <f>IF(ISERROR(VLOOKUP($C85,[2]TabelaNorm!$A$2:$E$50,2,FALSE)),"",VLOOKUP($C85,[2]TabelaNorm!$A$2:$E$50,2,FALSE))</f>
        <v/>
      </c>
      <c r="H85" s="127" t="str">
        <f>IF(ISERROR(VLOOKUP($C85,[2]TabelaNorm!$A$2:$E$50,3,FALSE)),"",VLOOKUP($C85,[2]TabelaNorm!$A$2:$E$50,3,FALSE))</f>
        <v/>
      </c>
      <c r="I85" s="124" t="str">
        <f>IF(ISERROR(IF(VLOOKUP($C85,[2]TabelaNorm!$A$2:$E$50,5,FALSE)=1,"x","")),"",IF(VLOOKUP($C85,[2]TabelaNorm!$A$2:$E$50,5,FALSE)=1,"x",""))</f>
        <v/>
      </c>
      <c r="J85" s="126"/>
      <c r="K85" s="124" t="str">
        <f>IF(ISERROR(VLOOKUP($C85,[2]TabelaNorm!$A$2:$E$50,4,FALSE)),"","=")</f>
        <v/>
      </c>
      <c r="L85" s="148" t="str">
        <f t="shared" si="0"/>
        <v/>
      </c>
      <c r="M85" s="125" t="str">
        <f>IF(ISERROR(VLOOKUP($C85,[2]TabelaNorm!$A$2:$E$50,4,FALSE)),"","m2")</f>
        <v/>
      </c>
      <c r="N85" s="122"/>
    </row>
    <row r="86" spans="1:14" x14ac:dyDescent="0.2">
      <c r="A86" s="114"/>
      <c r="B86" s="130"/>
      <c r="C86" s="114"/>
      <c r="D86" s="126"/>
      <c r="E86" s="124" t="str">
        <f>IF(ISERROR(VLOOKUP(C86,[2]TabelaNorm!$A$2:$E$50,4,FALSE)),"",VLOOKUP(C86,[2]TabelaNorm!$A$2:$E$50,4,FALSE))</f>
        <v/>
      </c>
      <c r="F86" s="124" t="str">
        <f>IF(ISERROR(VLOOKUP(C86,[2]TabelaNorm!$A$2:$E$50,4,FALSE)),"","x")</f>
        <v/>
      </c>
      <c r="G86" s="127" t="str">
        <f>IF(ISERROR(VLOOKUP($C86,[2]TabelaNorm!$A$2:$E$50,2,FALSE)),"",VLOOKUP($C86,[2]TabelaNorm!$A$2:$E$50,2,FALSE))</f>
        <v/>
      </c>
      <c r="H86" s="127" t="str">
        <f>IF(ISERROR(VLOOKUP($C86,[2]TabelaNorm!$A$2:$E$50,3,FALSE)),"",VLOOKUP($C86,[2]TabelaNorm!$A$2:$E$50,3,FALSE))</f>
        <v/>
      </c>
      <c r="I86" s="124" t="str">
        <f>IF(ISERROR(IF(VLOOKUP($C86,[2]TabelaNorm!$A$2:$E$50,5,FALSE)=1,"x","")),"",IF(VLOOKUP($C86,[2]TabelaNorm!$A$2:$E$50,5,FALSE)=1,"x",""))</f>
        <v/>
      </c>
      <c r="J86" s="126"/>
      <c r="K86" s="124" t="str">
        <f>IF(ISERROR(VLOOKUP($C86,[2]TabelaNorm!$A$2:$E$50,4,FALSE)),"","=")</f>
        <v/>
      </c>
      <c r="L86" s="148" t="str">
        <f t="shared" si="0"/>
        <v/>
      </c>
      <c r="M86" s="125" t="str">
        <f>IF(ISERROR(VLOOKUP($C86,[2]TabelaNorm!$A$2:$E$50,4,FALSE)),"","m2")</f>
        <v/>
      </c>
      <c r="N86" s="122"/>
    </row>
    <row r="87" spans="1:14" x14ac:dyDescent="0.2">
      <c r="A87" s="114"/>
      <c r="B87" s="131"/>
      <c r="C87" s="114"/>
      <c r="D87" s="126"/>
      <c r="E87" s="124" t="str">
        <f>IF(ISERROR(VLOOKUP(C87,[2]TabelaNorm!$A$2:$E$50,4,FALSE)),"",VLOOKUP(C87,[2]TabelaNorm!$A$2:$E$50,4,FALSE))</f>
        <v/>
      </c>
      <c r="F87" s="124" t="str">
        <f>IF(ISERROR(VLOOKUP(C87,[2]TabelaNorm!$A$2:$E$50,4,FALSE)),"","x")</f>
        <v/>
      </c>
      <c r="G87" s="127" t="str">
        <f>IF(ISERROR(VLOOKUP($C87,[2]TabelaNorm!$A$2:$E$50,2,FALSE)),"",VLOOKUP($C87,[2]TabelaNorm!$A$2:$E$50,2,FALSE))</f>
        <v/>
      </c>
      <c r="H87" s="127" t="str">
        <f>IF(ISERROR(VLOOKUP($C87,[2]TabelaNorm!$A$2:$E$50,3,FALSE)),"",VLOOKUP($C87,[2]TabelaNorm!$A$2:$E$50,3,FALSE))</f>
        <v/>
      </c>
      <c r="I87" s="124" t="str">
        <f>IF(ISERROR(IF(VLOOKUP($C87,[2]TabelaNorm!$A$2:$E$50,5,FALSE)=1,"x","")),"",IF(VLOOKUP($C87,[2]TabelaNorm!$A$2:$E$50,5,FALSE)=1,"x",""))</f>
        <v/>
      </c>
      <c r="J87" s="126"/>
      <c r="K87" s="124" t="str">
        <f>IF(ISERROR(VLOOKUP($C87,[2]TabelaNorm!$A$2:$E$50,4,FALSE)),"","=")</f>
        <v/>
      </c>
      <c r="L87" s="148" t="str">
        <f t="shared" si="0"/>
        <v/>
      </c>
      <c r="M87" s="125" t="str">
        <f>IF(ISERROR(VLOOKUP($C87,[2]TabelaNorm!$A$2:$E$50,4,FALSE)),"","m2")</f>
        <v/>
      </c>
      <c r="N87" s="122"/>
    </row>
    <row r="88" spans="1:14" x14ac:dyDescent="0.2">
      <c r="A88" s="114"/>
      <c r="B88" s="131"/>
      <c r="C88" s="114"/>
      <c r="D88" s="126"/>
      <c r="E88" s="124" t="str">
        <f>IF(ISERROR(VLOOKUP(C88,[2]TabelaNorm!$A$2:$E$50,4,FALSE)),"",VLOOKUP(C88,[2]TabelaNorm!$A$2:$E$50,4,FALSE))</f>
        <v/>
      </c>
      <c r="F88" s="124" t="str">
        <f>IF(ISERROR(VLOOKUP(C88,[2]TabelaNorm!$A$2:$E$50,4,FALSE)),"","x")</f>
        <v/>
      </c>
      <c r="G88" s="127" t="str">
        <f>IF(ISERROR(VLOOKUP($C88,[2]TabelaNorm!$A$2:$E$50,2,FALSE)),"",VLOOKUP($C88,[2]TabelaNorm!$A$2:$E$50,2,FALSE))</f>
        <v/>
      </c>
      <c r="H88" s="127" t="str">
        <f>IF(ISERROR(VLOOKUP($C88,[2]TabelaNorm!$A$2:$E$50,3,FALSE)),"",VLOOKUP($C88,[2]TabelaNorm!$A$2:$E$50,3,FALSE))</f>
        <v/>
      </c>
      <c r="I88" s="124" t="str">
        <f>IF(ISERROR(IF(VLOOKUP($C88,[2]TabelaNorm!$A$2:$E$50,5,FALSE)=1,"x","")),"",IF(VLOOKUP($C88,[2]TabelaNorm!$A$2:$E$50,5,FALSE)=1,"x",""))</f>
        <v/>
      </c>
      <c r="J88" s="126"/>
      <c r="K88" s="124" t="str">
        <f>IF(ISERROR(VLOOKUP($C88,[2]TabelaNorm!$A$2:$E$50,4,FALSE)),"","=")</f>
        <v/>
      </c>
      <c r="L88" s="148" t="str">
        <f t="shared" si="0"/>
        <v/>
      </c>
      <c r="M88" s="125" t="str">
        <f>IF(ISERROR(VLOOKUP($C88,[2]TabelaNorm!$A$2:$E$50,4,FALSE)),"","m2")</f>
        <v/>
      </c>
      <c r="N88" s="122"/>
    </row>
    <row r="89" spans="1:14" x14ac:dyDescent="0.2">
      <c r="A89" s="114"/>
      <c r="B89" s="131"/>
      <c r="C89" s="114"/>
      <c r="D89" s="126"/>
      <c r="E89" s="124" t="str">
        <f>IF(ISERROR(VLOOKUP(C89,[2]TabelaNorm!$A$2:$E$50,4,FALSE)),"",VLOOKUP(C89,[2]TabelaNorm!$A$2:$E$50,4,FALSE))</f>
        <v/>
      </c>
      <c r="F89" s="124" t="str">
        <f>IF(ISERROR(VLOOKUP(C89,[2]TabelaNorm!$A$2:$E$50,4,FALSE)),"","x")</f>
        <v/>
      </c>
      <c r="G89" s="127" t="str">
        <f>IF(ISERROR(VLOOKUP($C89,[2]TabelaNorm!$A$2:$E$50,2,FALSE)),"",VLOOKUP($C89,[2]TabelaNorm!$A$2:$E$50,2,FALSE))</f>
        <v/>
      </c>
      <c r="H89" s="127" t="str">
        <f>IF(ISERROR(VLOOKUP($C89,[2]TabelaNorm!$A$2:$E$50,3,FALSE)),"",VLOOKUP($C89,[2]TabelaNorm!$A$2:$E$50,3,FALSE))</f>
        <v/>
      </c>
      <c r="I89" s="124" t="str">
        <f>IF(ISERROR(IF(VLOOKUP($C89,[2]TabelaNorm!$A$2:$E$50,5,FALSE)=1,"x","")),"",IF(VLOOKUP($C89,[2]TabelaNorm!$A$2:$E$50,5,FALSE)=1,"x",""))</f>
        <v/>
      </c>
      <c r="J89" s="126"/>
      <c r="K89" s="124" t="str">
        <f>IF(ISERROR(VLOOKUP($C89,[2]TabelaNorm!$A$2:$E$50,4,FALSE)),"","=")</f>
        <v/>
      </c>
      <c r="L89" s="148" t="str">
        <f t="shared" si="0"/>
        <v/>
      </c>
      <c r="M89" s="125" t="str">
        <f>IF(ISERROR(VLOOKUP($C89,[2]TabelaNorm!$A$2:$E$50,4,FALSE)),"","m2")</f>
        <v/>
      </c>
      <c r="N89" s="122"/>
    </row>
    <row r="90" spans="1:14" x14ac:dyDescent="0.2">
      <c r="A90" s="114"/>
      <c r="B90" s="119"/>
      <c r="C90" s="114"/>
      <c r="D90" s="126"/>
      <c r="E90" s="124" t="str">
        <f>IF(ISERROR(VLOOKUP(C90,[5]TabelaNorm!$A$2:$E$50,4,FALSE)),"",VLOOKUP(C90,[5]TabelaNorm!$A$2:$E$50,4,FALSE))</f>
        <v/>
      </c>
      <c r="F90" s="124" t="str">
        <f>IF(ISERROR(VLOOKUP(C90,[5]TabelaNorm!$A$2:$E$50,4,FALSE)),"","x")</f>
        <v/>
      </c>
      <c r="G90" s="127" t="str">
        <f>IF(ISERROR(VLOOKUP($C90,[5]TabelaNorm!$A$2:$E$50,2,FALSE)),"",VLOOKUP($C90,[5]TabelaNorm!$A$2:$E$50,2,FALSE))</f>
        <v/>
      </c>
      <c r="H90" s="127" t="str">
        <f>IF(ISERROR(VLOOKUP($C90,[5]TabelaNorm!$A$2:$E$50,3,FALSE)),"",VLOOKUP($C90,[5]TabelaNorm!$A$2:$E$50,3,FALSE))</f>
        <v/>
      </c>
      <c r="I90" s="124" t="str">
        <f>IF(ISERROR(IF(VLOOKUP($C90,[5]TabelaNorm!$A$2:$E$50,5,FALSE)=1,"x","")),"",IF(VLOOKUP($C90,[5]TabelaNorm!$A$2:$E$50,5,FALSE)=1,"x",""))</f>
        <v/>
      </c>
      <c r="J90" s="126"/>
      <c r="K90" s="124" t="str">
        <f>IF(ISERROR(VLOOKUP($C90,[5]TabelaNorm!$A$2:$E$50,4,FALSE)),"","=")</f>
        <v/>
      </c>
      <c r="L90" s="148" t="str">
        <f t="shared" si="0"/>
        <v/>
      </c>
      <c r="M90" s="125" t="str">
        <f>IF(ISERROR(VLOOKUP($C90,[5]TabelaNorm!$A$2:$E$50,4,FALSE)),"","m2")</f>
        <v/>
      </c>
      <c r="N90" s="122"/>
    </row>
    <row r="91" spans="1:14" x14ac:dyDescent="0.2">
      <c r="A91" s="114"/>
      <c r="B91" s="119"/>
      <c r="C91" s="114"/>
      <c r="D91" s="126"/>
      <c r="E91" s="124" t="str">
        <f>IF(ISERROR(VLOOKUP(C91,[5]TabelaNorm!$A$2:$E$50,4,FALSE)),"",VLOOKUP(C91,[5]TabelaNorm!$A$2:$E$50,4,FALSE))</f>
        <v/>
      </c>
      <c r="F91" s="124" t="str">
        <f>IF(ISERROR(VLOOKUP(C91,[5]TabelaNorm!$A$2:$E$50,4,FALSE)),"","x")</f>
        <v/>
      </c>
      <c r="G91" s="127" t="str">
        <f>IF(ISERROR(VLOOKUP($C91,[5]TabelaNorm!$A$2:$E$50,2,FALSE)),"",VLOOKUP($C91,[5]TabelaNorm!$A$2:$E$50,2,FALSE))</f>
        <v/>
      </c>
      <c r="H91" s="127" t="str">
        <f>IF(ISERROR(VLOOKUP($C91,[5]TabelaNorm!$A$2:$E$50,3,FALSE)),"",VLOOKUP($C91,[5]TabelaNorm!$A$2:$E$50,3,FALSE))</f>
        <v/>
      </c>
      <c r="I91" s="124" t="str">
        <f>IF(ISERROR(IF(VLOOKUP($C91,[5]TabelaNorm!$A$2:$E$50,5,FALSE)=1,"x","")),"",IF(VLOOKUP($C91,[5]TabelaNorm!$A$2:$E$50,5,FALSE)=1,"x",""))</f>
        <v/>
      </c>
      <c r="J91" s="126"/>
      <c r="K91" s="124" t="str">
        <f>IF(ISERROR(VLOOKUP($C91,[5]TabelaNorm!$A$2:$E$50,4,FALSE)),"","=")</f>
        <v/>
      </c>
      <c r="L91" s="148" t="str">
        <f t="shared" si="0"/>
        <v/>
      </c>
      <c r="M91" s="125" t="str">
        <f>IF(ISERROR(VLOOKUP($C91,[5]TabelaNorm!$A$2:$E$50,4,FALSE)),"","m2")</f>
        <v/>
      </c>
      <c r="N91" s="122"/>
    </row>
    <row r="92" spans="1:14" x14ac:dyDescent="0.2">
      <c r="A92" s="114"/>
      <c r="B92" s="119"/>
      <c r="C92" s="114"/>
      <c r="D92" s="126"/>
      <c r="E92" s="124" t="str">
        <f>IF(ISERROR(VLOOKUP(C92,[5]TabelaNorm!$A$2:$E$50,4,FALSE)),"",VLOOKUP(C92,[5]TabelaNorm!$A$2:$E$50,4,FALSE))</f>
        <v/>
      </c>
      <c r="F92" s="124" t="str">
        <f>IF(ISERROR(VLOOKUP(C92,[5]TabelaNorm!$A$2:$E$50,4,FALSE)),"","x")</f>
        <v/>
      </c>
      <c r="G92" s="127" t="str">
        <f>IF(ISERROR(VLOOKUP($C92,[5]TabelaNorm!$A$2:$E$50,2,FALSE)),"",VLOOKUP($C92,[5]TabelaNorm!$A$2:$E$50,2,FALSE))</f>
        <v/>
      </c>
      <c r="H92" s="127" t="str">
        <f>IF(ISERROR(VLOOKUP($C92,[5]TabelaNorm!$A$2:$E$50,3,FALSE)),"",VLOOKUP($C92,[5]TabelaNorm!$A$2:$E$50,3,FALSE))</f>
        <v/>
      </c>
      <c r="I92" s="124" t="str">
        <f>IF(ISERROR(IF(VLOOKUP($C92,[5]TabelaNorm!$A$2:$E$50,5,FALSE)=1,"x","")),"",IF(VLOOKUP($C92,[5]TabelaNorm!$A$2:$E$50,5,FALSE)=1,"x",""))</f>
        <v/>
      </c>
      <c r="J92" s="126"/>
      <c r="K92" s="124" t="str">
        <f>IF(ISERROR(VLOOKUP($C92,[5]TabelaNorm!$A$2:$E$50,4,FALSE)),"","=")</f>
        <v/>
      </c>
      <c r="L92" s="148" t="str">
        <f t="shared" si="0"/>
        <v/>
      </c>
      <c r="M92" s="125" t="str">
        <f>IF(ISERROR(VLOOKUP($C92,[5]TabelaNorm!$A$2:$E$50,4,FALSE)),"","m2")</f>
        <v/>
      </c>
      <c r="N92" s="122"/>
    </row>
    <row r="93" spans="1:14" x14ac:dyDescent="0.2">
      <c r="A93" s="114"/>
      <c r="B93" s="119"/>
      <c r="C93" s="114"/>
      <c r="D93" s="126"/>
      <c r="E93" s="124" t="str">
        <f>IF(ISERROR(VLOOKUP(C93,[5]TabelaNorm!$A$2:$E$50,4,FALSE)),"",VLOOKUP(C93,[5]TabelaNorm!$A$2:$E$50,4,FALSE))</f>
        <v/>
      </c>
      <c r="F93" s="124" t="str">
        <f>IF(ISERROR(VLOOKUP(C93,[5]TabelaNorm!$A$2:$E$50,4,FALSE)),"","x")</f>
        <v/>
      </c>
      <c r="G93" s="127" t="str">
        <f>IF(ISERROR(VLOOKUP($C93,[5]TabelaNorm!$A$2:$E$50,2,FALSE)),"",VLOOKUP($C93,[5]TabelaNorm!$A$2:$E$50,2,FALSE))</f>
        <v/>
      </c>
      <c r="H93" s="127" t="str">
        <f>IF(ISERROR(VLOOKUP($C93,[5]TabelaNorm!$A$2:$E$50,3,FALSE)),"",VLOOKUP($C93,[5]TabelaNorm!$A$2:$E$50,3,FALSE))</f>
        <v/>
      </c>
      <c r="I93" s="124" t="str">
        <f>IF(ISERROR(IF(VLOOKUP($C93,[5]TabelaNorm!$A$2:$E$50,5,FALSE)=1,"x","")),"",IF(VLOOKUP($C93,[5]TabelaNorm!$A$2:$E$50,5,FALSE)=1,"x",""))</f>
        <v/>
      </c>
      <c r="J93" s="126"/>
      <c r="K93" s="124" t="str">
        <f>IF(ISERROR(VLOOKUP($C93,[5]TabelaNorm!$A$2:$E$50,4,FALSE)),"","=")</f>
        <v/>
      </c>
      <c r="L93" s="148" t="str">
        <f t="shared" si="0"/>
        <v/>
      </c>
      <c r="M93" s="125" t="str">
        <f>IF(ISERROR(VLOOKUP($C93,[5]TabelaNorm!$A$2:$E$50,4,FALSE)),"","m2")</f>
        <v/>
      </c>
      <c r="N93" s="122"/>
    </row>
    <row r="94" spans="1:14" ht="13.5" thickBot="1" x14ac:dyDescent="0.25">
      <c r="A94" s="114"/>
      <c r="B94" s="119"/>
      <c r="C94" s="114"/>
      <c r="D94" s="126"/>
      <c r="E94" s="124" t="str">
        <f>IF(ISERROR(VLOOKUP(C94,[5]TabelaNorm!$A$2:$E$50,4,FALSE)),"",VLOOKUP(C94,[5]TabelaNorm!$A$2:$E$50,4,FALSE))</f>
        <v/>
      </c>
      <c r="F94" s="124" t="str">
        <f>IF(ISERROR(VLOOKUP(C94,[5]TabelaNorm!$A$2:$E$50,4,FALSE)),"","x")</f>
        <v/>
      </c>
      <c r="G94" s="127" t="str">
        <f>IF(ISERROR(VLOOKUP($C94,[5]TabelaNorm!$A$2:$E$50,2,FALSE)),"",VLOOKUP($C94,[5]TabelaNorm!$A$2:$E$50,2,FALSE))</f>
        <v/>
      </c>
      <c r="H94" s="127" t="str">
        <f>IF(ISERROR(VLOOKUP($C94,[5]TabelaNorm!$A$2:$E$50,3,FALSE)),"",VLOOKUP($C94,[5]TabelaNorm!$A$2:$E$50,3,FALSE))</f>
        <v/>
      </c>
      <c r="I94" s="124" t="str">
        <f>IF(ISERROR(IF(VLOOKUP($C94,[5]TabelaNorm!$A$2:$E$50,5,FALSE)=1,"x","")),"",IF(VLOOKUP($C94,[5]TabelaNorm!$A$2:$E$50,5,FALSE)=1,"x",""))</f>
        <v/>
      </c>
      <c r="J94" s="126"/>
      <c r="K94" s="124" t="str">
        <f>IF(ISERROR(VLOOKUP($C94,[5]TabelaNorm!$A$2:$E$50,4,FALSE)),"","=")</f>
        <v/>
      </c>
      <c r="L94" s="148" t="str">
        <f t="shared" si="0"/>
        <v/>
      </c>
      <c r="M94" s="125" t="str">
        <f>IF(ISERROR(VLOOKUP($C94,[5]TabelaNorm!$A$2:$E$50,4,FALSE)),"","m2")</f>
        <v/>
      </c>
      <c r="N94" s="122"/>
    </row>
    <row r="95" spans="1:14" ht="16.5" thickBot="1" x14ac:dyDescent="0.25">
      <c r="A95" s="97"/>
      <c r="B95" s="5"/>
      <c r="C95" s="243" t="s">
        <v>241</v>
      </c>
      <c r="D95" s="244"/>
      <c r="E95" s="244"/>
      <c r="F95" s="244"/>
      <c r="G95" s="244"/>
      <c r="H95" s="244"/>
      <c r="I95" s="244"/>
      <c r="J95" s="244"/>
      <c r="K95" s="96" t="s">
        <v>37</v>
      </c>
      <c r="L95" s="104">
        <f>SUM(L42:L94)</f>
        <v>606.35750000000007</v>
      </c>
      <c r="M95" s="108" t="s">
        <v>38</v>
      </c>
      <c r="N95" s="98">
        <f>SUM(L42:L94)</f>
        <v>606.35750000000007</v>
      </c>
    </row>
    <row r="96" spans="1:14" ht="32.25" thickBot="1" x14ac:dyDescent="0.25">
      <c r="A96" s="97"/>
      <c r="B96" s="5"/>
      <c r="C96" s="242" t="s">
        <v>235</v>
      </c>
      <c r="D96" s="223"/>
      <c r="E96" s="223"/>
      <c r="F96" s="223"/>
      <c r="G96" s="223"/>
      <c r="H96" s="223"/>
      <c r="I96" s="223"/>
      <c r="J96" s="223"/>
      <c r="K96" s="191" t="s">
        <v>37</v>
      </c>
      <c r="L96" s="109">
        <f>L95+L3</f>
        <v>10035.692499999999</v>
      </c>
      <c r="M96" s="105" t="s">
        <v>38</v>
      </c>
      <c r="N96" s="59" t="s">
        <v>71</v>
      </c>
    </row>
    <row r="97" spans="1:14" x14ac:dyDescent="0.2">
      <c r="A97" s="193"/>
      <c r="B97" s="193"/>
      <c r="C97" s="193"/>
      <c r="D97" s="2"/>
      <c r="E97" s="193"/>
      <c r="F97" s="6"/>
      <c r="G97" s="7"/>
      <c r="H97" s="193"/>
      <c r="I97" s="193"/>
      <c r="J97" s="193"/>
      <c r="K97" s="193"/>
      <c r="L97" s="2"/>
      <c r="M97" s="2"/>
      <c r="N97" s="193"/>
    </row>
    <row r="98" spans="1:14" x14ac:dyDescent="0.2">
      <c r="A98" s="193"/>
      <c r="B98" s="192" t="s">
        <v>69</v>
      </c>
      <c r="C98" s="193"/>
      <c r="D98" s="20"/>
      <c r="E98" s="193"/>
      <c r="F98" s="6"/>
      <c r="G98" s="7"/>
      <c r="H98" s="235" t="s">
        <v>78</v>
      </c>
      <c r="I98" s="235"/>
      <c r="J98" s="235"/>
      <c r="K98" s="235"/>
      <c r="L98" s="235"/>
      <c r="M98" s="2"/>
      <c r="N98" s="193"/>
    </row>
    <row r="99" spans="1:14" x14ac:dyDescent="0.2">
      <c r="A99" s="193"/>
      <c r="B99" s="193"/>
      <c r="C99" s="193"/>
      <c r="D99" s="2"/>
      <c r="E99" s="193"/>
      <c r="F99" s="6"/>
      <c r="G99" s="7"/>
      <c r="H99" s="193"/>
      <c r="I99" s="193"/>
      <c r="J99" s="193"/>
      <c r="K99" s="193"/>
      <c r="L99" s="2"/>
      <c r="M99" s="2"/>
      <c r="N99" s="193"/>
    </row>
    <row r="100" spans="1:14" x14ac:dyDescent="0.2">
      <c r="A100" s="193"/>
      <c r="B100" s="194" t="s">
        <v>76</v>
      </c>
      <c r="C100" s="240" t="s">
        <v>77</v>
      </c>
      <c r="D100" s="240"/>
      <c r="E100" s="193"/>
      <c r="F100" s="6"/>
      <c r="G100" s="7"/>
      <c r="H100" s="240" t="s">
        <v>91</v>
      </c>
      <c r="I100" s="240"/>
      <c r="J100" s="240"/>
      <c r="K100" s="240"/>
      <c r="L100" s="240"/>
      <c r="M100" s="240"/>
      <c r="N100" s="240"/>
    </row>
  </sheetData>
  <mergeCells count="14">
    <mergeCell ref="G3:K3"/>
    <mergeCell ref="A1:N1"/>
    <mergeCell ref="A2:B2"/>
    <mergeCell ref="D2:G2"/>
    <mergeCell ref="H2:J2"/>
    <mergeCell ref="K2:M2"/>
    <mergeCell ref="C100:D100"/>
    <mergeCell ref="H100:N100"/>
    <mergeCell ref="C40:M40"/>
    <mergeCell ref="N40:N41"/>
    <mergeCell ref="A41:B41"/>
    <mergeCell ref="C95:J95"/>
    <mergeCell ref="C96:J96"/>
    <mergeCell ref="H98:L98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usz6"/>
  <dimension ref="A1:E63"/>
  <sheetViews>
    <sheetView topLeftCell="A3" zoomScale="120" zoomScaleNormal="120" workbookViewId="0">
      <selection activeCell="H19" sqref="H19"/>
    </sheetView>
  </sheetViews>
  <sheetFormatPr defaultRowHeight="12.75" x14ac:dyDescent="0.2"/>
  <cols>
    <col min="1" max="1" width="7.85546875" bestFit="1" customWidth="1"/>
    <col min="2" max="2" width="15.42578125" style="10" bestFit="1" customWidth="1"/>
    <col min="3" max="3" width="15.85546875" bestFit="1" customWidth="1"/>
    <col min="4" max="4" width="9.42578125" bestFit="1" customWidth="1"/>
    <col min="5" max="5" width="13.85546875" bestFit="1" customWidth="1"/>
  </cols>
  <sheetData>
    <row r="1" spans="1:5" x14ac:dyDescent="0.2">
      <c r="A1" s="8" t="s">
        <v>39</v>
      </c>
      <c r="B1" s="9" t="s">
        <v>40</v>
      </c>
      <c r="C1" s="8" t="s">
        <v>41</v>
      </c>
      <c r="D1" s="8" t="s">
        <v>42</v>
      </c>
      <c r="E1" s="8" t="s">
        <v>43</v>
      </c>
    </row>
    <row r="2" spans="1:5" x14ac:dyDescent="0.2">
      <c r="A2" t="s">
        <v>1</v>
      </c>
      <c r="B2" s="10">
        <v>0.5</v>
      </c>
      <c r="C2" t="s">
        <v>38</v>
      </c>
      <c r="D2" t="s">
        <v>44</v>
      </c>
      <c r="E2">
        <v>1</v>
      </c>
    </row>
    <row r="3" spans="1:5" x14ac:dyDescent="0.2">
      <c r="A3" t="s">
        <v>2</v>
      </c>
      <c r="B3" s="10">
        <v>0.5</v>
      </c>
      <c r="C3" t="s">
        <v>45</v>
      </c>
      <c r="D3" t="s">
        <v>46</v>
      </c>
      <c r="E3">
        <v>0</v>
      </c>
    </row>
    <row r="4" spans="1:5" x14ac:dyDescent="0.2">
      <c r="A4" t="s">
        <v>3</v>
      </c>
      <c r="B4" s="10">
        <v>0.5</v>
      </c>
      <c r="C4" t="s">
        <v>45</v>
      </c>
      <c r="D4" t="s">
        <v>46</v>
      </c>
      <c r="E4">
        <v>0</v>
      </c>
    </row>
    <row r="5" spans="1:5" x14ac:dyDescent="0.2">
      <c r="A5" t="s">
        <v>4</v>
      </c>
      <c r="B5" s="10">
        <v>0.26250000000000001</v>
      </c>
      <c r="C5" t="s">
        <v>45</v>
      </c>
      <c r="D5" t="s">
        <v>46</v>
      </c>
      <c r="E5">
        <v>0</v>
      </c>
    </row>
    <row r="6" spans="1:5" x14ac:dyDescent="0.2">
      <c r="A6" t="s">
        <v>5</v>
      </c>
      <c r="B6" s="10">
        <v>0.375</v>
      </c>
      <c r="C6" t="s">
        <v>45</v>
      </c>
      <c r="D6" t="s">
        <v>46</v>
      </c>
      <c r="E6">
        <v>0</v>
      </c>
    </row>
    <row r="7" spans="1:5" x14ac:dyDescent="0.2">
      <c r="A7" t="s">
        <v>6</v>
      </c>
      <c r="B7" s="10">
        <v>1.325</v>
      </c>
      <c r="C7" t="s">
        <v>38</v>
      </c>
      <c r="D7" t="s">
        <v>44</v>
      </c>
      <c r="E7">
        <v>0</v>
      </c>
    </row>
    <row r="8" spans="1:5" x14ac:dyDescent="0.2">
      <c r="A8" t="s">
        <v>7</v>
      </c>
      <c r="B8" s="10">
        <v>1.23</v>
      </c>
      <c r="C8" t="s">
        <v>38</v>
      </c>
      <c r="D8" t="s">
        <v>44</v>
      </c>
      <c r="E8">
        <v>0</v>
      </c>
    </row>
    <row r="9" spans="1:5" x14ac:dyDescent="0.2">
      <c r="A9" t="s">
        <v>8</v>
      </c>
      <c r="B9" s="10">
        <v>0.12</v>
      </c>
      <c r="C9" t="s">
        <v>45</v>
      </c>
      <c r="D9" t="s">
        <v>46</v>
      </c>
      <c r="E9">
        <v>0</v>
      </c>
    </row>
    <row r="10" spans="1:5" x14ac:dyDescent="0.2">
      <c r="A10" t="s">
        <v>9</v>
      </c>
      <c r="B10" s="10">
        <v>0.12</v>
      </c>
      <c r="C10" t="s">
        <v>45</v>
      </c>
      <c r="D10" t="s">
        <v>46</v>
      </c>
      <c r="E10">
        <v>0</v>
      </c>
    </row>
    <row r="11" spans="1:5" x14ac:dyDescent="0.2">
      <c r="A11" t="s">
        <v>10</v>
      </c>
      <c r="B11" s="10">
        <v>0.04</v>
      </c>
      <c r="C11" t="s">
        <v>45</v>
      </c>
      <c r="D11" t="s">
        <v>46</v>
      </c>
      <c r="E11">
        <v>0</v>
      </c>
    </row>
    <row r="12" spans="1:5" x14ac:dyDescent="0.2">
      <c r="A12" t="s">
        <v>11</v>
      </c>
      <c r="B12" s="10">
        <v>0.04</v>
      </c>
      <c r="C12" t="s">
        <v>45</v>
      </c>
      <c r="D12" t="s">
        <v>46</v>
      </c>
      <c r="E12">
        <v>0</v>
      </c>
    </row>
    <row r="13" spans="1:5" x14ac:dyDescent="0.2">
      <c r="A13" t="s">
        <v>12</v>
      </c>
      <c r="B13" s="10">
        <v>0.12</v>
      </c>
      <c r="C13" t="s">
        <v>45</v>
      </c>
      <c r="D13" t="s">
        <v>46</v>
      </c>
      <c r="E13">
        <v>0</v>
      </c>
    </row>
    <row r="14" spans="1:5" x14ac:dyDescent="0.2">
      <c r="A14" t="s">
        <v>13</v>
      </c>
      <c r="B14" s="10">
        <v>0.06</v>
      </c>
      <c r="C14" t="s">
        <v>45</v>
      </c>
      <c r="D14" t="s">
        <v>46</v>
      </c>
      <c r="E14">
        <v>0</v>
      </c>
    </row>
    <row r="15" spans="1:5" x14ac:dyDescent="0.2">
      <c r="A15" t="s">
        <v>14</v>
      </c>
      <c r="B15" s="10">
        <v>0.12</v>
      </c>
      <c r="C15" t="s">
        <v>45</v>
      </c>
      <c r="D15" t="s">
        <v>46</v>
      </c>
      <c r="E15">
        <v>0</v>
      </c>
    </row>
    <row r="16" spans="1:5" x14ac:dyDescent="0.2">
      <c r="A16" t="s">
        <v>101</v>
      </c>
      <c r="B16" s="10">
        <v>0.12</v>
      </c>
      <c r="C16" t="s">
        <v>45</v>
      </c>
      <c r="D16" t="s">
        <v>46</v>
      </c>
      <c r="E16">
        <v>0</v>
      </c>
    </row>
    <row r="17" spans="1:5" x14ac:dyDescent="0.2">
      <c r="A17" t="s">
        <v>15</v>
      </c>
      <c r="B17" s="10">
        <v>0.12</v>
      </c>
      <c r="C17" t="s">
        <v>45</v>
      </c>
      <c r="D17" t="s">
        <v>46</v>
      </c>
      <c r="E17">
        <v>0</v>
      </c>
    </row>
    <row r="18" spans="1:5" x14ac:dyDescent="0.2">
      <c r="A18" t="s">
        <v>16</v>
      </c>
      <c r="B18" s="10">
        <v>0.24</v>
      </c>
      <c r="C18" t="s">
        <v>45</v>
      </c>
      <c r="D18" t="s">
        <v>46</v>
      </c>
      <c r="E18">
        <v>0</v>
      </c>
    </row>
    <row r="19" spans="1:5" x14ac:dyDescent="0.2">
      <c r="A19" t="s">
        <v>17</v>
      </c>
      <c r="B19" s="10">
        <v>1.1000000000000001</v>
      </c>
      <c r="C19" t="s">
        <v>38</v>
      </c>
      <c r="D19" t="s">
        <v>44</v>
      </c>
      <c r="E19">
        <v>0</v>
      </c>
    </row>
    <row r="20" spans="1:5" x14ac:dyDescent="0.2">
      <c r="A20" t="s">
        <v>18</v>
      </c>
      <c r="B20" s="10">
        <v>0.66200000000000003</v>
      </c>
      <c r="C20" t="s">
        <v>38</v>
      </c>
      <c r="D20" t="s">
        <v>44</v>
      </c>
      <c r="E20">
        <v>0</v>
      </c>
    </row>
    <row r="21" spans="1:5" x14ac:dyDescent="0.2">
      <c r="A21" t="s">
        <v>19</v>
      </c>
      <c r="B21" s="10">
        <v>0.76</v>
      </c>
      <c r="C21" t="s">
        <v>38</v>
      </c>
      <c r="D21" t="s">
        <v>44</v>
      </c>
      <c r="E21">
        <v>0</v>
      </c>
    </row>
    <row r="22" spans="1:5" x14ac:dyDescent="0.2">
      <c r="A22" t="s">
        <v>111</v>
      </c>
      <c r="B22" s="10">
        <v>0.23200000000000001</v>
      </c>
      <c r="C22" t="s">
        <v>45</v>
      </c>
      <c r="D22" t="s">
        <v>46</v>
      </c>
      <c r="E22">
        <v>0</v>
      </c>
    </row>
    <row r="23" spans="1:5" x14ac:dyDescent="0.2">
      <c r="A23" t="s">
        <v>123</v>
      </c>
      <c r="B23" s="10">
        <v>1.2</v>
      </c>
      <c r="C23" t="s">
        <v>38</v>
      </c>
      <c r="D23" t="s">
        <v>44</v>
      </c>
      <c r="E23">
        <v>0</v>
      </c>
    </row>
    <row r="24" spans="1:5" x14ac:dyDescent="0.2">
      <c r="A24" t="s">
        <v>20</v>
      </c>
      <c r="B24" s="10">
        <v>0.12</v>
      </c>
      <c r="C24" t="s">
        <v>45</v>
      </c>
      <c r="D24" t="s">
        <v>46</v>
      </c>
      <c r="E24">
        <v>0</v>
      </c>
    </row>
    <row r="25" spans="1:5" x14ac:dyDescent="0.2">
      <c r="A25" t="s">
        <v>21</v>
      </c>
      <c r="B25" s="10">
        <v>0.24</v>
      </c>
      <c r="C25" t="s">
        <v>45</v>
      </c>
      <c r="D25" t="s">
        <v>46</v>
      </c>
      <c r="E25">
        <v>0</v>
      </c>
    </row>
    <row r="26" spans="1:5" x14ac:dyDescent="0.2">
      <c r="A26" t="s">
        <v>22</v>
      </c>
      <c r="B26" s="10">
        <v>0.2</v>
      </c>
      <c r="C26" t="s">
        <v>45</v>
      </c>
      <c r="D26" t="s">
        <v>46</v>
      </c>
      <c r="E26">
        <v>0</v>
      </c>
    </row>
    <row r="27" spans="1:5" x14ac:dyDescent="0.2">
      <c r="A27" t="s">
        <v>23</v>
      </c>
      <c r="B27" s="10">
        <v>0.18</v>
      </c>
      <c r="C27" t="s">
        <v>45</v>
      </c>
      <c r="D27" t="s">
        <v>46</v>
      </c>
      <c r="E27">
        <v>0</v>
      </c>
    </row>
    <row r="28" spans="1:5" x14ac:dyDescent="0.2">
      <c r="A28" t="s">
        <v>24</v>
      </c>
      <c r="B28" s="10">
        <v>0.24</v>
      </c>
      <c r="C28" t="s">
        <v>45</v>
      </c>
      <c r="D28" t="s">
        <v>46</v>
      </c>
      <c r="E28">
        <v>0</v>
      </c>
    </row>
    <row r="29" spans="1:5" x14ac:dyDescent="0.2">
      <c r="A29" t="s">
        <v>25</v>
      </c>
      <c r="B29" s="10">
        <v>0.32</v>
      </c>
      <c r="C29" t="s">
        <v>45</v>
      </c>
      <c r="D29" t="s">
        <v>46</v>
      </c>
      <c r="E29">
        <v>0</v>
      </c>
    </row>
    <row r="30" spans="1:5" x14ac:dyDescent="0.2">
      <c r="A30" t="s">
        <v>26</v>
      </c>
      <c r="B30" s="10">
        <v>0.08</v>
      </c>
      <c r="C30" t="s">
        <v>45</v>
      </c>
      <c r="D30" t="s">
        <v>46</v>
      </c>
      <c r="E30">
        <v>0</v>
      </c>
    </row>
    <row r="31" spans="1:5" x14ac:dyDescent="0.2">
      <c r="A31" t="s">
        <v>27</v>
      </c>
      <c r="B31" s="10">
        <v>0.12</v>
      </c>
      <c r="C31" t="s">
        <v>45</v>
      </c>
      <c r="D31" t="s">
        <v>46</v>
      </c>
      <c r="E31">
        <v>0</v>
      </c>
    </row>
    <row r="32" spans="1:5" x14ac:dyDescent="0.2">
      <c r="A32" t="s">
        <v>28</v>
      </c>
      <c r="B32" s="10">
        <v>0.24</v>
      </c>
      <c r="C32" t="s">
        <v>45</v>
      </c>
      <c r="D32" t="s">
        <v>46</v>
      </c>
      <c r="E32">
        <v>0</v>
      </c>
    </row>
    <row r="33" spans="1:5" x14ac:dyDescent="0.2">
      <c r="A33" t="s">
        <v>104</v>
      </c>
      <c r="B33" s="10">
        <v>0.06</v>
      </c>
      <c r="C33" t="s">
        <v>45</v>
      </c>
      <c r="D33" t="s">
        <v>46</v>
      </c>
      <c r="E33">
        <v>0</v>
      </c>
    </row>
    <row r="34" spans="1:5" x14ac:dyDescent="0.2">
      <c r="A34" t="s">
        <v>105</v>
      </c>
      <c r="B34" s="10">
        <v>0.12</v>
      </c>
      <c r="C34" t="s">
        <v>45</v>
      </c>
      <c r="D34" t="s">
        <v>46</v>
      </c>
      <c r="E34">
        <v>0</v>
      </c>
    </row>
    <row r="35" spans="1:5" x14ac:dyDescent="0.2">
      <c r="A35" t="s">
        <v>29</v>
      </c>
      <c r="B35" s="10">
        <v>1.21</v>
      </c>
      <c r="C35" t="s">
        <v>38</v>
      </c>
      <c r="D35" t="s">
        <v>44</v>
      </c>
      <c r="E35">
        <v>0</v>
      </c>
    </row>
    <row r="36" spans="1:5" x14ac:dyDescent="0.2">
      <c r="A36" t="s">
        <v>116</v>
      </c>
      <c r="B36" s="10">
        <v>1.59</v>
      </c>
      <c r="C36" t="s">
        <v>38</v>
      </c>
      <c r="D36" t="s">
        <v>44</v>
      </c>
      <c r="E36">
        <v>0</v>
      </c>
    </row>
    <row r="37" spans="1:5" x14ac:dyDescent="0.2">
      <c r="A37" t="s">
        <v>30</v>
      </c>
      <c r="B37" s="10">
        <v>1.49</v>
      </c>
      <c r="C37" t="s">
        <v>38</v>
      </c>
      <c r="D37" t="s">
        <v>44</v>
      </c>
      <c r="E37">
        <v>0</v>
      </c>
    </row>
    <row r="38" spans="1:5" x14ac:dyDescent="0.2">
      <c r="A38" t="s">
        <v>117</v>
      </c>
      <c r="B38" s="10">
        <v>1.94</v>
      </c>
      <c r="C38" t="s">
        <v>38</v>
      </c>
      <c r="D38" t="s">
        <v>44</v>
      </c>
      <c r="E38">
        <v>0</v>
      </c>
    </row>
    <row r="39" spans="1:5" x14ac:dyDescent="0.2">
      <c r="A39" t="s">
        <v>31</v>
      </c>
      <c r="B39" s="10">
        <v>2.4</v>
      </c>
      <c r="C39" t="s">
        <v>38</v>
      </c>
      <c r="D39" t="s">
        <v>44</v>
      </c>
      <c r="E39">
        <v>0</v>
      </c>
    </row>
    <row r="40" spans="1:5" x14ac:dyDescent="0.2">
      <c r="A40" t="s">
        <v>106</v>
      </c>
      <c r="B40" s="10">
        <v>1.49</v>
      </c>
      <c r="C40" t="s">
        <v>38</v>
      </c>
      <c r="D40" t="s">
        <v>44</v>
      </c>
      <c r="E40">
        <v>0</v>
      </c>
    </row>
    <row r="41" spans="1:5" x14ac:dyDescent="0.2">
      <c r="A41" t="s">
        <v>118</v>
      </c>
      <c r="B41" s="10">
        <v>1.94</v>
      </c>
      <c r="C41" t="s">
        <v>38</v>
      </c>
      <c r="D41" t="s">
        <v>44</v>
      </c>
      <c r="E41">
        <v>0</v>
      </c>
    </row>
    <row r="42" spans="1:5" x14ac:dyDescent="0.2">
      <c r="A42" t="s">
        <v>32</v>
      </c>
      <c r="B42" s="10">
        <v>2.19</v>
      </c>
      <c r="C42" t="s">
        <v>38</v>
      </c>
      <c r="D42" t="s">
        <v>44</v>
      </c>
      <c r="E42">
        <v>0</v>
      </c>
    </row>
    <row r="43" spans="1:5" x14ac:dyDescent="0.2">
      <c r="A43" t="s">
        <v>119</v>
      </c>
      <c r="B43" s="10">
        <v>2.72</v>
      </c>
      <c r="C43" t="s">
        <v>38</v>
      </c>
      <c r="D43" t="s">
        <v>44</v>
      </c>
      <c r="E43">
        <v>0</v>
      </c>
    </row>
    <row r="44" spans="1:5" x14ac:dyDescent="0.2">
      <c r="A44" t="s">
        <v>103</v>
      </c>
      <c r="B44" s="10">
        <v>2.19</v>
      </c>
      <c r="C44" t="s">
        <v>38</v>
      </c>
      <c r="D44" t="s">
        <v>44</v>
      </c>
      <c r="E44">
        <v>0</v>
      </c>
    </row>
    <row r="45" spans="1:5" x14ac:dyDescent="0.2">
      <c r="A45" t="s">
        <v>120</v>
      </c>
      <c r="B45" s="10">
        <v>2.72</v>
      </c>
      <c r="C45" t="s">
        <v>38</v>
      </c>
      <c r="D45" t="s">
        <v>44</v>
      </c>
      <c r="E45">
        <v>0</v>
      </c>
    </row>
    <row r="46" spans="1:5" x14ac:dyDescent="0.2">
      <c r="A46" t="s">
        <v>33</v>
      </c>
      <c r="B46" s="10">
        <v>2.4700000000000002</v>
      </c>
      <c r="C46" t="s">
        <v>38</v>
      </c>
      <c r="D46" t="s">
        <v>44</v>
      </c>
      <c r="E46">
        <v>0</v>
      </c>
    </row>
    <row r="47" spans="1:5" x14ac:dyDescent="0.2">
      <c r="A47" t="s">
        <v>34</v>
      </c>
      <c r="B47" s="10">
        <v>3.16</v>
      </c>
      <c r="C47" t="s">
        <v>38</v>
      </c>
      <c r="D47" t="s">
        <v>44</v>
      </c>
      <c r="E47">
        <v>0</v>
      </c>
    </row>
    <row r="48" spans="1:5" x14ac:dyDescent="0.2">
      <c r="A48" t="s">
        <v>35</v>
      </c>
      <c r="B48" s="10">
        <v>3.5</v>
      </c>
      <c r="C48" t="s">
        <v>38</v>
      </c>
      <c r="D48" t="s">
        <v>44</v>
      </c>
      <c r="E48">
        <v>0</v>
      </c>
    </row>
    <row r="49" spans="1:5" x14ac:dyDescent="0.2">
      <c r="A49" t="s">
        <v>36</v>
      </c>
      <c r="B49" s="10">
        <v>4.1500000000000004</v>
      </c>
      <c r="C49" t="s">
        <v>38</v>
      </c>
      <c r="D49" t="s">
        <v>44</v>
      </c>
      <c r="E49">
        <v>0</v>
      </c>
    </row>
    <row r="50" spans="1:5" x14ac:dyDescent="0.2">
      <c r="A50" t="s">
        <v>47</v>
      </c>
      <c r="B50" s="10">
        <v>0.2</v>
      </c>
      <c r="C50" t="s">
        <v>45</v>
      </c>
      <c r="D50" t="s">
        <v>46</v>
      </c>
      <c r="E50">
        <v>0</v>
      </c>
    </row>
    <row r="52" spans="1:5" x14ac:dyDescent="0.2">
      <c r="A52" s="12" t="s">
        <v>49</v>
      </c>
      <c r="B52" s="13"/>
      <c r="C52" s="14"/>
      <c r="D52" s="15"/>
      <c r="E52" s="15"/>
    </row>
    <row r="53" spans="1:5" x14ac:dyDescent="0.2">
      <c r="A53" s="12" t="s">
        <v>50</v>
      </c>
      <c r="B53" s="13"/>
      <c r="C53" s="14"/>
      <c r="D53" s="15"/>
      <c r="E53" s="15"/>
    </row>
    <row r="55" spans="1:5" x14ac:dyDescent="0.2">
      <c r="A55" s="12" t="s">
        <v>51</v>
      </c>
      <c r="B55" s="13"/>
      <c r="C55" s="14"/>
      <c r="D55" s="15"/>
      <c r="E55" s="15"/>
    </row>
    <row r="56" spans="1:5" x14ac:dyDescent="0.2">
      <c r="A56" s="12" t="s">
        <v>52</v>
      </c>
      <c r="B56" s="13"/>
      <c r="C56" s="14"/>
      <c r="D56" s="15"/>
      <c r="E56" s="15"/>
    </row>
    <row r="58" spans="1:5" x14ac:dyDescent="0.2">
      <c r="A58" s="12" t="s">
        <v>53</v>
      </c>
      <c r="B58" s="13"/>
      <c r="C58" s="14"/>
      <c r="D58" s="15"/>
      <c r="E58" s="15"/>
    </row>
    <row r="59" spans="1:5" x14ac:dyDescent="0.2">
      <c r="A59" s="12" t="s">
        <v>58</v>
      </c>
      <c r="B59" s="13"/>
      <c r="C59" s="14"/>
      <c r="D59" s="15"/>
      <c r="E59" s="15"/>
    </row>
    <row r="60" spans="1:5" x14ac:dyDescent="0.2">
      <c r="A60" s="16" t="s">
        <v>54</v>
      </c>
      <c r="B60" s="17"/>
      <c r="C60" s="18"/>
      <c r="D60" s="17"/>
      <c r="E60" s="17"/>
    </row>
    <row r="62" spans="1:5" x14ac:dyDescent="0.2">
      <c r="A62" t="s">
        <v>55</v>
      </c>
    </row>
    <row r="63" spans="1:5" x14ac:dyDescent="0.2">
      <c r="A63" t="s">
        <v>56</v>
      </c>
    </row>
  </sheetData>
  <phoneticPr fontId="32" type="noConversion"/>
  <pageMargins left="0.75" right="0.75" top="1" bottom="1" header="0.5" footer="0.5"/>
  <pageSetup orientation="portrait" horizontalDpi="4294967293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2"/>
  <dimension ref="A1:AA221"/>
  <sheetViews>
    <sheetView zoomScale="130" zoomScaleNormal="120" zoomScaleSheetLayoutView="55" workbookViewId="0">
      <selection activeCell="D2" sqref="D2:G2"/>
    </sheetView>
  </sheetViews>
  <sheetFormatPr defaultColWidth="9.140625" defaultRowHeight="12.75" x14ac:dyDescent="0.2"/>
  <cols>
    <col min="1" max="1" width="6.5703125" style="1" customWidth="1"/>
    <col min="2" max="2" width="22.5703125" style="1" customWidth="1"/>
    <col min="3" max="3" width="5.5703125" style="1" customWidth="1"/>
    <col min="4" max="4" width="8.5703125" style="1" customWidth="1"/>
    <col min="5" max="5" width="3.5703125" style="1" customWidth="1"/>
    <col min="6" max="6" width="2.42578125" style="1" customWidth="1"/>
    <col min="7" max="7" width="8.5703125" style="1" customWidth="1"/>
    <col min="8" max="8" width="7.5703125" style="1" customWidth="1"/>
    <col min="9" max="9" width="2.42578125" style="1" customWidth="1"/>
    <col min="10" max="10" width="6.5703125" style="1" customWidth="1"/>
    <col min="11" max="11" width="2.42578125" style="1" customWidth="1"/>
    <col min="12" max="12" width="12.5703125" style="1" customWidth="1"/>
    <col min="13" max="13" width="4.5703125" style="1" customWidth="1"/>
    <col min="14" max="14" width="11" style="1" customWidth="1"/>
    <col min="15" max="16" width="11.42578125" style="19" hidden="1" customWidth="1"/>
    <col min="17" max="17" width="11" style="19" hidden="1" customWidth="1"/>
    <col min="18" max="22" width="11.42578125" style="19" hidden="1" customWidth="1"/>
    <col min="23" max="23" width="12.85546875" style="19" hidden="1" customWidth="1"/>
    <col min="24" max="24" width="0.5703125" style="19" hidden="1" customWidth="1"/>
    <col min="25" max="25" width="2.5703125" style="19" hidden="1" customWidth="1"/>
    <col min="26" max="26" width="5.5703125" style="19" customWidth="1"/>
    <col min="27" max="27" width="15.140625" style="32" customWidth="1"/>
    <col min="28" max="16384" width="9.140625" style="1"/>
  </cols>
  <sheetData>
    <row r="1" spans="1:27" ht="25.5" customHeight="1" x14ac:dyDescent="0.2">
      <c r="A1" s="207" t="s">
        <v>0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  <c r="T1" s="207"/>
      <c r="U1" s="207"/>
      <c r="V1" s="207"/>
      <c r="W1" s="207"/>
      <c r="X1" s="207"/>
      <c r="Y1" s="207"/>
      <c r="AA1" s="19"/>
    </row>
    <row r="2" spans="1:27" ht="25.5" customHeight="1" thickBot="1" x14ac:dyDescent="0.25">
      <c r="A2" s="214" t="s">
        <v>66</v>
      </c>
      <c r="B2" s="214"/>
      <c r="C2" s="60"/>
      <c r="D2" s="208"/>
      <c r="E2" s="208"/>
      <c r="F2" s="208"/>
      <c r="G2" s="208"/>
      <c r="H2" s="232" t="s">
        <v>131</v>
      </c>
      <c r="I2" s="232"/>
      <c r="J2" s="232"/>
      <c r="K2" s="213"/>
      <c r="L2" s="213"/>
      <c r="M2" s="213"/>
      <c r="N2" s="69" t="s">
        <v>102</v>
      </c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AA2" s="19"/>
    </row>
    <row r="3" spans="1:27" ht="25.5" customHeight="1" thickBot="1" x14ac:dyDescent="0.25">
      <c r="A3" s="72"/>
      <c r="B3" s="138"/>
      <c r="C3" s="73"/>
      <c r="D3" s="74"/>
      <c r="E3" s="74"/>
      <c r="F3" s="74"/>
      <c r="G3" s="233" t="s">
        <v>107</v>
      </c>
      <c r="H3" s="233"/>
      <c r="I3" s="233"/>
      <c r="J3" s="233"/>
      <c r="K3" s="234"/>
      <c r="L3" s="106">
        <f>strona1!L98</f>
        <v>1339.6999999999996</v>
      </c>
      <c r="M3" s="107" t="s">
        <v>38</v>
      </c>
      <c r="N3" s="87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AA3" s="19"/>
    </row>
    <row r="4" spans="1:27" ht="13.5" hidden="1" customHeight="1" thickBot="1" x14ac:dyDescent="0.25">
      <c r="A4" s="75"/>
      <c r="B4" s="75"/>
      <c r="C4" s="77" t="s">
        <v>1</v>
      </c>
      <c r="D4" s="77"/>
      <c r="E4" s="77"/>
      <c r="F4" s="77"/>
      <c r="G4" s="77"/>
      <c r="H4" s="77"/>
      <c r="I4" s="77"/>
      <c r="J4" s="77"/>
      <c r="K4" s="77"/>
      <c r="L4" s="86"/>
      <c r="M4" s="86"/>
      <c r="N4" s="86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AA4" s="19"/>
    </row>
    <row r="5" spans="1:27" ht="13.5" hidden="1" customHeight="1" thickBot="1" x14ac:dyDescent="0.25">
      <c r="A5" s="75"/>
      <c r="B5" s="75"/>
      <c r="C5" s="77" t="s">
        <v>2</v>
      </c>
      <c r="D5" s="77"/>
      <c r="E5" s="77"/>
      <c r="F5" s="77"/>
      <c r="G5" s="77"/>
      <c r="H5" s="77"/>
      <c r="I5" s="77"/>
      <c r="J5" s="77"/>
      <c r="K5" s="77"/>
      <c r="L5" s="86"/>
      <c r="M5" s="86"/>
      <c r="N5" s="86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AA5" s="19"/>
    </row>
    <row r="6" spans="1:27" ht="13.5" hidden="1" customHeight="1" thickBot="1" x14ac:dyDescent="0.25">
      <c r="A6" s="75"/>
      <c r="B6" s="75"/>
      <c r="C6" s="77" t="s">
        <v>3</v>
      </c>
      <c r="D6" s="77"/>
      <c r="E6" s="77"/>
      <c r="F6" s="77"/>
      <c r="G6" s="77"/>
      <c r="H6" s="77"/>
      <c r="I6" s="77"/>
      <c r="J6" s="77"/>
      <c r="K6" s="77"/>
      <c r="L6" s="86"/>
      <c r="M6" s="86"/>
      <c r="N6" s="86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AA6" s="19"/>
    </row>
    <row r="7" spans="1:27" ht="13.5" hidden="1" customHeight="1" thickBot="1" x14ac:dyDescent="0.25">
      <c r="A7" s="75"/>
      <c r="B7" s="75"/>
      <c r="C7" s="77" t="s">
        <v>4</v>
      </c>
      <c r="D7" s="77"/>
      <c r="E7" s="77"/>
      <c r="F7" s="77"/>
      <c r="G7" s="77"/>
      <c r="H7" s="77"/>
      <c r="I7" s="77"/>
      <c r="J7" s="77"/>
      <c r="K7" s="77"/>
      <c r="L7" s="86"/>
      <c r="M7" s="86"/>
      <c r="N7" s="86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AA7" s="19"/>
    </row>
    <row r="8" spans="1:27" ht="13.5" hidden="1" customHeight="1" thickBot="1" x14ac:dyDescent="0.25">
      <c r="A8" s="75"/>
      <c r="B8" s="75"/>
      <c r="C8" s="77" t="s">
        <v>5</v>
      </c>
      <c r="D8" s="77"/>
      <c r="E8" s="77"/>
      <c r="F8" s="77"/>
      <c r="G8" s="77"/>
      <c r="H8" s="77"/>
      <c r="I8" s="77"/>
      <c r="J8" s="77"/>
      <c r="K8" s="77"/>
      <c r="L8" s="86"/>
      <c r="M8" s="86"/>
      <c r="N8" s="86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AA8" s="19"/>
    </row>
    <row r="9" spans="1:27" ht="13.5" hidden="1" customHeight="1" thickBot="1" x14ac:dyDescent="0.25">
      <c r="A9" s="75"/>
      <c r="B9" s="75"/>
      <c r="C9" s="77" t="s">
        <v>6</v>
      </c>
      <c r="D9" s="77"/>
      <c r="E9" s="77"/>
      <c r="F9" s="77"/>
      <c r="G9" s="77"/>
      <c r="H9" s="77"/>
      <c r="I9" s="77"/>
      <c r="J9" s="77"/>
      <c r="K9" s="77"/>
      <c r="L9" s="86"/>
      <c r="M9" s="86"/>
      <c r="N9" s="86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AA9" s="19"/>
    </row>
    <row r="10" spans="1:27" ht="13.5" hidden="1" customHeight="1" thickBot="1" x14ac:dyDescent="0.25">
      <c r="A10" s="75"/>
      <c r="B10" s="75"/>
      <c r="C10" s="77" t="s">
        <v>7</v>
      </c>
      <c r="D10" s="77"/>
      <c r="E10" s="77"/>
      <c r="F10" s="77"/>
      <c r="G10" s="77"/>
      <c r="H10" s="77"/>
      <c r="I10" s="77"/>
      <c r="J10" s="77"/>
      <c r="K10" s="77"/>
      <c r="L10" s="86"/>
      <c r="M10" s="86"/>
      <c r="N10" s="86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AA10" s="19"/>
    </row>
    <row r="11" spans="1:27" ht="13.5" hidden="1" customHeight="1" thickBot="1" x14ac:dyDescent="0.25">
      <c r="A11" s="75"/>
      <c r="B11" s="75"/>
      <c r="C11" s="77" t="s">
        <v>8</v>
      </c>
      <c r="D11" s="77"/>
      <c r="E11" s="77"/>
      <c r="F11" s="77"/>
      <c r="G11" s="77"/>
      <c r="H11" s="77"/>
      <c r="I11" s="77"/>
      <c r="J11" s="77"/>
      <c r="K11" s="77"/>
      <c r="L11" s="86"/>
      <c r="M11" s="86"/>
      <c r="N11" s="86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AA11" s="19"/>
    </row>
    <row r="12" spans="1:27" ht="13.5" hidden="1" customHeight="1" thickBot="1" x14ac:dyDescent="0.25">
      <c r="A12" s="75"/>
      <c r="B12" s="75"/>
      <c r="C12" s="77" t="s">
        <v>9</v>
      </c>
      <c r="D12" s="77"/>
      <c r="E12" s="77"/>
      <c r="F12" s="77"/>
      <c r="G12" s="77"/>
      <c r="H12" s="77"/>
      <c r="I12" s="77"/>
      <c r="J12" s="77"/>
      <c r="K12" s="77"/>
      <c r="L12" s="86"/>
      <c r="M12" s="86"/>
      <c r="N12" s="86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AA12" s="19"/>
    </row>
    <row r="13" spans="1:27" ht="13.5" hidden="1" customHeight="1" thickBot="1" x14ac:dyDescent="0.25">
      <c r="A13" s="75"/>
      <c r="B13" s="75"/>
      <c r="C13" s="77" t="s">
        <v>10</v>
      </c>
      <c r="D13" s="77"/>
      <c r="E13" s="77"/>
      <c r="F13" s="77"/>
      <c r="G13" s="77"/>
      <c r="H13" s="77"/>
      <c r="I13" s="77"/>
      <c r="J13" s="77"/>
      <c r="K13" s="77"/>
      <c r="L13" s="86"/>
      <c r="M13" s="86"/>
      <c r="N13" s="86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AA13" s="19"/>
    </row>
    <row r="14" spans="1:27" ht="13.5" hidden="1" customHeight="1" thickBot="1" x14ac:dyDescent="0.25">
      <c r="A14" s="75"/>
      <c r="B14" s="75"/>
      <c r="C14" s="77" t="s">
        <v>11</v>
      </c>
      <c r="D14" s="77"/>
      <c r="E14" s="77"/>
      <c r="F14" s="77"/>
      <c r="G14" s="77"/>
      <c r="H14" s="77"/>
      <c r="I14" s="77"/>
      <c r="J14" s="77"/>
      <c r="K14" s="77"/>
      <c r="L14" s="86"/>
      <c r="M14" s="86"/>
      <c r="N14" s="86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AA14" s="19"/>
    </row>
    <row r="15" spans="1:27" ht="13.5" hidden="1" customHeight="1" thickBot="1" x14ac:dyDescent="0.25">
      <c r="A15" s="75"/>
      <c r="B15" s="75"/>
      <c r="C15" s="77" t="s">
        <v>12</v>
      </c>
      <c r="D15" s="77"/>
      <c r="E15" s="77"/>
      <c r="F15" s="77"/>
      <c r="G15" s="77"/>
      <c r="H15" s="77"/>
      <c r="I15" s="77"/>
      <c r="J15" s="77"/>
      <c r="K15" s="77"/>
      <c r="L15" s="86"/>
      <c r="M15" s="86"/>
      <c r="N15" s="86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AA15" s="19"/>
    </row>
    <row r="16" spans="1:27" ht="13.5" hidden="1" customHeight="1" thickBot="1" x14ac:dyDescent="0.25">
      <c r="A16" s="75"/>
      <c r="B16" s="75"/>
      <c r="C16" s="77" t="s">
        <v>13</v>
      </c>
      <c r="D16" s="77"/>
      <c r="E16" s="77"/>
      <c r="F16" s="77"/>
      <c r="G16" s="77"/>
      <c r="H16" s="77"/>
      <c r="I16" s="77"/>
      <c r="J16" s="77"/>
      <c r="K16" s="77"/>
      <c r="L16" s="86"/>
      <c r="M16" s="86"/>
      <c r="N16" s="86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AA16" s="19"/>
    </row>
    <row r="17" spans="1:27" ht="13.5" hidden="1" customHeight="1" thickBot="1" x14ac:dyDescent="0.25">
      <c r="A17" s="75"/>
      <c r="B17" s="75"/>
      <c r="C17" s="77" t="s">
        <v>14</v>
      </c>
      <c r="D17" s="77"/>
      <c r="E17" s="77"/>
      <c r="F17" s="77"/>
      <c r="G17" s="77"/>
      <c r="H17" s="77"/>
      <c r="I17" s="77"/>
      <c r="J17" s="77"/>
      <c r="K17" s="77"/>
      <c r="L17" s="86"/>
      <c r="M17" s="86"/>
      <c r="N17" s="86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AA17" s="19"/>
    </row>
    <row r="18" spans="1:27" ht="13.5" hidden="1" customHeight="1" thickBot="1" x14ac:dyDescent="0.25">
      <c r="A18" s="75"/>
      <c r="B18" s="75"/>
      <c r="C18" s="77" t="s">
        <v>15</v>
      </c>
      <c r="D18" s="77"/>
      <c r="E18" s="77"/>
      <c r="F18" s="77"/>
      <c r="G18" s="77"/>
      <c r="H18" s="77"/>
      <c r="I18" s="77"/>
      <c r="J18" s="77"/>
      <c r="K18" s="77"/>
      <c r="L18" s="86"/>
      <c r="M18" s="86"/>
      <c r="N18" s="86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AA18" s="19"/>
    </row>
    <row r="19" spans="1:27" ht="13.5" hidden="1" customHeight="1" thickBot="1" x14ac:dyDescent="0.25">
      <c r="A19" s="75"/>
      <c r="B19" s="75"/>
      <c r="C19" s="77" t="s">
        <v>16</v>
      </c>
      <c r="D19" s="77"/>
      <c r="E19" s="77"/>
      <c r="F19" s="77"/>
      <c r="G19" s="77"/>
      <c r="H19" s="77"/>
      <c r="I19" s="77"/>
      <c r="J19" s="77"/>
      <c r="K19" s="77"/>
      <c r="L19" s="86"/>
      <c r="M19" s="86"/>
      <c r="N19" s="86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AA19" s="19"/>
    </row>
    <row r="20" spans="1:27" ht="13.5" hidden="1" customHeight="1" thickBot="1" x14ac:dyDescent="0.25">
      <c r="A20" s="75"/>
      <c r="B20" s="75"/>
      <c r="C20" s="77" t="s">
        <v>17</v>
      </c>
      <c r="D20" s="77"/>
      <c r="E20" s="77"/>
      <c r="F20" s="77"/>
      <c r="G20" s="77"/>
      <c r="H20" s="77"/>
      <c r="I20" s="77"/>
      <c r="J20" s="77"/>
      <c r="K20" s="77"/>
      <c r="L20" s="86"/>
      <c r="M20" s="86"/>
      <c r="N20" s="86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AA20" s="19"/>
    </row>
    <row r="21" spans="1:27" ht="13.5" hidden="1" customHeight="1" thickBot="1" x14ac:dyDescent="0.25">
      <c r="A21" s="75"/>
      <c r="B21" s="75"/>
      <c r="C21" s="77" t="s">
        <v>18</v>
      </c>
      <c r="D21" s="77"/>
      <c r="E21" s="77"/>
      <c r="F21" s="77"/>
      <c r="G21" s="77"/>
      <c r="H21" s="77"/>
      <c r="I21" s="77"/>
      <c r="J21" s="77"/>
      <c r="K21" s="77"/>
      <c r="L21" s="86"/>
      <c r="M21" s="86"/>
      <c r="N21" s="86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AA21" s="19"/>
    </row>
    <row r="22" spans="1:27" ht="13.5" hidden="1" customHeight="1" thickBot="1" x14ac:dyDescent="0.25">
      <c r="A22" s="75"/>
      <c r="B22" s="75"/>
      <c r="C22" s="77" t="s">
        <v>19</v>
      </c>
      <c r="D22" s="77"/>
      <c r="E22" s="77"/>
      <c r="F22" s="77"/>
      <c r="G22" s="77"/>
      <c r="H22" s="77"/>
      <c r="I22" s="77"/>
      <c r="J22" s="77"/>
      <c r="K22" s="77"/>
      <c r="L22" s="86"/>
      <c r="M22" s="86"/>
      <c r="N22" s="86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AA22" s="19"/>
    </row>
    <row r="23" spans="1:27" ht="13.5" hidden="1" customHeight="1" thickBot="1" x14ac:dyDescent="0.25">
      <c r="A23" s="75"/>
      <c r="B23" s="75"/>
      <c r="C23" s="77" t="s">
        <v>20</v>
      </c>
      <c r="D23" s="77"/>
      <c r="E23" s="77"/>
      <c r="F23" s="77"/>
      <c r="G23" s="77"/>
      <c r="H23" s="77"/>
      <c r="I23" s="77"/>
      <c r="J23" s="77"/>
      <c r="K23" s="77"/>
      <c r="L23" s="86"/>
      <c r="M23" s="86"/>
      <c r="N23" s="86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AA23" s="19"/>
    </row>
    <row r="24" spans="1:27" ht="13.5" hidden="1" customHeight="1" thickBot="1" x14ac:dyDescent="0.25">
      <c r="A24" s="75"/>
      <c r="B24" s="75"/>
      <c r="C24" s="77" t="s">
        <v>21</v>
      </c>
      <c r="D24" s="77"/>
      <c r="E24" s="77"/>
      <c r="F24" s="77"/>
      <c r="G24" s="77"/>
      <c r="H24" s="77"/>
      <c r="I24" s="77"/>
      <c r="J24" s="77"/>
      <c r="K24" s="77"/>
      <c r="L24" s="86"/>
      <c r="M24" s="86"/>
      <c r="N24" s="86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AA24" s="19"/>
    </row>
    <row r="25" spans="1:27" ht="13.5" hidden="1" customHeight="1" thickBot="1" x14ac:dyDescent="0.25">
      <c r="A25" s="75"/>
      <c r="B25" s="75"/>
      <c r="C25" s="77" t="s">
        <v>22</v>
      </c>
      <c r="D25" s="77"/>
      <c r="E25" s="77"/>
      <c r="F25" s="77"/>
      <c r="G25" s="77"/>
      <c r="H25" s="77"/>
      <c r="I25" s="77"/>
      <c r="J25" s="77"/>
      <c r="K25" s="77"/>
      <c r="L25" s="86"/>
      <c r="M25" s="86"/>
      <c r="N25" s="86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AA25" s="19"/>
    </row>
    <row r="26" spans="1:27" ht="13.5" hidden="1" customHeight="1" thickBot="1" x14ac:dyDescent="0.25">
      <c r="A26" s="75"/>
      <c r="B26" s="75"/>
      <c r="C26" s="77" t="s">
        <v>23</v>
      </c>
      <c r="D26" s="77"/>
      <c r="E26" s="77"/>
      <c r="F26" s="77"/>
      <c r="G26" s="77"/>
      <c r="H26" s="77"/>
      <c r="I26" s="77"/>
      <c r="J26" s="77"/>
      <c r="K26" s="77"/>
      <c r="L26" s="86"/>
      <c r="M26" s="86"/>
      <c r="N26" s="86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AA26" s="19"/>
    </row>
    <row r="27" spans="1:27" ht="13.5" hidden="1" customHeight="1" thickBot="1" x14ac:dyDescent="0.25">
      <c r="A27" s="75"/>
      <c r="B27" s="75"/>
      <c r="C27" s="77" t="s">
        <v>24</v>
      </c>
      <c r="D27" s="77"/>
      <c r="E27" s="77"/>
      <c r="F27" s="77"/>
      <c r="G27" s="77"/>
      <c r="H27" s="77"/>
      <c r="I27" s="77"/>
      <c r="J27" s="77"/>
      <c r="K27" s="77"/>
      <c r="L27" s="86"/>
      <c r="M27" s="86"/>
      <c r="N27" s="86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AA27" s="19"/>
    </row>
    <row r="28" spans="1:27" ht="13.5" hidden="1" customHeight="1" thickBot="1" x14ac:dyDescent="0.25">
      <c r="A28" s="75"/>
      <c r="B28" s="75"/>
      <c r="C28" s="77" t="s">
        <v>25</v>
      </c>
      <c r="D28" s="77"/>
      <c r="E28" s="77"/>
      <c r="F28" s="77"/>
      <c r="G28" s="77"/>
      <c r="H28" s="77"/>
      <c r="I28" s="77"/>
      <c r="J28" s="77"/>
      <c r="K28" s="77"/>
      <c r="L28" s="86"/>
      <c r="M28" s="86"/>
      <c r="N28" s="86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AA28" s="19"/>
    </row>
    <row r="29" spans="1:27" ht="13.5" hidden="1" customHeight="1" thickBot="1" x14ac:dyDescent="0.25">
      <c r="A29" s="75"/>
      <c r="B29" s="75"/>
      <c r="C29" s="77" t="s">
        <v>26</v>
      </c>
      <c r="D29" s="77"/>
      <c r="E29" s="77"/>
      <c r="F29" s="77"/>
      <c r="G29" s="77"/>
      <c r="H29" s="77"/>
      <c r="I29" s="77"/>
      <c r="J29" s="77"/>
      <c r="K29" s="77"/>
      <c r="L29" s="86"/>
      <c r="M29" s="86"/>
      <c r="N29" s="86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AA29" s="19"/>
    </row>
    <row r="30" spans="1:27" ht="13.5" hidden="1" customHeight="1" thickBot="1" x14ac:dyDescent="0.25">
      <c r="A30" s="75"/>
      <c r="B30" s="75"/>
      <c r="C30" s="77" t="s">
        <v>27</v>
      </c>
      <c r="D30" s="77"/>
      <c r="E30" s="77"/>
      <c r="F30" s="77"/>
      <c r="G30" s="77"/>
      <c r="H30" s="77"/>
      <c r="I30" s="77"/>
      <c r="J30" s="77"/>
      <c r="K30" s="77"/>
      <c r="L30" s="86"/>
      <c r="M30" s="86"/>
      <c r="N30" s="86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AA30" s="19"/>
    </row>
    <row r="31" spans="1:27" ht="13.5" hidden="1" customHeight="1" thickBot="1" x14ac:dyDescent="0.25">
      <c r="A31" s="75"/>
      <c r="B31" s="75"/>
      <c r="C31" s="77" t="s">
        <v>28</v>
      </c>
      <c r="D31" s="77"/>
      <c r="E31" s="77"/>
      <c r="F31" s="77"/>
      <c r="G31" s="77"/>
      <c r="H31" s="77"/>
      <c r="I31" s="77"/>
      <c r="J31" s="77"/>
      <c r="K31" s="77"/>
      <c r="L31" s="86"/>
      <c r="M31" s="86"/>
      <c r="N31" s="86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AA31" s="19"/>
    </row>
    <row r="32" spans="1:27" ht="13.5" hidden="1" customHeight="1" thickBot="1" x14ac:dyDescent="0.25">
      <c r="A32" s="75"/>
      <c r="B32" s="75"/>
      <c r="C32" s="77" t="s">
        <v>29</v>
      </c>
      <c r="D32" s="77"/>
      <c r="E32" s="77"/>
      <c r="F32" s="77"/>
      <c r="G32" s="77"/>
      <c r="H32" s="77"/>
      <c r="I32" s="77"/>
      <c r="J32" s="77"/>
      <c r="K32" s="77"/>
      <c r="L32" s="86"/>
      <c r="M32" s="86"/>
      <c r="N32" s="86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AA32" s="19"/>
    </row>
    <row r="33" spans="1:27" ht="13.5" hidden="1" customHeight="1" thickBot="1" x14ac:dyDescent="0.25">
      <c r="A33" s="75"/>
      <c r="B33" s="75"/>
      <c r="C33" s="77" t="s">
        <v>30</v>
      </c>
      <c r="D33" s="77"/>
      <c r="E33" s="77"/>
      <c r="F33" s="77"/>
      <c r="G33" s="77"/>
      <c r="H33" s="77"/>
      <c r="I33" s="77"/>
      <c r="J33" s="77"/>
      <c r="K33" s="77"/>
      <c r="L33" s="86"/>
      <c r="M33" s="86"/>
      <c r="N33" s="86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  <c r="AA33" s="19"/>
    </row>
    <row r="34" spans="1:27" ht="13.5" hidden="1" customHeight="1" thickBot="1" x14ac:dyDescent="0.25">
      <c r="A34" s="75"/>
      <c r="B34" s="75"/>
      <c r="C34" s="77" t="s">
        <v>31</v>
      </c>
      <c r="D34" s="77"/>
      <c r="E34" s="77"/>
      <c r="F34" s="77"/>
      <c r="G34" s="77"/>
      <c r="H34" s="77"/>
      <c r="I34" s="77"/>
      <c r="J34" s="77"/>
      <c r="K34" s="77"/>
      <c r="L34" s="86"/>
      <c r="M34" s="86"/>
      <c r="N34" s="86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AA34" s="19"/>
    </row>
    <row r="35" spans="1:27" ht="13.5" hidden="1" customHeight="1" thickBot="1" x14ac:dyDescent="0.25">
      <c r="A35" s="75"/>
      <c r="B35" s="75"/>
      <c r="C35" s="77" t="s">
        <v>32</v>
      </c>
      <c r="D35" s="77"/>
      <c r="E35" s="77"/>
      <c r="F35" s="77"/>
      <c r="G35" s="77"/>
      <c r="H35" s="77"/>
      <c r="I35" s="77"/>
      <c r="J35" s="77"/>
      <c r="K35" s="77"/>
      <c r="L35" s="86"/>
      <c r="M35" s="86"/>
      <c r="N35" s="86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AA35" s="19"/>
    </row>
    <row r="36" spans="1:27" ht="13.5" hidden="1" customHeight="1" thickBot="1" x14ac:dyDescent="0.25">
      <c r="A36" s="75"/>
      <c r="B36" s="75"/>
      <c r="C36" s="77" t="s">
        <v>33</v>
      </c>
      <c r="D36" s="77"/>
      <c r="E36" s="77"/>
      <c r="F36" s="77"/>
      <c r="G36" s="77"/>
      <c r="H36" s="77"/>
      <c r="I36" s="77"/>
      <c r="J36" s="77"/>
      <c r="K36" s="77"/>
      <c r="L36" s="86"/>
      <c r="M36" s="86"/>
      <c r="N36" s="86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AA36" s="19"/>
    </row>
    <row r="37" spans="1:27" ht="13.5" hidden="1" customHeight="1" thickBot="1" x14ac:dyDescent="0.25">
      <c r="A37" s="75"/>
      <c r="B37" s="75"/>
      <c r="C37" s="77" t="s">
        <v>34</v>
      </c>
      <c r="D37" s="77"/>
      <c r="E37" s="77"/>
      <c r="F37" s="77"/>
      <c r="G37" s="77"/>
      <c r="H37" s="77"/>
      <c r="I37" s="77"/>
      <c r="J37" s="77"/>
      <c r="K37" s="77"/>
      <c r="L37" s="86"/>
      <c r="M37" s="86"/>
      <c r="N37" s="86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AA37" s="19"/>
    </row>
    <row r="38" spans="1:27" ht="13.5" hidden="1" customHeight="1" thickBot="1" x14ac:dyDescent="0.25">
      <c r="A38" s="75"/>
      <c r="B38" s="75"/>
      <c r="C38" s="77" t="s">
        <v>35</v>
      </c>
      <c r="D38" s="77"/>
      <c r="E38" s="77"/>
      <c r="F38" s="77"/>
      <c r="G38" s="77"/>
      <c r="H38" s="77"/>
      <c r="I38" s="77"/>
      <c r="J38" s="77"/>
      <c r="K38" s="77"/>
      <c r="L38" s="86"/>
      <c r="M38" s="86"/>
      <c r="N38" s="86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AA38" s="19"/>
    </row>
    <row r="39" spans="1:27" ht="13.5" hidden="1" customHeight="1" thickBot="1" x14ac:dyDescent="0.25">
      <c r="A39" s="75"/>
      <c r="B39" s="75"/>
      <c r="C39" s="77" t="s">
        <v>36</v>
      </c>
      <c r="D39" s="77"/>
      <c r="E39" s="77"/>
      <c r="F39" s="77"/>
      <c r="G39" s="77"/>
      <c r="H39" s="77"/>
      <c r="I39" s="77"/>
      <c r="J39" s="77"/>
      <c r="K39" s="77"/>
      <c r="L39" s="86"/>
      <c r="M39" s="86"/>
      <c r="N39" s="86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AA39" s="19"/>
    </row>
    <row r="40" spans="1:27" ht="25.5" customHeight="1" thickBot="1" x14ac:dyDescent="0.25">
      <c r="A40" s="56" t="s">
        <v>64</v>
      </c>
      <c r="B40" s="139" t="s">
        <v>82</v>
      </c>
      <c r="C40" s="210" t="s">
        <v>63</v>
      </c>
      <c r="D40" s="211"/>
      <c r="E40" s="211"/>
      <c r="F40" s="211"/>
      <c r="G40" s="211"/>
      <c r="H40" s="211"/>
      <c r="I40" s="211"/>
      <c r="J40" s="211"/>
      <c r="K40" s="211"/>
      <c r="L40" s="211"/>
      <c r="M40" s="212"/>
      <c r="N40" s="230" t="s">
        <v>96</v>
      </c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  <c r="AA40" s="19"/>
    </row>
    <row r="41" spans="1:27" ht="12.75" customHeight="1" thickBot="1" x14ac:dyDescent="0.25">
      <c r="A41" s="215"/>
      <c r="B41" s="216"/>
      <c r="C41" s="64" t="s">
        <v>60</v>
      </c>
      <c r="D41" s="47" t="s">
        <v>61</v>
      </c>
      <c r="E41" s="48" t="s">
        <v>62</v>
      </c>
      <c r="F41" s="112" t="str">
        <f>IF(ISERROR(VLOOKUP(C41,TabelaNorm!$A$2:$E$50,4,FALSE)),"","x")</f>
        <v/>
      </c>
      <c r="G41" s="49" t="s">
        <v>87</v>
      </c>
      <c r="H41" s="49" t="str">
        <f>IF(ISERROR(VLOOKUP($C41,TabelaNorm!$A$2:$E$50,3,FALSE)),"",VLOOKUP($C41,TabelaNorm!$A$2:$E$50,3,FALSE))</f>
        <v/>
      </c>
      <c r="I41" s="112" t="str">
        <f>IF(ISERROR(IF(VLOOKUP($C41,TabelaNorm!$A$2:$E$50,5,FALSE)=1,"x","")),"",IF(VLOOKUP($C41,TabelaNorm!$A$2:$E$50,5,FALSE)=1,"x",""))</f>
        <v/>
      </c>
      <c r="J41" s="47" t="s">
        <v>86</v>
      </c>
      <c r="K41" s="228" t="s">
        <v>70</v>
      </c>
      <c r="L41" s="228"/>
      <c r="M41" s="229"/>
      <c r="N41" s="231"/>
      <c r="O41" s="33"/>
      <c r="P41" s="33"/>
      <c r="Q41" s="33"/>
      <c r="R41" s="33"/>
      <c r="S41" s="33"/>
      <c r="T41" s="33"/>
      <c r="U41" s="33"/>
      <c r="V41" s="33"/>
      <c r="W41" s="33"/>
      <c r="X41" s="226"/>
      <c r="Y41" s="227"/>
      <c r="AA41" s="19"/>
    </row>
    <row r="42" spans="1:27" x14ac:dyDescent="0.2">
      <c r="A42" s="161"/>
      <c r="B42" s="184" t="s">
        <v>162</v>
      </c>
      <c r="C42" s="114" t="s">
        <v>24</v>
      </c>
      <c r="D42" s="126">
        <v>138</v>
      </c>
      <c r="E42" s="124" t="str">
        <f>IF(ISERROR(VLOOKUP(C42,[2]TabelaNorm!$A$2:$E$50,4,FALSE)),"",VLOOKUP(C42,[2]TabelaNorm!$A$2:$E$50,4,FALSE))</f>
        <v>mb</v>
      </c>
      <c r="F42" s="124" t="str">
        <f>IF(ISERROR(VLOOKUP(C42,[2]TabelaNorm!$A$2:$E$50,4,FALSE)),"","x")</f>
        <v>x</v>
      </c>
      <c r="G42" s="127">
        <f>IF(ISERROR(VLOOKUP($C42,[2]TabelaNorm!$A$2:$E$50,2,FALSE)),"",VLOOKUP($C42,[2]TabelaNorm!$A$2:$E$50,2,FALSE))</f>
        <v>0.24</v>
      </c>
      <c r="H42" s="127" t="str">
        <f>IF(ISERROR(VLOOKUP($C42,[2]TabelaNorm!$A$2:$E$50,3,FALSE)),"",VLOOKUP($C42,[2]TabelaNorm!$A$2:$E$50,3,FALSE))</f>
        <v>m2/mb</v>
      </c>
      <c r="I42" s="124" t="str">
        <f>IF(ISERROR(IF(VLOOKUP($C42,[2]TabelaNorm!$A$2:$E$50,5,FALSE)=1,"x","")),"",IF(VLOOKUP($C42,[2]TabelaNorm!$A$2:$E$50,5,FALSE)=1,"x",""))</f>
        <v/>
      </c>
      <c r="J42" s="126"/>
      <c r="K42" s="124" t="str">
        <f>IF(ISERROR(VLOOKUP($C42,[2]TabelaNorm!$A$2:$E$50,4,FALSE)),"","=")</f>
        <v>=</v>
      </c>
      <c r="L42" s="148">
        <f t="shared" ref="L42:L43" si="0">IF(ISERROR(IF(I42="x",D42*G42*J42,D42*G42)),"",IF(I42="x",D42*G42*J42,D42*G42))</f>
        <v>33.119999999999997</v>
      </c>
      <c r="M42" s="125" t="str">
        <f>IF(ISERROR(VLOOKUP($C42,[2]TabelaNorm!$A$2:$E$50,4,FALSE)),"","m2")</f>
        <v>m2</v>
      </c>
      <c r="N42" s="132"/>
      <c r="O42" s="40"/>
      <c r="P42" s="34"/>
      <c r="Q42" s="34"/>
      <c r="R42" s="34"/>
      <c r="S42" s="34"/>
      <c r="T42" s="34"/>
      <c r="U42" s="34"/>
      <c r="V42" s="34"/>
      <c r="W42" s="34"/>
      <c r="X42" s="34"/>
      <c r="Y42" s="89"/>
      <c r="AA42" s="19"/>
    </row>
    <row r="43" spans="1:27" x14ac:dyDescent="0.2">
      <c r="A43" s="114"/>
      <c r="B43" s="130"/>
      <c r="C43" s="114" t="s">
        <v>21</v>
      </c>
      <c r="D43" s="126">
        <v>23</v>
      </c>
      <c r="E43" s="124" t="str">
        <f>IF(ISERROR(VLOOKUP(C43,[2]TabelaNorm!$A$2:$E$50,4,FALSE)),"",VLOOKUP(C43,[2]TabelaNorm!$A$2:$E$50,4,FALSE))</f>
        <v>mb</v>
      </c>
      <c r="F43" s="124" t="str">
        <f>IF(ISERROR(VLOOKUP(C43,[2]TabelaNorm!$A$2:$E$50,4,FALSE)),"","x")</f>
        <v>x</v>
      </c>
      <c r="G43" s="127">
        <f>IF(ISERROR(VLOOKUP($C43,[2]TabelaNorm!$A$2:$E$50,2,FALSE)),"",VLOOKUP($C43,[2]TabelaNorm!$A$2:$E$50,2,FALSE))</f>
        <v>0.24</v>
      </c>
      <c r="H43" s="127" t="str">
        <f>IF(ISERROR(VLOOKUP($C43,[2]TabelaNorm!$A$2:$E$50,3,FALSE)),"",VLOOKUP($C43,[2]TabelaNorm!$A$2:$E$50,3,FALSE))</f>
        <v>m2/mb</v>
      </c>
      <c r="I43" s="124" t="str">
        <f>IF(ISERROR(IF(VLOOKUP($C43,[2]TabelaNorm!$A$2:$E$50,5,FALSE)=1,"x","")),"",IF(VLOOKUP($C43,[2]TabelaNorm!$A$2:$E$50,5,FALSE)=1,"x",""))</f>
        <v/>
      </c>
      <c r="J43" s="126"/>
      <c r="K43" s="124" t="str">
        <f>IF(ISERROR(VLOOKUP($C43,[2]TabelaNorm!$A$2:$E$50,4,FALSE)),"","=")</f>
        <v>=</v>
      </c>
      <c r="L43" s="148">
        <f t="shared" si="0"/>
        <v>5.52</v>
      </c>
      <c r="M43" s="125" t="str">
        <f>IF(ISERROR(VLOOKUP($C43,[2]TabelaNorm!$A$2:$E$50,4,FALSE)),"","m2")</f>
        <v>m2</v>
      </c>
      <c r="N43" s="133"/>
      <c r="O43" s="40"/>
      <c r="P43" s="34"/>
      <c r="Q43" s="34"/>
      <c r="R43" s="34"/>
      <c r="S43" s="34"/>
      <c r="T43" s="34"/>
      <c r="U43" s="34"/>
      <c r="V43" s="34"/>
      <c r="W43" s="34"/>
      <c r="X43" s="34"/>
      <c r="Y43" s="89"/>
      <c r="AA43" s="19"/>
    </row>
    <row r="44" spans="1:27" x14ac:dyDescent="0.2">
      <c r="A44" s="114"/>
      <c r="B44" s="130"/>
      <c r="C44" s="114" t="s">
        <v>12</v>
      </c>
      <c r="D44" s="126">
        <v>48</v>
      </c>
      <c r="E44" s="124" t="str">
        <f>IF(ISERROR(VLOOKUP(C44,[2]TabelaNorm!$A$2:$E$50,4,FALSE)),"",VLOOKUP(C44,[2]TabelaNorm!$A$2:$E$50,4,FALSE))</f>
        <v>mb</v>
      </c>
      <c r="F44" s="124" t="str">
        <f>IF(ISERROR(VLOOKUP(C44,[2]TabelaNorm!$A$2:$E$50,4,FALSE)),"","x")</f>
        <v>x</v>
      </c>
      <c r="G44" s="127">
        <f>IF(ISERROR(VLOOKUP($C44,[2]TabelaNorm!$A$2:$E$50,2,FALSE)),"",VLOOKUP($C44,[2]TabelaNorm!$A$2:$E$50,2,FALSE))</f>
        <v>0.12</v>
      </c>
      <c r="H44" s="127" t="str">
        <f>IF(ISERROR(VLOOKUP($C44,[2]TabelaNorm!$A$2:$E$50,3,FALSE)),"",VLOOKUP($C44,[2]TabelaNorm!$A$2:$E$50,3,FALSE))</f>
        <v>m2/mb</v>
      </c>
      <c r="I44" s="124" t="str">
        <f>IF(ISERROR(IF(VLOOKUP($C44,[2]TabelaNorm!$A$2:$E$50,5,FALSE)=1,"x","")),"",IF(VLOOKUP($C44,[2]TabelaNorm!$A$2:$E$50,5,FALSE)=1,"x",""))</f>
        <v/>
      </c>
      <c r="J44" s="126"/>
      <c r="K44" s="124" t="str">
        <f>IF(ISERROR(VLOOKUP($C44,[2]TabelaNorm!$A$2:$E$50,4,FALSE)),"","=")</f>
        <v>=</v>
      </c>
      <c r="L44" s="148">
        <f t="shared" ref="L44:L91" si="1">IF(ISERROR(IF(I44="x",D44*G44*J44,D44*G44)),"",IF(I44="x",D44*G44*J44,D44*G44))</f>
        <v>5.76</v>
      </c>
      <c r="M44" s="125" t="str">
        <f>IF(ISERROR(VLOOKUP($C44,[2]TabelaNorm!$A$2:$E$50,4,FALSE)),"","m2")</f>
        <v>m2</v>
      </c>
      <c r="N44" s="134"/>
      <c r="O44" s="102" t="str">
        <f>IF(ISERROR(VLOOKUP($C44,TabelaNorm!$A$2:$E$50,4,FALSE)),"","=")</f>
        <v>=</v>
      </c>
      <c r="P44" s="45" t="str">
        <f>IF(ISERROR(IF(M44="x",H44*K44*N44,H44*K44)),"",IF(M44="x",H44*K44*N44,H44*K44))</f>
        <v/>
      </c>
      <c r="Q44" s="44" t="str">
        <f>IF(ISERROR(VLOOKUP($C44,TabelaNorm!$A$2:$E$50,4,FALSE)),"","m2")</f>
        <v>m2</v>
      </c>
      <c r="R44" s="34"/>
      <c r="S44" s="34"/>
      <c r="T44" s="34"/>
      <c r="U44" s="34"/>
      <c r="V44" s="34"/>
      <c r="W44" s="34"/>
      <c r="X44" s="34"/>
      <c r="Y44" s="89"/>
      <c r="AA44" s="19"/>
    </row>
    <row r="45" spans="1:27" s="154" customFormat="1" x14ac:dyDescent="0.2">
      <c r="A45" s="115"/>
      <c r="B45" s="130"/>
      <c r="C45" s="114" t="s">
        <v>14</v>
      </c>
      <c r="D45" s="126">
        <v>27</v>
      </c>
      <c r="E45" s="124" t="str">
        <f>IF(ISERROR(VLOOKUP(C45,[2]TabelaNorm!$A$2:$E$50,4,FALSE)),"",VLOOKUP(C45,[2]TabelaNorm!$A$2:$E$50,4,FALSE))</f>
        <v>mb</v>
      </c>
      <c r="F45" s="124" t="str">
        <f>IF(ISERROR(VLOOKUP(C45,[2]TabelaNorm!$A$2:$E$50,4,FALSE)),"","x")</f>
        <v>x</v>
      </c>
      <c r="G45" s="127">
        <f>IF(ISERROR(VLOOKUP($C45,[2]TabelaNorm!$A$2:$E$50,2,FALSE)),"",VLOOKUP($C45,[2]TabelaNorm!$A$2:$E$50,2,FALSE))</f>
        <v>0.12</v>
      </c>
      <c r="H45" s="127" t="str">
        <f>IF(ISERROR(VLOOKUP($C45,[2]TabelaNorm!$A$2:$E$50,3,FALSE)),"",VLOOKUP($C45,[2]TabelaNorm!$A$2:$E$50,3,FALSE))</f>
        <v>m2/mb</v>
      </c>
      <c r="I45" s="124" t="str">
        <f>IF(ISERROR(IF(VLOOKUP($C45,[2]TabelaNorm!$A$2:$E$50,5,FALSE)=1,"x","")),"",IF(VLOOKUP($C45,[2]TabelaNorm!$A$2:$E$50,5,FALSE)=1,"x",""))</f>
        <v/>
      </c>
      <c r="J45" s="126"/>
      <c r="K45" s="124" t="str">
        <f>IF(ISERROR(VLOOKUP($C45,[2]TabelaNorm!$A$2:$E$50,4,FALSE)),"","=")</f>
        <v>=</v>
      </c>
      <c r="L45" s="148">
        <f t="shared" si="1"/>
        <v>3.2399999999999998</v>
      </c>
      <c r="M45" s="125" t="str">
        <f>IF(ISERROR(VLOOKUP($C45,[2]TabelaNorm!$A$2:$E$50,4,FALSE)),"","m2")</f>
        <v>m2</v>
      </c>
      <c r="N45" s="135"/>
      <c r="O45" s="77"/>
      <c r="P45" s="155"/>
      <c r="Q45" s="156"/>
      <c r="R45" s="34"/>
      <c r="S45" s="34"/>
      <c r="T45" s="34"/>
      <c r="U45" s="34"/>
      <c r="V45" s="34"/>
      <c r="W45" s="34"/>
      <c r="X45" s="34"/>
      <c r="Y45" s="89"/>
      <c r="Z45" s="19"/>
      <c r="AA45" s="19"/>
    </row>
    <row r="46" spans="1:27" s="154" customFormat="1" x14ac:dyDescent="0.2">
      <c r="A46" s="115"/>
      <c r="B46" s="130"/>
      <c r="C46" s="114" t="s">
        <v>11</v>
      </c>
      <c r="D46" s="126">
        <v>188</v>
      </c>
      <c r="E46" s="124" t="str">
        <f>IF(ISERROR(VLOOKUP(C46,[2]TabelaNorm!$A$2:$E$50,4,FALSE)),"",VLOOKUP(C46,[2]TabelaNorm!$A$2:$E$50,4,FALSE))</f>
        <v>mb</v>
      </c>
      <c r="F46" s="124" t="str">
        <f>IF(ISERROR(VLOOKUP(C46,[2]TabelaNorm!$A$2:$E$50,4,FALSE)),"","x")</f>
        <v>x</v>
      </c>
      <c r="G46" s="127">
        <f>IF(ISERROR(VLOOKUP($C46,[2]TabelaNorm!$A$2:$E$50,2,FALSE)),"",VLOOKUP($C46,[2]TabelaNorm!$A$2:$E$50,2,FALSE))</f>
        <v>0.04</v>
      </c>
      <c r="H46" s="127" t="str">
        <f>IF(ISERROR(VLOOKUP($C46,[2]TabelaNorm!$A$2:$E$50,3,FALSE)),"",VLOOKUP($C46,[2]TabelaNorm!$A$2:$E$50,3,FALSE))</f>
        <v>m2/mb</v>
      </c>
      <c r="I46" s="124" t="str">
        <f>IF(ISERROR(IF(VLOOKUP($C46,[2]TabelaNorm!$A$2:$E$50,5,FALSE)=1,"x","")),"",IF(VLOOKUP($C46,[2]TabelaNorm!$A$2:$E$50,5,FALSE)=1,"x",""))</f>
        <v/>
      </c>
      <c r="J46" s="126"/>
      <c r="K46" s="124" t="str">
        <f>IF(ISERROR(VLOOKUP($C46,[2]TabelaNorm!$A$2:$E$50,4,FALSE)),"","=")</f>
        <v>=</v>
      </c>
      <c r="L46" s="148">
        <f t="shared" si="1"/>
        <v>7.5200000000000005</v>
      </c>
      <c r="M46" s="125" t="str">
        <f>IF(ISERROR(VLOOKUP($C46,[2]TabelaNorm!$A$2:$E$50,4,FALSE)),"","m2")</f>
        <v>m2</v>
      </c>
      <c r="N46" s="135"/>
      <c r="O46" s="77"/>
      <c r="P46" s="155"/>
      <c r="Q46" s="156"/>
      <c r="R46" s="34"/>
      <c r="S46" s="34"/>
      <c r="T46" s="34"/>
      <c r="U46" s="34"/>
      <c r="V46" s="34"/>
      <c r="W46" s="34"/>
      <c r="X46" s="34"/>
      <c r="Y46" s="89"/>
      <c r="Z46" s="19"/>
      <c r="AA46" s="19"/>
    </row>
    <row r="47" spans="1:27" x14ac:dyDescent="0.2">
      <c r="A47" s="115"/>
      <c r="B47" s="130" t="s">
        <v>163</v>
      </c>
      <c r="C47" s="114" t="s">
        <v>27</v>
      </c>
      <c r="D47" s="126">
        <v>354</v>
      </c>
      <c r="E47" s="124" t="str">
        <f>IF(ISERROR(VLOOKUP(C47,[2]TabelaNorm!$A$2:$E$50,4,FALSE)),"",VLOOKUP(C47,[2]TabelaNorm!$A$2:$E$50,4,FALSE))</f>
        <v>mb</v>
      </c>
      <c r="F47" s="124" t="str">
        <f>IF(ISERROR(VLOOKUP(C47,[2]TabelaNorm!$A$2:$E$50,4,FALSE)),"","x")</f>
        <v>x</v>
      </c>
      <c r="G47" s="127">
        <f>IF(ISERROR(VLOOKUP($C47,[2]TabelaNorm!$A$2:$E$50,2,FALSE)),"",VLOOKUP($C47,[2]TabelaNorm!$A$2:$E$50,2,FALSE))</f>
        <v>0.12</v>
      </c>
      <c r="H47" s="127" t="str">
        <f>IF(ISERROR(VLOOKUP($C47,[2]TabelaNorm!$A$2:$E$50,3,FALSE)),"",VLOOKUP($C47,[2]TabelaNorm!$A$2:$E$50,3,FALSE))</f>
        <v>m2/mb</v>
      </c>
      <c r="I47" s="124" t="str">
        <f>IF(ISERROR(IF(VLOOKUP($C47,[2]TabelaNorm!$A$2:$E$50,5,FALSE)=1,"x","")),"",IF(VLOOKUP($C47,[2]TabelaNorm!$A$2:$E$50,5,FALSE)=1,"x",""))</f>
        <v/>
      </c>
      <c r="J47" s="126"/>
      <c r="K47" s="124" t="str">
        <f>IF(ISERROR(VLOOKUP($C47,[2]TabelaNorm!$A$2:$E$50,4,FALSE)),"","=")</f>
        <v>=</v>
      </c>
      <c r="L47" s="148">
        <f t="shared" si="1"/>
        <v>42.48</v>
      </c>
      <c r="M47" s="125" t="str">
        <f>IF(ISERROR(VLOOKUP($C47,[2]TabelaNorm!$A$2:$E$50,4,FALSE)),"","m2")</f>
        <v>m2</v>
      </c>
      <c r="N47" s="164"/>
      <c r="O47" s="40"/>
      <c r="P47" s="34"/>
      <c r="Q47" s="34"/>
      <c r="R47" s="34"/>
      <c r="S47" s="34"/>
      <c r="T47" s="34"/>
      <c r="U47" s="34"/>
      <c r="V47" s="34"/>
      <c r="W47" s="34"/>
      <c r="X47" s="34"/>
      <c r="Y47" s="89"/>
      <c r="AA47" s="19"/>
    </row>
    <row r="48" spans="1:27" s="167" customFormat="1" x14ac:dyDescent="0.2">
      <c r="A48" s="169"/>
      <c r="B48" s="130"/>
      <c r="C48" s="114" t="s">
        <v>24</v>
      </c>
      <c r="D48" s="126">
        <v>566</v>
      </c>
      <c r="E48" s="124" t="str">
        <f>IF(ISERROR(VLOOKUP(C48,[2]TabelaNorm!$A$2:$E$50,4,FALSE)),"",VLOOKUP(C48,[2]TabelaNorm!$A$2:$E$50,4,FALSE))</f>
        <v>mb</v>
      </c>
      <c r="F48" s="124" t="str">
        <f>IF(ISERROR(VLOOKUP(C48,[2]TabelaNorm!$A$2:$E$50,4,FALSE)),"","x")</f>
        <v>x</v>
      </c>
      <c r="G48" s="127">
        <f>IF(ISERROR(VLOOKUP($C48,[2]TabelaNorm!$A$2:$E$50,2,FALSE)),"",VLOOKUP($C48,[2]TabelaNorm!$A$2:$E$50,2,FALSE))</f>
        <v>0.24</v>
      </c>
      <c r="H48" s="127" t="str">
        <f>IF(ISERROR(VLOOKUP($C48,[2]TabelaNorm!$A$2:$E$50,3,FALSE)),"",VLOOKUP($C48,[2]TabelaNorm!$A$2:$E$50,3,FALSE))</f>
        <v>m2/mb</v>
      </c>
      <c r="I48" s="124" t="str">
        <f>IF(ISERROR(IF(VLOOKUP($C48,[2]TabelaNorm!$A$2:$E$50,5,FALSE)=1,"x","")),"",IF(VLOOKUP($C48,[2]TabelaNorm!$A$2:$E$50,5,FALSE)=1,"x",""))</f>
        <v/>
      </c>
      <c r="J48" s="126"/>
      <c r="K48" s="124" t="str">
        <f>IF(ISERROR(VLOOKUP($C48,[2]TabelaNorm!$A$2:$E$50,4,FALSE)),"","=")</f>
        <v>=</v>
      </c>
      <c r="L48" s="148">
        <f t="shared" si="1"/>
        <v>135.84</v>
      </c>
      <c r="M48" s="125" t="str">
        <f>IF(ISERROR(VLOOKUP($C48,[2]TabelaNorm!$A$2:$E$50,4,FALSE)),"","m2")</f>
        <v>m2</v>
      </c>
      <c r="N48" s="164"/>
      <c r="O48" s="40"/>
      <c r="P48" s="34"/>
      <c r="Q48" s="34"/>
      <c r="R48" s="34"/>
      <c r="S48" s="34"/>
      <c r="T48" s="34"/>
      <c r="U48" s="34"/>
      <c r="V48" s="34"/>
      <c r="W48" s="34"/>
      <c r="X48" s="34"/>
      <c r="Y48" s="89"/>
      <c r="Z48" s="19"/>
      <c r="AA48" s="19"/>
    </row>
    <row r="49" spans="1:27" s="167" customFormat="1" x14ac:dyDescent="0.2">
      <c r="A49" s="169"/>
      <c r="B49" s="130"/>
      <c r="C49" s="114" t="s">
        <v>14</v>
      </c>
      <c r="D49" s="126">
        <v>336</v>
      </c>
      <c r="E49" s="124" t="str">
        <f>IF(ISERROR(VLOOKUP(C49,[2]TabelaNorm!$A$2:$E$50,4,FALSE)),"",VLOOKUP(C49,[2]TabelaNorm!$A$2:$E$50,4,FALSE))</f>
        <v>mb</v>
      </c>
      <c r="F49" s="124" t="str">
        <f>IF(ISERROR(VLOOKUP(C49,[2]TabelaNorm!$A$2:$E$50,4,FALSE)),"","x")</f>
        <v>x</v>
      </c>
      <c r="G49" s="127">
        <f>IF(ISERROR(VLOOKUP($C49,[2]TabelaNorm!$A$2:$E$50,2,FALSE)),"",VLOOKUP($C49,[2]TabelaNorm!$A$2:$E$50,2,FALSE))</f>
        <v>0.12</v>
      </c>
      <c r="H49" s="127" t="str">
        <f>IF(ISERROR(VLOOKUP($C49,[2]TabelaNorm!$A$2:$E$50,3,FALSE)),"",VLOOKUP($C49,[2]TabelaNorm!$A$2:$E$50,3,FALSE))</f>
        <v>m2/mb</v>
      </c>
      <c r="I49" s="124" t="str">
        <f>IF(ISERROR(IF(VLOOKUP($C49,[2]TabelaNorm!$A$2:$E$50,5,FALSE)=1,"x","")),"",IF(VLOOKUP($C49,[2]TabelaNorm!$A$2:$E$50,5,FALSE)=1,"x",""))</f>
        <v/>
      </c>
      <c r="J49" s="126"/>
      <c r="K49" s="124" t="str">
        <f>IF(ISERROR(VLOOKUP($C49,[2]TabelaNorm!$A$2:$E$50,4,FALSE)),"","=")</f>
        <v>=</v>
      </c>
      <c r="L49" s="148">
        <f t="shared" si="1"/>
        <v>40.32</v>
      </c>
      <c r="M49" s="125" t="str">
        <f>IF(ISERROR(VLOOKUP($C49,[2]TabelaNorm!$A$2:$E$50,4,FALSE)),"","m2")</f>
        <v>m2</v>
      </c>
      <c r="N49" s="164"/>
      <c r="O49" s="40"/>
      <c r="P49" s="34"/>
      <c r="Q49" s="34"/>
      <c r="R49" s="34"/>
      <c r="S49" s="34"/>
      <c r="T49" s="34"/>
      <c r="U49" s="34"/>
      <c r="V49" s="34"/>
      <c r="W49" s="34"/>
      <c r="X49" s="34"/>
      <c r="Y49" s="89"/>
      <c r="Z49" s="19"/>
      <c r="AA49" s="19"/>
    </row>
    <row r="50" spans="1:27" x14ac:dyDescent="0.2">
      <c r="A50" s="114"/>
      <c r="B50" s="130"/>
      <c r="C50" s="114" t="s">
        <v>23</v>
      </c>
      <c r="D50" s="126">
        <v>15</v>
      </c>
      <c r="E50" s="124" t="str">
        <f>IF(ISERROR(VLOOKUP(C50,[2]TabelaNorm!$A$2:$E$50,4,FALSE)),"",VLOOKUP(C50,[2]TabelaNorm!$A$2:$E$50,4,FALSE))</f>
        <v>mb</v>
      </c>
      <c r="F50" s="124" t="str">
        <f>IF(ISERROR(VLOOKUP(C50,[2]TabelaNorm!$A$2:$E$50,4,FALSE)),"","x")</f>
        <v>x</v>
      </c>
      <c r="G50" s="127">
        <f>IF(ISERROR(VLOOKUP($C50,[2]TabelaNorm!$A$2:$E$50,2,FALSE)),"",VLOOKUP($C50,[2]TabelaNorm!$A$2:$E$50,2,FALSE))</f>
        <v>0.18</v>
      </c>
      <c r="H50" s="127" t="str">
        <f>IF(ISERROR(VLOOKUP($C50,[2]TabelaNorm!$A$2:$E$50,3,FALSE)),"",VLOOKUP($C50,[2]TabelaNorm!$A$2:$E$50,3,FALSE))</f>
        <v>m2/mb</v>
      </c>
      <c r="I50" s="124" t="str">
        <f>IF(ISERROR(IF(VLOOKUP($C50,[2]TabelaNorm!$A$2:$E$50,5,FALSE)=1,"x","")),"",IF(VLOOKUP($C50,[2]TabelaNorm!$A$2:$E$50,5,FALSE)=1,"x",""))</f>
        <v/>
      </c>
      <c r="J50" s="126"/>
      <c r="K50" s="124" t="str">
        <f>IF(ISERROR(VLOOKUP($C50,[2]TabelaNorm!$A$2:$E$50,4,FALSE)),"","=")</f>
        <v>=</v>
      </c>
      <c r="L50" s="148">
        <f t="shared" si="1"/>
        <v>2.6999999999999997</v>
      </c>
      <c r="M50" s="125" t="str">
        <f>IF(ISERROR(VLOOKUP($C50,[2]TabelaNorm!$A$2:$E$50,4,FALSE)),"","m2")</f>
        <v>m2</v>
      </c>
      <c r="N50" s="164"/>
      <c r="O50" s="40"/>
      <c r="P50" s="34"/>
      <c r="Q50" s="34"/>
      <c r="R50" s="34"/>
      <c r="S50" s="34"/>
      <c r="T50" s="34"/>
      <c r="U50" s="34"/>
      <c r="V50" s="34"/>
      <c r="W50" s="34"/>
      <c r="X50" s="34"/>
      <c r="Y50" s="89"/>
      <c r="AA50" s="19"/>
    </row>
    <row r="51" spans="1:27" x14ac:dyDescent="0.2">
      <c r="A51" s="114"/>
      <c r="B51" s="130"/>
      <c r="C51" s="114" t="s">
        <v>21</v>
      </c>
      <c r="D51" s="126">
        <v>61</v>
      </c>
      <c r="E51" s="124" t="str">
        <f>IF(ISERROR(VLOOKUP(C51,[2]TabelaNorm!$A$2:$E$50,4,FALSE)),"",VLOOKUP(C51,[2]TabelaNorm!$A$2:$E$50,4,FALSE))</f>
        <v>mb</v>
      </c>
      <c r="F51" s="124" t="str">
        <f>IF(ISERROR(VLOOKUP(C51,[2]TabelaNorm!$A$2:$E$50,4,FALSE)),"","x")</f>
        <v>x</v>
      </c>
      <c r="G51" s="127">
        <f>IF(ISERROR(VLOOKUP($C51,[2]TabelaNorm!$A$2:$E$50,2,FALSE)),"",VLOOKUP($C51,[2]TabelaNorm!$A$2:$E$50,2,FALSE))</f>
        <v>0.24</v>
      </c>
      <c r="H51" s="127" t="str">
        <f>IF(ISERROR(VLOOKUP($C51,[2]TabelaNorm!$A$2:$E$50,3,FALSE)),"",VLOOKUP($C51,[2]TabelaNorm!$A$2:$E$50,3,FALSE))</f>
        <v>m2/mb</v>
      </c>
      <c r="I51" s="124" t="str">
        <f>IF(ISERROR(IF(VLOOKUP($C51,[2]TabelaNorm!$A$2:$E$50,5,FALSE)=1,"x","")),"",IF(VLOOKUP($C51,[2]TabelaNorm!$A$2:$E$50,5,FALSE)=1,"x",""))</f>
        <v/>
      </c>
      <c r="J51" s="126"/>
      <c r="K51" s="124" t="str">
        <f>IF(ISERROR(VLOOKUP($C51,[2]TabelaNorm!$A$2:$E$50,4,FALSE)),"","=")</f>
        <v>=</v>
      </c>
      <c r="L51" s="148">
        <f t="shared" si="1"/>
        <v>14.639999999999999</v>
      </c>
      <c r="M51" s="125" t="str">
        <f>IF(ISERROR(VLOOKUP($C51,[2]TabelaNorm!$A$2:$E$50,4,FALSE)),"","m2")</f>
        <v>m2</v>
      </c>
      <c r="N51" s="134"/>
      <c r="O51" s="40"/>
      <c r="P51" s="34"/>
      <c r="Q51" s="34"/>
      <c r="R51" s="34"/>
      <c r="S51" s="34"/>
      <c r="T51" s="34"/>
      <c r="U51" s="34"/>
      <c r="V51" s="34"/>
      <c r="W51" s="34"/>
      <c r="X51" s="34"/>
      <c r="Y51" s="89"/>
      <c r="AA51" s="19"/>
    </row>
    <row r="52" spans="1:27" ht="12.75" customHeight="1" x14ac:dyDescent="0.2">
      <c r="A52" s="114"/>
      <c r="B52" s="130"/>
      <c r="C52" s="114" t="s">
        <v>12</v>
      </c>
      <c r="D52" s="126">
        <v>304</v>
      </c>
      <c r="E52" s="124" t="str">
        <f>IF(ISERROR(VLOOKUP(C52,[2]TabelaNorm!$A$2:$E$50,4,FALSE)),"",VLOOKUP(C52,[2]TabelaNorm!$A$2:$E$50,4,FALSE))</f>
        <v>mb</v>
      </c>
      <c r="F52" s="124" t="str">
        <f>IF(ISERROR(VLOOKUP(C52,[2]TabelaNorm!$A$2:$E$50,4,FALSE)),"","x")</f>
        <v>x</v>
      </c>
      <c r="G52" s="127">
        <f>IF(ISERROR(VLOOKUP($C52,[2]TabelaNorm!$A$2:$E$50,2,FALSE)),"",VLOOKUP($C52,[2]TabelaNorm!$A$2:$E$50,2,FALSE))</f>
        <v>0.12</v>
      </c>
      <c r="H52" s="127" t="str">
        <f>IF(ISERROR(VLOOKUP($C52,[2]TabelaNorm!$A$2:$E$50,3,FALSE)),"",VLOOKUP($C52,[2]TabelaNorm!$A$2:$E$50,3,FALSE))</f>
        <v>m2/mb</v>
      </c>
      <c r="I52" s="124" t="str">
        <f>IF(ISERROR(IF(VLOOKUP($C52,[2]TabelaNorm!$A$2:$E$50,5,FALSE)=1,"x","")),"",IF(VLOOKUP($C52,[2]TabelaNorm!$A$2:$E$50,5,FALSE)=1,"x",""))</f>
        <v/>
      </c>
      <c r="J52" s="126"/>
      <c r="K52" s="124" t="str">
        <f>IF(ISERROR(VLOOKUP($C52,[2]TabelaNorm!$A$2:$E$50,4,FALSE)),"","=")</f>
        <v>=</v>
      </c>
      <c r="L52" s="148">
        <f t="shared" si="1"/>
        <v>36.479999999999997</v>
      </c>
      <c r="M52" s="125" t="str">
        <f>IF(ISERROR(VLOOKUP($C52,[2]TabelaNorm!$A$2:$E$50,4,FALSE)),"","m2")</f>
        <v>m2</v>
      </c>
      <c r="N52" s="134"/>
      <c r="O52" s="40"/>
      <c r="P52" s="34"/>
      <c r="Q52" s="34"/>
      <c r="R52" s="34"/>
      <c r="S52" s="34"/>
      <c r="T52" s="34"/>
      <c r="U52" s="34"/>
      <c r="V52" s="34"/>
      <c r="W52" s="34"/>
      <c r="X52" s="34"/>
      <c r="Y52" s="89"/>
      <c r="AA52" s="19"/>
    </row>
    <row r="53" spans="1:27" x14ac:dyDescent="0.2">
      <c r="A53" s="114"/>
      <c r="B53" s="130" t="s">
        <v>164</v>
      </c>
      <c r="C53" s="114" t="s">
        <v>14</v>
      </c>
      <c r="D53" s="126">
        <v>48</v>
      </c>
      <c r="E53" s="124" t="str">
        <f>IF(ISERROR(VLOOKUP(C53,[2]TabelaNorm!$A$2:$E$50,4,FALSE)),"",VLOOKUP(C53,[2]TabelaNorm!$A$2:$E$50,4,FALSE))</f>
        <v>mb</v>
      </c>
      <c r="F53" s="124" t="str">
        <f>IF(ISERROR(VLOOKUP(C53,[2]TabelaNorm!$A$2:$E$50,4,FALSE)),"","x")</f>
        <v>x</v>
      </c>
      <c r="G53" s="127">
        <f>IF(ISERROR(VLOOKUP($C53,[2]TabelaNorm!$A$2:$E$50,2,FALSE)),"",VLOOKUP($C53,[2]TabelaNorm!$A$2:$E$50,2,FALSE))</f>
        <v>0.12</v>
      </c>
      <c r="H53" s="127" t="str">
        <f>IF(ISERROR(VLOOKUP($C53,[2]TabelaNorm!$A$2:$E$50,3,FALSE)),"",VLOOKUP($C53,[2]TabelaNorm!$A$2:$E$50,3,FALSE))</f>
        <v>m2/mb</v>
      </c>
      <c r="I53" s="124" t="str">
        <f>IF(ISERROR(IF(VLOOKUP($C53,[2]TabelaNorm!$A$2:$E$50,5,FALSE)=1,"x","")),"",IF(VLOOKUP($C53,[2]TabelaNorm!$A$2:$E$50,5,FALSE)=1,"x",""))</f>
        <v/>
      </c>
      <c r="J53" s="126"/>
      <c r="K53" s="124" t="str">
        <f>IF(ISERROR(VLOOKUP($C53,[2]TabelaNorm!$A$2:$E$50,4,FALSE)),"","=")</f>
        <v>=</v>
      </c>
      <c r="L53" s="148">
        <f t="shared" si="1"/>
        <v>5.76</v>
      </c>
      <c r="M53" s="125" t="str">
        <f>IF(ISERROR(VLOOKUP($C53,[2]TabelaNorm!$A$2:$E$50,4,FALSE)),"","m2")</f>
        <v>m2</v>
      </c>
      <c r="N53" s="134"/>
      <c r="O53" s="40"/>
      <c r="P53" s="34"/>
      <c r="Q53" s="34"/>
      <c r="R53" s="34"/>
      <c r="S53" s="34"/>
      <c r="T53" s="34"/>
      <c r="U53" s="34"/>
      <c r="V53" s="34"/>
      <c r="W53" s="34"/>
      <c r="X53" s="34"/>
      <c r="Y53" s="89"/>
      <c r="AA53" s="19"/>
    </row>
    <row r="54" spans="1:27" x14ac:dyDescent="0.2">
      <c r="A54" s="114"/>
      <c r="B54" s="130"/>
      <c r="C54" s="114" t="s">
        <v>24</v>
      </c>
      <c r="D54" s="126">
        <v>98</v>
      </c>
      <c r="E54" s="124" t="str">
        <f>IF(ISERROR(VLOOKUP(C54,[2]TabelaNorm!$A$2:$E$50,4,FALSE)),"",VLOOKUP(C54,[2]TabelaNorm!$A$2:$E$50,4,FALSE))</f>
        <v>mb</v>
      </c>
      <c r="F54" s="124" t="str">
        <f>IF(ISERROR(VLOOKUP(C54,[2]TabelaNorm!$A$2:$E$50,4,FALSE)),"","x")</f>
        <v>x</v>
      </c>
      <c r="G54" s="127">
        <f>IF(ISERROR(VLOOKUP($C54,[2]TabelaNorm!$A$2:$E$50,2,FALSE)),"",VLOOKUP($C54,[2]TabelaNorm!$A$2:$E$50,2,FALSE))</f>
        <v>0.24</v>
      </c>
      <c r="H54" s="127" t="str">
        <f>IF(ISERROR(VLOOKUP($C54,[2]TabelaNorm!$A$2:$E$50,3,FALSE)),"",VLOOKUP($C54,[2]TabelaNorm!$A$2:$E$50,3,FALSE))</f>
        <v>m2/mb</v>
      </c>
      <c r="I54" s="124" t="str">
        <f>IF(ISERROR(IF(VLOOKUP($C54,[2]TabelaNorm!$A$2:$E$50,5,FALSE)=1,"x","")),"",IF(VLOOKUP($C54,[2]TabelaNorm!$A$2:$E$50,5,FALSE)=1,"x",""))</f>
        <v/>
      </c>
      <c r="J54" s="126"/>
      <c r="K54" s="124" t="str">
        <f>IF(ISERROR(VLOOKUP($C54,[2]TabelaNorm!$A$2:$E$50,4,FALSE)),"","=")</f>
        <v>=</v>
      </c>
      <c r="L54" s="148">
        <f t="shared" si="1"/>
        <v>23.52</v>
      </c>
      <c r="M54" s="125" t="str">
        <f>IF(ISERROR(VLOOKUP($C54,[2]TabelaNorm!$A$2:$E$50,4,FALSE)),"","m2")</f>
        <v>m2</v>
      </c>
      <c r="N54" s="134"/>
      <c r="O54" s="40"/>
      <c r="P54" s="34"/>
      <c r="Q54" s="34"/>
      <c r="R54" s="34"/>
      <c r="S54" s="34"/>
      <c r="T54" s="34"/>
      <c r="U54" s="34"/>
      <c r="V54" s="34"/>
      <c r="W54" s="34"/>
      <c r="X54" s="34"/>
      <c r="Y54" s="89"/>
      <c r="AA54" s="19"/>
    </row>
    <row r="55" spans="1:27" x14ac:dyDescent="0.2">
      <c r="A55" s="114"/>
      <c r="B55" s="130"/>
      <c r="C55" s="114" t="s">
        <v>26</v>
      </c>
      <c r="D55" s="126">
        <v>92</v>
      </c>
      <c r="E55" s="124" t="str">
        <f>IF(ISERROR(VLOOKUP(C55,[2]TabelaNorm!$A$2:$E$50,4,FALSE)),"",VLOOKUP(C55,[2]TabelaNorm!$A$2:$E$50,4,FALSE))</f>
        <v>mb</v>
      </c>
      <c r="F55" s="124" t="str">
        <f>IF(ISERROR(VLOOKUP(C55,[2]TabelaNorm!$A$2:$E$50,4,FALSE)),"","x")</f>
        <v>x</v>
      </c>
      <c r="G55" s="127">
        <f>IF(ISERROR(VLOOKUP($C55,[2]TabelaNorm!$A$2:$E$50,2,FALSE)),"",VLOOKUP($C55,[2]TabelaNorm!$A$2:$E$50,2,FALSE))</f>
        <v>0.08</v>
      </c>
      <c r="H55" s="127" t="str">
        <f>IF(ISERROR(VLOOKUP($C55,[2]TabelaNorm!$A$2:$E$50,3,FALSE)),"",VLOOKUP($C55,[2]TabelaNorm!$A$2:$E$50,3,FALSE))</f>
        <v>m2/mb</v>
      </c>
      <c r="I55" s="124" t="str">
        <f>IF(ISERROR(IF(VLOOKUP($C55,[2]TabelaNorm!$A$2:$E$50,5,FALSE)=1,"x","")),"",IF(VLOOKUP($C55,[2]TabelaNorm!$A$2:$E$50,5,FALSE)=1,"x",""))</f>
        <v/>
      </c>
      <c r="J55" s="126"/>
      <c r="K55" s="124" t="str">
        <f>IF(ISERROR(VLOOKUP($C55,[2]TabelaNorm!$A$2:$E$50,4,FALSE)),"","=")</f>
        <v>=</v>
      </c>
      <c r="L55" s="148">
        <f t="shared" si="1"/>
        <v>7.36</v>
      </c>
      <c r="M55" s="125" t="str">
        <f>IF(ISERROR(VLOOKUP($C55,[2]TabelaNorm!$A$2:$E$50,4,FALSE)),"","m2")</f>
        <v>m2</v>
      </c>
      <c r="N55" s="134"/>
      <c r="O55" s="40"/>
      <c r="P55" s="34"/>
      <c r="Q55" s="34"/>
      <c r="R55" s="34"/>
      <c r="S55" s="34"/>
      <c r="T55" s="34"/>
      <c r="U55" s="34"/>
      <c r="V55" s="34"/>
      <c r="W55" s="34"/>
      <c r="X55" s="34"/>
      <c r="Y55" s="89"/>
      <c r="AA55" s="19"/>
    </row>
    <row r="56" spans="1:27" x14ac:dyDescent="0.2">
      <c r="A56" s="114"/>
      <c r="B56" s="130"/>
      <c r="C56" s="114" t="s">
        <v>11</v>
      </c>
      <c r="D56" s="126">
        <v>900</v>
      </c>
      <c r="E56" s="124" t="str">
        <f>IF(ISERROR(VLOOKUP(C56,[2]TabelaNorm!$A$2:$E$50,4,FALSE)),"",VLOOKUP(C56,[2]TabelaNorm!$A$2:$E$50,4,FALSE))</f>
        <v>mb</v>
      </c>
      <c r="F56" s="124" t="str">
        <f>IF(ISERROR(VLOOKUP(C56,[2]TabelaNorm!$A$2:$E$50,4,FALSE)),"","x")</f>
        <v>x</v>
      </c>
      <c r="G56" s="127">
        <f>IF(ISERROR(VLOOKUP($C56,[2]TabelaNorm!$A$2:$E$50,2,FALSE)),"",VLOOKUP($C56,[2]TabelaNorm!$A$2:$E$50,2,FALSE))</f>
        <v>0.04</v>
      </c>
      <c r="H56" s="127" t="str">
        <f>IF(ISERROR(VLOOKUP($C56,[2]TabelaNorm!$A$2:$E$50,3,FALSE)),"",VLOOKUP($C56,[2]TabelaNorm!$A$2:$E$50,3,FALSE))</f>
        <v>m2/mb</v>
      </c>
      <c r="I56" s="124" t="str">
        <f>IF(ISERROR(IF(VLOOKUP($C56,[2]TabelaNorm!$A$2:$E$50,5,FALSE)=1,"x","")),"",IF(VLOOKUP($C56,[2]TabelaNorm!$A$2:$E$50,5,FALSE)=1,"x",""))</f>
        <v/>
      </c>
      <c r="J56" s="126"/>
      <c r="K56" s="124" t="str">
        <f>IF(ISERROR(VLOOKUP($C56,[2]TabelaNorm!$A$2:$E$50,4,FALSE)),"","=")</f>
        <v>=</v>
      </c>
      <c r="L56" s="148">
        <f t="shared" si="1"/>
        <v>36</v>
      </c>
      <c r="M56" s="125" t="str">
        <f>IF(ISERROR(VLOOKUP($C56,[2]TabelaNorm!$A$2:$E$50,4,FALSE)),"","m2")</f>
        <v>m2</v>
      </c>
      <c r="N56" s="134"/>
      <c r="O56" s="40"/>
      <c r="P56" s="34"/>
      <c r="Q56" s="34"/>
      <c r="R56" s="34"/>
      <c r="S56" s="34"/>
      <c r="T56" s="34"/>
      <c r="U56" s="34"/>
      <c r="V56" s="34"/>
      <c r="W56" s="34"/>
      <c r="X56" s="34"/>
      <c r="Y56" s="89"/>
      <c r="AA56" s="19"/>
    </row>
    <row r="57" spans="1:27" x14ac:dyDescent="0.2">
      <c r="A57" s="114"/>
      <c r="B57" s="130"/>
      <c r="C57" s="114" t="s">
        <v>27</v>
      </c>
      <c r="D57" s="126">
        <v>24</v>
      </c>
      <c r="E57" s="124" t="str">
        <f>IF(ISERROR(VLOOKUP(C57,[2]TabelaNorm!$A$2:$E$50,4,FALSE)),"",VLOOKUP(C57,[2]TabelaNorm!$A$2:$E$50,4,FALSE))</f>
        <v>mb</v>
      </c>
      <c r="F57" s="124" t="str">
        <f>IF(ISERROR(VLOOKUP(C57,[2]TabelaNorm!$A$2:$E$50,4,FALSE)),"","x")</f>
        <v>x</v>
      </c>
      <c r="G57" s="127">
        <f>IF(ISERROR(VLOOKUP($C57,[2]TabelaNorm!$A$2:$E$50,2,FALSE)),"",VLOOKUP($C57,[2]TabelaNorm!$A$2:$E$50,2,FALSE))</f>
        <v>0.12</v>
      </c>
      <c r="H57" s="127" t="str">
        <f>IF(ISERROR(VLOOKUP($C57,[2]TabelaNorm!$A$2:$E$50,3,FALSE)),"",VLOOKUP($C57,[2]TabelaNorm!$A$2:$E$50,3,FALSE))</f>
        <v>m2/mb</v>
      </c>
      <c r="I57" s="124" t="str">
        <f>IF(ISERROR(IF(VLOOKUP($C57,[2]TabelaNorm!$A$2:$E$50,5,FALSE)=1,"x","")),"",IF(VLOOKUP($C57,[2]TabelaNorm!$A$2:$E$50,5,FALSE)=1,"x",""))</f>
        <v/>
      </c>
      <c r="J57" s="126"/>
      <c r="K57" s="124" t="str">
        <f>IF(ISERROR(VLOOKUP($C57,[2]TabelaNorm!$A$2:$E$50,4,FALSE)),"","=")</f>
        <v>=</v>
      </c>
      <c r="L57" s="148">
        <f t="shared" si="1"/>
        <v>2.88</v>
      </c>
      <c r="M57" s="125" t="str">
        <f>IF(ISERROR(VLOOKUP($C57,[2]TabelaNorm!$A$2:$E$50,4,FALSE)),"","m2")</f>
        <v>m2</v>
      </c>
      <c r="N57" s="134"/>
      <c r="O57" s="40"/>
      <c r="P57" s="34"/>
      <c r="Q57" s="34"/>
      <c r="R57" s="34"/>
      <c r="S57" s="34"/>
      <c r="T57" s="34"/>
      <c r="U57" s="34"/>
      <c r="V57" s="34"/>
      <c r="W57" s="34"/>
      <c r="X57" s="34"/>
      <c r="Y57" s="89"/>
      <c r="AA57" s="19"/>
    </row>
    <row r="58" spans="1:27" x14ac:dyDescent="0.2">
      <c r="A58" s="114"/>
      <c r="B58" s="130" t="s">
        <v>165</v>
      </c>
      <c r="C58" s="114" t="s">
        <v>27</v>
      </c>
      <c r="D58" s="126">
        <v>44</v>
      </c>
      <c r="E58" s="124" t="str">
        <f>IF(ISERROR(VLOOKUP(C58,[2]TabelaNorm!$A$2:$E$50,4,FALSE)),"",VLOOKUP(C58,[2]TabelaNorm!$A$2:$E$50,4,FALSE))</f>
        <v>mb</v>
      </c>
      <c r="F58" s="124" t="str">
        <f>IF(ISERROR(VLOOKUP(C58,[2]TabelaNorm!$A$2:$E$50,4,FALSE)),"","x")</f>
        <v>x</v>
      </c>
      <c r="G58" s="127">
        <f>IF(ISERROR(VLOOKUP($C58,[2]TabelaNorm!$A$2:$E$50,2,FALSE)),"",VLOOKUP($C58,[2]TabelaNorm!$A$2:$E$50,2,FALSE))</f>
        <v>0.12</v>
      </c>
      <c r="H58" s="127" t="str">
        <f>IF(ISERROR(VLOOKUP($C58,[2]TabelaNorm!$A$2:$E$50,3,FALSE)),"",VLOOKUP($C58,[2]TabelaNorm!$A$2:$E$50,3,FALSE))</f>
        <v>m2/mb</v>
      </c>
      <c r="I58" s="124" t="str">
        <f>IF(ISERROR(IF(VLOOKUP($C58,[2]TabelaNorm!$A$2:$E$50,5,FALSE)=1,"x","")),"",IF(VLOOKUP($C58,[2]TabelaNorm!$A$2:$E$50,5,FALSE)=1,"x",""))</f>
        <v/>
      </c>
      <c r="J58" s="126"/>
      <c r="K58" s="124" t="str">
        <f>IF(ISERROR(VLOOKUP($C58,[2]TabelaNorm!$A$2:$E$50,4,FALSE)),"","=")</f>
        <v>=</v>
      </c>
      <c r="L58" s="148">
        <f t="shared" si="1"/>
        <v>5.2799999999999994</v>
      </c>
      <c r="M58" s="125" t="str">
        <f>IF(ISERROR(VLOOKUP($C58,[2]TabelaNorm!$A$2:$E$50,4,FALSE)),"","m2")</f>
        <v>m2</v>
      </c>
      <c r="N58" s="134"/>
      <c r="O58" s="40"/>
      <c r="P58" s="34"/>
      <c r="Q58" s="34"/>
      <c r="R58" s="34"/>
      <c r="S58" s="34"/>
      <c r="T58" s="34"/>
      <c r="U58" s="34"/>
      <c r="V58" s="34"/>
      <c r="W58" s="34"/>
      <c r="X58" s="34"/>
      <c r="Y58" s="89"/>
      <c r="AA58" s="19"/>
    </row>
    <row r="59" spans="1:27" x14ac:dyDescent="0.2">
      <c r="A59" s="160"/>
      <c r="B59" s="130"/>
      <c r="C59" s="114" t="s">
        <v>24</v>
      </c>
      <c r="D59" s="126">
        <v>20</v>
      </c>
      <c r="E59" s="124" t="str">
        <f>IF(ISERROR(VLOOKUP(C59,[2]TabelaNorm!$A$2:$E$50,4,FALSE)),"",VLOOKUP(C59,[2]TabelaNorm!$A$2:$E$50,4,FALSE))</f>
        <v>mb</v>
      </c>
      <c r="F59" s="124" t="str">
        <f>IF(ISERROR(VLOOKUP(C59,[2]TabelaNorm!$A$2:$E$50,4,FALSE)),"","x")</f>
        <v>x</v>
      </c>
      <c r="G59" s="127">
        <f>IF(ISERROR(VLOOKUP($C59,[2]TabelaNorm!$A$2:$E$50,2,FALSE)),"",VLOOKUP($C59,[2]TabelaNorm!$A$2:$E$50,2,FALSE))</f>
        <v>0.24</v>
      </c>
      <c r="H59" s="127" t="str">
        <f>IF(ISERROR(VLOOKUP($C59,[2]TabelaNorm!$A$2:$E$50,3,FALSE)),"",VLOOKUP($C59,[2]TabelaNorm!$A$2:$E$50,3,FALSE))</f>
        <v>m2/mb</v>
      </c>
      <c r="I59" s="124" t="str">
        <f>IF(ISERROR(IF(VLOOKUP($C59,[2]TabelaNorm!$A$2:$E$50,5,FALSE)=1,"x","")),"",IF(VLOOKUP($C59,[2]TabelaNorm!$A$2:$E$50,5,FALSE)=1,"x",""))</f>
        <v/>
      </c>
      <c r="J59" s="126"/>
      <c r="K59" s="124" t="str">
        <f>IF(ISERROR(VLOOKUP($C59,[2]TabelaNorm!$A$2:$E$50,4,FALSE)),"","=")</f>
        <v>=</v>
      </c>
      <c r="L59" s="148">
        <f t="shared" si="1"/>
        <v>4.8</v>
      </c>
      <c r="M59" s="125" t="str">
        <f>IF(ISERROR(VLOOKUP($C59,[2]TabelaNorm!$A$2:$E$50,4,FALSE)),"","m2")</f>
        <v>m2</v>
      </c>
      <c r="N59" s="134"/>
      <c r="O59" s="40"/>
      <c r="P59" s="34"/>
      <c r="Q59" s="34"/>
      <c r="R59" s="34"/>
      <c r="S59" s="34"/>
      <c r="T59" s="34"/>
      <c r="U59" s="34"/>
      <c r="V59" s="34"/>
      <c r="W59" s="34"/>
      <c r="X59" s="34"/>
      <c r="Y59" s="89"/>
      <c r="AA59" s="19"/>
    </row>
    <row r="60" spans="1:27" x14ac:dyDescent="0.2">
      <c r="A60" s="114"/>
      <c r="B60" s="130"/>
      <c r="C60" s="114" t="s">
        <v>26</v>
      </c>
      <c r="D60" s="126">
        <v>688</v>
      </c>
      <c r="E60" s="124" t="str">
        <f>IF(ISERROR(VLOOKUP(C60,[2]TabelaNorm!$A$2:$E$50,4,FALSE)),"",VLOOKUP(C60,[2]TabelaNorm!$A$2:$E$50,4,FALSE))</f>
        <v>mb</v>
      </c>
      <c r="F60" s="124" t="str">
        <f>IF(ISERROR(VLOOKUP(C60,[2]TabelaNorm!$A$2:$E$50,4,FALSE)),"","x")</f>
        <v>x</v>
      </c>
      <c r="G60" s="127">
        <f>IF(ISERROR(VLOOKUP($C60,[2]TabelaNorm!$A$2:$E$50,2,FALSE)),"",VLOOKUP($C60,[2]TabelaNorm!$A$2:$E$50,2,FALSE))</f>
        <v>0.08</v>
      </c>
      <c r="H60" s="127" t="str">
        <f>IF(ISERROR(VLOOKUP($C60,[2]TabelaNorm!$A$2:$E$50,3,FALSE)),"",VLOOKUP($C60,[2]TabelaNorm!$A$2:$E$50,3,FALSE))</f>
        <v>m2/mb</v>
      </c>
      <c r="I60" s="124" t="str">
        <f>IF(ISERROR(IF(VLOOKUP($C60,[2]TabelaNorm!$A$2:$E$50,5,FALSE)=1,"x","")),"",IF(VLOOKUP($C60,[2]TabelaNorm!$A$2:$E$50,5,FALSE)=1,"x",""))</f>
        <v/>
      </c>
      <c r="J60" s="126"/>
      <c r="K60" s="124" t="str">
        <f>IF(ISERROR(VLOOKUP($C60,[2]TabelaNorm!$A$2:$E$50,4,FALSE)),"","=")</f>
        <v>=</v>
      </c>
      <c r="L60" s="148">
        <f t="shared" si="1"/>
        <v>55.04</v>
      </c>
      <c r="M60" s="125" t="str">
        <f>IF(ISERROR(VLOOKUP($C60,[2]TabelaNorm!$A$2:$E$50,4,FALSE)),"","m2")</f>
        <v>m2</v>
      </c>
      <c r="N60" s="134"/>
      <c r="O60" s="40"/>
      <c r="P60" s="34"/>
      <c r="Q60" s="34"/>
      <c r="R60" s="34"/>
      <c r="S60" s="34"/>
      <c r="T60" s="34"/>
      <c r="U60" s="34"/>
      <c r="V60" s="34"/>
      <c r="W60" s="34"/>
      <c r="X60" s="34"/>
      <c r="Y60" s="89"/>
      <c r="AA60" s="19"/>
    </row>
    <row r="61" spans="1:27" x14ac:dyDescent="0.2">
      <c r="A61" s="160"/>
      <c r="B61" s="130"/>
      <c r="C61" s="114"/>
      <c r="D61" s="126"/>
      <c r="E61" s="124" t="str">
        <f>IF(ISERROR(VLOOKUP(C61,[2]TabelaNorm!$A$2:$E$50,4,FALSE)),"",VLOOKUP(C61,[2]TabelaNorm!$A$2:$E$50,4,FALSE))</f>
        <v/>
      </c>
      <c r="F61" s="124" t="str">
        <f>IF(ISERROR(VLOOKUP(C61,[2]TabelaNorm!$A$2:$E$50,4,FALSE)),"","x")</f>
        <v/>
      </c>
      <c r="G61" s="127" t="str">
        <f>IF(ISERROR(VLOOKUP($C61,[2]TabelaNorm!$A$2:$E$50,2,FALSE)),"",VLOOKUP($C61,[2]TabelaNorm!$A$2:$E$50,2,FALSE))</f>
        <v/>
      </c>
      <c r="H61" s="127" t="str">
        <f>IF(ISERROR(VLOOKUP($C61,[2]TabelaNorm!$A$2:$E$50,3,FALSE)),"",VLOOKUP($C61,[2]TabelaNorm!$A$2:$E$50,3,FALSE))</f>
        <v/>
      </c>
      <c r="I61" s="124" t="str">
        <f>IF(ISERROR(IF(VLOOKUP($C61,[2]TabelaNorm!$A$2:$E$50,5,FALSE)=1,"x","")),"",IF(VLOOKUP($C61,[2]TabelaNorm!$A$2:$E$50,5,FALSE)=1,"x",""))</f>
        <v/>
      </c>
      <c r="J61" s="126"/>
      <c r="K61" s="124" t="str">
        <f>IF(ISERROR(VLOOKUP($C61,[2]TabelaNorm!$A$2:$E$50,4,FALSE)),"","=")</f>
        <v/>
      </c>
      <c r="L61" s="148" t="str">
        <f t="shared" ref="L61:L62" si="2">IF(ISERROR(IF(I61="x",D61*G61*J61,D61*G61)),"",IF(I61="x",D61*G61*J61,D61*G61))</f>
        <v/>
      </c>
      <c r="M61" s="125" t="str">
        <f>IF(ISERROR(VLOOKUP($C61,[2]TabelaNorm!$A$2:$E$50,4,FALSE)),"","m2")</f>
        <v/>
      </c>
      <c r="N61" s="134"/>
      <c r="O61" s="40"/>
      <c r="P61" s="34"/>
      <c r="Q61" s="34"/>
      <c r="R61" s="34"/>
      <c r="S61" s="34"/>
      <c r="T61" s="34"/>
      <c r="U61" s="34"/>
      <c r="V61" s="34"/>
      <c r="W61" s="34"/>
      <c r="X61" s="34"/>
      <c r="Y61" s="89"/>
      <c r="AA61" s="19"/>
    </row>
    <row r="62" spans="1:27" x14ac:dyDescent="0.2">
      <c r="A62" s="114"/>
      <c r="B62" s="130"/>
      <c r="C62" s="114"/>
      <c r="D62" s="126"/>
      <c r="E62" s="124" t="str">
        <f>IF(ISERROR(VLOOKUP(C62,[2]TabelaNorm!$A$2:$E$50,4,FALSE)),"",VLOOKUP(C62,[2]TabelaNorm!$A$2:$E$50,4,FALSE))</f>
        <v/>
      </c>
      <c r="F62" s="124" t="str">
        <f>IF(ISERROR(VLOOKUP(C62,[2]TabelaNorm!$A$2:$E$50,4,FALSE)),"","x")</f>
        <v/>
      </c>
      <c r="G62" s="127" t="str">
        <f>IF(ISERROR(VLOOKUP($C62,[2]TabelaNorm!$A$2:$E$50,2,FALSE)),"",VLOOKUP($C62,[2]TabelaNorm!$A$2:$E$50,2,FALSE))</f>
        <v/>
      </c>
      <c r="H62" s="127" t="str">
        <f>IF(ISERROR(VLOOKUP($C62,[2]TabelaNorm!$A$2:$E$50,3,FALSE)),"",VLOOKUP($C62,[2]TabelaNorm!$A$2:$E$50,3,FALSE))</f>
        <v/>
      </c>
      <c r="I62" s="124" t="str">
        <f>IF(ISERROR(IF(VLOOKUP($C62,[2]TabelaNorm!$A$2:$E$50,5,FALSE)=1,"x","")),"",IF(VLOOKUP($C62,[2]TabelaNorm!$A$2:$E$50,5,FALSE)=1,"x",""))</f>
        <v/>
      </c>
      <c r="J62" s="126"/>
      <c r="K62" s="124" t="str">
        <f>IF(ISERROR(VLOOKUP($C62,[2]TabelaNorm!$A$2:$E$50,4,FALSE)),"","=")</f>
        <v/>
      </c>
      <c r="L62" s="148" t="str">
        <f t="shared" si="2"/>
        <v/>
      </c>
      <c r="M62" s="125" t="str">
        <f>IF(ISERROR(VLOOKUP($C62,[2]TabelaNorm!$A$2:$E$50,4,FALSE)),"","m2")</f>
        <v/>
      </c>
      <c r="N62" s="164"/>
      <c r="O62" s="40"/>
      <c r="P62" s="34"/>
      <c r="Q62" s="34"/>
      <c r="R62" s="34"/>
      <c r="S62" s="34"/>
      <c r="T62" s="34"/>
      <c r="U62" s="34"/>
      <c r="V62" s="34"/>
      <c r="W62" s="34"/>
      <c r="X62" s="34"/>
      <c r="Y62" s="89"/>
      <c r="AA62" s="19"/>
    </row>
    <row r="63" spans="1:27" x14ac:dyDescent="0.2">
      <c r="A63" s="160"/>
      <c r="B63" s="130"/>
      <c r="C63" s="114"/>
      <c r="D63" s="126"/>
      <c r="E63" s="124" t="str">
        <f>IF(ISERROR(VLOOKUP(C63,[2]TabelaNorm!$A$2:$E$50,4,FALSE)),"",VLOOKUP(C63,[2]TabelaNorm!$A$2:$E$50,4,FALSE))</f>
        <v/>
      </c>
      <c r="F63" s="124" t="str">
        <f>IF(ISERROR(VLOOKUP(C63,[2]TabelaNorm!$A$2:$E$50,4,FALSE)),"","x")</f>
        <v/>
      </c>
      <c r="G63" s="127" t="str">
        <f>IF(ISERROR(VLOOKUP($C63,[2]TabelaNorm!$A$2:$E$50,2,FALSE)),"",VLOOKUP($C63,[2]TabelaNorm!$A$2:$E$50,2,FALSE))</f>
        <v/>
      </c>
      <c r="H63" s="127" t="str">
        <f>IF(ISERROR(VLOOKUP($C63,[2]TabelaNorm!$A$2:$E$50,3,FALSE)),"",VLOOKUP($C63,[2]TabelaNorm!$A$2:$E$50,3,FALSE))</f>
        <v/>
      </c>
      <c r="I63" s="124" t="str">
        <f>IF(ISERROR(IF(VLOOKUP($C63,[2]TabelaNorm!$A$2:$E$50,5,FALSE)=1,"x","")),"",IF(VLOOKUP($C63,[2]TabelaNorm!$A$2:$E$50,5,FALSE)=1,"x",""))</f>
        <v/>
      </c>
      <c r="J63" s="126"/>
      <c r="K63" s="124" t="str">
        <f>IF(ISERROR(VLOOKUP($C63,[2]TabelaNorm!$A$2:$E$50,4,FALSE)),"","=")</f>
        <v/>
      </c>
      <c r="L63" s="148" t="str">
        <f t="shared" ref="L63:L64" si="3">IF(ISERROR(IF(I63="x",D63*G63*J63,D63*G63)),"",IF(I63="x",D63*G63*J63,D63*G63))</f>
        <v/>
      </c>
      <c r="M63" s="125" t="str">
        <f>IF(ISERROR(VLOOKUP($C63,[2]TabelaNorm!$A$2:$E$50,4,FALSE)),"","m2")</f>
        <v/>
      </c>
      <c r="N63" s="134"/>
      <c r="O63" s="40"/>
      <c r="P63" s="34"/>
      <c r="Q63" s="34"/>
      <c r="R63" s="34"/>
      <c r="S63" s="34"/>
      <c r="T63" s="34"/>
      <c r="U63" s="34"/>
      <c r="V63" s="34"/>
      <c r="W63" s="34"/>
      <c r="X63" s="34"/>
      <c r="Y63" s="89"/>
      <c r="AA63" s="19"/>
    </row>
    <row r="64" spans="1:27" x14ac:dyDescent="0.2">
      <c r="A64" s="114"/>
      <c r="B64" s="130"/>
      <c r="C64" s="114"/>
      <c r="D64" s="126"/>
      <c r="E64" s="124" t="str">
        <f>IF(ISERROR(VLOOKUP(C64,[2]TabelaNorm!$A$2:$E$50,4,FALSE)),"",VLOOKUP(C64,[2]TabelaNorm!$A$2:$E$50,4,FALSE))</f>
        <v/>
      </c>
      <c r="F64" s="124" t="str">
        <f>IF(ISERROR(VLOOKUP(C64,[2]TabelaNorm!$A$2:$E$50,4,FALSE)),"","x")</f>
        <v/>
      </c>
      <c r="G64" s="127" t="str">
        <f>IF(ISERROR(VLOOKUP($C64,[2]TabelaNorm!$A$2:$E$50,2,FALSE)),"",VLOOKUP($C64,[2]TabelaNorm!$A$2:$E$50,2,FALSE))</f>
        <v/>
      </c>
      <c r="H64" s="127" t="str">
        <f>IF(ISERROR(VLOOKUP($C64,[2]TabelaNorm!$A$2:$E$50,3,FALSE)),"",VLOOKUP($C64,[2]TabelaNorm!$A$2:$E$50,3,FALSE))</f>
        <v/>
      </c>
      <c r="I64" s="124" t="str">
        <f>IF(ISERROR(IF(VLOOKUP($C64,[2]TabelaNorm!$A$2:$E$50,5,FALSE)=1,"x","")),"",IF(VLOOKUP($C64,[2]TabelaNorm!$A$2:$E$50,5,FALSE)=1,"x",""))</f>
        <v/>
      </c>
      <c r="J64" s="126"/>
      <c r="K64" s="124" t="str">
        <f>IF(ISERROR(VLOOKUP($C64,[2]TabelaNorm!$A$2:$E$50,4,FALSE)),"","=")</f>
        <v/>
      </c>
      <c r="L64" s="148" t="str">
        <f t="shared" si="3"/>
        <v/>
      </c>
      <c r="M64" s="125" t="str">
        <f>IF(ISERROR(VLOOKUP($C64,[2]TabelaNorm!$A$2:$E$50,4,FALSE)),"","m2")</f>
        <v/>
      </c>
      <c r="N64" s="134"/>
      <c r="O64" s="40"/>
      <c r="P64" s="34"/>
      <c r="Q64" s="34"/>
      <c r="R64" s="34"/>
      <c r="S64" s="34"/>
      <c r="T64" s="34"/>
      <c r="U64" s="34"/>
      <c r="V64" s="34"/>
      <c r="W64" s="34"/>
      <c r="X64" s="34"/>
      <c r="Y64" s="89"/>
      <c r="AA64" s="19"/>
    </row>
    <row r="65" spans="1:27" x14ac:dyDescent="0.2">
      <c r="A65" s="114"/>
      <c r="B65" s="130"/>
      <c r="C65" s="114"/>
      <c r="D65" s="126"/>
      <c r="E65" s="124" t="str">
        <f>IF(ISERROR(VLOOKUP(C65,[2]TabelaNorm!$A$2:$E$50,4,FALSE)),"",VLOOKUP(C65,[2]TabelaNorm!$A$2:$E$50,4,FALSE))</f>
        <v/>
      </c>
      <c r="F65" s="124" t="str">
        <f>IF(ISERROR(VLOOKUP(C65,[2]TabelaNorm!$A$2:$E$50,4,FALSE)),"","x")</f>
        <v/>
      </c>
      <c r="G65" s="127" t="str">
        <f>IF(ISERROR(VLOOKUP($C65,[2]TabelaNorm!$A$2:$E$50,2,FALSE)),"",VLOOKUP($C65,[2]TabelaNorm!$A$2:$E$50,2,FALSE))</f>
        <v/>
      </c>
      <c r="H65" s="127" t="str">
        <f>IF(ISERROR(VLOOKUP($C65,[2]TabelaNorm!$A$2:$E$50,3,FALSE)),"",VLOOKUP($C65,[2]TabelaNorm!$A$2:$E$50,3,FALSE))</f>
        <v/>
      </c>
      <c r="I65" s="124" t="str">
        <f>IF(ISERROR(IF(VLOOKUP($C65,[2]TabelaNorm!$A$2:$E$50,5,FALSE)=1,"x","")),"",IF(VLOOKUP($C65,[2]TabelaNorm!$A$2:$E$50,5,FALSE)=1,"x",""))</f>
        <v/>
      </c>
      <c r="J65" s="126"/>
      <c r="K65" s="124" t="str">
        <f>IF(ISERROR(VLOOKUP($C65,[2]TabelaNorm!$A$2:$E$50,4,FALSE)),"","=")</f>
        <v/>
      </c>
      <c r="L65" s="148" t="str">
        <f t="shared" ref="L65:L86" si="4">IF(ISERROR(IF(I65="x",D65*G65*J65,D65*G65)),"",IF(I65="x",D65*G65*J65,D65*G65))</f>
        <v/>
      </c>
      <c r="M65" s="125" t="str">
        <f>IF(ISERROR(VLOOKUP($C65,[2]TabelaNorm!$A$2:$E$50,4,FALSE)),"","m2")</f>
        <v/>
      </c>
      <c r="N65" s="134"/>
      <c r="O65" s="40"/>
      <c r="P65" s="34"/>
      <c r="Q65" s="34"/>
      <c r="R65" s="34"/>
      <c r="S65" s="34"/>
      <c r="T65" s="34"/>
      <c r="U65" s="34"/>
      <c r="V65" s="34"/>
      <c r="W65" s="34"/>
      <c r="X65" s="34"/>
      <c r="Y65" s="89"/>
      <c r="AA65" s="19"/>
    </row>
    <row r="66" spans="1:27" x14ac:dyDescent="0.2">
      <c r="A66" s="114"/>
      <c r="B66" s="130"/>
      <c r="C66" s="114"/>
      <c r="D66" s="126"/>
      <c r="E66" s="124" t="str">
        <f>IF(ISERROR(VLOOKUP(C66,[2]TabelaNorm!$A$2:$E$50,4,FALSE)),"",VLOOKUP(C66,[2]TabelaNorm!$A$2:$E$50,4,FALSE))</f>
        <v/>
      </c>
      <c r="F66" s="124" t="str">
        <f>IF(ISERROR(VLOOKUP(C66,[2]TabelaNorm!$A$2:$E$50,4,FALSE)),"","x")</f>
        <v/>
      </c>
      <c r="G66" s="127" t="str">
        <f>IF(ISERROR(VLOOKUP($C66,[2]TabelaNorm!$A$2:$E$50,2,FALSE)),"",VLOOKUP($C66,[2]TabelaNorm!$A$2:$E$50,2,FALSE))</f>
        <v/>
      </c>
      <c r="H66" s="127" t="str">
        <f>IF(ISERROR(VLOOKUP($C66,[2]TabelaNorm!$A$2:$E$50,3,FALSE)),"",VLOOKUP($C66,[2]TabelaNorm!$A$2:$E$50,3,FALSE))</f>
        <v/>
      </c>
      <c r="I66" s="124" t="str">
        <f>IF(ISERROR(IF(VLOOKUP($C66,[2]TabelaNorm!$A$2:$E$50,5,FALSE)=1,"x","")),"",IF(VLOOKUP($C66,[2]TabelaNorm!$A$2:$E$50,5,FALSE)=1,"x",""))</f>
        <v/>
      </c>
      <c r="J66" s="126"/>
      <c r="K66" s="124" t="str">
        <f>IF(ISERROR(VLOOKUP($C66,[2]TabelaNorm!$A$2:$E$50,4,FALSE)),"","=")</f>
        <v/>
      </c>
      <c r="L66" s="148" t="str">
        <f t="shared" si="4"/>
        <v/>
      </c>
      <c r="M66" s="125" t="str">
        <f>IF(ISERROR(VLOOKUP($C66,[2]TabelaNorm!$A$2:$E$50,4,FALSE)),"","m2")</f>
        <v/>
      </c>
      <c r="N66" s="134"/>
      <c r="O66" s="40"/>
      <c r="P66" s="34"/>
      <c r="Q66" s="34"/>
      <c r="R66" s="34"/>
      <c r="S66" s="34"/>
      <c r="T66" s="34"/>
      <c r="U66" s="34"/>
      <c r="V66" s="34"/>
      <c r="W66" s="34"/>
      <c r="X66" s="34"/>
      <c r="Y66" s="89"/>
      <c r="AA66" s="19"/>
    </row>
    <row r="67" spans="1:27" x14ac:dyDescent="0.2">
      <c r="A67" s="114"/>
      <c r="B67" s="130"/>
      <c r="C67" s="114"/>
      <c r="D67" s="126"/>
      <c r="E67" s="124" t="str">
        <f>IF(ISERROR(VLOOKUP(C67,[2]TabelaNorm!$A$2:$E$50,4,FALSE)),"",VLOOKUP(C67,[2]TabelaNorm!$A$2:$E$50,4,FALSE))</f>
        <v/>
      </c>
      <c r="F67" s="124" t="str">
        <f>IF(ISERROR(VLOOKUP(C67,[2]TabelaNorm!$A$2:$E$50,4,FALSE)),"","x")</f>
        <v/>
      </c>
      <c r="G67" s="127" t="str">
        <f>IF(ISERROR(VLOOKUP($C67,[2]TabelaNorm!$A$2:$E$50,2,FALSE)),"",VLOOKUP($C67,[2]TabelaNorm!$A$2:$E$50,2,FALSE))</f>
        <v/>
      </c>
      <c r="H67" s="127" t="str">
        <f>IF(ISERROR(VLOOKUP($C67,[2]TabelaNorm!$A$2:$E$50,3,FALSE)),"",VLOOKUP($C67,[2]TabelaNorm!$A$2:$E$50,3,FALSE))</f>
        <v/>
      </c>
      <c r="I67" s="124" t="str">
        <f>IF(ISERROR(IF(VLOOKUP($C67,[2]TabelaNorm!$A$2:$E$50,5,FALSE)=1,"x","")),"",IF(VLOOKUP($C67,[2]TabelaNorm!$A$2:$E$50,5,FALSE)=1,"x",""))</f>
        <v/>
      </c>
      <c r="J67" s="126"/>
      <c r="K67" s="124" t="str">
        <f>IF(ISERROR(VLOOKUP($C67,[2]TabelaNorm!$A$2:$E$50,4,FALSE)),"","=")</f>
        <v/>
      </c>
      <c r="L67" s="148" t="str">
        <f t="shared" si="4"/>
        <v/>
      </c>
      <c r="M67" s="125" t="str">
        <f>IF(ISERROR(VLOOKUP($C67,[2]TabelaNorm!$A$2:$E$50,4,FALSE)),"","m2")</f>
        <v/>
      </c>
      <c r="N67" s="134"/>
      <c r="O67" s="40"/>
      <c r="P67" s="34"/>
      <c r="Q67" s="34"/>
      <c r="R67" s="34"/>
      <c r="S67" s="34"/>
      <c r="T67" s="34"/>
      <c r="U67" s="34"/>
      <c r="V67" s="34"/>
      <c r="W67" s="34"/>
      <c r="X67" s="34"/>
      <c r="Y67" s="89"/>
      <c r="AA67" s="19"/>
    </row>
    <row r="68" spans="1:27" x14ac:dyDescent="0.2">
      <c r="A68" s="114"/>
      <c r="B68" s="130"/>
      <c r="C68" s="114"/>
      <c r="D68" s="126"/>
      <c r="E68" s="124" t="str">
        <f>IF(ISERROR(VLOOKUP(C68,[2]TabelaNorm!$A$2:$E$50,4,FALSE)),"",VLOOKUP(C68,[2]TabelaNorm!$A$2:$E$50,4,FALSE))</f>
        <v/>
      </c>
      <c r="F68" s="124" t="str">
        <f>IF(ISERROR(VLOOKUP(C68,[2]TabelaNorm!$A$2:$E$50,4,FALSE)),"","x")</f>
        <v/>
      </c>
      <c r="G68" s="127" t="str">
        <f>IF(ISERROR(VLOOKUP($C68,[2]TabelaNorm!$A$2:$E$50,2,FALSE)),"",VLOOKUP($C68,[2]TabelaNorm!$A$2:$E$50,2,FALSE))</f>
        <v/>
      </c>
      <c r="H68" s="127" t="str">
        <f>IF(ISERROR(VLOOKUP($C68,[2]TabelaNorm!$A$2:$E$50,3,FALSE)),"",VLOOKUP($C68,[2]TabelaNorm!$A$2:$E$50,3,FALSE))</f>
        <v/>
      </c>
      <c r="I68" s="124" t="str">
        <f>IF(ISERROR(IF(VLOOKUP($C68,[2]TabelaNorm!$A$2:$E$50,5,FALSE)=1,"x","")),"",IF(VLOOKUP($C68,[2]TabelaNorm!$A$2:$E$50,5,FALSE)=1,"x",""))</f>
        <v/>
      </c>
      <c r="J68" s="126"/>
      <c r="K68" s="124" t="str">
        <f>IF(ISERROR(VLOOKUP($C68,[2]TabelaNorm!$A$2:$E$50,4,FALSE)),"","=")</f>
        <v/>
      </c>
      <c r="L68" s="148" t="str">
        <f t="shared" si="4"/>
        <v/>
      </c>
      <c r="M68" s="125" t="str">
        <f>IF(ISERROR(VLOOKUP($C68,[2]TabelaNorm!$A$2:$E$50,4,FALSE)),"","m2")</f>
        <v/>
      </c>
      <c r="N68" s="134"/>
      <c r="O68" s="40"/>
      <c r="P68" s="34"/>
      <c r="Q68" s="34"/>
      <c r="R68" s="34"/>
      <c r="S68" s="34"/>
      <c r="T68" s="34"/>
      <c r="U68" s="34"/>
      <c r="V68" s="34"/>
      <c r="W68" s="34"/>
      <c r="X68" s="34"/>
      <c r="Y68" s="89"/>
      <c r="AA68" s="19"/>
    </row>
    <row r="69" spans="1:27" x14ac:dyDescent="0.2">
      <c r="A69" s="114"/>
      <c r="B69" s="130"/>
      <c r="C69" s="114"/>
      <c r="D69" s="126"/>
      <c r="E69" s="124" t="str">
        <f>IF(ISERROR(VLOOKUP(C69,[2]TabelaNorm!$A$2:$E$50,4,FALSE)),"",VLOOKUP(C69,[2]TabelaNorm!$A$2:$E$50,4,FALSE))</f>
        <v/>
      </c>
      <c r="F69" s="124" t="str">
        <f>IF(ISERROR(VLOOKUP(C69,[2]TabelaNorm!$A$2:$E$50,4,FALSE)),"","x")</f>
        <v/>
      </c>
      <c r="G69" s="127" t="str">
        <f>IF(ISERROR(VLOOKUP($C69,[2]TabelaNorm!$A$2:$E$50,2,FALSE)),"",VLOOKUP($C69,[2]TabelaNorm!$A$2:$E$50,2,FALSE))</f>
        <v/>
      </c>
      <c r="H69" s="127" t="str">
        <f>IF(ISERROR(VLOOKUP($C69,[2]TabelaNorm!$A$2:$E$50,3,FALSE)),"",VLOOKUP($C69,[2]TabelaNorm!$A$2:$E$50,3,FALSE))</f>
        <v/>
      </c>
      <c r="I69" s="124" t="str">
        <f>IF(ISERROR(IF(VLOOKUP($C69,[2]TabelaNorm!$A$2:$E$50,5,FALSE)=1,"x","")),"",IF(VLOOKUP($C69,[2]TabelaNorm!$A$2:$E$50,5,FALSE)=1,"x",""))</f>
        <v/>
      </c>
      <c r="J69" s="126"/>
      <c r="K69" s="124" t="str">
        <f>IF(ISERROR(VLOOKUP($C69,[2]TabelaNorm!$A$2:$E$50,4,FALSE)),"","=")</f>
        <v/>
      </c>
      <c r="L69" s="148" t="str">
        <f t="shared" si="4"/>
        <v/>
      </c>
      <c r="M69" s="125" t="str">
        <f>IF(ISERROR(VLOOKUP($C69,[2]TabelaNorm!$A$2:$E$50,4,FALSE)),"","m2")</f>
        <v/>
      </c>
      <c r="N69" s="164"/>
      <c r="O69" s="40"/>
      <c r="P69" s="34"/>
      <c r="Q69" s="34"/>
      <c r="R69" s="34"/>
      <c r="S69" s="34"/>
      <c r="T69" s="34"/>
      <c r="U69" s="34"/>
      <c r="V69" s="34"/>
      <c r="W69" s="34"/>
      <c r="X69" s="34"/>
      <c r="Y69" s="89"/>
      <c r="AA69" s="19"/>
    </row>
    <row r="70" spans="1:27" x14ac:dyDescent="0.2">
      <c r="A70" s="160"/>
      <c r="B70" s="130"/>
      <c r="C70" s="114"/>
      <c r="D70" s="126"/>
      <c r="E70" s="124" t="str">
        <f>IF(ISERROR(VLOOKUP(C70,[2]TabelaNorm!$A$2:$E$50,4,FALSE)),"",VLOOKUP(C70,[2]TabelaNorm!$A$2:$E$50,4,FALSE))</f>
        <v/>
      </c>
      <c r="F70" s="124" t="str">
        <f>IF(ISERROR(VLOOKUP(C70,[2]TabelaNorm!$A$2:$E$50,4,FALSE)),"","x")</f>
        <v/>
      </c>
      <c r="G70" s="127" t="str">
        <f>IF(ISERROR(VLOOKUP($C70,[2]TabelaNorm!$A$2:$E$50,2,FALSE)),"",VLOOKUP($C70,[2]TabelaNorm!$A$2:$E$50,2,FALSE))</f>
        <v/>
      </c>
      <c r="H70" s="127" t="str">
        <f>IF(ISERROR(VLOOKUP($C70,[2]TabelaNorm!$A$2:$E$50,3,FALSE)),"",VLOOKUP($C70,[2]TabelaNorm!$A$2:$E$50,3,FALSE))</f>
        <v/>
      </c>
      <c r="I70" s="124" t="str">
        <f>IF(ISERROR(IF(VLOOKUP($C70,[2]TabelaNorm!$A$2:$E$50,5,FALSE)=1,"x","")),"",IF(VLOOKUP($C70,[2]TabelaNorm!$A$2:$E$50,5,FALSE)=1,"x",""))</f>
        <v/>
      </c>
      <c r="J70" s="126"/>
      <c r="K70" s="124" t="str">
        <f>IF(ISERROR(VLOOKUP($C70,[2]TabelaNorm!$A$2:$E$50,4,FALSE)),"","=")</f>
        <v/>
      </c>
      <c r="L70" s="148" t="str">
        <f t="shared" si="4"/>
        <v/>
      </c>
      <c r="M70" s="125" t="str">
        <f>IF(ISERROR(VLOOKUP($C70,[2]TabelaNorm!$A$2:$E$50,4,FALSE)),"","m2")</f>
        <v/>
      </c>
      <c r="N70" s="134"/>
      <c r="O70" s="40"/>
      <c r="P70" s="34"/>
      <c r="Q70" s="34"/>
      <c r="R70" s="34"/>
      <c r="S70" s="34"/>
      <c r="T70" s="34"/>
      <c r="U70" s="34"/>
      <c r="V70" s="34"/>
      <c r="W70" s="34"/>
      <c r="X70" s="34"/>
      <c r="Y70" s="89"/>
      <c r="AA70" s="19"/>
    </row>
    <row r="71" spans="1:27" x14ac:dyDescent="0.2">
      <c r="A71" s="114"/>
      <c r="B71" s="130"/>
      <c r="C71" s="114"/>
      <c r="D71" s="126"/>
      <c r="E71" s="124" t="str">
        <f>IF(ISERROR(VLOOKUP(C71,[2]TabelaNorm!$A$2:$E$50,4,FALSE)),"",VLOOKUP(C71,[2]TabelaNorm!$A$2:$E$50,4,FALSE))</f>
        <v/>
      </c>
      <c r="F71" s="124" t="str">
        <f>IF(ISERROR(VLOOKUP(C71,[2]TabelaNorm!$A$2:$E$50,4,FALSE)),"","x")</f>
        <v/>
      </c>
      <c r="G71" s="127" t="str">
        <f>IF(ISERROR(VLOOKUP($C71,[2]TabelaNorm!$A$2:$E$50,2,FALSE)),"",VLOOKUP($C71,[2]TabelaNorm!$A$2:$E$50,2,FALSE))</f>
        <v/>
      </c>
      <c r="H71" s="127" t="str">
        <f>IF(ISERROR(VLOOKUP($C71,[2]TabelaNorm!$A$2:$E$50,3,FALSE)),"",VLOOKUP($C71,[2]TabelaNorm!$A$2:$E$50,3,FALSE))</f>
        <v/>
      </c>
      <c r="I71" s="124" t="str">
        <f>IF(ISERROR(IF(VLOOKUP($C71,[2]TabelaNorm!$A$2:$E$50,5,FALSE)=1,"x","")),"",IF(VLOOKUP($C71,[2]TabelaNorm!$A$2:$E$50,5,FALSE)=1,"x",""))</f>
        <v/>
      </c>
      <c r="J71" s="126"/>
      <c r="K71" s="124" t="str">
        <f>IF(ISERROR(VLOOKUP($C71,[2]TabelaNorm!$A$2:$E$50,4,FALSE)),"","=")</f>
        <v/>
      </c>
      <c r="L71" s="148" t="str">
        <f t="shared" si="4"/>
        <v/>
      </c>
      <c r="M71" s="125" t="str">
        <f>IF(ISERROR(VLOOKUP($C71,[2]TabelaNorm!$A$2:$E$50,4,FALSE)),"","m2")</f>
        <v/>
      </c>
      <c r="N71" s="134"/>
      <c r="O71" s="40"/>
      <c r="P71" s="34"/>
      <c r="Q71" s="34"/>
      <c r="R71" s="34"/>
      <c r="S71" s="34"/>
      <c r="T71" s="34"/>
      <c r="U71" s="34"/>
      <c r="V71" s="34"/>
      <c r="W71" s="34"/>
      <c r="X71" s="34"/>
      <c r="Y71" s="89"/>
      <c r="AA71" s="19"/>
    </row>
    <row r="72" spans="1:27" x14ac:dyDescent="0.2">
      <c r="A72" s="114"/>
      <c r="B72" s="130"/>
      <c r="C72" s="114"/>
      <c r="D72" s="126"/>
      <c r="E72" s="124" t="str">
        <f>IF(ISERROR(VLOOKUP(C72,[2]TabelaNorm!$A$2:$E$50,4,FALSE)),"",VLOOKUP(C72,[2]TabelaNorm!$A$2:$E$50,4,FALSE))</f>
        <v/>
      </c>
      <c r="F72" s="124" t="str">
        <f>IF(ISERROR(VLOOKUP(C72,[2]TabelaNorm!$A$2:$E$50,4,FALSE)),"","x")</f>
        <v/>
      </c>
      <c r="G72" s="127" t="str">
        <f>IF(ISERROR(VLOOKUP($C72,[2]TabelaNorm!$A$2:$E$50,2,FALSE)),"",VLOOKUP($C72,[2]TabelaNorm!$A$2:$E$50,2,FALSE))</f>
        <v/>
      </c>
      <c r="H72" s="127" t="str">
        <f>IF(ISERROR(VLOOKUP($C72,[2]TabelaNorm!$A$2:$E$50,3,FALSE)),"",VLOOKUP($C72,[2]TabelaNorm!$A$2:$E$50,3,FALSE))</f>
        <v/>
      </c>
      <c r="I72" s="124" t="str">
        <f>IF(ISERROR(IF(VLOOKUP($C72,[2]TabelaNorm!$A$2:$E$50,5,FALSE)=1,"x","")),"",IF(VLOOKUP($C72,[2]TabelaNorm!$A$2:$E$50,5,FALSE)=1,"x",""))</f>
        <v/>
      </c>
      <c r="J72" s="126"/>
      <c r="K72" s="124" t="str">
        <f>IF(ISERROR(VLOOKUP($C72,[2]TabelaNorm!$A$2:$E$50,4,FALSE)),"","=")</f>
        <v/>
      </c>
      <c r="L72" s="148" t="str">
        <f t="shared" si="4"/>
        <v/>
      </c>
      <c r="M72" s="125" t="str">
        <f>IF(ISERROR(VLOOKUP($C72,[2]TabelaNorm!$A$2:$E$50,4,FALSE)),"","m2")</f>
        <v/>
      </c>
      <c r="N72" s="134"/>
      <c r="O72" s="40"/>
      <c r="P72" s="34"/>
      <c r="Q72" s="34"/>
      <c r="R72" s="34"/>
      <c r="S72" s="34"/>
      <c r="T72" s="34"/>
      <c r="U72" s="34"/>
      <c r="V72" s="34"/>
      <c r="W72" s="34"/>
      <c r="X72" s="34"/>
      <c r="Y72" s="89"/>
      <c r="AA72" s="19"/>
    </row>
    <row r="73" spans="1:27" x14ac:dyDescent="0.2">
      <c r="A73" s="114"/>
      <c r="B73" s="130"/>
      <c r="C73" s="114"/>
      <c r="D73" s="126"/>
      <c r="E73" s="124" t="str">
        <f>IF(ISERROR(VLOOKUP(C73,[2]TabelaNorm!$A$2:$E$50,4,FALSE)),"",VLOOKUP(C73,[2]TabelaNorm!$A$2:$E$50,4,FALSE))</f>
        <v/>
      </c>
      <c r="F73" s="124" t="str">
        <f>IF(ISERROR(VLOOKUP(C73,[2]TabelaNorm!$A$2:$E$50,4,FALSE)),"","x")</f>
        <v/>
      </c>
      <c r="G73" s="127" t="str">
        <f>IF(ISERROR(VLOOKUP($C73,[2]TabelaNorm!$A$2:$E$50,2,FALSE)),"",VLOOKUP($C73,[2]TabelaNorm!$A$2:$E$50,2,FALSE))</f>
        <v/>
      </c>
      <c r="H73" s="127" t="str">
        <f>IF(ISERROR(VLOOKUP($C73,[2]TabelaNorm!$A$2:$E$50,3,FALSE)),"",VLOOKUP($C73,[2]TabelaNorm!$A$2:$E$50,3,FALSE))</f>
        <v/>
      </c>
      <c r="I73" s="124" t="str">
        <f>IF(ISERROR(IF(VLOOKUP($C73,[2]TabelaNorm!$A$2:$E$50,5,FALSE)=1,"x","")),"",IF(VLOOKUP($C73,[2]TabelaNorm!$A$2:$E$50,5,FALSE)=1,"x",""))</f>
        <v/>
      </c>
      <c r="J73" s="126"/>
      <c r="K73" s="124" t="str">
        <f>IF(ISERROR(VLOOKUP($C73,[2]TabelaNorm!$A$2:$E$50,4,FALSE)),"","=")</f>
        <v/>
      </c>
      <c r="L73" s="148" t="str">
        <f t="shared" si="4"/>
        <v/>
      </c>
      <c r="M73" s="125" t="str">
        <f>IF(ISERROR(VLOOKUP($C73,[2]TabelaNorm!$A$2:$E$50,4,FALSE)),"","m2")</f>
        <v/>
      </c>
      <c r="N73" s="134"/>
      <c r="O73" s="40"/>
      <c r="P73" s="34"/>
      <c r="Q73" s="34"/>
      <c r="R73" s="34"/>
      <c r="S73" s="34"/>
      <c r="T73" s="34"/>
      <c r="U73" s="34"/>
      <c r="V73" s="34"/>
      <c r="W73" s="34"/>
      <c r="X73" s="34"/>
      <c r="Y73" s="89"/>
      <c r="AA73" s="19"/>
    </row>
    <row r="74" spans="1:27" x14ac:dyDescent="0.2">
      <c r="A74" s="114"/>
      <c r="B74" s="130"/>
      <c r="C74" s="114"/>
      <c r="D74" s="126"/>
      <c r="E74" s="124" t="str">
        <f>IF(ISERROR(VLOOKUP(C74,[2]TabelaNorm!$A$2:$E$50,4,FALSE)),"",VLOOKUP(C74,[2]TabelaNorm!$A$2:$E$50,4,FALSE))</f>
        <v/>
      </c>
      <c r="F74" s="124" t="str">
        <f>IF(ISERROR(VLOOKUP(C74,[2]TabelaNorm!$A$2:$E$50,4,FALSE)),"","x")</f>
        <v/>
      </c>
      <c r="G74" s="127" t="str">
        <f>IF(ISERROR(VLOOKUP($C74,[2]TabelaNorm!$A$2:$E$50,2,FALSE)),"",VLOOKUP($C74,[2]TabelaNorm!$A$2:$E$50,2,FALSE))</f>
        <v/>
      </c>
      <c r="H74" s="127" t="str">
        <f>IF(ISERROR(VLOOKUP($C74,[2]TabelaNorm!$A$2:$E$50,3,FALSE)),"",VLOOKUP($C74,[2]TabelaNorm!$A$2:$E$50,3,FALSE))</f>
        <v/>
      </c>
      <c r="I74" s="124" t="str">
        <f>IF(ISERROR(IF(VLOOKUP($C74,[2]TabelaNorm!$A$2:$E$50,5,FALSE)=1,"x","")),"",IF(VLOOKUP($C74,[2]TabelaNorm!$A$2:$E$50,5,FALSE)=1,"x",""))</f>
        <v/>
      </c>
      <c r="J74" s="126"/>
      <c r="K74" s="124" t="str">
        <f>IF(ISERROR(VLOOKUP($C74,[2]TabelaNorm!$A$2:$E$50,4,FALSE)),"","=")</f>
        <v/>
      </c>
      <c r="L74" s="148" t="str">
        <f t="shared" si="4"/>
        <v/>
      </c>
      <c r="M74" s="125" t="str">
        <f>IF(ISERROR(VLOOKUP($C74,[2]TabelaNorm!$A$2:$E$50,4,FALSE)),"","m2")</f>
        <v/>
      </c>
      <c r="N74" s="134"/>
      <c r="O74" s="40"/>
      <c r="P74" s="34"/>
      <c r="Q74" s="34"/>
      <c r="R74" s="34"/>
      <c r="S74" s="34"/>
      <c r="T74" s="34"/>
      <c r="U74" s="34"/>
      <c r="V74" s="34"/>
      <c r="W74" s="34"/>
      <c r="X74" s="34"/>
      <c r="Y74" s="89"/>
      <c r="AA74" s="19"/>
    </row>
    <row r="75" spans="1:27" x14ac:dyDescent="0.2">
      <c r="A75" s="114"/>
      <c r="B75" s="130"/>
      <c r="C75" s="114"/>
      <c r="D75" s="126"/>
      <c r="E75" s="124" t="str">
        <f>IF(ISERROR(VLOOKUP(C75,[2]TabelaNorm!$A$2:$E$50,4,FALSE)),"",VLOOKUP(C75,[2]TabelaNorm!$A$2:$E$50,4,FALSE))</f>
        <v/>
      </c>
      <c r="F75" s="124" t="str">
        <f>IF(ISERROR(VLOOKUP(C75,[2]TabelaNorm!$A$2:$E$50,4,FALSE)),"","x")</f>
        <v/>
      </c>
      <c r="G75" s="127" t="str">
        <f>IF(ISERROR(VLOOKUP($C75,[2]TabelaNorm!$A$2:$E$50,2,FALSE)),"",VLOOKUP($C75,[2]TabelaNorm!$A$2:$E$50,2,FALSE))</f>
        <v/>
      </c>
      <c r="H75" s="127" t="str">
        <f>IF(ISERROR(VLOOKUP($C75,[2]TabelaNorm!$A$2:$E$50,3,FALSE)),"",VLOOKUP($C75,[2]TabelaNorm!$A$2:$E$50,3,FALSE))</f>
        <v/>
      </c>
      <c r="I75" s="124" t="str">
        <f>IF(ISERROR(IF(VLOOKUP($C75,[2]TabelaNorm!$A$2:$E$50,5,FALSE)=1,"x","")),"",IF(VLOOKUP($C75,[2]TabelaNorm!$A$2:$E$50,5,FALSE)=1,"x",""))</f>
        <v/>
      </c>
      <c r="J75" s="126"/>
      <c r="K75" s="124" t="str">
        <f>IF(ISERROR(VLOOKUP($C75,[2]TabelaNorm!$A$2:$E$50,4,FALSE)),"","=")</f>
        <v/>
      </c>
      <c r="L75" s="148" t="str">
        <f t="shared" si="4"/>
        <v/>
      </c>
      <c r="M75" s="125" t="str">
        <f>IF(ISERROR(VLOOKUP($C75,[2]TabelaNorm!$A$2:$E$50,4,FALSE)),"","m2")</f>
        <v/>
      </c>
      <c r="N75" s="134"/>
      <c r="O75" s="40"/>
      <c r="P75" s="34"/>
      <c r="Q75" s="34"/>
      <c r="R75" s="34"/>
      <c r="S75" s="34"/>
      <c r="T75" s="34"/>
      <c r="U75" s="34"/>
      <c r="V75" s="34"/>
      <c r="W75" s="34"/>
      <c r="X75" s="34"/>
      <c r="Y75" s="89"/>
      <c r="AA75" s="19"/>
    </row>
    <row r="76" spans="1:27" x14ac:dyDescent="0.2">
      <c r="A76" s="114"/>
      <c r="B76" s="130"/>
      <c r="C76" s="114"/>
      <c r="D76" s="126"/>
      <c r="E76" s="124" t="str">
        <f>IF(ISERROR(VLOOKUP(C76,[2]TabelaNorm!$A$2:$E$50,4,FALSE)),"",VLOOKUP(C76,[2]TabelaNorm!$A$2:$E$50,4,FALSE))</f>
        <v/>
      </c>
      <c r="F76" s="124" t="str">
        <f>IF(ISERROR(VLOOKUP(C76,[2]TabelaNorm!$A$2:$E$50,4,FALSE)),"","x")</f>
        <v/>
      </c>
      <c r="G76" s="127" t="str">
        <f>IF(ISERROR(VLOOKUP($C76,[2]TabelaNorm!$A$2:$E$50,2,FALSE)),"",VLOOKUP($C76,[2]TabelaNorm!$A$2:$E$50,2,FALSE))</f>
        <v/>
      </c>
      <c r="H76" s="127" t="str">
        <f>IF(ISERROR(VLOOKUP($C76,[2]TabelaNorm!$A$2:$E$50,3,FALSE)),"",VLOOKUP($C76,[2]TabelaNorm!$A$2:$E$50,3,FALSE))</f>
        <v/>
      </c>
      <c r="I76" s="124" t="str">
        <f>IF(ISERROR(IF(VLOOKUP($C76,[2]TabelaNorm!$A$2:$E$50,5,FALSE)=1,"x","")),"",IF(VLOOKUP($C76,[2]TabelaNorm!$A$2:$E$50,5,FALSE)=1,"x",""))</f>
        <v/>
      </c>
      <c r="J76" s="126"/>
      <c r="K76" s="124" t="str">
        <f>IF(ISERROR(VLOOKUP($C76,[2]TabelaNorm!$A$2:$E$50,4,FALSE)),"","=")</f>
        <v/>
      </c>
      <c r="L76" s="148" t="str">
        <f t="shared" si="4"/>
        <v/>
      </c>
      <c r="M76" s="125" t="str">
        <f>IF(ISERROR(VLOOKUP($C76,[2]TabelaNorm!$A$2:$E$50,4,FALSE)),"","m2")</f>
        <v/>
      </c>
      <c r="N76" s="134"/>
      <c r="O76" s="40"/>
      <c r="P76" s="34"/>
      <c r="Q76" s="34"/>
      <c r="R76" s="34"/>
      <c r="S76" s="34"/>
      <c r="T76" s="34"/>
      <c r="U76" s="34"/>
      <c r="V76" s="34"/>
      <c r="W76" s="34"/>
      <c r="X76" s="34"/>
      <c r="Y76" s="89"/>
      <c r="AA76" s="19"/>
    </row>
    <row r="77" spans="1:27" x14ac:dyDescent="0.2">
      <c r="A77" s="114"/>
      <c r="B77" s="130"/>
      <c r="C77" s="114"/>
      <c r="D77" s="126"/>
      <c r="E77" s="124" t="str">
        <f>IF(ISERROR(VLOOKUP(C77,[3]TabelaNorm!$A$2:$E$50,4,FALSE)),"",VLOOKUP(C77,[3]TabelaNorm!$A$2:$E$50,4,FALSE))</f>
        <v/>
      </c>
      <c r="F77" s="124" t="str">
        <f>IF(ISERROR(VLOOKUP(C77,[3]TabelaNorm!$A$2:$E$50,4,FALSE)),"","x")</f>
        <v/>
      </c>
      <c r="G77" s="127" t="str">
        <f>IF(ISERROR(VLOOKUP($C77,[3]TabelaNorm!$A$2:$E$50,2,FALSE)),"",VLOOKUP($C77,[3]TabelaNorm!$A$2:$E$50,2,FALSE))</f>
        <v/>
      </c>
      <c r="H77" s="127" t="str">
        <f>IF(ISERROR(VLOOKUP($C77,[3]TabelaNorm!$A$2:$E$50,3,FALSE)),"",VLOOKUP($C77,[3]TabelaNorm!$A$2:$E$50,3,FALSE))</f>
        <v/>
      </c>
      <c r="I77" s="124" t="str">
        <f>IF(ISERROR(IF(VLOOKUP($C77,[3]TabelaNorm!$A$2:$E$50,5,FALSE)=1,"x","")),"",IF(VLOOKUP($C77,[3]TabelaNorm!$A$2:$E$50,5,FALSE)=1,"x",""))</f>
        <v/>
      </c>
      <c r="J77" s="126"/>
      <c r="K77" s="124" t="str">
        <f>IF(ISERROR(VLOOKUP($C77,[3]TabelaNorm!$A$2:$E$50,4,FALSE)),"","=")</f>
        <v/>
      </c>
      <c r="L77" s="148" t="str">
        <f t="shared" si="4"/>
        <v/>
      </c>
      <c r="M77" s="125" t="str">
        <f>IF(ISERROR(VLOOKUP($C77,[3]TabelaNorm!$A$2:$E$50,4,FALSE)),"","m2")</f>
        <v/>
      </c>
      <c r="N77" s="134"/>
      <c r="O77" s="40"/>
      <c r="P77" s="34"/>
      <c r="Q77" s="34"/>
      <c r="R77" s="34"/>
      <c r="S77" s="34"/>
      <c r="T77" s="34"/>
      <c r="U77" s="34"/>
      <c r="V77" s="34"/>
      <c r="W77" s="34"/>
      <c r="X77" s="34"/>
      <c r="Y77" s="89"/>
      <c r="AA77" s="19"/>
    </row>
    <row r="78" spans="1:27" x14ac:dyDescent="0.2">
      <c r="A78" s="114"/>
      <c r="B78" s="130"/>
      <c r="C78" s="114"/>
      <c r="D78" s="126"/>
      <c r="E78" s="124" t="str">
        <f>IF(ISERROR(VLOOKUP(C78,[2]TabelaNorm!$A$2:$E$50,4,FALSE)),"",VLOOKUP(C78,[2]TabelaNorm!$A$2:$E$50,4,FALSE))</f>
        <v/>
      </c>
      <c r="F78" s="124" t="str">
        <f>IF(ISERROR(VLOOKUP(C78,[2]TabelaNorm!$A$2:$E$50,4,FALSE)),"","x")</f>
        <v/>
      </c>
      <c r="G78" s="127" t="str">
        <f>IF(ISERROR(VLOOKUP($C78,[2]TabelaNorm!$A$2:$E$50,2,FALSE)),"",VLOOKUP($C78,[2]TabelaNorm!$A$2:$E$50,2,FALSE))</f>
        <v/>
      </c>
      <c r="H78" s="127" t="str">
        <f>IF(ISERROR(VLOOKUP($C78,[2]TabelaNorm!$A$2:$E$50,3,FALSE)),"",VLOOKUP($C78,[2]TabelaNorm!$A$2:$E$50,3,FALSE))</f>
        <v/>
      </c>
      <c r="I78" s="124" t="str">
        <f>IF(ISERROR(IF(VLOOKUP($C78,[2]TabelaNorm!$A$2:$E$50,5,FALSE)=1,"x","")),"",IF(VLOOKUP($C78,[2]TabelaNorm!$A$2:$E$50,5,FALSE)=1,"x",""))</f>
        <v/>
      </c>
      <c r="J78" s="126"/>
      <c r="K78" s="124" t="str">
        <f>IF(ISERROR(VLOOKUP($C78,[2]TabelaNorm!$A$2:$E$50,4,FALSE)),"","=")</f>
        <v/>
      </c>
      <c r="L78" s="148" t="str">
        <f t="shared" ref="L78:L79" si="5">IF(ISERROR(IF(I78="x",D78*G78*J78,D78*G78)),"",IF(I78="x",D78*G78*J78,D78*G78))</f>
        <v/>
      </c>
      <c r="M78" s="125" t="str">
        <f>IF(ISERROR(VLOOKUP($C78,[2]TabelaNorm!$A$2:$E$50,4,FALSE)),"","m2")</f>
        <v/>
      </c>
      <c r="N78" s="134"/>
      <c r="O78" s="40"/>
      <c r="P78" s="34"/>
      <c r="Q78" s="34"/>
      <c r="R78" s="34"/>
      <c r="S78" s="34"/>
      <c r="T78" s="34"/>
      <c r="U78" s="34"/>
      <c r="V78" s="34"/>
      <c r="W78" s="34"/>
      <c r="X78" s="34"/>
      <c r="Y78" s="89"/>
      <c r="AA78" s="19"/>
    </row>
    <row r="79" spans="1:27" x14ac:dyDescent="0.2">
      <c r="A79" s="114"/>
      <c r="B79" s="130"/>
      <c r="C79" s="114"/>
      <c r="D79" s="126"/>
      <c r="E79" s="124" t="str">
        <f>IF(ISERROR(VLOOKUP(C79,[2]TabelaNorm!$A$2:$E$50,4,FALSE)),"",VLOOKUP(C79,[2]TabelaNorm!$A$2:$E$50,4,FALSE))</f>
        <v/>
      </c>
      <c r="F79" s="124" t="str">
        <f>IF(ISERROR(VLOOKUP(C79,[2]TabelaNorm!$A$2:$E$50,4,FALSE)),"","x")</f>
        <v/>
      </c>
      <c r="G79" s="127" t="str">
        <f>IF(ISERROR(VLOOKUP($C79,[2]TabelaNorm!$A$2:$E$50,2,FALSE)),"",VLOOKUP($C79,[2]TabelaNorm!$A$2:$E$50,2,FALSE))</f>
        <v/>
      </c>
      <c r="H79" s="127" t="str">
        <f>IF(ISERROR(VLOOKUP($C79,[2]TabelaNorm!$A$2:$E$50,3,FALSE)),"",VLOOKUP($C79,[2]TabelaNorm!$A$2:$E$50,3,FALSE))</f>
        <v/>
      </c>
      <c r="I79" s="124" t="str">
        <f>IF(ISERROR(IF(VLOOKUP($C79,[2]TabelaNorm!$A$2:$E$50,5,FALSE)=1,"x","")),"",IF(VLOOKUP($C79,[2]TabelaNorm!$A$2:$E$50,5,FALSE)=1,"x",""))</f>
        <v/>
      </c>
      <c r="J79" s="126"/>
      <c r="K79" s="124" t="str">
        <f>IF(ISERROR(VLOOKUP($C79,[2]TabelaNorm!$A$2:$E$50,4,FALSE)),"","=")</f>
        <v/>
      </c>
      <c r="L79" s="148" t="str">
        <f t="shared" si="5"/>
        <v/>
      </c>
      <c r="M79" s="125" t="str">
        <f>IF(ISERROR(VLOOKUP($C79,[2]TabelaNorm!$A$2:$E$50,4,FALSE)),"","m2")</f>
        <v/>
      </c>
      <c r="N79" s="134"/>
      <c r="O79" s="40"/>
      <c r="P79" s="34"/>
      <c r="Q79" s="34"/>
      <c r="R79" s="34"/>
      <c r="S79" s="34"/>
      <c r="T79" s="34"/>
      <c r="U79" s="34"/>
      <c r="V79" s="34"/>
      <c r="W79" s="34"/>
      <c r="X79" s="34"/>
      <c r="Y79" s="89"/>
      <c r="AA79" s="19"/>
    </row>
    <row r="80" spans="1:27" x14ac:dyDescent="0.2">
      <c r="A80" s="114"/>
      <c r="B80" s="130"/>
      <c r="C80" s="114"/>
      <c r="D80" s="126"/>
      <c r="E80" s="124" t="str">
        <f>IF(ISERROR(VLOOKUP(C80,[2]TabelaNorm!$A$2:$E$50,4,FALSE)),"",VLOOKUP(C80,[2]TabelaNorm!$A$2:$E$50,4,FALSE))</f>
        <v/>
      </c>
      <c r="F80" s="124" t="str">
        <f>IF(ISERROR(VLOOKUP(C80,[2]TabelaNorm!$A$2:$E$50,4,FALSE)),"","x")</f>
        <v/>
      </c>
      <c r="G80" s="127" t="str">
        <f>IF(ISERROR(VLOOKUP($C80,[2]TabelaNorm!$A$2:$E$50,2,FALSE)),"",VLOOKUP($C80,[2]TabelaNorm!$A$2:$E$50,2,FALSE))</f>
        <v/>
      </c>
      <c r="H80" s="127" t="str">
        <f>IF(ISERROR(VLOOKUP($C80,[2]TabelaNorm!$A$2:$E$50,3,FALSE)),"",VLOOKUP($C80,[2]TabelaNorm!$A$2:$E$50,3,FALSE))</f>
        <v/>
      </c>
      <c r="I80" s="124" t="str">
        <f>IF(ISERROR(IF(VLOOKUP($C80,[2]TabelaNorm!$A$2:$E$50,5,FALSE)=1,"x","")),"",IF(VLOOKUP($C80,[2]TabelaNorm!$A$2:$E$50,5,FALSE)=1,"x",""))</f>
        <v/>
      </c>
      <c r="J80" s="126"/>
      <c r="K80" s="124" t="str">
        <f>IF(ISERROR(VLOOKUP($C80,[2]TabelaNorm!$A$2:$E$50,4,FALSE)),"","=")</f>
        <v/>
      </c>
      <c r="L80" s="148" t="str">
        <f t="shared" ref="L80:L82" si="6">IF(ISERROR(IF(I80="x",D80*G80*J80,D80*G80)),"",IF(I80="x",D80*G80*J80,D80*G80))</f>
        <v/>
      </c>
      <c r="M80" s="125" t="str">
        <f>IF(ISERROR(VLOOKUP($C80,[2]TabelaNorm!$A$2:$E$50,4,FALSE)),"","m2")</f>
        <v/>
      </c>
      <c r="N80" s="134"/>
      <c r="O80" s="40"/>
      <c r="P80" s="34"/>
      <c r="Q80" s="34"/>
      <c r="R80" s="34"/>
      <c r="S80" s="34"/>
      <c r="T80" s="34"/>
      <c r="U80" s="34"/>
      <c r="V80" s="34"/>
      <c r="W80" s="34"/>
      <c r="X80" s="34"/>
      <c r="Y80" s="89"/>
      <c r="AA80" s="19"/>
    </row>
    <row r="81" spans="1:27" x14ac:dyDescent="0.2">
      <c r="A81" s="114"/>
      <c r="B81" s="130"/>
      <c r="C81" s="114"/>
      <c r="D81" s="126"/>
      <c r="E81" s="124" t="str">
        <f>IF(ISERROR(VLOOKUP(C81,[2]TabelaNorm!$A$2:$E$50,4,FALSE)),"",VLOOKUP(C81,[2]TabelaNorm!$A$2:$E$50,4,FALSE))</f>
        <v/>
      </c>
      <c r="F81" s="124" t="str">
        <f>IF(ISERROR(VLOOKUP(C81,[2]TabelaNorm!$A$2:$E$50,4,FALSE)),"","x")</f>
        <v/>
      </c>
      <c r="G81" s="127" t="str">
        <f>IF(ISERROR(VLOOKUP($C81,[2]TabelaNorm!$A$2:$E$50,2,FALSE)),"",VLOOKUP($C81,[2]TabelaNorm!$A$2:$E$50,2,FALSE))</f>
        <v/>
      </c>
      <c r="H81" s="127" t="str">
        <f>IF(ISERROR(VLOOKUP($C81,[2]TabelaNorm!$A$2:$E$50,3,FALSE)),"",VLOOKUP($C81,[2]TabelaNorm!$A$2:$E$50,3,FALSE))</f>
        <v/>
      </c>
      <c r="I81" s="124" t="str">
        <f>IF(ISERROR(IF(VLOOKUP($C81,[2]TabelaNorm!$A$2:$E$50,5,FALSE)=1,"x","")),"",IF(VLOOKUP($C81,[2]TabelaNorm!$A$2:$E$50,5,FALSE)=1,"x",""))</f>
        <v/>
      </c>
      <c r="J81" s="126"/>
      <c r="K81" s="124" t="str">
        <f>IF(ISERROR(VLOOKUP($C81,[2]TabelaNorm!$A$2:$E$50,4,FALSE)),"","=")</f>
        <v/>
      </c>
      <c r="L81" s="148" t="str">
        <f t="shared" si="6"/>
        <v/>
      </c>
      <c r="M81" s="125" t="str">
        <f>IF(ISERROR(VLOOKUP($C81,[2]TabelaNorm!$A$2:$E$50,4,FALSE)),"","m2")</f>
        <v/>
      </c>
      <c r="N81" s="134"/>
      <c r="O81" s="40"/>
      <c r="P81" s="34"/>
      <c r="Q81" s="34"/>
      <c r="R81" s="34"/>
      <c r="S81" s="34"/>
      <c r="T81" s="34"/>
      <c r="U81" s="34"/>
      <c r="V81" s="34"/>
      <c r="W81" s="34"/>
      <c r="X81" s="34"/>
      <c r="Y81" s="89"/>
      <c r="AA81" s="19"/>
    </row>
    <row r="82" spans="1:27" x14ac:dyDescent="0.2">
      <c r="A82" s="114"/>
      <c r="B82" s="130"/>
      <c r="C82" s="114"/>
      <c r="D82" s="126"/>
      <c r="E82" s="124" t="str">
        <f>IF(ISERROR(VLOOKUP(C82,[2]TabelaNorm!$A$2:$E$50,4,FALSE)),"",VLOOKUP(C82,[2]TabelaNorm!$A$2:$E$50,4,FALSE))</f>
        <v/>
      </c>
      <c r="F82" s="124" t="str">
        <f>IF(ISERROR(VLOOKUP(C82,[2]TabelaNorm!$A$2:$E$50,4,FALSE)),"","x")</f>
        <v/>
      </c>
      <c r="G82" s="127" t="str">
        <f>IF(ISERROR(VLOOKUP($C82,[2]TabelaNorm!$A$2:$E$50,2,FALSE)),"",VLOOKUP($C82,[2]TabelaNorm!$A$2:$E$50,2,FALSE))</f>
        <v/>
      </c>
      <c r="H82" s="127" t="str">
        <f>IF(ISERROR(VLOOKUP($C82,[2]TabelaNorm!$A$2:$E$50,3,FALSE)),"",VLOOKUP($C82,[2]TabelaNorm!$A$2:$E$50,3,FALSE))</f>
        <v/>
      </c>
      <c r="I82" s="124" t="str">
        <f>IF(ISERROR(IF(VLOOKUP($C82,[2]TabelaNorm!$A$2:$E$50,5,FALSE)=1,"x","")),"",IF(VLOOKUP($C82,[2]TabelaNorm!$A$2:$E$50,5,FALSE)=1,"x",""))</f>
        <v/>
      </c>
      <c r="J82" s="126"/>
      <c r="K82" s="124" t="str">
        <f>IF(ISERROR(VLOOKUP($C82,[2]TabelaNorm!$A$2:$E$50,4,FALSE)),"","=")</f>
        <v/>
      </c>
      <c r="L82" s="148" t="str">
        <f t="shared" si="6"/>
        <v/>
      </c>
      <c r="M82" s="125" t="str">
        <f>IF(ISERROR(VLOOKUP($C82,[2]TabelaNorm!$A$2:$E$50,4,FALSE)),"","m2")</f>
        <v/>
      </c>
      <c r="N82" s="134"/>
      <c r="O82" s="40"/>
      <c r="P82" s="34"/>
      <c r="Q82" s="34"/>
      <c r="R82" s="34"/>
      <c r="S82" s="34"/>
      <c r="T82" s="34"/>
      <c r="U82" s="34"/>
      <c r="V82" s="34"/>
      <c r="W82" s="34"/>
      <c r="X82" s="34"/>
      <c r="Y82" s="89"/>
      <c r="AA82" s="19"/>
    </row>
    <row r="83" spans="1:27" x14ac:dyDescent="0.2">
      <c r="A83" s="114"/>
      <c r="B83" s="130"/>
      <c r="C83" s="114"/>
      <c r="D83" s="126"/>
      <c r="E83" s="124" t="str">
        <f>IF(ISERROR(VLOOKUP(C83,[2]TabelaNorm!$A$2:$E$50,4,FALSE)),"",VLOOKUP(C83,[2]TabelaNorm!$A$2:$E$50,4,FALSE))</f>
        <v/>
      </c>
      <c r="F83" s="124" t="str">
        <f>IF(ISERROR(VLOOKUP(C83,[2]TabelaNorm!$A$2:$E$50,4,FALSE)),"","x")</f>
        <v/>
      </c>
      <c r="G83" s="127" t="str">
        <f>IF(ISERROR(VLOOKUP($C83,[2]TabelaNorm!$A$2:$E$50,2,FALSE)),"",VLOOKUP($C83,[2]TabelaNorm!$A$2:$E$50,2,FALSE))</f>
        <v/>
      </c>
      <c r="H83" s="127" t="str">
        <f>IF(ISERROR(VLOOKUP($C83,[2]TabelaNorm!$A$2:$E$50,3,FALSE)),"",VLOOKUP($C83,[2]TabelaNorm!$A$2:$E$50,3,FALSE))</f>
        <v/>
      </c>
      <c r="I83" s="124" t="str">
        <f>IF(ISERROR(IF(VLOOKUP($C83,[2]TabelaNorm!$A$2:$E$50,5,FALSE)=1,"x","")),"",IF(VLOOKUP($C83,[2]TabelaNorm!$A$2:$E$50,5,FALSE)=1,"x",""))</f>
        <v/>
      </c>
      <c r="J83" s="126"/>
      <c r="K83" s="124" t="str">
        <f>IF(ISERROR(VLOOKUP($C83,[2]TabelaNorm!$A$2:$E$50,4,FALSE)),"","=")</f>
        <v/>
      </c>
      <c r="L83" s="148" t="str">
        <f t="shared" si="4"/>
        <v/>
      </c>
      <c r="M83" s="125" t="str">
        <f>IF(ISERROR(VLOOKUP($C83,[2]TabelaNorm!$A$2:$E$50,4,FALSE)),"","m2")</f>
        <v/>
      </c>
      <c r="N83" s="164"/>
      <c r="O83" s="40"/>
      <c r="P83" s="34"/>
      <c r="Q83" s="34"/>
      <c r="R83" s="34"/>
      <c r="S83" s="34"/>
      <c r="T83" s="34"/>
      <c r="U83" s="34"/>
      <c r="V83" s="34"/>
      <c r="W83" s="34"/>
      <c r="X83" s="34"/>
      <c r="Y83" s="89"/>
      <c r="AA83" s="19"/>
    </row>
    <row r="84" spans="1:27" ht="12" customHeight="1" x14ac:dyDescent="0.2">
      <c r="A84" s="160"/>
      <c r="B84" s="130"/>
      <c r="C84" s="114"/>
      <c r="D84" s="126"/>
      <c r="E84" s="124" t="str">
        <f>IF(ISERROR(VLOOKUP(C84,[2]TabelaNorm!$A$2:$E$50,4,FALSE)),"",VLOOKUP(C84,[2]TabelaNorm!$A$2:$E$50,4,FALSE))</f>
        <v/>
      </c>
      <c r="F84" s="124" t="str">
        <f>IF(ISERROR(VLOOKUP(C84,[2]TabelaNorm!$A$2:$E$50,4,FALSE)),"","x")</f>
        <v/>
      </c>
      <c r="G84" s="127" t="str">
        <f>IF(ISERROR(VLOOKUP($C84,[2]TabelaNorm!$A$2:$E$50,2,FALSE)),"",VLOOKUP($C84,[2]TabelaNorm!$A$2:$E$50,2,FALSE))</f>
        <v/>
      </c>
      <c r="H84" s="127" t="str">
        <f>IF(ISERROR(VLOOKUP($C84,[2]TabelaNorm!$A$2:$E$50,3,FALSE)),"",VLOOKUP($C84,[2]TabelaNorm!$A$2:$E$50,3,FALSE))</f>
        <v/>
      </c>
      <c r="I84" s="124" t="str">
        <f>IF(ISERROR(IF(VLOOKUP($C84,[2]TabelaNorm!$A$2:$E$50,5,FALSE)=1,"x","")),"",IF(VLOOKUP($C84,[2]TabelaNorm!$A$2:$E$50,5,FALSE)=1,"x",""))</f>
        <v/>
      </c>
      <c r="J84" s="126"/>
      <c r="K84" s="124" t="str">
        <f>IF(ISERROR(VLOOKUP($C84,[2]TabelaNorm!$A$2:$E$50,4,FALSE)),"","=")</f>
        <v/>
      </c>
      <c r="L84" s="148" t="str">
        <f t="shared" si="4"/>
        <v/>
      </c>
      <c r="M84" s="125" t="str">
        <f>IF(ISERROR(VLOOKUP($C84,[2]TabelaNorm!$A$2:$E$50,4,FALSE)),"","m2")</f>
        <v/>
      </c>
      <c r="N84" s="134"/>
      <c r="O84" s="40"/>
      <c r="P84" s="34"/>
      <c r="Q84" s="34"/>
      <c r="R84" s="34"/>
      <c r="S84" s="34"/>
      <c r="T84" s="34"/>
      <c r="U84" s="34"/>
      <c r="V84" s="34"/>
      <c r="W84" s="34"/>
      <c r="X84" s="34"/>
      <c r="Y84" s="89"/>
      <c r="AA84" s="19"/>
    </row>
    <row r="85" spans="1:27" x14ac:dyDescent="0.2">
      <c r="A85" s="114"/>
      <c r="B85" s="130"/>
      <c r="C85" s="114"/>
      <c r="D85" s="126"/>
      <c r="E85" s="124" t="str">
        <f>IF(ISERROR(VLOOKUP(C85,[2]TabelaNorm!$A$2:$E$50,4,FALSE)),"",VLOOKUP(C85,[2]TabelaNorm!$A$2:$E$50,4,FALSE))</f>
        <v/>
      </c>
      <c r="F85" s="124" t="str">
        <f>IF(ISERROR(VLOOKUP(C85,[2]TabelaNorm!$A$2:$E$50,4,FALSE)),"","x")</f>
        <v/>
      </c>
      <c r="G85" s="127" t="str">
        <f>IF(ISERROR(VLOOKUP($C85,[2]TabelaNorm!$A$2:$E$50,2,FALSE)),"",VLOOKUP($C85,[2]TabelaNorm!$A$2:$E$50,2,FALSE))</f>
        <v/>
      </c>
      <c r="H85" s="127" t="str">
        <f>IF(ISERROR(VLOOKUP($C85,[2]TabelaNorm!$A$2:$E$50,3,FALSE)),"",VLOOKUP($C85,[2]TabelaNorm!$A$2:$E$50,3,FALSE))</f>
        <v/>
      </c>
      <c r="I85" s="124" t="str">
        <f>IF(ISERROR(IF(VLOOKUP($C85,[2]TabelaNorm!$A$2:$E$50,5,FALSE)=1,"x","")),"",IF(VLOOKUP($C85,[2]TabelaNorm!$A$2:$E$50,5,FALSE)=1,"x",""))</f>
        <v/>
      </c>
      <c r="J85" s="126"/>
      <c r="K85" s="124" t="str">
        <f>IF(ISERROR(VLOOKUP($C85,[2]TabelaNorm!$A$2:$E$50,4,FALSE)),"","=")</f>
        <v/>
      </c>
      <c r="L85" s="148" t="str">
        <f t="shared" si="4"/>
        <v/>
      </c>
      <c r="M85" s="125" t="str">
        <f>IF(ISERROR(VLOOKUP($C85,[2]TabelaNorm!$A$2:$E$50,4,FALSE)),"","m2")</f>
        <v/>
      </c>
      <c r="N85" s="134"/>
      <c r="O85" s="40"/>
      <c r="P85" s="34"/>
      <c r="Q85" s="34"/>
      <c r="R85" s="34"/>
      <c r="S85" s="34"/>
      <c r="T85" s="34"/>
      <c r="U85" s="34"/>
      <c r="V85" s="34"/>
      <c r="W85" s="34"/>
      <c r="X85" s="34"/>
      <c r="Y85" s="89"/>
      <c r="AA85" s="19"/>
    </row>
    <row r="86" spans="1:27" x14ac:dyDescent="0.2">
      <c r="A86" s="114"/>
      <c r="B86" s="130"/>
      <c r="C86" s="114"/>
      <c r="D86" s="126"/>
      <c r="E86" s="124" t="str">
        <f>IF(ISERROR(VLOOKUP(C86,[2]TabelaNorm!$A$2:$E$50,4,FALSE)),"",VLOOKUP(C86,[2]TabelaNorm!$A$2:$E$50,4,FALSE))</f>
        <v/>
      </c>
      <c r="F86" s="124" t="str">
        <f>IF(ISERROR(VLOOKUP(C86,[2]TabelaNorm!$A$2:$E$50,4,FALSE)),"","x")</f>
        <v/>
      </c>
      <c r="G86" s="127" t="str">
        <f>IF(ISERROR(VLOOKUP($C86,[2]TabelaNorm!$A$2:$E$50,2,FALSE)),"",VLOOKUP($C86,[2]TabelaNorm!$A$2:$E$50,2,FALSE))</f>
        <v/>
      </c>
      <c r="H86" s="127" t="str">
        <f>IF(ISERROR(VLOOKUP($C86,[2]TabelaNorm!$A$2:$E$50,3,FALSE)),"",VLOOKUP($C86,[2]TabelaNorm!$A$2:$E$50,3,FALSE))</f>
        <v/>
      </c>
      <c r="I86" s="124" t="str">
        <f>IF(ISERROR(IF(VLOOKUP($C86,[2]TabelaNorm!$A$2:$E$50,5,FALSE)=1,"x","")),"",IF(VLOOKUP($C86,[2]TabelaNorm!$A$2:$E$50,5,FALSE)=1,"x",""))</f>
        <v/>
      </c>
      <c r="J86" s="126"/>
      <c r="K86" s="124" t="str">
        <f>IF(ISERROR(VLOOKUP($C86,[2]TabelaNorm!$A$2:$E$50,4,FALSE)),"","=")</f>
        <v/>
      </c>
      <c r="L86" s="148" t="str">
        <f t="shared" si="4"/>
        <v/>
      </c>
      <c r="M86" s="125" t="str">
        <f>IF(ISERROR(VLOOKUP($C86,[2]TabelaNorm!$A$2:$E$50,4,FALSE)),"","m2")</f>
        <v/>
      </c>
      <c r="N86" s="134"/>
      <c r="O86" s="40"/>
      <c r="P86" s="34"/>
      <c r="Q86" s="34"/>
      <c r="R86" s="34"/>
      <c r="S86" s="34"/>
      <c r="T86" s="34"/>
      <c r="U86" s="34"/>
      <c r="V86" s="34"/>
      <c r="W86" s="34"/>
      <c r="X86" s="34"/>
      <c r="Y86" s="89"/>
      <c r="AA86" s="19"/>
    </row>
    <row r="87" spans="1:27" x14ac:dyDescent="0.2">
      <c r="A87" s="114"/>
      <c r="B87" s="130"/>
      <c r="C87" s="114"/>
      <c r="D87" s="126"/>
      <c r="E87" s="124" t="str">
        <f>IF(ISERROR(VLOOKUP(C87,[2]TabelaNorm!$A$2:$E$50,4,FALSE)),"",VLOOKUP(C87,[2]TabelaNorm!$A$2:$E$50,4,FALSE))</f>
        <v/>
      </c>
      <c r="F87" s="124" t="str">
        <f>IF(ISERROR(VLOOKUP(C87,[2]TabelaNorm!$A$2:$E$50,4,FALSE)),"","x")</f>
        <v/>
      </c>
      <c r="G87" s="127" t="str">
        <f>IF(ISERROR(VLOOKUP($C87,[2]TabelaNorm!$A$2:$E$50,2,FALSE)),"",VLOOKUP($C87,[2]TabelaNorm!$A$2:$E$50,2,FALSE))</f>
        <v/>
      </c>
      <c r="H87" s="127" t="str">
        <f>IF(ISERROR(VLOOKUP($C87,[2]TabelaNorm!$A$2:$E$50,3,FALSE)),"",VLOOKUP($C87,[2]TabelaNorm!$A$2:$E$50,3,FALSE))</f>
        <v/>
      </c>
      <c r="I87" s="124" t="str">
        <f>IF(ISERROR(IF(VLOOKUP($C87,[2]TabelaNorm!$A$2:$E$50,5,FALSE)=1,"x","")),"",IF(VLOOKUP($C87,[2]TabelaNorm!$A$2:$E$50,5,FALSE)=1,"x",""))</f>
        <v/>
      </c>
      <c r="J87" s="126"/>
      <c r="K87" s="124" t="str">
        <f>IF(ISERROR(VLOOKUP($C87,[2]TabelaNorm!$A$2:$E$50,4,FALSE)),"","=")</f>
        <v/>
      </c>
      <c r="L87" s="148" t="str">
        <f t="shared" si="1"/>
        <v/>
      </c>
      <c r="M87" s="125" t="str">
        <f>IF(ISERROR(VLOOKUP($C87,[2]TabelaNorm!$A$2:$E$50,4,FALSE)),"","m2")</f>
        <v/>
      </c>
      <c r="N87" s="134"/>
      <c r="O87" s="40"/>
      <c r="P87" s="34"/>
      <c r="Q87" s="34"/>
      <c r="R87" s="34"/>
      <c r="S87" s="34"/>
      <c r="T87" s="34"/>
      <c r="U87" s="34"/>
      <c r="V87" s="34"/>
      <c r="W87" s="34"/>
      <c r="X87" s="34"/>
      <c r="Y87" s="89"/>
      <c r="AA87" s="19"/>
    </row>
    <row r="88" spans="1:27" x14ac:dyDescent="0.2">
      <c r="A88" s="114"/>
      <c r="B88" s="130"/>
      <c r="C88" s="114"/>
      <c r="D88" s="126"/>
      <c r="E88" s="124" t="str">
        <f>IF(ISERROR(VLOOKUP(C88,[2]TabelaNorm!$A$2:$E$50,4,FALSE)),"",VLOOKUP(C88,[2]TabelaNorm!$A$2:$E$50,4,FALSE))</f>
        <v/>
      </c>
      <c r="F88" s="124" t="str">
        <f>IF(ISERROR(VLOOKUP(C88,[2]TabelaNorm!$A$2:$E$50,4,FALSE)),"","x")</f>
        <v/>
      </c>
      <c r="G88" s="127" t="str">
        <f>IF(ISERROR(VLOOKUP($C88,[2]TabelaNorm!$A$2:$E$50,2,FALSE)),"",VLOOKUP($C88,[2]TabelaNorm!$A$2:$E$50,2,FALSE))</f>
        <v/>
      </c>
      <c r="H88" s="127" t="str">
        <f>IF(ISERROR(VLOOKUP($C88,[2]TabelaNorm!$A$2:$E$50,3,FALSE)),"",VLOOKUP($C88,[2]TabelaNorm!$A$2:$E$50,3,FALSE))</f>
        <v/>
      </c>
      <c r="I88" s="124" t="str">
        <f>IF(ISERROR(IF(VLOOKUP($C88,[2]TabelaNorm!$A$2:$E$50,5,FALSE)=1,"x","")),"",IF(VLOOKUP($C88,[2]TabelaNorm!$A$2:$E$50,5,FALSE)=1,"x",""))</f>
        <v/>
      </c>
      <c r="J88" s="126"/>
      <c r="K88" s="124" t="str">
        <f>IF(ISERROR(VLOOKUP($C88,[2]TabelaNorm!$A$2:$E$50,4,FALSE)),"","=")</f>
        <v/>
      </c>
      <c r="L88" s="148" t="str">
        <f t="shared" si="1"/>
        <v/>
      </c>
      <c r="M88" s="125" t="str">
        <f>IF(ISERROR(VLOOKUP($C88,[2]TabelaNorm!$A$2:$E$50,4,FALSE)),"","m2")</f>
        <v/>
      </c>
      <c r="N88" s="134"/>
      <c r="O88" s="41"/>
      <c r="P88" s="35"/>
      <c r="Q88" s="35"/>
      <c r="R88" s="35"/>
      <c r="S88" s="35"/>
      <c r="T88" s="35"/>
      <c r="U88" s="35"/>
      <c r="V88" s="35"/>
      <c r="W88" s="35"/>
      <c r="X88" s="35"/>
      <c r="Y88" s="90"/>
      <c r="AA88" s="19"/>
    </row>
    <row r="89" spans="1:27" x14ac:dyDescent="0.2">
      <c r="A89" s="114"/>
      <c r="B89" s="130"/>
      <c r="C89" s="114"/>
      <c r="D89" s="126"/>
      <c r="E89" s="124" t="str">
        <f>IF(ISERROR(VLOOKUP(C89,[2]TabelaNorm!$A$2:$E$50,4,FALSE)),"",VLOOKUP(C89,[2]TabelaNorm!$A$2:$E$50,4,FALSE))</f>
        <v/>
      </c>
      <c r="F89" s="124" t="str">
        <f>IF(ISERROR(VLOOKUP(C89,[2]TabelaNorm!$A$2:$E$50,4,FALSE)),"","x")</f>
        <v/>
      </c>
      <c r="G89" s="127" t="str">
        <f>IF(ISERROR(VLOOKUP($C89,[2]TabelaNorm!$A$2:$E$50,2,FALSE)),"",VLOOKUP($C89,[2]TabelaNorm!$A$2:$E$50,2,FALSE))</f>
        <v/>
      </c>
      <c r="H89" s="127" t="str">
        <f>IF(ISERROR(VLOOKUP($C89,[2]TabelaNorm!$A$2:$E$50,3,FALSE)),"",VLOOKUP($C89,[2]TabelaNorm!$A$2:$E$50,3,FALSE))</f>
        <v/>
      </c>
      <c r="I89" s="124" t="str">
        <f>IF(ISERROR(IF(VLOOKUP($C89,[2]TabelaNorm!$A$2:$E$50,5,FALSE)=1,"x","")),"",IF(VLOOKUP($C89,[2]TabelaNorm!$A$2:$E$50,5,FALSE)=1,"x",""))</f>
        <v/>
      </c>
      <c r="J89" s="126"/>
      <c r="K89" s="124" t="str">
        <f>IF(ISERROR(VLOOKUP($C89,[2]TabelaNorm!$A$2:$E$50,4,FALSE)),"","=")</f>
        <v/>
      </c>
      <c r="L89" s="148" t="str">
        <f t="shared" si="1"/>
        <v/>
      </c>
      <c r="M89" s="125" t="str">
        <f>IF(ISERROR(VLOOKUP($C89,[2]TabelaNorm!$A$2:$E$50,4,FALSE)),"","m2")</f>
        <v/>
      </c>
      <c r="N89" s="145"/>
      <c r="O89" s="41"/>
      <c r="P89" s="35"/>
      <c r="Q89" s="35"/>
      <c r="R89" s="35"/>
      <c r="S89" s="35"/>
      <c r="T89" s="35"/>
      <c r="U89" s="35"/>
      <c r="V89" s="35"/>
      <c r="W89" s="35"/>
      <c r="X89" s="35"/>
      <c r="Y89" s="90"/>
      <c r="AA89" s="19"/>
    </row>
    <row r="90" spans="1:27" x14ac:dyDescent="0.2">
      <c r="A90" s="114"/>
      <c r="B90" s="130"/>
      <c r="C90" s="114"/>
      <c r="D90" s="126"/>
      <c r="E90" s="124" t="str">
        <f>IF(ISERROR(VLOOKUP(C90,[2]TabelaNorm!$A$2:$E$50,4,FALSE)),"",VLOOKUP(C90,[2]TabelaNorm!$A$2:$E$50,4,FALSE))</f>
        <v/>
      </c>
      <c r="F90" s="124" t="str">
        <f>IF(ISERROR(VLOOKUP(C90,[2]TabelaNorm!$A$2:$E$50,4,FALSE)),"","x")</f>
        <v/>
      </c>
      <c r="G90" s="127" t="str">
        <f>IF(ISERROR(VLOOKUP($C90,[2]TabelaNorm!$A$2:$E$50,2,FALSE)),"",VLOOKUP($C90,[2]TabelaNorm!$A$2:$E$50,2,FALSE))</f>
        <v/>
      </c>
      <c r="H90" s="127" t="str">
        <f>IF(ISERROR(VLOOKUP($C90,[2]TabelaNorm!$A$2:$E$50,3,FALSE)),"",VLOOKUP($C90,[2]TabelaNorm!$A$2:$E$50,3,FALSE))</f>
        <v/>
      </c>
      <c r="I90" s="124" t="str">
        <f>IF(ISERROR(IF(VLOOKUP($C90,[2]TabelaNorm!$A$2:$E$50,5,FALSE)=1,"x","")),"",IF(VLOOKUP($C90,[2]TabelaNorm!$A$2:$E$50,5,FALSE)=1,"x",""))</f>
        <v/>
      </c>
      <c r="J90" s="126"/>
      <c r="K90" s="124" t="str">
        <f>IF(ISERROR(VLOOKUP($C90,[2]TabelaNorm!$A$2:$E$50,4,FALSE)),"","=")</f>
        <v/>
      </c>
      <c r="L90" s="148" t="str">
        <f t="shared" si="1"/>
        <v/>
      </c>
      <c r="M90" s="125" t="str">
        <f>IF(ISERROR(VLOOKUP($C90,[2]TabelaNorm!$A$2:$E$50,4,FALSE)),"","m2")</f>
        <v/>
      </c>
      <c r="N90" s="134"/>
      <c r="O90" s="41"/>
      <c r="P90" s="35"/>
      <c r="Q90" s="35"/>
      <c r="R90" s="35"/>
      <c r="S90" s="35"/>
      <c r="T90" s="35"/>
      <c r="U90" s="35"/>
      <c r="V90" s="35"/>
      <c r="W90" s="35"/>
      <c r="X90" s="35"/>
      <c r="Y90" s="90"/>
      <c r="AA90" s="19"/>
    </row>
    <row r="91" spans="1:27" x14ac:dyDescent="0.2">
      <c r="A91" s="116"/>
      <c r="B91" s="130"/>
      <c r="C91" s="114"/>
      <c r="D91" s="126"/>
      <c r="E91" s="124" t="str">
        <f>IF(ISERROR(VLOOKUP(C91,[2]TabelaNorm!$A$2:$E$50,4,FALSE)),"",VLOOKUP(C91,[2]TabelaNorm!$A$2:$E$50,4,FALSE))</f>
        <v/>
      </c>
      <c r="F91" s="124" t="str">
        <f>IF(ISERROR(VLOOKUP(C91,[2]TabelaNorm!$A$2:$E$50,4,FALSE)),"","x")</f>
        <v/>
      </c>
      <c r="G91" s="127" t="str">
        <f>IF(ISERROR(VLOOKUP($C91,[2]TabelaNorm!$A$2:$E$50,2,FALSE)),"",VLOOKUP($C91,[2]TabelaNorm!$A$2:$E$50,2,FALSE))</f>
        <v/>
      </c>
      <c r="H91" s="127" t="str">
        <f>IF(ISERROR(VLOOKUP($C91,[2]TabelaNorm!$A$2:$E$50,3,FALSE)),"",VLOOKUP($C91,[2]TabelaNorm!$A$2:$E$50,3,FALSE))</f>
        <v/>
      </c>
      <c r="I91" s="124" t="str">
        <f>IF(ISERROR(IF(VLOOKUP($C91,[2]TabelaNorm!$A$2:$E$50,5,FALSE)=1,"x","")),"",IF(VLOOKUP($C91,[2]TabelaNorm!$A$2:$E$50,5,FALSE)=1,"x",""))</f>
        <v/>
      </c>
      <c r="J91" s="126"/>
      <c r="K91" s="124" t="str">
        <f>IF(ISERROR(VLOOKUP($C91,[2]TabelaNorm!$A$2:$E$50,4,FALSE)),"","=")</f>
        <v/>
      </c>
      <c r="L91" s="148" t="str">
        <f t="shared" si="1"/>
        <v/>
      </c>
      <c r="M91" s="125" t="str">
        <f>IF(ISERROR(VLOOKUP($C91,[2]TabelaNorm!$A$2:$E$50,4,FALSE)),"","m2")</f>
        <v/>
      </c>
      <c r="N91" s="134"/>
      <c r="O91" s="40"/>
      <c r="P91" s="34"/>
      <c r="Q91" s="34"/>
      <c r="R91" s="34"/>
      <c r="S91" s="34"/>
      <c r="T91" s="34"/>
      <c r="U91" s="34"/>
      <c r="V91" s="34"/>
      <c r="W91" s="34"/>
      <c r="X91" s="34"/>
      <c r="Y91" s="89"/>
      <c r="AA91" s="19"/>
    </row>
    <row r="92" spans="1:27" s="149" customFormat="1" x14ac:dyDescent="0.2">
      <c r="A92" s="116"/>
      <c r="B92" s="131"/>
      <c r="C92" s="114"/>
      <c r="D92" s="126"/>
      <c r="E92" s="124" t="str">
        <f>IF(ISERROR(VLOOKUP(C92,[2]TabelaNorm!$A$2:$E$50,4,FALSE)),"",VLOOKUP(C92,[2]TabelaNorm!$A$2:$E$50,4,FALSE))</f>
        <v/>
      </c>
      <c r="F92" s="124" t="str">
        <f>IF(ISERROR(VLOOKUP(C92,[2]TabelaNorm!$A$2:$E$50,4,FALSE)),"","x")</f>
        <v/>
      </c>
      <c r="G92" s="127" t="str">
        <f>IF(ISERROR(VLOOKUP($C92,[2]TabelaNorm!$A$2:$E$50,2,FALSE)),"",VLOOKUP($C92,[2]TabelaNorm!$A$2:$E$50,2,FALSE))</f>
        <v/>
      </c>
      <c r="H92" s="127" t="str">
        <f>IF(ISERROR(VLOOKUP($C92,[2]TabelaNorm!$A$2:$E$50,3,FALSE)),"",VLOOKUP($C92,[2]TabelaNorm!$A$2:$E$50,3,FALSE))</f>
        <v/>
      </c>
      <c r="I92" s="124" t="str">
        <f>IF(ISERROR(IF(VLOOKUP($C92,[2]TabelaNorm!$A$2:$E$50,5,FALSE)=1,"x","")),"",IF(VLOOKUP($C92,[2]TabelaNorm!$A$2:$E$50,5,FALSE)=1,"x",""))</f>
        <v/>
      </c>
      <c r="J92" s="126"/>
      <c r="K92" s="124" t="str">
        <f>IF(ISERROR(VLOOKUP($C92,[2]TabelaNorm!$A$2:$E$50,4,FALSE)),"","=")</f>
        <v/>
      </c>
      <c r="L92" s="148" t="str">
        <f t="shared" ref="L92:L94" si="7">IF(ISERROR(IF(I92="x",D92*G92*J92,D92*G92)),"",IF(I92="x",D92*G92*J92,D92*G92))</f>
        <v/>
      </c>
      <c r="M92" s="125" t="str">
        <f>IF(ISERROR(VLOOKUP($C92,[2]TabelaNorm!$A$2:$E$50,4,FALSE)),"","m2")</f>
        <v/>
      </c>
      <c r="N92" s="150"/>
      <c r="O92" s="40"/>
      <c r="P92" s="34"/>
      <c r="Q92" s="34"/>
      <c r="R92" s="34"/>
      <c r="S92" s="34"/>
      <c r="T92" s="34"/>
      <c r="U92" s="34"/>
      <c r="V92" s="34"/>
      <c r="W92" s="34"/>
      <c r="X92" s="34"/>
      <c r="Y92" s="89"/>
      <c r="Z92" s="19"/>
      <c r="AA92" s="19"/>
    </row>
    <row r="93" spans="1:27" s="149" customFormat="1" x14ac:dyDescent="0.2">
      <c r="A93" s="116"/>
      <c r="B93" s="131"/>
      <c r="C93" s="114"/>
      <c r="D93" s="126"/>
      <c r="E93" s="124" t="str">
        <f>IF(ISERROR(VLOOKUP(C93,[2]TabelaNorm!$A$2:$E$50,4,FALSE)),"",VLOOKUP(C93,[2]TabelaNorm!$A$2:$E$50,4,FALSE))</f>
        <v/>
      </c>
      <c r="F93" s="124" t="str">
        <f>IF(ISERROR(VLOOKUP(C93,[2]TabelaNorm!$A$2:$E$50,4,FALSE)),"","x")</f>
        <v/>
      </c>
      <c r="G93" s="127" t="str">
        <f>IF(ISERROR(VLOOKUP($C93,[2]TabelaNorm!$A$2:$E$50,2,FALSE)),"",VLOOKUP($C93,[2]TabelaNorm!$A$2:$E$50,2,FALSE))</f>
        <v/>
      </c>
      <c r="H93" s="127" t="str">
        <f>IF(ISERROR(VLOOKUP($C93,[2]TabelaNorm!$A$2:$E$50,3,FALSE)),"",VLOOKUP($C93,[2]TabelaNorm!$A$2:$E$50,3,FALSE))</f>
        <v/>
      </c>
      <c r="I93" s="124" t="str">
        <f>IF(ISERROR(IF(VLOOKUP($C93,[2]TabelaNorm!$A$2:$E$50,5,FALSE)=1,"x","")),"",IF(VLOOKUP($C93,[2]TabelaNorm!$A$2:$E$50,5,FALSE)=1,"x",""))</f>
        <v/>
      </c>
      <c r="J93" s="126"/>
      <c r="K93" s="124" t="str">
        <f>IF(ISERROR(VLOOKUP($C93,[2]TabelaNorm!$A$2:$E$50,4,FALSE)),"","=")</f>
        <v/>
      </c>
      <c r="L93" s="148" t="str">
        <f t="shared" si="7"/>
        <v/>
      </c>
      <c r="M93" s="125" t="str">
        <f>IF(ISERROR(VLOOKUP($C93,[2]TabelaNorm!$A$2:$E$50,4,FALSE)),"","m2")</f>
        <v/>
      </c>
      <c r="N93" s="164"/>
      <c r="O93" s="40"/>
      <c r="P93" s="34"/>
      <c r="Q93" s="34"/>
      <c r="R93" s="34"/>
      <c r="S93" s="34"/>
      <c r="T93" s="34"/>
      <c r="U93" s="34"/>
      <c r="V93" s="34"/>
      <c r="W93" s="34"/>
      <c r="X93" s="34"/>
      <c r="Y93" s="89"/>
      <c r="Z93" s="19"/>
      <c r="AA93" s="19"/>
    </row>
    <row r="94" spans="1:27" ht="12.75" customHeight="1" thickBot="1" x14ac:dyDescent="0.25">
      <c r="A94" s="116"/>
      <c r="B94" s="129"/>
      <c r="C94" s="114"/>
      <c r="D94" s="126"/>
      <c r="E94" s="124" t="str">
        <f>IF(ISERROR(VLOOKUP(C94,TabelaNorm!$A$2:$E$50,4,FALSE)),"",VLOOKUP(C94,TabelaNorm!$A$2:$E$50,4,FALSE))</f>
        <v/>
      </c>
      <c r="F94" s="124" t="str">
        <f>IF(ISERROR(VLOOKUP(C94,TabelaNorm!$A$2:$E$50,4,FALSE)),"","x")</f>
        <v/>
      </c>
      <c r="G94" s="127" t="str">
        <f>IF(ISERROR(VLOOKUP($C94,TabelaNorm!$A$2:$E$50,2,FALSE)),"",VLOOKUP($C94,TabelaNorm!$A$2:$E$50,2,FALSE))</f>
        <v/>
      </c>
      <c r="H94" s="127" t="str">
        <f>IF(ISERROR(VLOOKUP($C94,TabelaNorm!$A$2:$E$50,3,FALSE)),"",VLOOKUP($C94,TabelaNorm!$A$2:$E$50,3,FALSE))</f>
        <v/>
      </c>
      <c r="I94" s="124" t="str">
        <f>IF(ISERROR(IF(VLOOKUP($C94,TabelaNorm!$A$2:$E$50,5,FALSE)=1,"x","")),"",IF(VLOOKUP($C94,TabelaNorm!$A$2:$E$50,5,FALSE)=1,"x",""))</f>
        <v/>
      </c>
      <c r="J94" s="126"/>
      <c r="K94" s="124" t="str">
        <f>IF(ISERROR(VLOOKUP($C94,TabelaNorm!$A$2:$E$50,4,FALSE)),"","=")</f>
        <v/>
      </c>
      <c r="L94" s="148" t="str">
        <f t="shared" si="7"/>
        <v/>
      </c>
      <c r="M94" s="125" t="str">
        <f>IF(ISERROR(VLOOKUP($C94,TabelaNorm!$A$2:$E$50,4,FALSE)),"","m2")</f>
        <v/>
      </c>
      <c r="N94" s="166"/>
      <c r="O94" s="40"/>
      <c r="P94" s="34"/>
      <c r="Q94" s="34"/>
      <c r="R94" s="34"/>
      <c r="S94" s="34"/>
      <c r="T94" s="34"/>
      <c r="U94" s="34"/>
      <c r="V94" s="34"/>
      <c r="W94" s="34"/>
      <c r="X94" s="34"/>
      <c r="Y94" s="89"/>
      <c r="AA94" s="19"/>
    </row>
    <row r="95" spans="1:27" ht="25.5" customHeight="1" thickBot="1" x14ac:dyDescent="0.25">
      <c r="A95" s="4"/>
      <c r="B95" s="57"/>
      <c r="C95" s="63" t="s">
        <v>59</v>
      </c>
      <c r="D95" s="63">
        <v>2</v>
      </c>
      <c r="E95" s="63"/>
      <c r="F95" s="63"/>
      <c r="G95" s="63"/>
      <c r="H95" s="63"/>
      <c r="I95" s="63"/>
      <c r="J95" s="63"/>
      <c r="K95" s="62" t="s">
        <v>37</v>
      </c>
      <c r="L95" s="104">
        <f>SUM(L42:L94)</f>
        <v>468.26</v>
      </c>
      <c r="M95" s="108" t="s">
        <v>38</v>
      </c>
      <c r="N95" s="165">
        <f>SUM(N42:N94)</f>
        <v>0</v>
      </c>
      <c r="O95" s="42"/>
      <c r="P95" s="36"/>
      <c r="Q95" s="36"/>
      <c r="R95" s="36"/>
      <c r="S95" s="36"/>
      <c r="T95" s="36"/>
      <c r="U95" s="36"/>
      <c r="V95" s="36"/>
      <c r="W95" s="36"/>
      <c r="X95" s="36"/>
      <c r="Y95" s="91"/>
      <c r="AA95" s="19"/>
    </row>
    <row r="96" spans="1:27" ht="25.5" customHeight="1" thickBot="1" x14ac:dyDescent="0.25">
      <c r="A96" s="4"/>
      <c r="B96" s="57"/>
      <c r="C96" s="223" t="s">
        <v>108</v>
      </c>
      <c r="D96" s="223"/>
      <c r="E96" s="223"/>
      <c r="F96" s="223"/>
      <c r="G96" s="223"/>
      <c r="H96" s="223"/>
      <c r="I96" s="223"/>
      <c r="J96" s="223"/>
      <c r="K96" s="50" t="s">
        <v>37</v>
      </c>
      <c r="L96" s="103">
        <f>L95+L3</f>
        <v>1807.9599999999996</v>
      </c>
      <c r="M96" s="105" t="s">
        <v>38</v>
      </c>
      <c r="N96" s="88" t="s">
        <v>71</v>
      </c>
      <c r="O96" s="43"/>
      <c r="P96" s="37"/>
      <c r="Q96" s="37"/>
      <c r="R96" s="37"/>
      <c r="S96" s="37"/>
      <c r="T96" s="37"/>
      <c r="U96" s="37"/>
      <c r="V96" s="37"/>
      <c r="W96" s="37"/>
      <c r="X96" s="37"/>
      <c r="Y96" s="92"/>
      <c r="AA96" s="19"/>
    </row>
    <row r="97" spans="2:27" x14ac:dyDescent="0.2">
      <c r="D97" s="2"/>
      <c r="F97" s="6"/>
      <c r="G97" s="7"/>
      <c r="AA97" s="19"/>
    </row>
    <row r="98" spans="2:27" x14ac:dyDescent="0.2">
      <c r="B98" s="46" t="s">
        <v>69</v>
      </c>
      <c r="C98" s="19"/>
      <c r="D98" s="20"/>
      <c r="E98" s="19"/>
      <c r="F98" s="21"/>
      <c r="G98" s="7"/>
      <c r="H98" s="224" t="s">
        <v>78</v>
      </c>
      <c r="I98" s="224"/>
      <c r="J98" s="224"/>
      <c r="AA98" s="19"/>
    </row>
    <row r="99" spans="2:27" x14ac:dyDescent="0.2">
      <c r="D99" s="2"/>
      <c r="F99" s="6"/>
      <c r="G99" s="7"/>
      <c r="AA99" s="19"/>
    </row>
    <row r="100" spans="2:27" x14ac:dyDescent="0.2">
      <c r="B100" s="30" t="s">
        <v>76</v>
      </c>
      <c r="C100" s="30" t="s">
        <v>77</v>
      </c>
      <c r="D100" s="19"/>
      <c r="F100" s="6"/>
      <c r="G100" s="7"/>
      <c r="H100" s="225" t="s">
        <v>79</v>
      </c>
      <c r="I100" s="225"/>
      <c r="J100" s="19"/>
      <c r="K100" s="19"/>
      <c r="L100" s="30" t="s">
        <v>80</v>
      </c>
      <c r="M100" s="19"/>
      <c r="N100" s="19"/>
      <c r="AA100" s="19"/>
    </row>
    <row r="101" spans="2:27" x14ac:dyDescent="0.2">
      <c r="D101" s="2"/>
      <c r="F101" s="6"/>
      <c r="G101" s="7"/>
      <c r="AA101" s="19"/>
    </row>
    <row r="102" spans="2:27" x14ac:dyDescent="0.2">
      <c r="B102" s="1" t="s">
        <v>57</v>
      </c>
      <c r="D102" s="2"/>
      <c r="F102" s="6"/>
      <c r="G102" s="7"/>
      <c r="AA102" s="19"/>
    </row>
    <row r="103" spans="2:27" x14ac:dyDescent="0.2">
      <c r="B103" s="1" t="s">
        <v>75</v>
      </c>
      <c r="D103" s="2"/>
      <c r="F103" s="6"/>
      <c r="G103" s="7"/>
      <c r="H103" s="1" t="s">
        <v>81</v>
      </c>
      <c r="AA103" s="19"/>
    </row>
    <row r="104" spans="2:27" x14ac:dyDescent="0.2">
      <c r="D104" s="2"/>
      <c r="F104" s="6"/>
      <c r="G104" s="7"/>
      <c r="AA104" s="19"/>
    </row>
    <row r="105" spans="2:27" x14ac:dyDescent="0.2">
      <c r="D105" s="2"/>
      <c r="F105" s="6"/>
      <c r="G105" s="7"/>
      <c r="AA105" s="19"/>
    </row>
    <row r="106" spans="2:27" x14ac:dyDescent="0.2">
      <c r="D106" s="2"/>
      <c r="F106" s="6"/>
      <c r="G106" s="7"/>
      <c r="AA106" s="19"/>
    </row>
    <row r="107" spans="2:27" x14ac:dyDescent="0.2">
      <c r="D107" s="2"/>
      <c r="F107" s="6"/>
      <c r="G107" s="7"/>
      <c r="AA107" s="19"/>
    </row>
    <row r="108" spans="2:27" x14ac:dyDescent="0.2">
      <c r="D108" s="2"/>
      <c r="F108" s="6"/>
      <c r="G108" s="7"/>
      <c r="AA108" s="19"/>
    </row>
    <row r="109" spans="2:27" x14ac:dyDescent="0.2">
      <c r="D109" s="2"/>
      <c r="F109" s="6"/>
      <c r="G109" s="7"/>
      <c r="AA109" s="19"/>
    </row>
    <row r="110" spans="2:27" x14ac:dyDescent="0.2">
      <c r="D110" s="2"/>
      <c r="F110" s="6"/>
      <c r="G110" s="7"/>
      <c r="AA110" s="19"/>
    </row>
    <row r="111" spans="2:27" x14ac:dyDescent="0.2">
      <c r="D111" s="2"/>
      <c r="F111" s="6"/>
      <c r="G111" s="7"/>
      <c r="AA111" s="19"/>
    </row>
    <row r="112" spans="2:27" x14ac:dyDescent="0.2">
      <c r="D112" s="2"/>
      <c r="F112" s="6"/>
      <c r="G112" s="7"/>
      <c r="AA112" s="19"/>
    </row>
    <row r="113" spans="4:27" x14ac:dyDescent="0.2">
      <c r="D113" s="2"/>
      <c r="F113" s="6"/>
      <c r="G113" s="7"/>
      <c r="AA113" s="19"/>
    </row>
    <row r="114" spans="4:27" x14ac:dyDescent="0.2">
      <c r="D114" s="2"/>
      <c r="F114" s="6"/>
      <c r="G114" s="7"/>
      <c r="AA114" s="19"/>
    </row>
    <row r="115" spans="4:27" x14ac:dyDescent="0.2">
      <c r="D115" s="2"/>
      <c r="F115" s="6"/>
      <c r="G115" s="7"/>
      <c r="AA115" s="19"/>
    </row>
    <row r="116" spans="4:27" x14ac:dyDescent="0.2">
      <c r="D116" s="2"/>
      <c r="F116" s="6"/>
      <c r="G116" s="7"/>
      <c r="AA116" s="19"/>
    </row>
    <row r="117" spans="4:27" x14ac:dyDescent="0.2">
      <c r="D117" s="2"/>
      <c r="F117" s="6"/>
      <c r="G117" s="7"/>
      <c r="AA117" s="19"/>
    </row>
    <row r="118" spans="4:27" x14ac:dyDescent="0.2">
      <c r="D118" s="2"/>
      <c r="F118" s="6"/>
      <c r="G118" s="7"/>
      <c r="AA118" s="19"/>
    </row>
    <row r="119" spans="4:27" x14ac:dyDescent="0.2">
      <c r="D119" s="2"/>
      <c r="F119" s="6"/>
      <c r="G119" s="7"/>
      <c r="AA119" s="19"/>
    </row>
    <row r="120" spans="4:27" x14ac:dyDescent="0.2">
      <c r="D120" s="2"/>
      <c r="F120" s="6"/>
      <c r="G120" s="7"/>
      <c r="AA120" s="19"/>
    </row>
    <row r="121" spans="4:27" x14ac:dyDescent="0.2">
      <c r="D121" s="2"/>
      <c r="F121" s="6"/>
      <c r="G121" s="7"/>
      <c r="AA121" s="19"/>
    </row>
    <row r="122" spans="4:27" x14ac:dyDescent="0.2">
      <c r="D122" s="2"/>
      <c r="F122" s="6"/>
      <c r="G122" s="7"/>
      <c r="AA122" s="19"/>
    </row>
    <row r="123" spans="4:27" x14ac:dyDescent="0.2">
      <c r="D123" s="2"/>
      <c r="F123" s="6"/>
      <c r="G123" s="7"/>
      <c r="AA123" s="19"/>
    </row>
    <row r="124" spans="4:27" x14ac:dyDescent="0.2">
      <c r="D124" s="2"/>
      <c r="F124" s="6"/>
      <c r="G124" s="7"/>
      <c r="AA124" s="19"/>
    </row>
    <row r="125" spans="4:27" x14ac:dyDescent="0.2">
      <c r="D125" s="2"/>
      <c r="F125" s="6"/>
      <c r="G125" s="7"/>
      <c r="AA125" s="19"/>
    </row>
    <row r="126" spans="4:27" x14ac:dyDescent="0.2">
      <c r="D126" s="2"/>
      <c r="F126" s="6"/>
      <c r="G126" s="7"/>
      <c r="AA126" s="19"/>
    </row>
    <row r="127" spans="4:27" x14ac:dyDescent="0.2">
      <c r="D127" s="2"/>
      <c r="F127" s="6"/>
      <c r="G127" s="7"/>
      <c r="AA127" s="19"/>
    </row>
    <row r="128" spans="4:27" x14ac:dyDescent="0.2">
      <c r="D128" s="2"/>
      <c r="F128" s="6"/>
      <c r="G128" s="7"/>
      <c r="AA128" s="19"/>
    </row>
    <row r="129" spans="4:27" x14ac:dyDescent="0.2">
      <c r="D129" s="2"/>
      <c r="F129" s="6"/>
      <c r="G129" s="7"/>
      <c r="AA129" s="19"/>
    </row>
    <row r="130" spans="4:27" x14ac:dyDescent="0.2">
      <c r="D130" s="2"/>
      <c r="F130" s="6"/>
      <c r="G130" s="7"/>
      <c r="AA130" s="19"/>
    </row>
    <row r="131" spans="4:27" x14ac:dyDescent="0.2">
      <c r="D131" s="2"/>
      <c r="F131" s="6"/>
      <c r="G131" s="7"/>
      <c r="AA131" s="19"/>
    </row>
    <row r="132" spans="4:27" x14ac:dyDescent="0.2">
      <c r="D132" s="2"/>
      <c r="F132" s="6"/>
      <c r="G132" s="7"/>
      <c r="AA132" s="19"/>
    </row>
    <row r="133" spans="4:27" x14ac:dyDescent="0.2">
      <c r="D133" s="2"/>
      <c r="F133" s="6"/>
      <c r="G133" s="7"/>
      <c r="AA133" s="19"/>
    </row>
    <row r="134" spans="4:27" x14ac:dyDescent="0.2">
      <c r="D134" s="2"/>
      <c r="F134" s="6"/>
      <c r="G134" s="7"/>
      <c r="AA134" s="19"/>
    </row>
    <row r="135" spans="4:27" x14ac:dyDescent="0.2">
      <c r="D135" s="2"/>
      <c r="F135" s="6"/>
      <c r="G135" s="7"/>
      <c r="AA135" s="19"/>
    </row>
    <row r="136" spans="4:27" x14ac:dyDescent="0.2">
      <c r="D136" s="2"/>
      <c r="F136" s="6"/>
      <c r="G136" s="7"/>
      <c r="AA136" s="19"/>
    </row>
    <row r="137" spans="4:27" x14ac:dyDescent="0.2">
      <c r="D137" s="2"/>
      <c r="F137" s="6"/>
      <c r="G137" s="7"/>
      <c r="AA137" s="19"/>
    </row>
    <row r="138" spans="4:27" x14ac:dyDescent="0.2">
      <c r="D138" s="2"/>
      <c r="F138" s="6"/>
      <c r="G138" s="7"/>
      <c r="AA138" s="19"/>
    </row>
    <row r="139" spans="4:27" x14ac:dyDescent="0.2">
      <c r="D139" s="2"/>
      <c r="F139" s="6"/>
      <c r="G139" s="7"/>
      <c r="AA139" s="19"/>
    </row>
    <row r="140" spans="4:27" x14ac:dyDescent="0.2">
      <c r="D140" s="2"/>
      <c r="F140" s="6"/>
      <c r="G140" s="7"/>
      <c r="AA140" s="19"/>
    </row>
    <row r="141" spans="4:27" x14ac:dyDescent="0.2">
      <c r="D141" s="2"/>
      <c r="F141" s="6"/>
      <c r="G141" s="7"/>
      <c r="AA141" s="19"/>
    </row>
    <row r="142" spans="4:27" x14ac:dyDescent="0.2">
      <c r="D142" s="2"/>
      <c r="F142" s="6"/>
      <c r="G142" s="7"/>
      <c r="AA142" s="19"/>
    </row>
    <row r="143" spans="4:27" x14ac:dyDescent="0.2">
      <c r="D143" s="2"/>
      <c r="F143" s="6"/>
      <c r="G143" s="7"/>
      <c r="AA143" s="19"/>
    </row>
    <row r="144" spans="4:27" x14ac:dyDescent="0.2">
      <c r="D144" s="2"/>
      <c r="F144" s="6"/>
      <c r="G144" s="7"/>
      <c r="AA144" s="19"/>
    </row>
    <row r="145" spans="4:27" x14ac:dyDescent="0.2">
      <c r="D145" s="2"/>
      <c r="F145" s="6"/>
      <c r="G145" s="7"/>
      <c r="AA145" s="19"/>
    </row>
    <row r="146" spans="4:27" x14ac:dyDescent="0.2">
      <c r="D146" s="2"/>
      <c r="F146" s="6"/>
      <c r="G146" s="7"/>
      <c r="AA146" s="19"/>
    </row>
    <row r="147" spans="4:27" x14ac:dyDescent="0.2">
      <c r="D147" s="2"/>
      <c r="F147" s="6"/>
      <c r="G147" s="7"/>
      <c r="AA147" s="19"/>
    </row>
    <row r="148" spans="4:27" x14ac:dyDescent="0.2">
      <c r="D148" s="2"/>
      <c r="F148" s="6"/>
      <c r="G148" s="7"/>
      <c r="AA148" s="19"/>
    </row>
    <row r="149" spans="4:27" x14ac:dyDescent="0.2">
      <c r="D149" s="2"/>
      <c r="F149" s="6"/>
      <c r="G149" s="7"/>
      <c r="AA149" s="19"/>
    </row>
    <row r="150" spans="4:27" x14ac:dyDescent="0.2">
      <c r="D150" s="2"/>
      <c r="F150" s="6"/>
      <c r="G150" s="7"/>
      <c r="AA150" s="19"/>
    </row>
    <row r="151" spans="4:27" x14ac:dyDescent="0.2">
      <c r="D151" s="2"/>
      <c r="F151" s="6"/>
      <c r="G151" s="7"/>
      <c r="AA151" s="19"/>
    </row>
    <row r="152" spans="4:27" x14ac:dyDescent="0.2">
      <c r="D152" s="2"/>
      <c r="F152" s="6"/>
      <c r="G152" s="7"/>
      <c r="AA152" s="19"/>
    </row>
    <row r="153" spans="4:27" x14ac:dyDescent="0.2">
      <c r="D153" s="2"/>
      <c r="F153" s="6"/>
      <c r="G153" s="7"/>
      <c r="AA153" s="19"/>
    </row>
    <row r="154" spans="4:27" x14ac:dyDescent="0.2">
      <c r="D154" s="2"/>
      <c r="F154" s="6"/>
      <c r="G154" s="7"/>
      <c r="AA154" s="19"/>
    </row>
    <row r="155" spans="4:27" x14ac:dyDescent="0.2">
      <c r="D155" s="2"/>
      <c r="F155" s="6"/>
      <c r="G155" s="7"/>
      <c r="AA155" s="19"/>
    </row>
    <row r="156" spans="4:27" x14ac:dyDescent="0.2">
      <c r="D156" s="2"/>
      <c r="F156" s="6"/>
      <c r="G156" s="7"/>
      <c r="AA156" s="19"/>
    </row>
    <row r="157" spans="4:27" x14ac:dyDescent="0.2">
      <c r="D157" s="2"/>
      <c r="F157" s="6"/>
      <c r="G157" s="7"/>
      <c r="AA157" s="19"/>
    </row>
    <row r="158" spans="4:27" x14ac:dyDescent="0.2">
      <c r="D158" s="2"/>
      <c r="F158" s="6"/>
      <c r="G158" s="7"/>
      <c r="AA158" s="19"/>
    </row>
    <row r="159" spans="4:27" x14ac:dyDescent="0.2">
      <c r="D159" s="2"/>
      <c r="F159" s="6"/>
      <c r="G159" s="7"/>
      <c r="AA159" s="19"/>
    </row>
    <row r="160" spans="4:27" x14ac:dyDescent="0.2">
      <c r="D160" s="2"/>
      <c r="F160" s="6"/>
      <c r="G160" s="7"/>
      <c r="AA160" s="19"/>
    </row>
    <row r="161" spans="4:27" x14ac:dyDescent="0.2">
      <c r="D161" s="2"/>
      <c r="F161" s="6"/>
      <c r="G161" s="7"/>
      <c r="AA161" s="19"/>
    </row>
    <row r="162" spans="4:27" x14ac:dyDescent="0.2">
      <c r="D162" s="2"/>
      <c r="F162" s="6"/>
      <c r="G162" s="7"/>
      <c r="AA162" s="19"/>
    </row>
    <row r="163" spans="4:27" x14ac:dyDescent="0.2">
      <c r="D163" s="2"/>
      <c r="F163" s="6"/>
      <c r="G163" s="7"/>
      <c r="AA163" s="19"/>
    </row>
    <row r="164" spans="4:27" x14ac:dyDescent="0.2">
      <c r="D164" s="2"/>
      <c r="F164" s="6"/>
      <c r="G164" s="7"/>
      <c r="AA164" s="19"/>
    </row>
    <row r="165" spans="4:27" x14ac:dyDescent="0.2">
      <c r="D165" s="2"/>
      <c r="F165" s="6"/>
      <c r="G165" s="7"/>
      <c r="AA165" s="19"/>
    </row>
    <row r="166" spans="4:27" x14ac:dyDescent="0.2">
      <c r="D166" s="2"/>
      <c r="F166" s="6"/>
      <c r="G166" s="7"/>
      <c r="AA166" s="19"/>
    </row>
    <row r="167" spans="4:27" x14ac:dyDescent="0.2">
      <c r="D167" s="2"/>
      <c r="F167" s="6"/>
      <c r="G167" s="7"/>
      <c r="AA167" s="19"/>
    </row>
    <row r="168" spans="4:27" x14ac:dyDescent="0.2">
      <c r="D168" s="2"/>
      <c r="F168" s="6"/>
      <c r="G168" s="7"/>
      <c r="AA168" s="19"/>
    </row>
    <row r="169" spans="4:27" x14ac:dyDescent="0.2">
      <c r="D169" s="2"/>
      <c r="F169" s="6"/>
      <c r="G169" s="7"/>
      <c r="AA169" s="19"/>
    </row>
    <row r="170" spans="4:27" x14ac:dyDescent="0.2">
      <c r="D170" s="2"/>
      <c r="F170" s="6"/>
      <c r="G170" s="7"/>
      <c r="AA170" s="19"/>
    </row>
    <row r="171" spans="4:27" x14ac:dyDescent="0.2">
      <c r="D171" s="2"/>
      <c r="F171" s="6"/>
      <c r="G171" s="7"/>
      <c r="AA171" s="19"/>
    </row>
    <row r="172" spans="4:27" x14ac:dyDescent="0.2">
      <c r="D172" s="2"/>
      <c r="F172" s="6"/>
      <c r="G172" s="7"/>
      <c r="AA172" s="19"/>
    </row>
    <row r="173" spans="4:27" x14ac:dyDescent="0.2">
      <c r="D173" s="2"/>
      <c r="F173" s="6"/>
      <c r="G173" s="7"/>
      <c r="AA173" s="19"/>
    </row>
    <row r="174" spans="4:27" x14ac:dyDescent="0.2">
      <c r="D174" s="2"/>
      <c r="F174" s="6"/>
      <c r="G174" s="7"/>
      <c r="AA174" s="19"/>
    </row>
    <row r="175" spans="4:27" x14ac:dyDescent="0.2">
      <c r="D175" s="2"/>
      <c r="F175" s="6"/>
      <c r="G175" s="7"/>
      <c r="AA175" s="19"/>
    </row>
    <row r="176" spans="4:27" x14ac:dyDescent="0.2">
      <c r="D176" s="2"/>
      <c r="F176" s="6"/>
      <c r="G176" s="7"/>
      <c r="AA176" s="19"/>
    </row>
    <row r="177" spans="4:27" x14ac:dyDescent="0.2">
      <c r="D177" s="2"/>
      <c r="F177" s="6"/>
      <c r="G177" s="7"/>
      <c r="AA177" s="19"/>
    </row>
    <row r="178" spans="4:27" x14ac:dyDescent="0.2">
      <c r="D178" s="2"/>
      <c r="F178" s="6"/>
      <c r="G178" s="7"/>
      <c r="AA178" s="19"/>
    </row>
    <row r="179" spans="4:27" x14ac:dyDescent="0.2">
      <c r="D179" s="2"/>
      <c r="F179" s="6"/>
      <c r="G179" s="7"/>
      <c r="AA179" s="19"/>
    </row>
    <row r="180" spans="4:27" x14ac:dyDescent="0.2">
      <c r="D180" s="2"/>
      <c r="F180" s="6"/>
      <c r="G180" s="7"/>
      <c r="AA180" s="19"/>
    </row>
    <row r="181" spans="4:27" x14ac:dyDescent="0.2">
      <c r="D181" s="2"/>
      <c r="F181" s="6"/>
      <c r="G181" s="7"/>
      <c r="AA181" s="19"/>
    </row>
    <row r="182" spans="4:27" x14ac:dyDescent="0.2">
      <c r="D182" s="2"/>
      <c r="F182" s="6"/>
      <c r="G182" s="7"/>
      <c r="AA182" s="19"/>
    </row>
    <row r="183" spans="4:27" x14ac:dyDescent="0.2">
      <c r="D183" s="2"/>
      <c r="F183" s="6"/>
      <c r="G183" s="7"/>
      <c r="AA183" s="19"/>
    </row>
    <row r="184" spans="4:27" x14ac:dyDescent="0.2">
      <c r="D184" s="2"/>
      <c r="F184" s="6"/>
      <c r="G184" s="7"/>
      <c r="AA184" s="19"/>
    </row>
    <row r="185" spans="4:27" x14ac:dyDescent="0.2">
      <c r="D185" s="2"/>
      <c r="F185" s="6"/>
      <c r="G185" s="7"/>
      <c r="AA185" s="19"/>
    </row>
    <row r="186" spans="4:27" x14ac:dyDescent="0.2">
      <c r="D186" s="2"/>
      <c r="F186" s="6"/>
      <c r="G186" s="7"/>
      <c r="AA186" s="19"/>
    </row>
    <row r="187" spans="4:27" x14ac:dyDescent="0.2">
      <c r="D187" s="2"/>
      <c r="F187" s="6"/>
      <c r="G187" s="7"/>
      <c r="AA187" s="19"/>
    </row>
    <row r="188" spans="4:27" x14ac:dyDescent="0.2">
      <c r="D188" s="2"/>
      <c r="F188" s="6"/>
      <c r="G188" s="7"/>
      <c r="AA188" s="19"/>
    </row>
    <row r="189" spans="4:27" x14ac:dyDescent="0.2">
      <c r="D189" s="2"/>
      <c r="F189" s="6"/>
      <c r="G189" s="7"/>
      <c r="AA189" s="19"/>
    </row>
    <row r="190" spans="4:27" x14ac:dyDescent="0.2">
      <c r="D190" s="2"/>
      <c r="F190" s="6"/>
      <c r="G190" s="7"/>
      <c r="AA190" s="19"/>
    </row>
    <row r="191" spans="4:27" x14ac:dyDescent="0.2">
      <c r="D191" s="2"/>
      <c r="F191" s="6"/>
      <c r="G191" s="7"/>
      <c r="AA191" s="19"/>
    </row>
    <row r="192" spans="4:27" x14ac:dyDescent="0.2">
      <c r="D192" s="2"/>
      <c r="F192" s="6"/>
      <c r="G192" s="7"/>
      <c r="AA192" s="19"/>
    </row>
    <row r="193" spans="4:27" x14ac:dyDescent="0.2">
      <c r="D193" s="2"/>
      <c r="F193" s="6"/>
      <c r="G193" s="7"/>
      <c r="AA193" s="19"/>
    </row>
    <row r="194" spans="4:27" x14ac:dyDescent="0.2">
      <c r="D194" s="2"/>
      <c r="F194" s="6"/>
      <c r="G194" s="7"/>
      <c r="AA194" s="19"/>
    </row>
    <row r="195" spans="4:27" x14ac:dyDescent="0.2">
      <c r="D195" s="2"/>
      <c r="F195" s="6"/>
      <c r="G195" s="7"/>
      <c r="AA195" s="19"/>
    </row>
    <row r="196" spans="4:27" x14ac:dyDescent="0.2">
      <c r="D196" s="2"/>
      <c r="F196" s="6"/>
      <c r="G196" s="7"/>
      <c r="AA196" s="19"/>
    </row>
    <row r="197" spans="4:27" x14ac:dyDescent="0.2">
      <c r="D197" s="2"/>
      <c r="F197" s="6"/>
      <c r="G197" s="7"/>
      <c r="AA197" s="19"/>
    </row>
    <row r="198" spans="4:27" x14ac:dyDescent="0.2">
      <c r="D198" s="2"/>
      <c r="F198" s="6"/>
      <c r="G198" s="7"/>
      <c r="AA198" s="19"/>
    </row>
    <row r="199" spans="4:27" x14ac:dyDescent="0.2">
      <c r="D199" s="2"/>
      <c r="F199" s="6"/>
      <c r="G199" s="7"/>
      <c r="AA199" s="19"/>
    </row>
    <row r="200" spans="4:27" x14ac:dyDescent="0.2">
      <c r="D200" s="2"/>
      <c r="F200" s="6"/>
      <c r="G200" s="7"/>
      <c r="AA200" s="19"/>
    </row>
    <row r="201" spans="4:27" x14ac:dyDescent="0.2">
      <c r="D201" s="2"/>
      <c r="F201" s="6"/>
      <c r="G201" s="7"/>
      <c r="AA201" s="19"/>
    </row>
    <row r="202" spans="4:27" x14ac:dyDescent="0.2">
      <c r="D202" s="2"/>
      <c r="F202" s="6"/>
      <c r="G202" s="7"/>
      <c r="AA202" s="19"/>
    </row>
    <row r="203" spans="4:27" x14ac:dyDescent="0.2">
      <c r="D203" s="2"/>
      <c r="F203" s="6"/>
      <c r="G203" s="7"/>
      <c r="AA203" s="19"/>
    </row>
    <row r="204" spans="4:27" x14ac:dyDescent="0.2">
      <c r="D204" s="2"/>
      <c r="F204" s="6"/>
      <c r="G204" s="7"/>
      <c r="AA204" s="19"/>
    </row>
    <row r="205" spans="4:27" x14ac:dyDescent="0.2">
      <c r="D205" s="2"/>
      <c r="F205" s="6"/>
      <c r="G205" s="7"/>
      <c r="AA205" s="19"/>
    </row>
    <row r="206" spans="4:27" x14ac:dyDescent="0.2">
      <c r="D206" s="2"/>
      <c r="F206" s="6"/>
      <c r="G206" s="7"/>
      <c r="AA206" s="19"/>
    </row>
    <row r="207" spans="4:27" x14ac:dyDescent="0.2">
      <c r="D207" s="2"/>
      <c r="F207" s="6"/>
      <c r="G207" s="7"/>
      <c r="AA207" s="19"/>
    </row>
    <row r="208" spans="4:27" x14ac:dyDescent="0.2">
      <c r="D208" s="2"/>
      <c r="F208" s="6"/>
      <c r="G208" s="7"/>
      <c r="AA208" s="19"/>
    </row>
    <row r="209" spans="4:27" x14ac:dyDescent="0.2">
      <c r="D209" s="2"/>
      <c r="F209" s="6"/>
      <c r="G209" s="7"/>
      <c r="AA209" s="19"/>
    </row>
    <row r="210" spans="4:27" x14ac:dyDescent="0.2">
      <c r="AA210" s="19"/>
    </row>
    <row r="211" spans="4:27" x14ac:dyDescent="0.2">
      <c r="AA211" s="19"/>
    </row>
    <row r="212" spans="4:27" x14ac:dyDescent="0.2">
      <c r="AA212" s="19"/>
    </row>
    <row r="213" spans="4:27" x14ac:dyDescent="0.2">
      <c r="AA213" s="19"/>
    </row>
    <row r="214" spans="4:27" x14ac:dyDescent="0.2">
      <c r="AA214" s="19"/>
    </row>
    <row r="215" spans="4:27" x14ac:dyDescent="0.2">
      <c r="AA215" s="19"/>
    </row>
    <row r="216" spans="4:27" x14ac:dyDescent="0.2">
      <c r="AA216" s="19"/>
    </row>
    <row r="217" spans="4:27" x14ac:dyDescent="0.2">
      <c r="AA217" s="19"/>
    </row>
    <row r="218" spans="4:27" x14ac:dyDescent="0.2">
      <c r="AA218" s="19"/>
    </row>
    <row r="219" spans="4:27" x14ac:dyDescent="0.2">
      <c r="AA219" s="19"/>
    </row>
    <row r="220" spans="4:27" x14ac:dyDescent="0.2">
      <c r="AA220" s="19"/>
    </row>
    <row r="221" spans="4:27" x14ac:dyDescent="0.2">
      <c r="AA221" s="19"/>
    </row>
  </sheetData>
  <mergeCells count="14">
    <mergeCell ref="A41:B41"/>
    <mergeCell ref="N40:N41"/>
    <mergeCell ref="A1:Y1"/>
    <mergeCell ref="D2:G2"/>
    <mergeCell ref="H2:J2"/>
    <mergeCell ref="G3:K3"/>
    <mergeCell ref="A2:B2"/>
    <mergeCell ref="C96:J96"/>
    <mergeCell ref="K2:M2"/>
    <mergeCell ref="H98:J98"/>
    <mergeCell ref="H100:I100"/>
    <mergeCell ref="X41:Y41"/>
    <mergeCell ref="C40:M40"/>
    <mergeCell ref="K41:M41"/>
  </mergeCells>
  <phoneticPr fontId="32" type="noConversion"/>
  <pageMargins left="0.23622047244094491" right="0" top="0.11811023622047245" bottom="0" header="0.51181102362204722" footer="0.51181102362204722"/>
  <pageSetup paperSize="9" scale="9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3"/>
  <dimension ref="A1:AB203"/>
  <sheetViews>
    <sheetView tabSelected="1" zoomScale="130" zoomScaleNormal="120" zoomScaleSheetLayoutView="100" workbookViewId="0">
      <selection activeCell="B83" sqref="B83"/>
    </sheetView>
  </sheetViews>
  <sheetFormatPr defaultColWidth="9.140625" defaultRowHeight="12.75" x14ac:dyDescent="0.2"/>
  <cols>
    <col min="1" max="1" width="7" style="1" customWidth="1"/>
    <col min="2" max="2" width="22.5703125" style="1" customWidth="1"/>
    <col min="3" max="3" width="5.5703125" style="1" customWidth="1"/>
    <col min="4" max="4" width="8.5703125" style="1" customWidth="1"/>
    <col min="5" max="5" width="3.5703125" style="1" customWidth="1"/>
    <col min="6" max="6" width="2.42578125" style="1" customWidth="1"/>
    <col min="7" max="7" width="8.5703125" style="1" customWidth="1"/>
    <col min="8" max="8" width="7.5703125" style="1" customWidth="1"/>
    <col min="9" max="9" width="2.42578125" style="1" customWidth="1"/>
    <col min="10" max="10" width="6.5703125" style="1" customWidth="1"/>
    <col min="11" max="11" width="2.42578125" style="1" customWidth="1"/>
    <col min="12" max="12" width="12.42578125" style="2" customWidth="1"/>
    <col min="13" max="13" width="4.5703125" style="2" customWidth="1"/>
    <col min="14" max="14" width="10.5703125" style="2" customWidth="1"/>
    <col min="15" max="15" width="6.85546875" style="1" hidden="1" customWidth="1"/>
    <col min="16" max="16" width="5.5703125" style="1" customWidth="1"/>
    <col min="17" max="17" width="3.42578125" style="1" customWidth="1"/>
    <col min="18" max="21" width="9.140625" style="1" hidden="1" customWidth="1"/>
    <col min="22" max="22" width="0.140625" style="1" hidden="1" customWidth="1"/>
    <col min="23" max="23" width="8.5703125" style="1" hidden="1" customWidth="1"/>
    <col min="24" max="27" width="9.140625" style="1" hidden="1" customWidth="1"/>
    <col min="28" max="16384" width="9.140625" style="1"/>
  </cols>
  <sheetData>
    <row r="1" spans="1:28" ht="25.5" customHeight="1" x14ac:dyDescent="0.2">
      <c r="A1" s="207" t="s">
        <v>0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19"/>
    </row>
    <row r="2" spans="1:28" ht="25.5" customHeight="1" thickBot="1" x14ac:dyDescent="0.25">
      <c r="A2" s="238" t="s">
        <v>66</v>
      </c>
      <c r="B2" s="238"/>
      <c r="C2" s="61"/>
      <c r="D2" s="208"/>
      <c r="E2" s="208"/>
      <c r="F2" s="208"/>
      <c r="G2" s="208"/>
      <c r="H2" s="232" t="s">
        <v>131</v>
      </c>
      <c r="I2" s="232"/>
      <c r="J2" s="232"/>
      <c r="K2" s="239"/>
      <c r="L2" s="239"/>
      <c r="M2" s="239"/>
      <c r="N2" s="110" t="s">
        <v>110</v>
      </c>
      <c r="O2" s="60"/>
      <c r="P2" s="19"/>
      <c r="AB2" s="19"/>
    </row>
    <row r="3" spans="1:28" ht="25.5" customHeight="1" thickBot="1" x14ac:dyDescent="0.25">
      <c r="A3" s="72"/>
      <c r="B3" s="138"/>
      <c r="C3" s="73"/>
      <c r="D3" s="74"/>
      <c r="E3" s="74"/>
      <c r="F3" s="74"/>
      <c r="G3" s="233" t="s">
        <v>109</v>
      </c>
      <c r="H3" s="233"/>
      <c r="I3" s="233"/>
      <c r="J3" s="233"/>
      <c r="K3" s="234"/>
      <c r="L3" s="106">
        <f>strona2!L96</f>
        <v>1807.9599999999996</v>
      </c>
      <c r="M3" s="107" t="s">
        <v>38</v>
      </c>
      <c r="N3" s="87"/>
      <c r="O3" s="80"/>
      <c r="P3" s="19"/>
    </row>
    <row r="4" spans="1:28" ht="13.5" hidden="1" thickBot="1" x14ac:dyDescent="0.25">
      <c r="A4" s="75"/>
      <c r="B4" s="75"/>
      <c r="C4" s="77" t="s">
        <v>1</v>
      </c>
      <c r="D4" s="77"/>
      <c r="E4" s="77"/>
      <c r="F4" s="77"/>
      <c r="G4" s="77"/>
      <c r="H4" s="77"/>
      <c r="I4" s="77"/>
      <c r="J4" s="77"/>
      <c r="K4" s="77"/>
      <c r="L4" s="86"/>
      <c r="M4" s="86"/>
      <c r="N4" s="86"/>
      <c r="O4" s="77"/>
      <c r="P4" s="19"/>
    </row>
    <row r="5" spans="1:28" ht="13.5" hidden="1" thickBot="1" x14ac:dyDescent="0.25">
      <c r="A5" s="75"/>
      <c r="B5" s="75"/>
      <c r="C5" s="77" t="s">
        <v>2</v>
      </c>
      <c r="D5" s="77"/>
      <c r="E5" s="77"/>
      <c r="F5" s="77"/>
      <c r="G5" s="77"/>
      <c r="H5" s="77"/>
      <c r="I5" s="77"/>
      <c r="J5" s="77"/>
      <c r="K5" s="77"/>
      <c r="L5" s="86"/>
      <c r="M5" s="86"/>
      <c r="N5" s="86"/>
      <c r="O5" s="77"/>
      <c r="P5" s="19"/>
    </row>
    <row r="6" spans="1:28" ht="13.5" hidden="1" thickBot="1" x14ac:dyDescent="0.25">
      <c r="A6" s="75"/>
      <c r="B6" s="75"/>
      <c r="C6" s="77" t="s">
        <v>3</v>
      </c>
      <c r="D6" s="77"/>
      <c r="E6" s="77"/>
      <c r="F6" s="77"/>
      <c r="G6" s="77"/>
      <c r="H6" s="77"/>
      <c r="I6" s="77"/>
      <c r="J6" s="77"/>
      <c r="K6" s="77"/>
      <c r="L6" s="86"/>
      <c r="M6" s="86"/>
      <c r="N6" s="86"/>
      <c r="O6" s="77"/>
      <c r="P6" s="19"/>
    </row>
    <row r="7" spans="1:28" ht="13.5" hidden="1" thickBot="1" x14ac:dyDescent="0.25">
      <c r="A7" s="75"/>
      <c r="B7" s="75"/>
      <c r="C7" s="77" t="s">
        <v>4</v>
      </c>
      <c r="D7" s="77"/>
      <c r="E7" s="77"/>
      <c r="F7" s="77"/>
      <c r="G7" s="77"/>
      <c r="H7" s="77"/>
      <c r="I7" s="77"/>
      <c r="J7" s="77"/>
      <c r="K7" s="77"/>
      <c r="L7" s="86"/>
      <c r="M7" s="86"/>
      <c r="N7" s="86"/>
      <c r="O7" s="77"/>
      <c r="P7" s="19"/>
    </row>
    <row r="8" spans="1:28" ht="13.5" hidden="1" thickBot="1" x14ac:dyDescent="0.25">
      <c r="A8" s="75"/>
      <c r="B8" s="75"/>
      <c r="C8" s="77" t="s">
        <v>5</v>
      </c>
      <c r="D8" s="77"/>
      <c r="E8" s="77"/>
      <c r="F8" s="77"/>
      <c r="G8" s="77"/>
      <c r="H8" s="77"/>
      <c r="I8" s="77"/>
      <c r="J8" s="77"/>
      <c r="K8" s="77"/>
      <c r="L8" s="86"/>
      <c r="M8" s="86"/>
      <c r="N8" s="86"/>
      <c r="O8" s="77"/>
      <c r="P8" s="19"/>
    </row>
    <row r="9" spans="1:28" ht="13.5" hidden="1" thickBot="1" x14ac:dyDescent="0.25">
      <c r="A9" s="75"/>
      <c r="B9" s="75"/>
      <c r="C9" s="77" t="s">
        <v>6</v>
      </c>
      <c r="D9" s="77"/>
      <c r="E9" s="77"/>
      <c r="F9" s="77"/>
      <c r="G9" s="77"/>
      <c r="H9" s="77"/>
      <c r="I9" s="77"/>
      <c r="J9" s="77"/>
      <c r="K9" s="77"/>
      <c r="L9" s="86"/>
      <c r="M9" s="86"/>
      <c r="N9" s="86"/>
      <c r="O9" s="77"/>
      <c r="P9" s="19"/>
    </row>
    <row r="10" spans="1:28" ht="13.5" hidden="1" thickBot="1" x14ac:dyDescent="0.25">
      <c r="A10" s="75"/>
      <c r="B10" s="75"/>
      <c r="C10" s="77" t="s">
        <v>7</v>
      </c>
      <c r="D10" s="77"/>
      <c r="E10" s="77"/>
      <c r="F10" s="77"/>
      <c r="G10" s="77"/>
      <c r="H10" s="77"/>
      <c r="I10" s="77"/>
      <c r="J10" s="77"/>
      <c r="K10" s="77"/>
      <c r="L10" s="86"/>
      <c r="M10" s="86"/>
      <c r="N10" s="86"/>
      <c r="O10" s="77"/>
      <c r="P10" s="19"/>
    </row>
    <row r="11" spans="1:28" ht="13.5" hidden="1" thickBot="1" x14ac:dyDescent="0.25">
      <c r="A11" s="75"/>
      <c r="B11" s="75"/>
      <c r="C11" s="77" t="s">
        <v>8</v>
      </c>
      <c r="D11" s="77"/>
      <c r="E11" s="77"/>
      <c r="F11" s="77"/>
      <c r="G11" s="77"/>
      <c r="H11" s="77"/>
      <c r="I11" s="77"/>
      <c r="J11" s="77"/>
      <c r="K11" s="77"/>
      <c r="L11" s="86"/>
      <c r="M11" s="86"/>
      <c r="N11" s="86"/>
      <c r="O11" s="77"/>
      <c r="P11" s="19"/>
    </row>
    <row r="12" spans="1:28" ht="13.5" hidden="1" thickBot="1" x14ac:dyDescent="0.25">
      <c r="A12" s="75"/>
      <c r="B12" s="75"/>
      <c r="C12" s="77" t="s">
        <v>9</v>
      </c>
      <c r="D12" s="77"/>
      <c r="E12" s="77"/>
      <c r="F12" s="77"/>
      <c r="G12" s="77"/>
      <c r="H12" s="77"/>
      <c r="I12" s="77"/>
      <c r="J12" s="77"/>
      <c r="K12" s="77"/>
      <c r="L12" s="86"/>
      <c r="M12" s="86"/>
      <c r="N12" s="86"/>
      <c r="O12" s="77"/>
      <c r="P12" s="19"/>
    </row>
    <row r="13" spans="1:28" ht="13.5" hidden="1" thickBot="1" x14ac:dyDescent="0.25">
      <c r="A13" s="75"/>
      <c r="B13" s="75"/>
      <c r="C13" s="77" t="s">
        <v>10</v>
      </c>
      <c r="D13" s="77"/>
      <c r="E13" s="77"/>
      <c r="F13" s="77"/>
      <c r="G13" s="77"/>
      <c r="H13" s="77"/>
      <c r="I13" s="77"/>
      <c r="J13" s="77"/>
      <c r="K13" s="77"/>
      <c r="L13" s="86"/>
      <c r="M13" s="86"/>
      <c r="N13" s="86"/>
      <c r="O13" s="77"/>
      <c r="P13" s="19"/>
    </row>
    <row r="14" spans="1:28" ht="13.5" hidden="1" thickBot="1" x14ac:dyDescent="0.25">
      <c r="A14" s="75"/>
      <c r="B14" s="75"/>
      <c r="C14" s="77" t="s">
        <v>11</v>
      </c>
      <c r="D14" s="77"/>
      <c r="E14" s="77"/>
      <c r="F14" s="77"/>
      <c r="G14" s="77"/>
      <c r="H14" s="77"/>
      <c r="I14" s="77"/>
      <c r="J14" s="77"/>
      <c r="K14" s="77"/>
      <c r="L14" s="86"/>
      <c r="M14" s="86"/>
      <c r="N14" s="86"/>
      <c r="O14" s="77"/>
      <c r="P14" s="19"/>
    </row>
    <row r="15" spans="1:28" ht="13.5" hidden="1" thickBot="1" x14ac:dyDescent="0.25">
      <c r="A15" s="75"/>
      <c r="B15" s="75"/>
      <c r="C15" s="77" t="s">
        <v>12</v>
      </c>
      <c r="D15" s="77"/>
      <c r="E15" s="77"/>
      <c r="F15" s="77"/>
      <c r="G15" s="77"/>
      <c r="H15" s="77"/>
      <c r="I15" s="77"/>
      <c r="J15" s="77"/>
      <c r="K15" s="77"/>
      <c r="L15" s="86"/>
      <c r="M15" s="86"/>
      <c r="N15" s="86"/>
      <c r="O15" s="77"/>
      <c r="P15" s="19"/>
    </row>
    <row r="16" spans="1:28" ht="13.5" hidden="1" thickBot="1" x14ac:dyDescent="0.25">
      <c r="A16" s="75"/>
      <c r="B16" s="75"/>
      <c r="C16" s="77" t="s">
        <v>13</v>
      </c>
      <c r="D16" s="77"/>
      <c r="E16" s="77"/>
      <c r="F16" s="77"/>
      <c r="G16" s="77"/>
      <c r="H16" s="77"/>
      <c r="I16" s="77"/>
      <c r="J16" s="77"/>
      <c r="K16" s="77"/>
      <c r="L16" s="86"/>
      <c r="M16" s="86"/>
      <c r="N16" s="86"/>
      <c r="O16" s="77"/>
      <c r="P16" s="19"/>
    </row>
    <row r="17" spans="1:16" ht="13.5" hidden="1" thickBot="1" x14ac:dyDescent="0.25">
      <c r="A17" s="75"/>
      <c r="B17" s="75"/>
      <c r="C17" s="77" t="s">
        <v>14</v>
      </c>
      <c r="D17" s="77"/>
      <c r="E17" s="77"/>
      <c r="F17" s="77"/>
      <c r="G17" s="77"/>
      <c r="H17" s="77"/>
      <c r="I17" s="77"/>
      <c r="J17" s="77"/>
      <c r="K17" s="77"/>
      <c r="L17" s="86"/>
      <c r="M17" s="86"/>
      <c r="N17" s="86"/>
      <c r="O17" s="77"/>
      <c r="P17" s="19"/>
    </row>
    <row r="18" spans="1:16" ht="13.5" hidden="1" thickBot="1" x14ac:dyDescent="0.25">
      <c r="A18" s="75"/>
      <c r="B18" s="75"/>
      <c r="C18" s="77" t="s">
        <v>15</v>
      </c>
      <c r="D18" s="77"/>
      <c r="E18" s="77"/>
      <c r="F18" s="77"/>
      <c r="G18" s="77"/>
      <c r="H18" s="77"/>
      <c r="I18" s="77"/>
      <c r="J18" s="77"/>
      <c r="K18" s="77"/>
      <c r="L18" s="86"/>
      <c r="M18" s="86"/>
      <c r="N18" s="86"/>
      <c r="O18" s="77"/>
      <c r="P18" s="19"/>
    </row>
    <row r="19" spans="1:16" ht="13.5" hidden="1" thickBot="1" x14ac:dyDescent="0.25">
      <c r="A19" s="75"/>
      <c r="B19" s="75"/>
      <c r="C19" s="77" t="s">
        <v>16</v>
      </c>
      <c r="D19" s="77"/>
      <c r="E19" s="77"/>
      <c r="F19" s="77"/>
      <c r="G19" s="77"/>
      <c r="H19" s="77"/>
      <c r="I19" s="77"/>
      <c r="J19" s="77"/>
      <c r="K19" s="77"/>
      <c r="L19" s="86"/>
      <c r="M19" s="86"/>
      <c r="N19" s="86"/>
      <c r="O19" s="77"/>
      <c r="P19" s="19"/>
    </row>
    <row r="20" spans="1:16" ht="13.5" hidden="1" thickBot="1" x14ac:dyDescent="0.25">
      <c r="A20" s="75"/>
      <c r="B20" s="75"/>
      <c r="C20" s="77" t="s">
        <v>17</v>
      </c>
      <c r="D20" s="77"/>
      <c r="E20" s="77"/>
      <c r="F20" s="77"/>
      <c r="G20" s="77"/>
      <c r="H20" s="77"/>
      <c r="I20" s="77"/>
      <c r="J20" s="77"/>
      <c r="K20" s="77"/>
      <c r="L20" s="86"/>
      <c r="M20" s="86"/>
      <c r="N20" s="86"/>
      <c r="O20" s="77"/>
      <c r="P20" s="19"/>
    </row>
    <row r="21" spans="1:16" ht="13.5" hidden="1" thickBot="1" x14ac:dyDescent="0.25">
      <c r="A21" s="75"/>
      <c r="B21" s="75"/>
      <c r="C21" s="77" t="s">
        <v>18</v>
      </c>
      <c r="D21" s="77"/>
      <c r="E21" s="77"/>
      <c r="F21" s="77"/>
      <c r="G21" s="77"/>
      <c r="H21" s="77"/>
      <c r="I21" s="77"/>
      <c r="J21" s="77"/>
      <c r="K21" s="77"/>
      <c r="L21" s="86"/>
      <c r="M21" s="86"/>
      <c r="N21" s="86"/>
      <c r="O21" s="77"/>
      <c r="P21" s="19"/>
    </row>
    <row r="22" spans="1:16" ht="13.5" hidden="1" thickBot="1" x14ac:dyDescent="0.25">
      <c r="A22" s="75"/>
      <c r="B22" s="75"/>
      <c r="C22" s="77" t="s">
        <v>19</v>
      </c>
      <c r="D22" s="77"/>
      <c r="E22" s="77"/>
      <c r="F22" s="77"/>
      <c r="G22" s="77"/>
      <c r="H22" s="77"/>
      <c r="I22" s="77"/>
      <c r="J22" s="77"/>
      <c r="K22" s="77"/>
      <c r="L22" s="86"/>
      <c r="M22" s="86"/>
      <c r="N22" s="86"/>
      <c r="O22" s="77"/>
      <c r="P22" s="19"/>
    </row>
    <row r="23" spans="1:16" ht="13.5" hidden="1" thickBot="1" x14ac:dyDescent="0.25">
      <c r="A23" s="75"/>
      <c r="B23" s="75"/>
      <c r="C23" s="77" t="s">
        <v>20</v>
      </c>
      <c r="D23" s="77"/>
      <c r="E23" s="77"/>
      <c r="F23" s="77"/>
      <c r="G23" s="77"/>
      <c r="H23" s="77"/>
      <c r="I23" s="77"/>
      <c r="J23" s="77"/>
      <c r="K23" s="77"/>
      <c r="L23" s="86"/>
      <c r="M23" s="86"/>
      <c r="N23" s="86"/>
      <c r="O23" s="77"/>
      <c r="P23" s="19"/>
    </row>
    <row r="24" spans="1:16" ht="13.5" hidden="1" thickBot="1" x14ac:dyDescent="0.25">
      <c r="A24" s="75"/>
      <c r="B24" s="75"/>
      <c r="C24" s="77" t="s">
        <v>21</v>
      </c>
      <c r="D24" s="77"/>
      <c r="E24" s="77"/>
      <c r="F24" s="77"/>
      <c r="G24" s="77"/>
      <c r="H24" s="77"/>
      <c r="I24" s="77"/>
      <c r="J24" s="77"/>
      <c r="K24" s="77"/>
      <c r="L24" s="86"/>
      <c r="M24" s="86"/>
      <c r="N24" s="86"/>
      <c r="O24" s="77"/>
      <c r="P24" s="19"/>
    </row>
    <row r="25" spans="1:16" ht="13.5" hidden="1" thickBot="1" x14ac:dyDescent="0.25">
      <c r="A25" s="75"/>
      <c r="B25" s="75"/>
      <c r="C25" s="77" t="s">
        <v>22</v>
      </c>
      <c r="D25" s="77"/>
      <c r="E25" s="77"/>
      <c r="F25" s="77"/>
      <c r="G25" s="77"/>
      <c r="H25" s="77"/>
      <c r="I25" s="77"/>
      <c r="J25" s="77"/>
      <c r="K25" s="77"/>
      <c r="L25" s="86"/>
      <c r="M25" s="86"/>
      <c r="N25" s="86"/>
      <c r="O25" s="77"/>
      <c r="P25" s="19"/>
    </row>
    <row r="26" spans="1:16" ht="13.5" hidden="1" thickBot="1" x14ac:dyDescent="0.25">
      <c r="A26" s="75"/>
      <c r="B26" s="75"/>
      <c r="C26" s="77" t="s">
        <v>23</v>
      </c>
      <c r="D26" s="77"/>
      <c r="E26" s="77"/>
      <c r="F26" s="77"/>
      <c r="G26" s="77"/>
      <c r="H26" s="77"/>
      <c r="I26" s="77"/>
      <c r="J26" s="77"/>
      <c r="K26" s="77"/>
      <c r="L26" s="86"/>
      <c r="M26" s="86"/>
      <c r="N26" s="86"/>
      <c r="O26" s="77"/>
      <c r="P26" s="19"/>
    </row>
    <row r="27" spans="1:16" ht="13.5" hidden="1" thickBot="1" x14ac:dyDescent="0.25">
      <c r="A27" s="75"/>
      <c r="B27" s="75"/>
      <c r="C27" s="77" t="s">
        <v>24</v>
      </c>
      <c r="D27" s="77"/>
      <c r="E27" s="77"/>
      <c r="F27" s="77"/>
      <c r="G27" s="77"/>
      <c r="H27" s="77"/>
      <c r="I27" s="77"/>
      <c r="J27" s="77"/>
      <c r="K27" s="77"/>
      <c r="L27" s="86"/>
      <c r="M27" s="86"/>
      <c r="N27" s="86"/>
      <c r="O27" s="77"/>
      <c r="P27" s="19"/>
    </row>
    <row r="28" spans="1:16" ht="13.5" hidden="1" thickBot="1" x14ac:dyDescent="0.25">
      <c r="A28" s="75"/>
      <c r="B28" s="75"/>
      <c r="C28" s="77" t="s">
        <v>25</v>
      </c>
      <c r="D28" s="77"/>
      <c r="E28" s="77"/>
      <c r="F28" s="77"/>
      <c r="G28" s="77"/>
      <c r="H28" s="77"/>
      <c r="I28" s="77"/>
      <c r="J28" s="77"/>
      <c r="K28" s="77"/>
      <c r="L28" s="86"/>
      <c r="M28" s="86"/>
      <c r="N28" s="86"/>
      <c r="O28" s="77"/>
      <c r="P28" s="19"/>
    </row>
    <row r="29" spans="1:16" ht="13.5" hidden="1" thickBot="1" x14ac:dyDescent="0.25">
      <c r="A29" s="75"/>
      <c r="B29" s="75"/>
      <c r="C29" s="77" t="s">
        <v>26</v>
      </c>
      <c r="D29" s="77"/>
      <c r="E29" s="77"/>
      <c r="F29" s="77"/>
      <c r="G29" s="77"/>
      <c r="H29" s="77"/>
      <c r="I29" s="77"/>
      <c r="J29" s="77"/>
      <c r="K29" s="77"/>
      <c r="L29" s="86"/>
      <c r="M29" s="86"/>
      <c r="N29" s="86"/>
      <c r="O29" s="77"/>
      <c r="P29" s="19"/>
    </row>
    <row r="30" spans="1:16" ht="13.5" hidden="1" thickBot="1" x14ac:dyDescent="0.25">
      <c r="A30" s="75"/>
      <c r="B30" s="75"/>
      <c r="C30" s="77" t="s">
        <v>27</v>
      </c>
      <c r="D30" s="77"/>
      <c r="E30" s="77"/>
      <c r="F30" s="77"/>
      <c r="G30" s="77"/>
      <c r="H30" s="77"/>
      <c r="I30" s="77"/>
      <c r="J30" s="77"/>
      <c r="K30" s="77"/>
      <c r="L30" s="86"/>
      <c r="M30" s="86"/>
      <c r="N30" s="86"/>
      <c r="O30" s="77"/>
      <c r="P30" s="19"/>
    </row>
    <row r="31" spans="1:16" ht="13.5" hidden="1" thickBot="1" x14ac:dyDescent="0.25">
      <c r="A31" s="75"/>
      <c r="B31" s="75"/>
      <c r="C31" s="77" t="s">
        <v>28</v>
      </c>
      <c r="D31" s="77"/>
      <c r="E31" s="77"/>
      <c r="F31" s="77"/>
      <c r="G31" s="77"/>
      <c r="H31" s="77"/>
      <c r="I31" s="77"/>
      <c r="J31" s="77"/>
      <c r="K31" s="77"/>
      <c r="L31" s="86"/>
      <c r="M31" s="86"/>
      <c r="N31" s="86"/>
      <c r="O31" s="77"/>
      <c r="P31" s="19"/>
    </row>
    <row r="32" spans="1:16" ht="13.5" hidden="1" thickBot="1" x14ac:dyDescent="0.25">
      <c r="A32" s="75"/>
      <c r="B32" s="75"/>
      <c r="C32" s="77" t="s">
        <v>29</v>
      </c>
      <c r="D32" s="77"/>
      <c r="E32" s="77"/>
      <c r="F32" s="77"/>
      <c r="G32" s="77"/>
      <c r="H32" s="77"/>
      <c r="I32" s="77"/>
      <c r="J32" s="77"/>
      <c r="K32" s="77"/>
      <c r="L32" s="86"/>
      <c r="M32" s="86"/>
      <c r="N32" s="86"/>
      <c r="O32" s="77"/>
      <c r="P32" s="19"/>
    </row>
    <row r="33" spans="1:20" ht="13.5" hidden="1" thickBot="1" x14ac:dyDescent="0.25">
      <c r="A33" s="75"/>
      <c r="B33" s="75"/>
      <c r="C33" s="77" t="s">
        <v>30</v>
      </c>
      <c r="D33" s="77"/>
      <c r="E33" s="77"/>
      <c r="F33" s="77"/>
      <c r="G33" s="77"/>
      <c r="H33" s="77"/>
      <c r="I33" s="77"/>
      <c r="J33" s="77"/>
      <c r="K33" s="77"/>
      <c r="L33" s="86"/>
      <c r="M33" s="86"/>
      <c r="N33" s="86"/>
      <c r="O33" s="77"/>
      <c r="P33" s="19"/>
    </row>
    <row r="34" spans="1:20" ht="13.5" hidden="1" thickBot="1" x14ac:dyDescent="0.25">
      <c r="A34" s="75"/>
      <c r="B34" s="75"/>
      <c r="C34" s="77" t="s">
        <v>31</v>
      </c>
      <c r="D34" s="77"/>
      <c r="E34" s="77"/>
      <c r="F34" s="77"/>
      <c r="G34" s="77"/>
      <c r="H34" s="77"/>
      <c r="I34" s="77"/>
      <c r="J34" s="77"/>
      <c r="K34" s="77"/>
      <c r="L34" s="86"/>
      <c r="M34" s="86"/>
      <c r="N34" s="86"/>
      <c r="O34" s="77"/>
      <c r="P34" s="19"/>
    </row>
    <row r="35" spans="1:20" ht="13.5" hidden="1" thickBot="1" x14ac:dyDescent="0.25">
      <c r="A35" s="75"/>
      <c r="B35" s="75"/>
      <c r="C35" s="77" t="s">
        <v>32</v>
      </c>
      <c r="D35" s="77"/>
      <c r="E35" s="77"/>
      <c r="F35" s="77"/>
      <c r="G35" s="77"/>
      <c r="H35" s="77"/>
      <c r="I35" s="77"/>
      <c r="J35" s="77"/>
      <c r="K35" s="77"/>
      <c r="L35" s="86"/>
      <c r="M35" s="86"/>
      <c r="N35" s="86"/>
      <c r="O35" s="77"/>
      <c r="P35" s="19"/>
    </row>
    <row r="36" spans="1:20" ht="13.5" hidden="1" thickBot="1" x14ac:dyDescent="0.25">
      <c r="A36" s="75"/>
      <c r="B36" s="75"/>
      <c r="C36" s="77" t="s">
        <v>33</v>
      </c>
      <c r="D36" s="77"/>
      <c r="E36" s="77"/>
      <c r="F36" s="77"/>
      <c r="G36" s="77"/>
      <c r="H36" s="77"/>
      <c r="I36" s="77"/>
      <c r="J36" s="77"/>
      <c r="K36" s="77"/>
      <c r="L36" s="86"/>
      <c r="M36" s="86"/>
      <c r="N36" s="86"/>
      <c r="O36" s="77"/>
      <c r="P36" s="19"/>
    </row>
    <row r="37" spans="1:20" ht="13.5" hidden="1" thickBot="1" x14ac:dyDescent="0.25">
      <c r="A37" s="75"/>
      <c r="B37" s="75"/>
      <c r="C37" s="77" t="s">
        <v>34</v>
      </c>
      <c r="D37" s="77"/>
      <c r="E37" s="77"/>
      <c r="F37" s="77"/>
      <c r="G37" s="77"/>
      <c r="H37" s="77"/>
      <c r="I37" s="77"/>
      <c r="J37" s="77"/>
      <c r="K37" s="77"/>
      <c r="L37" s="86"/>
      <c r="M37" s="86"/>
      <c r="N37" s="86"/>
      <c r="O37" s="77"/>
      <c r="P37" s="19"/>
    </row>
    <row r="38" spans="1:20" ht="13.5" hidden="1" thickBot="1" x14ac:dyDescent="0.25">
      <c r="A38" s="75"/>
      <c r="B38" s="75"/>
      <c r="C38" s="77" t="s">
        <v>35</v>
      </c>
      <c r="D38" s="77"/>
      <c r="E38" s="77"/>
      <c r="F38" s="77"/>
      <c r="G38" s="77"/>
      <c r="H38" s="77"/>
      <c r="I38" s="77"/>
      <c r="J38" s="77"/>
      <c r="K38" s="77"/>
      <c r="L38" s="86"/>
      <c r="M38" s="86"/>
      <c r="N38" s="86"/>
      <c r="O38" s="77"/>
      <c r="P38" s="19"/>
    </row>
    <row r="39" spans="1:20" ht="13.5" hidden="1" thickBot="1" x14ac:dyDescent="0.25">
      <c r="A39" s="75"/>
      <c r="B39" s="75"/>
      <c r="C39" s="77" t="s">
        <v>36</v>
      </c>
      <c r="D39" s="77"/>
      <c r="E39" s="77"/>
      <c r="F39" s="77"/>
      <c r="G39" s="77"/>
      <c r="H39" s="77"/>
      <c r="I39" s="77"/>
      <c r="J39" s="77"/>
      <c r="K39" s="77"/>
      <c r="L39" s="86"/>
      <c r="M39" s="86"/>
      <c r="N39" s="86"/>
      <c r="O39" s="77"/>
      <c r="P39" s="19"/>
    </row>
    <row r="40" spans="1:20" ht="25.5" customHeight="1" thickBot="1" x14ac:dyDescent="0.25">
      <c r="A40" s="56" t="s">
        <v>64</v>
      </c>
      <c r="B40" s="139" t="s">
        <v>82</v>
      </c>
      <c r="C40" s="210" t="s">
        <v>63</v>
      </c>
      <c r="D40" s="211"/>
      <c r="E40" s="211"/>
      <c r="F40" s="211"/>
      <c r="G40" s="211"/>
      <c r="H40" s="211"/>
      <c r="I40" s="211"/>
      <c r="J40" s="211"/>
      <c r="K40" s="211"/>
      <c r="L40" s="211"/>
      <c r="M40" s="212"/>
      <c r="N40" s="230" t="s">
        <v>96</v>
      </c>
      <c r="O40" s="78"/>
      <c r="P40" s="19"/>
    </row>
    <row r="41" spans="1:20" ht="12.75" customHeight="1" thickBot="1" x14ac:dyDescent="0.25">
      <c r="A41" s="215"/>
      <c r="B41" s="216"/>
      <c r="C41" s="64" t="s">
        <v>60</v>
      </c>
      <c r="D41" s="47" t="s">
        <v>61</v>
      </c>
      <c r="E41" s="48" t="s">
        <v>62</v>
      </c>
      <c r="F41" s="112" t="str">
        <f>IF(ISERROR(VLOOKUP(C41,TabelaNorm!$A$2:$E$50,4,FALSE)),"","x")</f>
        <v/>
      </c>
      <c r="G41" s="49" t="s">
        <v>87</v>
      </c>
      <c r="H41" s="49" t="str">
        <f>IF(ISERROR(VLOOKUP($C41,TabelaNorm!$A$2:$E$50,3,FALSE)),"",VLOOKUP($C41,TabelaNorm!$A$2:$E$50,3,FALSE))</f>
        <v/>
      </c>
      <c r="I41" s="112" t="str">
        <f>IF(ISERROR(IF(VLOOKUP($C41,TabelaNorm!$A$2:$E$50,5,FALSE)=1,"x","")),"",IF(VLOOKUP($C41,TabelaNorm!$A$2:$E$50,5,FALSE)=1,"x",""))</f>
        <v/>
      </c>
      <c r="J41" s="47" t="s">
        <v>86</v>
      </c>
      <c r="K41" s="228" t="s">
        <v>70</v>
      </c>
      <c r="L41" s="228"/>
      <c r="M41" s="229"/>
      <c r="N41" s="231"/>
      <c r="O41" s="81"/>
      <c r="P41" s="19"/>
    </row>
    <row r="42" spans="1:20" x14ac:dyDescent="0.2">
      <c r="A42" s="113"/>
      <c r="B42" s="129" t="s">
        <v>132</v>
      </c>
      <c r="C42" s="114" t="s">
        <v>11</v>
      </c>
      <c r="D42" s="126">
        <v>462</v>
      </c>
      <c r="E42" s="124" t="str">
        <f>IF(ISERROR(VLOOKUP(C42,[2]TabelaNorm!$A$2:$E$50,4,FALSE)),"",VLOOKUP(C42,[2]TabelaNorm!$A$2:$E$50,4,FALSE))</f>
        <v>mb</v>
      </c>
      <c r="F42" s="124" t="str">
        <f>IF(ISERROR(VLOOKUP(C42,[2]TabelaNorm!$A$2:$E$50,4,FALSE)),"","x")</f>
        <v>x</v>
      </c>
      <c r="G42" s="127">
        <f>IF(ISERROR(VLOOKUP($C42,[2]TabelaNorm!$A$2:$E$50,2,FALSE)),"",VLOOKUP($C42,[2]TabelaNorm!$A$2:$E$50,2,FALSE))</f>
        <v>0.04</v>
      </c>
      <c r="H42" s="127" t="str">
        <f>IF(ISERROR(VLOOKUP($C42,[2]TabelaNorm!$A$2:$E$50,3,FALSE)),"",VLOOKUP($C42,[2]TabelaNorm!$A$2:$E$50,3,FALSE))</f>
        <v>m2/mb</v>
      </c>
      <c r="I42" s="124" t="str">
        <f>IF(ISERROR(IF(VLOOKUP($C42,[2]TabelaNorm!$A$2:$E$50,5,FALSE)=1,"x","")),"",IF(VLOOKUP($C42,[2]TabelaNorm!$A$2:$E$50,5,FALSE)=1,"x",""))</f>
        <v/>
      </c>
      <c r="J42" s="126"/>
      <c r="K42" s="124" t="str">
        <f>IF(ISERROR(VLOOKUP($C42,[2]TabelaNorm!$A$2:$E$50,4,FALSE)),"","=")</f>
        <v>=</v>
      </c>
      <c r="L42" s="148">
        <f t="shared" ref="L42:L44" si="0">IF(ISERROR(IF(I42="x",D42*G42*J42,D42*G42)),"",IF(I42="x",D42*G42*J42,D42*G42))</f>
        <v>18.48</v>
      </c>
      <c r="M42" s="125" t="str">
        <f>IF(ISERROR(VLOOKUP($C42,[2]TabelaNorm!$A$2:$E$50,4,FALSE)),"","m2")</f>
        <v>m2</v>
      </c>
      <c r="N42" s="132"/>
      <c r="O42" s="39"/>
      <c r="P42" s="19"/>
    </row>
    <row r="43" spans="1:20" x14ac:dyDescent="0.2">
      <c r="A43" s="114"/>
      <c r="B43" s="130"/>
      <c r="C43" s="114" t="s">
        <v>26</v>
      </c>
      <c r="D43" s="126">
        <v>54</v>
      </c>
      <c r="E43" s="124" t="str">
        <f>IF(ISERROR(VLOOKUP(C43,[2]TabelaNorm!$A$2:$E$50,4,FALSE)),"",VLOOKUP(C43,[2]TabelaNorm!$A$2:$E$50,4,FALSE))</f>
        <v>mb</v>
      </c>
      <c r="F43" s="124" t="str">
        <f>IF(ISERROR(VLOOKUP(C43,[2]TabelaNorm!$A$2:$E$50,4,FALSE)),"","x")</f>
        <v>x</v>
      </c>
      <c r="G43" s="127">
        <f>IF(ISERROR(VLOOKUP($C43,[2]TabelaNorm!$A$2:$E$50,2,FALSE)),"",VLOOKUP($C43,[2]TabelaNorm!$A$2:$E$50,2,FALSE))</f>
        <v>0.08</v>
      </c>
      <c r="H43" s="127" t="str">
        <f>IF(ISERROR(VLOOKUP($C43,[2]TabelaNorm!$A$2:$E$50,3,FALSE)),"",VLOOKUP($C43,[2]TabelaNorm!$A$2:$E$50,3,FALSE))</f>
        <v>m2/mb</v>
      </c>
      <c r="I43" s="124" t="str">
        <f>IF(ISERROR(IF(VLOOKUP($C43,[2]TabelaNorm!$A$2:$E$50,5,FALSE)=1,"x","")),"",IF(VLOOKUP($C43,[2]TabelaNorm!$A$2:$E$50,5,FALSE)=1,"x",""))</f>
        <v/>
      </c>
      <c r="J43" s="126"/>
      <c r="K43" s="124" t="str">
        <f>IF(ISERROR(VLOOKUP($C43,[2]TabelaNorm!$A$2:$E$50,4,FALSE)),"","=")</f>
        <v>=</v>
      </c>
      <c r="L43" s="148">
        <f t="shared" si="0"/>
        <v>4.32</v>
      </c>
      <c r="M43" s="125" t="str">
        <f>IF(ISERROR(VLOOKUP($C43,[2]TabelaNorm!$A$2:$E$50,4,FALSE)),"","m2")</f>
        <v>m2</v>
      </c>
      <c r="N43" s="133"/>
      <c r="O43" s="82"/>
      <c r="P43" s="19"/>
    </row>
    <row r="44" spans="1:20" x14ac:dyDescent="0.2">
      <c r="A44" s="114"/>
      <c r="B44" s="129"/>
      <c r="C44" s="114" t="s">
        <v>22</v>
      </c>
      <c r="D44" s="126">
        <v>88</v>
      </c>
      <c r="E44" s="124" t="str">
        <f>IF(ISERROR(VLOOKUP(C44,[2]TabelaNorm!$A$2:$E$50,4,FALSE)),"",VLOOKUP(C44,[2]TabelaNorm!$A$2:$E$50,4,FALSE))</f>
        <v>mb</v>
      </c>
      <c r="F44" s="124" t="str">
        <f>IF(ISERROR(VLOOKUP(C44,[2]TabelaNorm!$A$2:$E$50,4,FALSE)),"","x")</f>
        <v>x</v>
      </c>
      <c r="G44" s="127">
        <f>IF(ISERROR(VLOOKUP($C44,[2]TabelaNorm!$A$2:$E$50,2,FALSE)),"",VLOOKUP($C44,[2]TabelaNorm!$A$2:$E$50,2,FALSE))</f>
        <v>0.2</v>
      </c>
      <c r="H44" s="127" t="str">
        <f>IF(ISERROR(VLOOKUP($C44,[2]TabelaNorm!$A$2:$E$50,3,FALSE)),"",VLOOKUP($C44,[2]TabelaNorm!$A$2:$E$50,3,FALSE))</f>
        <v>m2/mb</v>
      </c>
      <c r="I44" s="124" t="str">
        <f>IF(ISERROR(IF(VLOOKUP($C44,[2]TabelaNorm!$A$2:$E$50,5,FALSE)=1,"x","")),"",IF(VLOOKUP($C44,[2]TabelaNorm!$A$2:$E$50,5,FALSE)=1,"x",""))</f>
        <v/>
      </c>
      <c r="J44" s="126"/>
      <c r="K44" s="124" t="str">
        <f>IF(ISERROR(VLOOKUP($C44,[2]TabelaNorm!$A$2:$E$50,4,FALSE)),"","=")</f>
        <v>=</v>
      </c>
      <c r="L44" s="148">
        <f t="shared" si="0"/>
        <v>17.600000000000001</v>
      </c>
      <c r="M44" s="125" t="str">
        <f>IF(ISERROR(VLOOKUP($C44,[2]TabelaNorm!$A$2:$E$50,4,FALSE)),"","m2")</f>
        <v>m2</v>
      </c>
      <c r="N44" s="134"/>
      <c r="O44" s="38"/>
      <c r="P44" s="19"/>
    </row>
    <row r="45" spans="1:20" x14ac:dyDescent="0.2">
      <c r="A45" s="115"/>
      <c r="B45" s="130"/>
      <c r="C45" s="114" t="s">
        <v>14</v>
      </c>
      <c r="D45" s="126">
        <v>13</v>
      </c>
      <c r="E45" s="124" t="str">
        <f>IF(ISERROR(VLOOKUP(C45,[2]TabelaNorm!$A$2:$E$50,4,FALSE)),"",VLOOKUP(C45,[2]TabelaNorm!$A$2:$E$50,4,FALSE))</f>
        <v>mb</v>
      </c>
      <c r="F45" s="124" t="str">
        <f>IF(ISERROR(VLOOKUP(C45,[2]TabelaNorm!$A$2:$E$50,4,FALSE)),"","x")</f>
        <v>x</v>
      </c>
      <c r="G45" s="127">
        <f>IF(ISERROR(VLOOKUP($C45,[2]TabelaNorm!$A$2:$E$50,2,FALSE)),"",VLOOKUP($C45,[2]TabelaNorm!$A$2:$E$50,2,FALSE))</f>
        <v>0.12</v>
      </c>
      <c r="H45" s="127" t="str">
        <f>IF(ISERROR(VLOOKUP($C45,[2]TabelaNorm!$A$2:$E$50,3,FALSE)),"",VLOOKUP($C45,[2]TabelaNorm!$A$2:$E$50,3,FALSE))</f>
        <v>m2/mb</v>
      </c>
      <c r="I45" s="124" t="str">
        <f>IF(ISERROR(IF(VLOOKUP($C45,[2]TabelaNorm!$A$2:$E$50,5,FALSE)=1,"x","")),"",IF(VLOOKUP($C45,[2]TabelaNorm!$A$2:$E$50,5,FALSE)=1,"x",""))</f>
        <v/>
      </c>
      <c r="J45" s="126"/>
      <c r="K45" s="124" t="str">
        <f>IF(ISERROR(VLOOKUP($C45,[2]TabelaNorm!$A$2:$E$50,4,FALSE)),"","=")</f>
        <v>=</v>
      </c>
      <c r="L45" s="148">
        <f t="shared" ref="L45:L46" si="1">IF(ISERROR(IF(I45="x",D45*G45*J45,D45*G45)),"",IF(I45="x",D45*G45*J45,D45*G45))</f>
        <v>1.56</v>
      </c>
      <c r="M45" s="125" t="str">
        <f>IF(ISERROR(VLOOKUP($C45,[2]TabelaNorm!$A$2:$E$50,4,FALSE)),"","m2")</f>
        <v>m2</v>
      </c>
      <c r="N45" s="135"/>
      <c r="O45" s="39"/>
      <c r="P45" s="19"/>
    </row>
    <row r="46" spans="1:20" x14ac:dyDescent="0.2">
      <c r="A46" s="114"/>
      <c r="B46" s="130" t="s">
        <v>133</v>
      </c>
      <c r="C46" s="114" t="s">
        <v>14</v>
      </c>
      <c r="D46" s="126">
        <v>93</v>
      </c>
      <c r="E46" s="124" t="str">
        <f>IF(ISERROR(VLOOKUP(C46,[2]TabelaNorm!$A$2:$E$50,4,FALSE)),"",VLOOKUP(C46,[2]TabelaNorm!$A$2:$E$50,4,FALSE))</f>
        <v>mb</v>
      </c>
      <c r="F46" s="124" t="str">
        <f>IF(ISERROR(VLOOKUP(C46,[2]TabelaNorm!$A$2:$E$50,4,FALSE)),"","x")</f>
        <v>x</v>
      </c>
      <c r="G46" s="127">
        <f>IF(ISERROR(VLOOKUP($C46,[2]TabelaNorm!$A$2:$E$50,2,FALSE)),"",VLOOKUP($C46,[2]TabelaNorm!$A$2:$E$50,2,FALSE))</f>
        <v>0.12</v>
      </c>
      <c r="H46" s="127" t="str">
        <f>IF(ISERROR(VLOOKUP($C46,[2]TabelaNorm!$A$2:$E$50,3,FALSE)),"",VLOOKUP($C46,[2]TabelaNorm!$A$2:$E$50,3,FALSE))</f>
        <v>m2/mb</v>
      </c>
      <c r="I46" s="124" t="str">
        <f>IF(ISERROR(IF(VLOOKUP($C46,[2]TabelaNorm!$A$2:$E$50,5,FALSE)=1,"x","")),"",IF(VLOOKUP($C46,[2]TabelaNorm!$A$2:$E$50,5,FALSE)=1,"x",""))</f>
        <v/>
      </c>
      <c r="J46" s="126"/>
      <c r="K46" s="124" t="str">
        <f>IF(ISERROR(VLOOKUP($C46,[2]TabelaNorm!$A$2:$E$50,4,FALSE)),"","=")</f>
        <v>=</v>
      </c>
      <c r="L46" s="148">
        <f t="shared" si="1"/>
        <v>11.16</v>
      </c>
      <c r="M46" s="125" t="str">
        <f>IF(ISERROR(VLOOKUP($C46,[2]TabelaNorm!$A$2:$E$50,4,FALSE)),"","m2")</f>
        <v>m2</v>
      </c>
      <c r="N46" s="134"/>
      <c r="O46" s="38"/>
      <c r="P46" s="19"/>
    </row>
    <row r="47" spans="1:20" x14ac:dyDescent="0.2">
      <c r="A47" s="114"/>
      <c r="B47" s="130"/>
      <c r="C47" s="114" t="s">
        <v>22</v>
      </c>
      <c r="D47" s="126">
        <v>244</v>
      </c>
      <c r="E47" s="124" t="str">
        <f>IF(ISERROR(VLOOKUP(C47,[2]TabelaNorm!$A$2:$E$50,4,FALSE)),"",VLOOKUP(C47,[2]TabelaNorm!$A$2:$E$50,4,FALSE))</f>
        <v>mb</v>
      </c>
      <c r="F47" s="124" t="str">
        <f>IF(ISERROR(VLOOKUP(C47,[2]TabelaNorm!$A$2:$E$50,4,FALSE)),"","x")</f>
        <v>x</v>
      </c>
      <c r="G47" s="127">
        <f>IF(ISERROR(VLOOKUP($C47,[2]TabelaNorm!$A$2:$E$50,2,FALSE)),"",VLOOKUP($C47,[2]TabelaNorm!$A$2:$E$50,2,FALSE))</f>
        <v>0.2</v>
      </c>
      <c r="H47" s="127" t="str">
        <f>IF(ISERROR(VLOOKUP($C47,[2]TabelaNorm!$A$2:$E$50,3,FALSE)),"",VLOOKUP($C47,[2]TabelaNorm!$A$2:$E$50,3,FALSE))</f>
        <v>m2/mb</v>
      </c>
      <c r="I47" s="124" t="str">
        <f>IF(ISERROR(IF(VLOOKUP($C47,[2]TabelaNorm!$A$2:$E$50,5,FALSE)=1,"x","")),"",IF(VLOOKUP($C47,[2]TabelaNorm!$A$2:$E$50,5,FALSE)=1,"x",""))</f>
        <v/>
      </c>
      <c r="J47" s="126"/>
      <c r="K47" s="124" t="str">
        <f>IF(ISERROR(VLOOKUP($C47,[2]TabelaNorm!$A$2:$E$50,4,FALSE)),"","=")</f>
        <v>=</v>
      </c>
      <c r="L47" s="148">
        <f t="shared" ref="L47" si="2">IF(ISERROR(IF(I47="x",D47*G47*J47,D47*G47)),"",IF(I47="x",D47*G47*J47,D47*G47))</f>
        <v>48.800000000000004</v>
      </c>
      <c r="M47" s="125" t="str">
        <f>IF(ISERROR(VLOOKUP($C47,[2]TabelaNorm!$A$2:$E$50,4,FALSE)),"","m2")</f>
        <v>m2</v>
      </c>
      <c r="N47" s="134"/>
      <c r="O47" s="38"/>
      <c r="P47" s="19"/>
      <c r="T47" s="19"/>
    </row>
    <row r="48" spans="1:20" x14ac:dyDescent="0.2">
      <c r="A48" s="114"/>
      <c r="B48" s="130"/>
      <c r="C48" s="114" t="s">
        <v>24</v>
      </c>
      <c r="D48" s="126">
        <v>156</v>
      </c>
      <c r="E48" s="124" t="str">
        <f>IF(ISERROR(VLOOKUP(C48,[2]TabelaNorm!$A$2:$E$50,4,FALSE)),"",VLOOKUP(C48,[2]TabelaNorm!$A$2:$E$50,4,FALSE))</f>
        <v>mb</v>
      </c>
      <c r="F48" s="124" t="str">
        <f>IF(ISERROR(VLOOKUP(C48,[2]TabelaNorm!$A$2:$E$50,4,FALSE)),"","x")</f>
        <v>x</v>
      </c>
      <c r="G48" s="127">
        <f>IF(ISERROR(VLOOKUP($C48,[2]TabelaNorm!$A$2:$E$50,2,FALSE)),"",VLOOKUP($C48,[2]TabelaNorm!$A$2:$E$50,2,FALSE))</f>
        <v>0.24</v>
      </c>
      <c r="H48" s="127" t="str">
        <f>IF(ISERROR(VLOOKUP($C48,[2]TabelaNorm!$A$2:$E$50,3,FALSE)),"",VLOOKUP($C48,[2]TabelaNorm!$A$2:$E$50,3,FALSE))</f>
        <v>m2/mb</v>
      </c>
      <c r="I48" s="124" t="str">
        <f>IF(ISERROR(IF(VLOOKUP($C48,[2]TabelaNorm!$A$2:$E$50,5,FALSE)=1,"x","")),"",IF(VLOOKUP($C48,[2]TabelaNorm!$A$2:$E$50,5,FALSE)=1,"x",""))</f>
        <v/>
      </c>
      <c r="J48" s="126"/>
      <c r="K48" s="124" t="str">
        <f>IF(ISERROR(VLOOKUP($C48,[2]TabelaNorm!$A$2:$E$50,4,FALSE)),"","=")</f>
        <v>=</v>
      </c>
      <c r="L48" s="148">
        <f t="shared" ref="L48:L67" si="3">IF(ISERROR(IF(I48="x",D48*G48*J48,D48*G48)),"",IF(I48="x",D48*G48*J48,D48*G48))</f>
        <v>37.44</v>
      </c>
      <c r="M48" s="125" t="str">
        <f>IF(ISERROR(VLOOKUP($C48,[2]TabelaNorm!$A$2:$E$50,4,FALSE)),"","m2")</f>
        <v>m2</v>
      </c>
      <c r="N48" s="164"/>
      <c r="O48" s="38"/>
      <c r="P48" s="19"/>
    </row>
    <row r="49" spans="1:16" x14ac:dyDescent="0.2">
      <c r="A49" s="114"/>
      <c r="B49" s="130"/>
      <c r="C49" s="114" t="s">
        <v>26</v>
      </c>
      <c r="D49" s="126">
        <v>248</v>
      </c>
      <c r="E49" s="124" t="str">
        <f>IF(ISERROR(VLOOKUP(C49,[2]TabelaNorm!$A$2:$E$50,4,FALSE)),"",VLOOKUP(C49,[2]TabelaNorm!$A$2:$E$50,4,FALSE))</f>
        <v>mb</v>
      </c>
      <c r="F49" s="124" t="str">
        <f>IF(ISERROR(VLOOKUP(C49,[2]TabelaNorm!$A$2:$E$50,4,FALSE)),"","x")</f>
        <v>x</v>
      </c>
      <c r="G49" s="127">
        <f>IF(ISERROR(VLOOKUP($C49,[2]TabelaNorm!$A$2:$E$50,2,FALSE)),"",VLOOKUP($C49,[2]TabelaNorm!$A$2:$E$50,2,FALSE))</f>
        <v>0.08</v>
      </c>
      <c r="H49" s="127" t="str">
        <f>IF(ISERROR(VLOOKUP($C49,[2]TabelaNorm!$A$2:$E$50,3,FALSE)),"",VLOOKUP($C49,[2]TabelaNorm!$A$2:$E$50,3,FALSE))</f>
        <v>m2/mb</v>
      </c>
      <c r="I49" s="124" t="str">
        <f>IF(ISERROR(IF(VLOOKUP($C49,[2]TabelaNorm!$A$2:$E$50,5,FALSE)=1,"x","")),"",IF(VLOOKUP($C49,[2]TabelaNorm!$A$2:$E$50,5,FALSE)=1,"x",""))</f>
        <v/>
      </c>
      <c r="J49" s="126"/>
      <c r="K49" s="124" t="str">
        <f>IF(ISERROR(VLOOKUP($C49,[2]TabelaNorm!$A$2:$E$50,4,FALSE)),"","=")</f>
        <v>=</v>
      </c>
      <c r="L49" s="148">
        <f t="shared" si="3"/>
        <v>19.84</v>
      </c>
      <c r="M49" s="125" t="str">
        <f>IF(ISERROR(VLOOKUP($C49,[2]TabelaNorm!$A$2:$E$50,4,FALSE)),"","m2")</f>
        <v>m2</v>
      </c>
      <c r="N49" s="134"/>
      <c r="O49" s="38"/>
      <c r="P49" s="19"/>
    </row>
    <row r="50" spans="1:16" x14ac:dyDescent="0.2">
      <c r="A50" s="116"/>
      <c r="B50" s="130"/>
      <c r="C50" s="114" t="s">
        <v>11</v>
      </c>
      <c r="D50" s="126">
        <v>702</v>
      </c>
      <c r="E50" s="124" t="str">
        <f>IF(ISERROR(VLOOKUP(C50,[2]TabelaNorm!$A$2:$E$50,4,FALSE)),"",VLOOKUP(C50,[2]TabelaNorm!$A$2:$E$50,4,FALSE))</f>
        <v>mb</v>
      </c>
      <c r="F50" s="124" t="str">
        <f>IF(ISERROR(VLOOKUP(C50,[2]TabelaNorm!$A$2:$E$50,4,FALSE)),"","x")</f>
        <v>x</v>
      </c>
      <c r="G50" s="127">
        <f>IF(ISERROR(VLOOKUP($C50,[2]TabelaNorm!$A$2:$E$50,2,FALSE)),"",VLOOKUP($C50,[2]TabelaNorm!$A$2:$E$50,2,FALSE))</f>
        <v>0.04</v>
      </c>
      <c r="H50" s="127" t="str">
        <f>IF(ISERROR(VLOOKUP($C50,[2]TabelaNorm!$A$2:$E$50,3,FALSE)),"",VLOOKUP($C50,[2]TabelaNorm!$A$2:$E$50,3,FALSE))</f>
        <v>m2/mb</v>
      </c>
      <c r="I50" s="124" t="str">
        <f>IF(ISERROR(IF(VLOOKUP($C50,[2]TabelaNorm!$A$2:$E$50,5,FALSE)=1,"x","")),"",IF(VLOOKUP($C50,[2]TabelaNorm!$A$2:$E$50,5,FALSE)=1,"x",""))</f>
        <v/>
      </c>
      <c r="J50" s="126"/>
      <c r="K50" s="124" t="str">
        <f>IF(ISERROR(VLOOKUP($C50,[2]TabelaNorm!$A$2:$E$50,4,FALSE)),"","=")</f>
        <v>=</v>
      </c>
      <c r="L50" s="148">
        <f t="shared" si="3"/>
        <v>28.080000000000002</v>
      </c>
      <c r="M50" s="125" t="str">
        <f>IF(ISERROR(VLOOKUP($C50,[2]TabelaNorm!$A$2:$E$50,4,FALSE)),"","m2")</f>
        <v>m2</v>
      </c>
      <c r="N50" s="134"/>
      <c r="O50" s="38"/>
      <c r="P50" s="19"/>
    </row>
    <row r="51" spans="1:16" x14ac:dyDescent="0.2">
      <c r="A51" s="116"/>
      <c r="B51" s="130"/>
      <c r="C51" s="114" t="s">
        <v>27</v>
      </c>
      <c r="D51" s="126">
        <v>41</v>
      </c>
      <c r="E51" s="124" t="str">
        <f>IF(ISERROR(VLOOKUP(C51,[2]TabelaNorm!$A$2:$E$50,4,FALSE)),"",VLOOKUP(C51,[2]TabelaNorm!$A$2:$E$50,4,FALSE))</f>
        <v>mb</v>
      </c>
      <c r="F51" s="124" t="str">
        <f>IF(ISERROR(VLOOKUP(C51,[2]TabelaNorm!$A$2:$E$50,4,FALSE)),"","x")</f>
        <v>x</v>
      </c>
      <c r="G51" s="127">
        <f>IF(ISERROR(VLOOKUP($C51,[2]TabelaNorm!$A$2:$E$50,2,FALSE)),"",VLOOKUP($C51,[2]TabelaNorm!$A$2:$E$50,2,FALSE))</f>
        <v>0.12</v>
      </c>
      <c r="H51" s="127" t="str">
        <f>IF(ISERROR(VLOOKUP($C51,[2]TabelaNorm!$A$2:$E$50,3,FALSE)),"",VLOOKUP($C51,[2]TabelaNorm!$A$2:$E$50,3,FALSE))</f>
        <v>m2/mb</v>
      </c>
      <c r="I51" s="124" t="str">
        <f>IF(ISERROR(IF(VLOOKUP($C51,[2]TabelaNorm!$A$2:$E$50,5,FALSE)=1,"x","")),"",IF(VLOOKUP($C51,[2]TabelaNorm!$A$2:$E$50,5,FALSE)=1,"x",""))</f>
        <v/>
      </c>
      <c r="J51" s="126"/>
      <c r="K51" s="124" t="str">
        <f>IF(ISERROR(VLOOKUP($C51,[2]TabelaNorm!$A$2:$E$50,4,FALSE)),"","=")</f>
        <v>=</v>
      </c>
      <c r="L51" s="148">
        <f t="shared" si="3"/>
        <v>4.92</v>
      </c>
      <c r="M51" s="125" t="str">
        <f>IF(ISERROR(VLOOKUP($C51,[2]TabelaNorm!$A$2:$E$50,4,FALSE)),"","m2")</f>
        <v>m2</v>
      </c>
      <c r="N51" s="134"/>
      <c r="O51" s="38"/>
      <c r="P51" s="19"/>
    </row>
    <row r="52" spans="1:16" x14ac:dyDescent="0.2">
      <c r="A52" s="116"/>
      <c r="B52" s="130" t="s">
        <v>134</v>
      </c>
      <c r="C52" s="114" t="s">
        <v>11</v>
      </c>
      <c r="D52" s="126">
        <v>580</v>
      </c>
      <c r="E52" s="124" t="str">
        <f>IF(ISERROR(VLOOKUP(C52,[2]TabelaNorm!$A$2:$E$50,4,FALSE)),"",VLOOKUP(C52,[2]TabelaNorm!$A$2:$E$50,4,FALSE))</f>
        <v>mb</v>
      </c>
      <c r="F52" s="124" t="str">
        <f>IF(ISERROR(VLOOKUP(C52,[2]TabelaNorm!$A$2:$E$50,4,FALSE)),"","x")</f>
        <v>x</v>
      </c>
      <c r="G52" s="127">
        <f>IF(ISERROR(VLOOKUP($C52,[2]TabelaNorm!$A$2:$E$50,2,FALSE)),"",VLOOKUP($C52,[2]TabelaNorm!$A$2:$E$50,2,FALSE))</f>
        <v>0.04</v>
      </c>
      <c r="H52" s="127" t="str">
        <f>IF(ISERROR(VLOOKUP($C52,[2]TabelaNorm!$A$2:$E$50,3,FALSE)),"",VLOOKUP($C52,[2]TabelaNorm!$A$2:$E$50,3,FALSE))</f>
        <v>m2/mb</v>
      </c>
      <c r="I52" s="124" t="str">
        <f>IF(ISERROR(IF(VLOOKUP($C52,[2]TabelaNorm!$A$2:$E$50,5,FALSE)=1,"x","")),"",IF(VLOOKUP($C52,[2]TabelaNorm!$A$2:$E$50,5,FALSE)=1,"x",""))</f>
        <v/>
      </c>
      <c r="J52" s="126"/>
      <c r="K52" s="124" t="str">
        <f>IF(ISERROR(VLOOKUP($C52,[2]TabelaNorm!$A$2:$E$50,4,FALSE)),"","=")</f>
        <v>=</v>
      </c>
      <c r="L52" s="148">
        <f t="shared" si="3"/>
        <v>23.2</v>
      </c>
      <c r="M52" s="125" t="str">
        <f>IF(ISERROR(VLOOKUP($C52,[2]TabelaNorm!$A$2:$E$50,4,FALSE)),"","m2")</f>
        <v>m2</v>
      </c>
      <c r="N52" s="134"/>
      <c r="O52" s="38"/>
      <c r="P52" s="19"/>
    </row>
    <row r="53" spans="1:16" x14ac:dyDescent="0.2">
      <c r="A53" s="114"/>
      <c r="B53" s="130"/>
      <c r="C53" s="114" t="s">
        <v>26</v>
      </c>
      <c r="D53" s="126">
        <v>102</v>
      </c>
      <c r="E53" s="124" t="str">
        <f>IF(ISERROR(VLOOKUP(C53,[2]TabelaNorm!$A$2:$E$50,4,FALSE)),"",VLOOKUP(C53,[2]TabelaNorm!$A$2:$E$50,4,FALSE))</f>
        <v>mb</v>
      </c>
      <c r="F53" s="124" t="str">
        <f>IF(ISERROR(VLOOKUP(C53,[2]TabelaNorm!$A$2:$E$50,4,FALSE)),"","x")</f>
        <v>x</v>
      </c>
      <c r="G53" s="127">
        <f>IF(ISERROR(VLOOKUP($C53,[2]TabelaNorm!$A$2:$E$50,2,FALSE)),"",VLOOKUP($C53,[2]TabelaNorm!$A$2:$E$50,2,FALSE))</f>
        <v>0.08</v>
      </c>
      <c r="H53" s="127" t="str">
        <f>IF(ISERROR(VLOOKUP($C53,[2]TabelaNorm!$A$2:$E$50,3,FALSE)),"",VLOOKUP($C53,[2]TabelaNorm!$A$2:$E$50,3,FALSE))</f>
        <v>m2/mb</v>
      </c>
      <c r="I53" s="124" t="str">
        <f>IF(ISERROR(IF(VLOOKUP($C53,[2]TabelaNorm!$A$2:$E$50,5,FALSE)=1,"x","")),"",IF(VLOOKUP($C53,[2]TabelaNorm!$A$2:$E$50,5,FALSE)=1,"x",""))</f>
        <v/>
      </c>
      <c r="J53" s="126"/>
      <c r="K53" s="124" t="str">
        <f>IF(ISERROR(VLOOKUP($C53,[2]TabelaNorm!$A$2:$E$50,4,FALSE)),"","=")</f>
        <v>=</v>
      </c>
      <c r="L53" s="148">
        <f t="shared" si="3"/>
        <v>8.16</v>
      </c>
      <c r="M53" s="125" t="str">
        <f>IF(ISERROR(VLOOKUP($C53,[2]TabelaNorm!$A$2:$E$50,4,FALSE)),"","m2")</f>
        <v>m2</v>
      </c>
      <c r="N53" s="134"/>
      <c r="O53" s="38"/>
      <c r="P53" s="19"/>
    </row>
    <row r="54" spans="1:16" x14ac:dyDescent="0.2">
      <c r="A54" s="114"/>
      <c r="B54" s="130"/>
      <c r="C54" s="114" t="s">
        <v>22</v>
      </c>
      <c r="D54" s="126">
        <v>133</v>
      </c>
      <c r="E54" s="124" t="str">
        <f>IF(ISERROR(VLOOKUP(C54,[2]TabelaNorm!$A$2:$E$50,4,FALSE)),"",VLOOKUP(C54,[2]TabelaNorm!$A$2:$E$50,4,FALSE))</f>
        <v>mb</v>
      </c>
      <c r="F54" s="124" t="str">
        <f>IF(ISERROR(VLOOKUP(C54,[2]TabelaNorm!$A$2:$E$50,4,FALSE)),"","x")</f>
        <v>x</v>
      </c>
      <c r="G54" s="127">
        <f>IF(ISERROR(VLOOKUP($C54,[2]TabelaNorm!$A$2:$E$50,2,FALSE)),"",VLOOKUP($C54,[2]TabelaNorm!$A$2:$E$50,2,FALSE))</f>
        <v>0.2</v>
      </c>
      <c r="H54" s="127" t="str">
        <f>IF(ISERROR(VLOOKUP($C54,[2]TabelaNorm!$A$2:$E$50,3,FALSE)),"",VLOOKUP($C54,[2]TabelaNorm!$A$2:$E$50,3,FALSE))</f>
        <v>m2/mb</v>
      </c>
      <c r="I54" s="124" t="str">
        <f>IF(ISERROR(IF(VLOOKUP($C54,[2]TabelaNorm!$A$2:$E$50,5,FALSE)=1,"x","")),"",IF(VLOOKUP($C54,[2]TabelaNorm!$A$2:$E$50,5,FALSE)=1,"x",""))</f>
        <v/>
      </c>
      <c r="J54" s="126"/>
      <c r="K54" s="124" t="str">
        <f>IF(ISERROR(VLOOKUP($C54,[2]TabelaNorm!$A$2:$E$50,4,FALSE)),"","=")</f>
        <v>=</v>
      </c>
      <c r="L54" s="148">
        <f t="shared" si="3"/>
        <v>26.6</v>
      </c>
      <c r="M54" s="125" t="str">
        <f>IF(ISERROR(VLOOKUP($C54,[2]TabelaNorm!$A$2:$E$50,4,FALSE)),"","m2")</f>
        <v>m2</v>
      </c>
      <c r="N54" s="134"/>
      <c r="O54" s="38"/>
      <c r="P54" s="19"/>
    </row>
    <row r="55" spans="1:16" x14ac:dyDescent="0.2">
      <c r="A55" s="114"/>
      <c r="B55" s="130"/>
      <c r="C55" s="114" t="s">
        <v>14</v>
      </c>
      <c r="D55" s="126">
        <v>196</v>
      </c>
      <c r="E55" s="124" t="str">
        <f>IF(ISERROR(VLOOKUP(C55,[2]TabelaNorm!$A$2:$E$50,4,FALSE)),"",VLOOKUP(C55,[2]TabelaNorm!$A$2:$E$50,4,FALSE))</f>
        <v>mb</v>
      </c>
      <c r="F55" s="124" t="str">
        <f>IF(ISERROR(VLOOKUP(C55,[2]TabelaNorm!$A$2:$E$50,4,FALSE)),"","x")</f>
        <v>x</v>
      </c>
      <c r="G55" s="127">
        <f>IF(ISERROR(VLOOKUP($C55,[2]TabelaNorm!$A$2:$E$50,2,FALSE)),"",VLOOKUP($C55,[2]TabelaNorm!$A$2:$E$50,2,FALSE))</f>
        <v>0.12</v>
      </c>
      <c r="H55" s="127" t="str">
        <f>IF(ISERROR(VLOOKUP($C55,[2]TabelaNorm!$A$2:$E$50,3,FALSE)),"",VLOOKUP($C55,[2]TabelaNorm!$A$2:$E$50,3,FALSE))</f>
        <v>m2/mb</v>
      </c>
      <c r="I55" s="124" t="str">
        <f>IF(ISERROR(IF(VLOOKUP($C55,[2]TabelaNorm!$A$2:$E$50,5,FALSE)=1,"x","")),"",IF(VLOOKUP($C55,[2]TabelaNorm!$A$2:$E$50,5,FALSE)=1,"x",""))</f>
        <v/>
      </c>
      <c r="J55" s="126"/>
      <c r="K55" s="124" t="str">
        <f>IF(ISERROR(VLOOKUP($C55,[2]TabelaNorm!$A$2:$E$50,4,FALSE)),"","=")</f>
        <v>=</v>
      </c>
      <c r="L55" s="148">
        <f t="shared" si="3"/>
        <v>23.52</v>
      </c>
      <c r="M55" s="125" t="str">
        <f>IF(ISERROR(VLOOKUP($C55,[2]TabelaNorm!$A$2:$E$50,4,FALSE)),"","m2")</f>
        <v>m2</v>
      </c>
      <c r="N55" s="134"/>
      <c r="O55" s="38"/>
      <c r="P55" s="19"/>
    </row>
    <row r="56" spans="1:16" x14ac:dyDescent="0.2">
      <c r="A56" s="114"/>
      <c r="B56" s="130"/>
      <c r="C56" s="114" t="s">
        <v>24</v>
      </c>
      <c r="D56" s="126">
        <v>70</v>
      </c>
      <c r="E56" s="124" t="str">
        <f>IF(ISERROR(VLOOKUP(C56,[2]TabelaNorm!$A$2:$E$50,4,FALSE)),"",VLOOKUP(C56,[2]TabelaNorm!$A$2:$E$50,4,FALSE))</f>
        <v>mb</v>
      </c>
      <c r="F56" s="124" t="str">
        <f>IF(ISERROR(VLOOKUP(C56,[2]TabelaNorm!$A$2:$E$50,4,FALSE)),"","x")</f>
        <v>x</v>
      </c>
      <c r="G56" s="127">
        <f>IF(ISERROR(VLOOKUP($C56,[2]TabelaNorm!$A$2:$E$50,2,FALSE)),"",VLOOKUP($C56,[2]TabelaNorm!$A$2:$E$50,2,FALSE))</f>
        <v>0.24</v>
      </c>
      <c r="H56" s="127" t="str">
        <f>IF(ISERROR(VLOOKUP($C56,[2]TabelaNorm!$A$2:$E$50,3,FALSE)),"",VLOOKUP($C56,[2]TabelaNorm!$A$2:$E$50,3,FALSE))</f>
        <v>m2/mb</v>
      </c>
      <c r="I56" s="124" t="str">
        <f>IF(ISERROR(IF(VLOOKUP($C56,[2]TabelaNorm!$A$2:$E$50,5,FALSE)=1,"x","")),"",IF(VLOOKUP($C56,[2]TabelaNorm!$A$2:$E$50,5,FALSE)=1,"x",""))</f>
        <v/>
      </c>
      <c r="J56" s="126"/>
      <c r="K56" s="124" t="str">
        <f>IF(ISERROR(VLOOKUP($C56,[2]TabelaNorm!$A$2:$E$50,4,FALSE)),"","=")</f>
        <v>=</v>
      </c>
      <c r="L56" s="148">
        <f t="shared" si="3"/>
        <v>16.8</v>
      </c>
      <c r="M56" s="125" t="str">
        <f>IF(ISERROR(VLOOKUP($C56,[2]TabelaNorm!$A$2:$E$50,4,FALSE)),"","m2")</f>
        <v>m2</v>
      </c>
      <c r="N56" s="134"/>
      <c r="O56" s="38"/>
      <c r="P56" s="19"/>
    </row>
    <row r="57" spans="1:16" x14ac:dyDescent="0.2">
      <c r="A57" s="114"/>
      <c r="B57" s="130" t="s">
        <v>135</v>
      </c>
      <c r="C57" s="114" t="s">
        <v>11</v>
      </c>
      <c r="D57" s="126">
        <v>48</v>
      </c>
      <c r="E57" s="124" t="str">
        <f>IF(ISERROR(VLOOKUP(C57,[2]TabelaNorm!$A$2:$E$50,4,FALSE)),"",VLOOKUP(C57,[2]TabelaNorm!$A$2:$E$50,4,FALSE))</f>
        <v>mb</v>
      </c>
      <c r="F57" s="124" t="str">
        <f>IF(ISERROR(VLOOKUP(C57,[2]TabelaNorm!$A$2:$E$50,4,FALSE)),"","x")</f>
        <v>x</v>
      </c>
      <c r="G57" s="127">
        <f>IF(ISERROR(VLOOKUP($C57,[2]TabelaNorm!$A$2:$E$50,2,FALSE)),"",VLOOKUP($C57,[2]TabelaNorm!$A$2:$E$50,2,FALSE))</f>
        <v>0.04</v>
      </c>
      <c r="H57" s="127" t="str">
        <f>IF(ISERROR(VLOOKUP($C57,[2]TabelaNorm!$A$2:$E$50,3,FALSE)),"",VLOOKUP($C57,[2]TabelaNorm!$A$2:$E$50,3,FALSE))</f>
        <v>m2/mb</v>
      </c>
      <c r="I57" s="124" t="str">
        <f>IF(ISERROR(IF(VLOOKUP($C57,[2]TabelaNorm!$A$2:$E$50,5,FALSE)=1,"x","")),"",IF(VLOOKUP($C57,[2]TabelaNorm!$A$2:$E$50,5,FALSE)=1,"x",""))</f>
        <v/>
      </c>
      <c r="J57" s="126"/>
      <c r="K57" s="124" t="str">
        <f>IF(ISERROR(VLOOKUP($C57,[2]TabelaNorm!$A$2:$E$50,4,FALSE)),"","=")</f>
        <v>=</v>
      </c>
      <c r="L57" s="148">
        <f t="shared" si="3"/>
        <v>1.92</v>
      </c>
      <c r="M57" s="125" t="str">
        <f>IF(ISERROR(VLOOKUP($C57,[2]TabelaNorm!$A$2:$E$50,4,FALSE)),"","m2")</f>
        <v>m2</v>
      </c>
      <c r="N57" s="134"/>
      <c r="O57" s="38"/>
      <c r="P57" s="19"/>
    </row>
    <row r="58" spans="1:16" x14ac:dyDescent="0.2">
      <c r="A58" s="114"/>
      <c r="B58" s="130"/>
      <c r="C58" s="114" t="s">
        <v>26</v>
      </c>
      <c r="D58" s="126">
        <v>68</v>
      </c>
      <c r="E58" s="124" t="str">
        <f>IF(ISERROR(VLOOKUP(C58,[2]TabelaNorm!$A$2:$E$50,4,FALSE)),"",VLOOKUP(C58,[2]TabelaNorm!$A$2:$E$50,4,FALSE))</f>
        <v>mb</v>
      </c>
      <c r="F58" s="124" t="str">
        <f>IF(ISERROR(VLOOKUP(C58,[2]TabelaNorm!$A$2:$E$50,4,FALSE)),"","x")</f>
        <v>x</v>
      </c>
      <c r="G58" s="127">
        <f>IF(ISERROR(VLOOKUP($C58,[2]TabelaNorm!$A$2:$E$50,2,FALSE)),"",VLOOKUP($C58,[2]TabelaNorm!$A$2:$E$50,2,FALSE))</f>
        <v>0.08</v>
      </c>
      <c r="H58" s="127" t="str">
        <f>IF(ISERROR(VLOOKUP($C58,[2]TabelaNorm!$A$2:$E$50,3,FALSE)),"",VLOOKUP($C58,[2]TabelaNorm!$A$2:$E$50,3,FALSE))</f>
        <v>m2/mb</v>
      </c>
      <c r="I58" s="124" t="str">
        <f>IF(ISERROR(IF(VLOOKUP($C58,[2]TabelaNorm!$A$2:$E$50,5,FALSE)=1,"x","")),"",IF(VLOOKUP($C58,[2]TabelaNorm!$A$2:$E$50,5,FALSE)=1,"x",""))</f>
        <v/>
      </c>
      <c r="J58" s="126"/>
      <c r="K58" s="124" t="str">
        <f>IF(ISERROR(VLOOKUP($C58,[2]TabelaNorm!$A$2:$E$50,4,FALSE)),"","=")</f>
        <v>=</v>
      </c>
      <c r="L58" s="148">
        <f t="shared" si="3"/>
        <v>5.44</v>
      </c>
      <c r="M58" s="125" t="str">
        <f>IF(ISERROR(VLOOKUP($C58,[2]TabelaNorm!$A$2:$E$50,4,FALSE)),"","m2")</f>
        <v>m2</v>
      </c>
      <c r="N58" s="134"/>
      <c r="O58" s="38"/>
      <c r="P58" s="19"/>
    </row>
    <row r="59" spans="1:16" x14ac:dyDescent="0.2">
      <c r="A59" s="114"/>
      <c r="B59" s="130"/>
      <c r="C59" s="114" t="s">
        <v>24</v>
      </c>
      <c r="D59" s="126">
        <v>58</v>
      </c>
      <c r="E59" s="124" t="str">
        <f>IF(ISERROR(VLOOKUP(C59,[2]TabelaNorm!$A$2:$E$50,4,FALSE)),"",VLOOKUP(C59,[2]TabelaNorm!$A$2:$E$50,4,FALSE))</f>
        <v>mb</v>
      </c>
      <c r="F59" s="124" t="str">
        <f>IF(ISERROR(VLOOKUP(C59,[2]TabelaNorm!$A$2:$E$50,4,FALSE)),"","x")</f>
        <v>x</v>
      </c>
      <c r="G59" s="127">
        <f>IF(ISERROR(VLOOKUP($C59,[2]TabelaNorm!$A$2:$E$50,2,FALSE)),"",VLOOKUP($C59,[2]TabelaNorm!$A$2:$E$50,2,FALSE))</f>
        <v>0.24</v>
      </c>
      <c r="H59" s="127" t="str">
        <f>IF(ISERROR(VLOOKUP($C59,[2]TabelaNorm!$A$2:$E$50,3,FALSE)),"",VLOOKUP($C59,[2]TabelaNorm!$A$2:$E$50,3,FALSE))</f>
        <v>m2/mb</v>
      </c>
      <c r="I59" s="124" t="str">
        <f>IF(ISERROR(IF(VLOOKUP($C59,[2]TabelaNorm!$A$2:$E$50,5,FALSE)=1,"x","")),"",IF(VLOOKUP($C59,[2]TabelaNorm!$A$2:$E$50,5,FALSE)=1,"x",""))</f>
        <v/>
      </c>
      <c r="J59" s="126"/>
      <c r="K59" s="124" t="str">
        <f>IF(ISERROR(VLOOKUP($C59,[2]TabelaNorm!$A$2:$E$50,4,FALSE)),"","=")</f>
        <v>=</v>
      </c>
      <c r="L59" s="148">
        <f t="shared" si="3"/>
        <v>13.92</v>
      </c>
      <c r="M59" s="125" t="str">
        <f>IF(ISERROR(VLOOKUP($C59,[2]TabelaNorm!$A$2:$E$50,4,FALSE)),"","m2")</f>
        <v>m2</v>
      </c>
      <c r="N59" s="134"/>
      <c r="O59" s="38"/>
      <c r="P59" s="19"/>
    </row>
    <row r="60" spans="1:16" x14ac:dyDescent="0.2">
      <c r="A60" s="114"/>
      <c r="B60" s="130"/>
      <c r="C60" s="114" t="s">
        <v>14</v>
      </c>
      <c r="D60" s="126">
        <v>13</v>
      </c>
      <c r="E60" s="124" t="str">
        <f>IF(ISERROR(VLOOKUP(C60,[2]TabelaNorm!$A$2:$E$50,4,FALSE)),"",VLOOKUP(C60,[2]TabelaNorm!$A$2:$E$50,4,FALSE))</f>
        <v>mb</v>
      </c>
      <c r="F60" s="124" t="str">
        <f>IF(ISERROR(VLOOKUP(C60,[2]TabelaNorm!$A$2:$E$50,4,FALSE)),"","x")</f>
        <v>x</v>
      </c>
      <c r="G60" s="127">
        <f>IF(ISERROR(VLOOKUP($C60,[2]TabelaNorm!$A$2:$E$50,2,FALSE)),"",VLOOKUP($C60,[2]TabelaNorm!$A$2:$E$50,2,FALSE))</f>
        <v>0.12</v>
      </c>
      <c r="H60" s="127" t="str">
        <f>IF(ISERROR(VLOOKUP($C60,[2]TabelaNorm!$A$2:$E$50,3,FALSE)),"",VLOOKUP($C60,[2]TabelaNorm!$A$2:$E$50,3,FALSE))</f>
        <v>m2/mb</v>
      </c>
      <c r="I60" s="124" t="str">
        <f>IF(ISERROR(IF(VLOOKUP($C60,[2]TabelaNorm!$A$2:$E$50,5,FALSE)=1,"x","")),"",IF(VLOOKUP($C60,[2]TabelaNorm!$A$2:$E$50,5,FALSE)=1,"x",""))</f>
        <v/>
      </c>
      <c r="J60" s="126"/>
      <c r="K60" s="124" t="str">
        <f>IF(ISERROR(VLOOKUP($C60,[2]TabelaNorm!$A$2:$E$50,4,FALSE)),"","=")</f>
        <v>=</v>
      </c>
      <c r="L60" s="148">
        <f t="shared" si="3"/>
        <v>1.56</v>
      </c>
      <c r="M60" s="125" t="str">
        <f>IF(ISERROR(VLOOKUP($C60,[2]TabelaNorm!$A$2:$E$50,4,FALSE)),"","m2")</f>
        <v>m2</v>
      </c>
      <c r="N60" s="134"/>
      <c r="O60" s="38"/>
      <c r="P60" s="19"/>
    </row>
    <row r="61" spans="1:16" x14ac:dyDescent="0.2">
      <c r="A61" s="114"/>
      <c r="B61" s="130"/>
      <c r="C61" s="114" t="s">
        <v>27</v>
      </c>
      <c r="D61" s="126">
        <v>17</v>
      </c>
      <c r="E61" s="124" t="str">
        <f>IF(ISERROR(VLOOKUP(C61,[2]TabelaNorm!$A$2:$E$50,4,FALSE)),"",VLOOKUP(C61,[2]TabelaNorm!$A$2:$E$50,4,FALSE))</f>
        <v>mb</v>
      </c>
      <c r="F61" s="124" t="str">
        <f>IF(ISERROR(VLOOKUP(C61,[2]TabelaNorm!$A$2:$E$50,4,FALSE)),"","x")</f>
        <v>x</v>
      </c>
      <c r="G61" s="127">
        <f>IF(ISERROR(VLOOKUP($C61,[2]TabelaNorm!$A$2:$E$50,2,FALSE)),"",VLOOKUP($C61,[2]TabelaNorm!$A$2:$E$50,2,FALSE))</f>
        <v>0.12</v>
      </c>
      <c r="H61" s="127" t="str">
        <f>IF(ISERROR(VLOOKUP($C61,[2]TabelaNorm!$A$2:$E$50,3,FALSE)),"",VLOOKUP($C61,[2]TabelaNorm!$A$2:$E$50,3,FALSE))</f>
        <v>m2/mb</v>
      </c>
      <c r="I61" s="124" t="str">
        <f>IF(ISERROR(IF(VLOOKUP($C61,[2]TabelaNorm!$A$2:$E$50,5,FALSE)=1,"x","")),"",IF(VLOOKUP($C61,[2]TabelaNorm!$A$2:$E$50,5,FALSE)=1,"x",""))</f>
        <v/>
      </c>
      <c r="J61" s="126"/>
      <c r="K61" s="124" t="str">
        <f>IF(ISERROR(VLOOKUP($C61,[2]TabelaNorm!$A$2:$E$50,4,FALSE)),"","=")</f>
        <v>=</v>
      </c>
      <c r="L61" s="148">
        <f t="shared" si="3"/>
        <v>2.04</v>
      </c>
      <c r="M61" s="125" t="str">
        <f>IF(ISERROR(VLOOKUP($C61,[2]TabelaNorm!$A$2:$E$50,4,FALSE)),"","m2")</f>
        <v>m2</v>
      </c>
      <c r="N61" s="134"/>
      <c r="O61" s="38"/>
      <c r="P61" s="19"/>
    </row>
    <row r="62" spans="1:16" x14ac:dyDescent="0.2">
      <c r="A62" s="114"/>
      <c r="B62" s="130"/>
      <c r="C62" s="114" t="s">
        <v>23</v>
      </c>
      <c r="D62" s="126">
        <v>6</v>
      </c>
      <c r="E62" s="124" t="str">
        <f>IF(ISERROR(VLOOKUP(C62,[2]TabelaNorm!$A$2:$E$50,4,FALSE)),"",VLOOKUP(C62,[2]TabelaNorm!$A$2:$E$50,4,FALSE))</f>
        <v>mb</v>
      </c>
      <c r="F62" s="124" t="str">
        <f>IF(ISERROR(VLOOKUP(C62,[2]TabelaNorm!$A$2:$E$50,4,FALSE)),"","x")</f>
        <v>x</v>
      </c>
      <c r="G62" s="127">
        <f>IF(ISERROR(VLOOKUP($C62,[2]TabelaNorm!$A$2:$E$50,2,FALSE)),"",VLOOKUP($C62,[2]TabelaNorm!$A$2:$E$50,2,FALSE))</f>
        <v>0.18</v>
      </c>
      <c r="H62" s="127" t="str">
        <f>IF(ISERROR(VLOOKUP($C62,[2]TabelaNorm!$A$2:$E$50,3,FALSE)),"",VLOOKUP($C62,[2]TabelaNorm!$A$2:$E$50,3,FALSE))</f>
        <v>m2/mb</v>
      </c>
      <c r="I62" s="124" t="str">
        <f>IF(ISERROR(IF(VLOOKUP($C62,[2]TabelaNorm!$A$2:$E$50,5,FALSE)=1,"x","")),"",IF(VLOOKUP($C62,[2]TabelaNorm!$A$2:$E$50,5,FALSE)=1,"x",""))</f>
        <v/>
      </c>
      <c r="J62" s="126"/>
      <c r="K62" s="124" t="str">
        <f>IF(ISERROR(VLOOKUP($C62,[2]TabelaNorm!$A$2:$E$50,4,FALSE)),"","=")</f>
        <v>=</v>
      </c>
      <c r="L62" s="148">
        <f t="shared" si="3"/>
        <v>1.08</v>
      </c>
      <c r="M62" s="125" t="str">
        <f>IF(ISERROR(VLOOKUP($C62,[2]TabelaNorm!$A$2:$E$50,4,FALSE)),"","m2")</f>
        <v>m2</v>
      </c>
      <c r="N62" s="134"/>
      <c r="O62" s="38"/>
      <c r="P62" s="19"/>
    </row>
    <row r="63" spans="1:16" x14ac:dyDescent="0.2">
      <c r="A63" s="114"/>
      <c r="B63" s="131" t="s">
        <v>136</v>
      </c>
      <c r="C63" s="114" t="s">
        <v>14</v>
      </c>
      <c r="D63" s="126">
        <v>58</v>
      </c>
      <c r="E63" s="124" t="str">
        <f>IF(ISERROR(VLOOKUP(C63,[2]TabelaNorm!$A$2:$E$50,4,FALSE)),"",VLOOKUP(C63,[2]TabelaNorm!$A$2:$E$50,4,FALSE))</f>
        <v>mb</v>
      </c>
      <c r="F63" s="124" t="str">
        <f>IF(ISERROR(VLOOKUP(C63,[2]TabelaNorm!$A$2:$E$50,4,FALSE)),"","x")</f>
        <v>x</v>
      </c>
      <c r="G63" s="127">
        <f>IF(ISERROR(VLOOKUP($C63,[2]TabelaNorm!$A$2:$E$50,2,FALSE)),"",VLOOKUP($C63,[2]TabelaNorm!$A$2:$E$50,2,FALSE))</f>
        <v>0.12</v>
      </c>
      <c r="H63" s="127" t="str">
        <f>IF(ISERROR(VLOOKUP($C63,[2]TabelaNorm!$A$2:$E$50,3,FALSE)),"",VLOOKUP($C63,[2]TabelaNorm!$A$2:$E$50,3,FALSE))</f>
        <v>m2/mb</v>
      </c>
      <c r="I63" s="124" t="str">
        <f>IF(ISERROR(IF(VLOOKUP($C63,[2]TabelaNorm!$A$2:$E$50,5,FALSE)=1,"x","")),"",IF(VLOOKUP($C63,[2]TabelaNorm!$A$2:$E$50,5,FALSE)=1,"x",""))</f>
        <v/>
      </c>
      <c r="J63" s="126"/>
      <c r="K63" s="124" t="str">
        <f>IF(ISERROR(VLOOKUP($C63,[2]TabelaNorm!$A$2:$E$50,4,FALSE)),"","=")</f>
        <v>=</v>
      </c>
      <c r="L63" s="148">
        <f t="shared" si="3"/>
        <v>6.96</v>
      </c>
      <c r="M63" s="125" t="str">
        <f>IF(ISERROR(VLOOKUP($C63,[2]TabelaNorm!$A$2:$E$50,4,FALSE)),"","m2")</f>
        <v>m2</v>
      </c>
      <c r="N63" s="134"/>
      <c r="O63" s="38"/>
      <c r="P63" s="19"/>
    </row>
    <row r="64" spans="1:16" x14ac:dyDescent="0.2">
      <c r="A64" s="114"/>
      <c r="B64" s="130"/>
      <c r="C64" s="114" t="s">
        <v>24</v>
      </c>
      <c r="D64" s="126">
        <v>88</v>
      </c>
      <c r="E64" s="124" t="str">
        <f>IF(ISERROR(VLOOKUP(C64,[2]TabelaNorm!$A$2:$E$50,4,FALSE)),"",VLOOKUP(C64,[2]TabelaNorm!$A$2:$E$50,4,FALSE))</f>
        <v>mb</v>
      </c>
      <c r="F64" s="124" t="str">
        <f>IF(ISERROR(VLOOKUP(C64,[2]TabelaNorm!$A$2:$E$50,4,FALSE)),"","x")</f>
        <v>x</v>
      </c>
      <c r="G64" s="127">
        <f>IF(ISERROR(VLOOKUP($C64,[2]TabelaNorm!$A$2:$E$50,2,FALSE)),"",VLOOKUP($C64,[2]TabelaNorm!$A$2:$E$50,2,FALSE))</f>
        <v>0.24</v>
      </c>
      <c r="H64" s="127" t="str">
        <f>IF(ISERROR(VLOOKUP($C64,[2]TabelaNorm!$A$2:$E$50,3,FALSE)),"",VLOOKUP($C64,[2]TabelaNorm!$A$2:$E$50,3,FALSE))</f>
        <v>m2/mb</v>
      </c>
      <c r="I64" s="124" t="str">
        <f>IF(ISERROR(IF(VLOOKUP($C64,[2]TabelaNorm!$A$2:$E$50,5,FALSE)=1,"x","")),"",IF(VLOOKUP($C64,[2]TabelaNorm!$A$2:$E$50,5,FALSE)=1,"x",""))</f>
        <v/>
      </c>
      <c r="J64" s="126"/>
      <c r="K64" s="124" t="str">
        <f>IF(ISERROR(VLOOKUP($C64,[2]TabelaNorm!$A$2:$E$50,4,FALSE)),"","=")</f>
        <v>=</v>
      </c>
      <c r="L64" s="148">
        <f t="shared" si="3"/>
        <v>21.119999999999997</v>
      </c>
      <c r="M64" s="125" t="str">
        <f>IF(ISERROR(VLOOKUP($C64,[2]TabelaNorm!$A$2:$E$50,4,FALSE)),"","m2")</f>
        <v>m2</v>
      </c>
      <c r="N64" s="134"/>
      <c r="O64" s="38"/>
      <c r="P64" s="19"/>
    </row>
    <row r="65" spans="1:16" x14ac:dyDescent="0.2">
      <c r="A65" s="114"/>
      <c r="B65" s="130"/>
      <c r="C65" s="114" t="s">
        <v>26</v>
      </c>
      <c r="D65" s="126">
        <v>68</v>
      </c>
      <c r="E65" s="124" t="str">
        <f>IF(ISERROR(VLOOKUP(C65,[2]TabelaNorm!$A$2:$E$50,4,FALSE)),"",VLOOKUP(C65,[2]TabelaNorm!$A$2:$E$50,4,FALSE))</f>
        <v>mb</v>
      </c>
      <c r="F65" s="124" t="str">
        <f>IF(ISERROR(VLOOKUP(C65,[2]TabelaNorm!$A$2:$E$50,4,FALSE)),"","x")</f>
        <v>x</v>
      </c>
      <c r="G65" s="127">
        <f>IF(ISERROR(VLOOKUP($C65,[2]TabelaNorm!$A$2:$E$50,2,FALSE)),"",VLOOKUP($C65,[2]TabelaNorm!$A$2:$E$50,2,FALSE))</f>
        <v>0.08</v>
      </c>
      <c r="H65" s="127" t="str">
        <f>IF(ISERROR(VLOOKUP($C65,[2]TabelaNorm!$A$2:$E$50,3,FALSE)),"",VLOOKUP($C65,[2]TabelaNorm!$A$2:$E$50,3,FALSE))</f>
        <v>m2/mb</v>
      </c>
      <c r="I65" s="124" t="str">
        <f>IF(ISERROR(IF(VLOOKUP($C65,[2]TabelaNorm!$A$2:$E$50,5,FALSE)=1,"x","")),"",IF(VLOOKUP($C65,[2]TabelaNorm!$A$2:$E$50,5,FALSE)=1,"x",""))</f>
        <v/>
      </c>
      <c r="J65" s="126"/>
      <c r="K65" s="124" t="str">
        <f>IF(ISERROR(VLOOKUP($C65,[2]TabelaNorm!$A$2:$E$50,4,FALSE)),"","=")</f>
        <v>=</v>
      </c>
      <c r="L65" s="148">
        <f t="shared" si="3"/>
        <v>5.44</v>
      </c>
      <c r="M65" s="125" t="str">
        <f>IF(ISERROR(VLOOKUP($C65,[2]TabelaNorm!$A$2:$E$50,4,FALSE)),"","m2")</f>
        <v>m2</v>
      </c>
      <c r="N65" s="134"/>
      <c r="O65" s="38"/>
      <c r="P65" s="19"/>
    </row>
    <row r="66" spans="1:16" x14ac:dyDescent="0.2">
      <c r="A66" s="114"/>
      <c r="B66" s="130" t="s">
        <v>137</v>
      </c>
      <c r="C66" s="114" t="s">
        <v>24</v>
      </c>
      <c r="D66" s="126">
        <v>248</v>
      </c>
      <c r="E66" s="124" t="str">
        <f>IF(ISERROR(VLOOKUP(C66,[2]TabelaNorm!$A$2:$E$50,4,FALSE)),"",VLOOKUP(C66,[2]TabelaNorm!$A$2:$E$50,4,FALSE))</f>
        <v>mb</v>
      </c>
      <c r="F66" s="124" t="str">
        <f>IF(ISERROR(VLOOKUP(C66,[2]TabelaNorm!$A$2:$E$50,4,FALSE)),"","x")</f>
        <v>x</v>
      </c>
      <c r="G66" s="127">
        <f>IF(ISERROR(VLOOKUP($C66,[2]TabelaNorm!$A$2:$E$50,2,FALSE)),"",VLOOKUP($C66,[2]TabelaNorm!$A$2:$E$50,2,FALSE))</f>
        <v>0.24</v>
      </c>
      <c r="H66" s="127" t="str">
        <f>IF(ISERROR(VLOOKUP($C66,[2]TabelaNorm!$A$2:$E$50,3,FALSE)),"",VLOOKUP($C66,[2]TabelaNorm!$A$2:$E$50,3,FALSE))</f>
        <v>m2/mb</v>
      </c>
      <c r="I66" s="124" t="str">
        <f>IF(ISERROR(IF(VLOOKUP($C66,[2]TabelaNorm!$A$2:$E$50,5,FALSE)=1,"x","")),"",IF(VLOOKUP($C66,[2]TabelaNorm!$A$2:$E$50,5,FALSE)=1,"x",""))</f>
        <v/>
      </c>
      <c r="J66" s="126"/>
      <c r="K66" s="124" t="str">
        <f>IF(ISERROR(VLOOKUP($C66,[2]TabelaNorm!$A$2:$E$50,4,FALSE)),"","=")</f>
        <v>=</v>
      </c>
      <c r="L66" s="148">
        <f t="shared" si="3"/>
        <v>59.519999999999996</v>
      </c>
      <c r="M66" s="125" t="str">
        <f>IF(ISERROR(VLOOKUP($C66,[2]TabelaNorm!$A$2:$E$50,4,FALSE)),"","m2")</f>
        <v>m2</v>
      </c>
      <c r="N66" s="134"/>
      <c r="O66" s="38"/>
      <c r="P66" s="19"/>
    </row>
    <row r="67" spans="1:16" x14ac:dyDescent="0.2">
      <c r="A67" s="160"/>
      <c r="B67" s="130"/>
      <c r="C67" s="114" t="s">
        <v>14</v>
      </c>
      <c r="D67" s="126">
        <v>62</v>
      </c>
      <c r="E67" s="124" t="str">
        <f>IF(ISERROR(VLOOKUP(C67,[2]TabelaNorm!$A$2:$E$50,4,FALSE)),"",VLOOKUP(C67,[2]TabelaNorm!$A$2:$E$50,4,FALSE))</f>
        <v>mb</v>
      </c>
      <c r="F67" s="124" t="str">
        <f>IF(ISERROR(VLOOKUP(C67,[2]TabelaNorm!$A$2:$E$50,4,FALSE)),"","x")</f>
        <v>x</v>
      </c>
      <c r="G67" s="127">
        <f>IF(ISERROR(VLOOKUP($C67,[2]TabelaNorm!$A$2:$E$50,2,FALSE)),"",VLOOKUP($C67,[2]TabelaNorm!$A$2:$E$50,2,FALSE))</f>
        <v>0.12</v>
      </c>
      <c r="H67" s="127" t="str">
        <f>IF(ISERROR(VLOOKUP($C67,[2]TabelaNorm!$A$2:$E$50,3,FALSE)),"",VLOOKUP($C67,[2]TabelaNorm!$A$2:$E$50,3,FALSE))</f>
        <v>m2/mb</v>
      </c>
      <c r="I67" s="124" t="str">
        <f>IF(ISERROR(IF(VLOOKUP($C67,[2]TabelaNorm!$A$2:$E$50,5,FALSE)=1,"x","")),"",IF(VLOOKUP($C67,[2]TabelaNorm!$A$2:$E$50,5,FALSE)=1,"x",""))</f>
        <v/>
      </c>
      <c r="J67" s="126"/>
      <c r="K67" s="124" t="str">
        <f>IF(ISERROR(VLOOKUP($C67,[2]TabelaNorm!$A$2:$E$50,4,FALSE)),"","=")</f>
        <v>=</v>
      </c>
      <c r="L67" s="148">
        <f t="shared" si="3"/>
        <v>7.4399999999999995</v>
      </c>
      <c r="M67" s="125" t="str">
        <f>IF(ISERROR(VLOOKUP($C67,[2]TabelaNorm!$A$2:$E$50,4,FALSE)),"","m2")</f>
        <v>m2</v>
      </c>
      <c r="N67" s="134"/>
      <c r="O67" s="38"/>
      <c r="P67" s="19"/>
    </row>
    <row r="68" spans="1:16" x14ac:dyDescent="0.2">
      <c r="A68" s="160"/>
      <c r="B68" s="130"/>
      <c r="C68" s="114" t="s">
        <v>11</v>
      </c>
      <c r="D68" s="126">
        <v>168</v>
      </c>
      <c r="E68" s="124" t="str">
        <f>IF(ISERROR(VLOOKUP(C68,[2]TabelaNorm!$A$2:$E$50,4,FALSE)),"",VLOOKUP(C68,[2]TabelaNorm!$A$2:$E$50,4,FALSE))</f>
        <v>mb</v>
      </c>
      <c r="F68" s="124" t="str">
        <f>IF(ISERROR(VLOOKUP(C68,[2]TabelaNorm!$A$2:$E$50,4,FALSE)),"","x")</f>
        <v>x</v>
      </c>
      <c r="G68" s="127">
        <f>IF(ISERROR(VLOOKUP($C68,[2]TabelaNorm!$A$2:$E$50,2,FALSE)),"",VLOOKUP($C68,[2]TabelaNorm!$A$2:$E$50,2,FALSE))</f>
        <v>0.04</v>
      </c>
      <c r="H68" s="127" t="str">
        <f>IF(ISERROR(VLOOKUP($C68,[2]TabelaNorm!$A$2:$E$50,3,FALSE)),"",VLOOKUP($C68,[2]TabelaNorm!$A$2:$E$50,3,FALSE))</f>
        <v>m2/mb</v>
      </c>
      <c r="I68" s="124" t="str">
        <f>IF(ISERROR(IF(VLOOKUP($C68,[2]TabelaNorm!$A$2:$E$50,5,FALSE)=1,"x","")),"",IF(VLOOKUP($C68,[2]TabelaNorm!$A$2:$E$50,5,FALSE)=1,"x",""))</f>
        <v/>
      </c>
      <c r="J68" s="126"/>
      <c r="K68" s="124" t="str">
        <f>IF(ISERROR(VLOOKUP($C68,[2]TabelaNorm!$A$2:$E$50,4,FALSE)),"","=")</f>
        <v>=</v>
      </c>
      <c r="L68" s="148">
        <f t="shared" ref="L68:L91" si="4">IF(ISERROR(IF(I68="x",D68*G68*J68,D68*G68)),"",IF(I68="x",D68*G68*J68,D68*G68))</f>
        <v>6.72</v>
      </c>
      <c r="M68" s="125" t="str">
        <f>IF(ISERROR(VLOOKUP($C68,[2]TabelaNorm!$A$2:$E$50,4,FALSE)),"","m2")</f>
        <v>m2</v>
      </c>
      <c r="N68" s="134"/>
      <c r="O68" s="38"/>
      <c r="P68" s="19"/>
    </row>
    <row r="69" spans="1:16" x14ac:dyDescent="0.2">
      <c r="A69" s="114"/>
      <c r="B69" s="130"/>
      <c r="C69" s="114" t="s">
        <v>26</v>
      </c>
      <c r="D69" s="126">
        <v>102</v>
      </c>
      <c r="E69" s="124" t="str">
        <f>IF(ISERROR(VLOOKUP(C69,[2]TabelaNorm!$A$2:$E$50,4,FALSE)),"",VLOOKUP(C69,[2]TabelaNorm!$A$2:$E$50,4,FALSE))</f>
        <v>mb</v>
      </c>
      <c r="F69" s="124" t="str">
        <f>IF(ISERROR(VLOOKUP(C69,[2]TabelaNorm!$A$2:$E$50,4,FALSE)),"","x")</f>
        <v>x</v>
      </c>
      <c r="G69" s="127">
        <f>IF(ISERROR(VLOOKUP($C69,[2]TabelaNorm!$A$2:$E$50,2,FALSE)),"",VLOOKUP($C69,[2]TabelaNorm!$A$2:$E$50,2,FALSE))</f>
        <v>0.08</v>
      </c>
      <c r="H69" s="127" t="str">
        <f>IF(ISERROR(VLOOKUP($C69,[2]TabelaNorm!$A$2:$E$50,3,FALSE)),"",VLOOKUP($C69,[2]TabelaNorm!$A$2:$E$50,3,FALSE))</f>
        <v>m2/mb</v>
      </c>
      <c r="I69" s="124" t="str">
        <f>IF(ISERROR(IF(VLOOKUP($C69,[2]TabelaNorm!$A$2:$E$50,5,FALSE)=1,"x","")),"",IF(VLOOKUP($C69,[2]TabelaNorm!$A$2:$E$50,5,FALSE)=1,"x",""))</f>
        <v/>
      </c>
      <c r="J69" s="126"/>
      <c r="K69" s="124" t="str">
        <f>IF(ISERROR(VLOOKUP($C69,[2]TabelaNorm!$A$2:$E$50,4,FALSE)),"","=")</f>
        <v>=</v>
      </c>
      <c r="L69" s="148">
        <f t="shared" si="4"/>
        <v>8.16</v>
      </c>
      <c r="M69" s="125" t="str">
        <f>IF(ISERROR(VLOOKUP($C69,[2]TabelaNorm!$A$2:$E$50,4,FALSE)),"","m2")</f>
        <v>m2</v>
      </c>
      <c r="N69" s="134"/>
      <c r="O69" s="38"/>
      <c r="P69" s="19"/>
    </row>
    <row r="70" spans="1:16" x14ac:dyDescent="0.2">
      <c r="A70" s="114"/>
      <c r="B70" s="130"/>
      <c r="C70" s="114" t="s">
        <v>12</v>
      </c>
      <c r="D70" s="126">
        <v>24</v>
      </c>
      <c r="E70" s="124" t="str">
        <f>IF(ISERROR(VLOOKUP(C70,[2]TabelaNorm!$A$2:$E$50,4,FALSE)),"",VLOOKUP(C70,[2]TabelaNorm!$A$2:$E$50,4,FALSE))</f>
        <v>mb</v>
      </c>
      <c r="F70" s="124" t="str">
        <f>IF(ISERROR(VLOOKUP(C70,[2]TabelaNorm!$A$2:$E$50,4,FALSE)),"","x")</f>
        <v>x</v>
      </c>
      <c r="G70" s="127">
        <f>IF(ISERROR(VLOOKUP($C70,[2]TabelaNorm!$A$2:$E$50,2,FALSE)),"",VLOOKUP($C70,[2]TabelaNorm!$A$2:$E$50,2,FALSE))</f>
        <v>0.12</v>
      </c>
      <c r="H70" s="127" t="str">
        <f>IF(ISERROR(VLOOKUP($C70,[2]TabelaNorm!$A$2:$E$50,3,FALSE)),"",VLOOKUP($C70,[2]TabelaNorm!$A$2:$E$50,3,FALSE))</f>
        <v>m2/mb</v>
      </c>
      <c r="I70" s="124" t="str">
        <f>IF(ISERROR(IF(VLOOKUP($C70,[2]TabelaNorm!$A$2:$E$50,5,FALSE)=1,"x","")),"",IF(VLOOKUP($C70,[2]TabelaNorm!$A$2:$E$50,5,FALSE)=1,"x",""))</f>
        <v/>
      </c>
      <c r="J70" s="126"/>
      <c r="K70" s="124" t="str">
        <f>IF(ISERROR(VLOOKUP($C70,[2]TabelaNorm!$A$2:$E$50,4,FALSE)),"","=")</f>
        <v>=</v>
      </c>
      <c r="L70" s="148">
        <f t="shared" si="4"/>
        <v>2.88</v>
      </c>
      <c r="M70" s="125" t="str">
        <f>IF(ISERROR(VLOOKUP($C70,[2]TabelaNorm!$A$2:$E$50,4,FALSE)),"","m2")</f>
        <v>m2</v>
      </c>
      <c r="N70" s="134"/>
      <c r="O70" s="38"/>
      <c r="P70" s="19"/>
    </row>
    <row r="71" spans="1:16" x14ac:dyDescent="0.2">
      <c r="A71" s="114"/>
      <c r="B71" s="130"/>
      <c r="C71" s="114" t="s">
        <v>21</v>
      </c>
      <c r="D71" s="126">
        <v>10</v>
      </c>
      <c r="E71" s="124" t="str">
        <f>IF(ISERROR(VLOOKUP(C71,[2]TabelaNorm!$A$2:$E$50,4,FALSE)),"",VLOOKUP(C71,[2]TabelaNorm!$A$2:$E$50,4,FALSE))</f>
        <v>mb</v>
      </c>
      <c r="F71" s="124" t="str">
        <f>IF(ISERROR(VLOOKUP(C71,[2]TabelaNorm!$A$2:$E$50,4,FALSE)),"","x")</f>
        <v>x</v>
      </c>
      <c r="G71" s="127">
        <f>IF(ISERROR(VLOOKUP($C71,[2]TabelaNorm!$A$2:$E$50,2,FALSE)),"",VLOOKUP($C71,[2]TabelaNorm!$A$2:$E$50,2,FALSE))</f>
        <v>0.24</v>
      </c>
      <c r="H71" s="127" t="str">
        <f>IF(ISERROR(VLOOKUP($C71,[2]TabelaNorm!$A$2:$E$50,3,FALSE)),"",VLOOKUP($C71,[2]TabelaNorm!$A$2:$E$50,3,FALSE))</f>
        <v>m2/mb</v>
      </c>
      <c r="I71" s="124" t="str">
        <f>IF(ISERROR(IF(VLOOKUP($C71,[2]TabelaNorm!$A$2:$E$50,5,FALSE)=1,"x","")),"",IF(VLOOKUP($C71,[2]TabelaNorm!$A$2:$E$50,5,FALSE)=1,"x",""))</f>
        <v/>
      </c>
      <c r="J71" s="126"/>
      <c r="K71" s="124" t="str">
        <f>IF(ISERROR(VLOOKUP($C71,[2]TabelaNorm!$A$2:$E$50,4,FALSE)),"","=")</f>
        <v>=</v>
      </c>
      <c r="L71" s="148">
        <f t="shared" si="4"/>
        <v>2.4</v>
      </c>
      <c r="M71" s="125" t="str">
        <f>IF(ISERROR(VLOOKUP($C71,[2]TabelaNorm!$A$2:$E$50,4,FALSE)),"","m2")</f>
        <v>m2</v>
      </c>
      <c r="N71" s="164"/>
      <c r="O71" s="38"/>
      <c r="P71" s="19"/>
    </row>
    <row r="72" spans="1:16" x14ac:dyDescent="0.2">
      <c r="A72" s="160"/>
      <c r="B72" s="130" t="s">
        <v>138</v>
      </c>
      <c r="C72" s="114" t="s">
        <v>24</v>
      </c>
      <c r="D72" s="126">
        <v>482</v>
      </c>
      <c r="E72" s="124" t="str">
        <f>IF(ISERROR(VLOOKUP(C72,[2]TabelaNorm!$A$2:$E$50,4,FALSE)),"",VLOOKUP(C72,[2]TabelaNorm!$A$2:$E$50,4,FALSE))</f>
        <v>mb</v>
      </c>
      <c r="F72" s="124" t="str">
        <f>IF(ISERROR(VLOOKUP(C72,[2]TabelaNorm!$A$2:$E$50,4,FALSE)),"","x")</f>
        <v>x</v>
      </c>
      <c r="G72" s="127">
        <f>IF(ISERROR(VLOOKUP($C72,[2]TabelaNorm!$A$2:$E$50,2,FALSE)),"",VLOOKUP($C72,[2]TabelaNorm!$A$2:$E$50,2,FALSE))</f>
        <v>0.24</v>
      </c>
      <c r="H72" s="127" t="str">
        <f>IF(ISERROR(VLOOKUP($C72,[2]TabelaNorm!$A$2:$E$50,3,FALSE)),"",VLOOKUP($C72,[2]TabelaNorm!$A$2:$E$50,3,FALSE))</f>
        <v>m2/mb</v>
      </c>
      <c r="I72" s="124" t="str">
        <f>IF(ISERROR(IF(VLOOKUP($C72,[2]TabelaNorm!$A$2:$E$50,5,FALSE)=1,"x","")),"",IF(VLOOKUP($C72,[2]TabelaNorm!$A$2:$E$50,5,FALSE)=1,"x",""))</f>
        <v/>
      </c>
      <c r="J72" s="126"/>
      <c r="K72" s="124" t="str">
        <f>IF(ISERROR(VLOOKUP($C72,[2]TabelaNorm!$A$2:$E$50,4,FALSE)),"","=")</f>
        <v>=</v>
      </c>
      <c r="L72" s="148">
        <f t="shared" si="4"/>
        <v>115.67999999999999</v>
      </c>
      <c r="M72" s="125" t="str">
        <f>IF(ISERROR(VLOOKUP($C72,[2]TabelaNorm!$A$2:$E$50,4,FALSE)),"","m2")</f>
        <v>m2</v>
      </c>
      <c r="N72" s="134"/>
      <c r="O72" s="38"/>
      <c r="P72" s="19"/>
    </row>
    <row r="73" spans="1:16" x14ac:dyDescent="0.2">
      <c r="A73" s="114"/>
      <c r="B73" s="130"/>
      <c r="C73" s="114" t="s">
        <v>14</v>
      </c>
      <c r="D73" s="126">
        <v>156</v>
      </c>
      <c r="E73" s="124" t="str">
        <f>IF(ISERROR(VLOOKUP(C73,[2]TabelaNorm!$A$2:$E$50,4,FALSE)),"",VLOOKUP(C73,[2]TabelaNorm!$A$2:$E$50,4,FALSE))</f>
        <v>mb</v>
      </c>
      <c r="F73" s="124" t="str">
        <f>IF(ISERROR(VLOOKUP(C73,[2]TabelaNorm!$A$2:$E$50,4,FALSE)),"","x")</f>
        <v>x</v>
      </c>
      <c r="G73" s="127">
        <f>IF(ISERROR(VLOOKUP($C73,[2]TabelaNorm!$A$2:$E$50,2,FALSE)),"",VLOOKUP($C73,[2]TabelaNorm!$A$2:$E$50,2,FALSE))</f>
        <v>0.12</v>
      </c>
      <c r="H73" s="127" t="str">
        <f>IF(ISERROR(VLOOKUP($C73,[2]TabelaNorm!$A$2:$E$50,3,FALSE)),"",VLOOKUP($C73,[2]TabelaNorm!$A$2:$E$50,3,FALSE))</f>
        <v>m2/mb</v>
      </c>
      <c r="I73" s="124" t="str">
        <f>IF(ISERROR(IF(VLOOKUP($C73,[2]TabelaNorm!$A$2:$E$50,5,FALSE)=1,"x","")),"",IF(VLOOKUP($C73,[2]TabelaNorm!$A$2:$E$50,5,FALSE)=1,"x",""))</f>
        <v/>
      </c>
      <c r="J73" s="126"/>
      <c r="K73" s="124" t="str">
        <f>IF(ISERROR(VLOOKUP($C73,[2]TabelaNorm!$A$2:$E$50,4,FALSE)),"","=")</f>
        <v>=</v>
      </c>
      <c r="L73" s="148">
        <f t="shared" si="4"/>
        <v>18.72</v>
      </c>
      <c r="M73" s="125" t="str">
        <f>IF(ISERROR(VLOOKUP($C73,[2]TabelaNorm!$A$2:$E$50,4,FALSE)),"","m2")</f>
        <v>m2</v>
      </c>
      <c r="N73" s="134"/>
      <c r="O73" s="38"/>
      <c r="P73" s="19"/>
    </row>
    <row r="74" spans="1:16" x14ac:dyDescent="0.2">
      <c r="A74" s="114"/>
      <c r="B74" s="130"/>
      <c r="C74" s="114" t="s">
        <v>11</v>
      </c>
      <c r="D74" s="126">
        <v>520</v>
      </c>
      <c r="E74" s="124" t="str">
        <f>IF(ISERROR(VLOOKUP(C74,[2]TabelaNorm!$A$2:$E$50,4,FALSE)),"",VLOOKUP(C74,[2]TabelaNorm!$A$2:$E$50,4,FALSE))</f>
        <v>mb</v>
      </c>
      <c r="F74" s="124" t="str">
        <f>IF(ISERROR(VLOOKUP(C74,[2]TabelaNorm!$A$2:$E$50,4,FALSE)),"","x")</f>
        <v>x</v>
      </c>
      <c r="G74" s="127">
        <f>IF(ISERROR(VLOOKUP($C74,[2]TabelaNorm!$A$2:$E$50,2,FALSE)),"",VLOOKUP($C74,[2]TabelaNorm!$A$2:$E$50,2,FALSE))</f>
        <v>0.04</v>
      </c>
      <c r="H74" s="127" t="str">
        <f>IF(ISERROR(VLOOKUP($C74,[2]TabelaNorm!$A$2:$E$50,3,FALSE)),"",VLOOKUP($C74,[2]TabelaNorm!$A$2:$E$50,3,FALSE))</f>
        <v>m2/mb</v>
      </c>
      <c r="I74" s="124" t="str">
        <f>IF(ISERROR(IF(VLOOKUP($C74,[2]TabelaNorm!$A$2:$E$50,5,FALSE)=1,"x","")),"",IF(VLOOKUP($C74,[2]TabelaNorm!$A$2:$E$50,5,FALSE)=1,"x",""))</f>
        <v/>
      </c>
      <c r="J74" s="126"/>
      <c r="K74" s="124" t="str">
        <f>IF(ISERROR(VLOOKUP($C74,[2]TabelaNorm!$A$2:$E$50,4,FALSE)),"","=")</f>
        <v>=</v>
      </c>
      <c r="L74" s="148">
        <f t="shared" si="4"/>
        <v>20.8</v>
      </c>
      <c r="M74" s="125" t="str">
        <f>IF(ISERROR(VLOOKUP($C74,[2]TabelaNorm!$A$2:$E$50,4,FALSE)),"","m2")</f>
        <v>m2</v>
      </c>
      <c r="N74" s="134"/>
      <c r="O74" s="38"/>
      <c r="P74" s="19"/>
    </row>
    <row r="75" spans="1:16" x14ac:dyDescent="0.2">
      <c r="A75" s="114"/>
      <c r="B75" s="130"/>
      <c r="C75" s="114" t="s">
        <v>27</v>
      </c>
      <c r="D75" s="126">
        <v>40</v>
      </c>
      <c r="E75" s="124" t="str">
        <f>IF(ISERROR(VLOOKUP(C75,[2]TabelaNorm!$A$2:$E$50,4,FALSE)),"",VLOOKUP(C75,[2]TabelaNorm!$A$2:$E$50,4,FALSE))</f>
        <v>mb</v>
      </c>
      <c r="F75" s="124" t="str">
        <f>IF(ISERROR(VLOOKUP(C75,[2]TabelaNorm!$A$2:$E$50,4,FALSE)),"","x")</f>
        <v>x</v>
      </c>
      <c r="G75" s="127">
        <f>IF(ISERROR(VLOOKUP($C75,[2]TabelaNorm!$A$2:$E$50,2,FALSE)),"",VLOOKUP($C75,[2]TabelaNorm!$A$2:$E$50,2,FALSE))</f>
        <v>0.12</v>
      </c>
      <c r="H75" s="127" t="str">
        <f>IF(ISERROR(VLOOKUP($C75,[2]TabelaNorm!$A$2:$E$50,3,FALSE)),"",VLOOKUP($C75,[2]TabelaNorm!$A$2:$E$50,3,FALSE))</f>
        <v>m2/mb</v>
      </c>
      <c r="I75" s="124" t="str">
        <f>IF(ISERROR(IF(VLOOKUP($C75,[2]TabelaNorm!$A$2:$E$50,5,FALSE)=1,"x","")),"",IF(VLOOKUP($C75,[2]TabelaNorm!$A$2:$E$50,5,FALSE)=1,"x",""))</f>
        <v/>
      </c>
      <c r="J75" s="126"/>
      <c r="K75" s="124" t="str">
        <f>IF(ISERROR(VLOOKUP($C75,[2]TabelaNorm!$A$2:$E$50,4,FALSE)),"","=")</f>
        <v>=</v>
      </c>
      <c r="L75" s="148">
        <f t="shared" si="4"/>
        <v>4.8</v>
      </c>
      <c r="M75" s="125" t="str">
        <f>IF(ISERROR(VLOOKUP($C75,[2]TabelaNorm!$A$2:$E$50,4,FALSE)),"","m2")</f>
        <v>m2</v>
      </c>
      <c r="N75" s="134"/>
      <c r="O75" s="38"/>
      <c r="P75" s="19"/>
    </row>
    <row r="76" spans="1:16" s="183" customFormat="1" x14ac:dyDescent="0.2">
      <c r="A76" s="114"/>
      <c r="B76" s="130" t="s">
        <v>139</v>
      </c>
      <c r="C76" s="114" t="s">
        <v>27</v>
      </c>
      <c r="D76" s="126">
        <v>88</v>
      </c>
      <c r="E76" s="124" t="str">
        <f>IF(ISERROR(VLOOKUP(C76,[2]TabelaNorm!$A$2:$E$50,4,FALSE)),"",VLOOKUP(C76,[2]TabelaNorm!$A$2:$E$50,4,FALSE))</f>
        <v>mb</v>
      </c>
      <c r="F76" s="124" t="str">
        <f>IF(ISERROR(VLOOKUP(C76,[2]TabelaNorm!$A$2:$E$50,4,FALSE)),"","x")</f>
        <v>x</v>
      </c>
      <c r="G76" s="127">
        <f>IF(ISERROR(VLOOKUP($C76,[2]TabelaNorm!$A$2:$E$50,2,FALSE)),"",VLOOKUP($C76,[2]TabelaNorm!$A$2:$E$50,2,FALSE))</f>
        <v>0.12</v>
      </c>
      <c r="H76" s="127" t="str">
        <f>IF(ISERROR(VLOOKUP($C76,[2]TabelaNorm!$A$2:$E$50,3,FALSE)),"",VLOOKUP($C76,[2]TabelaNorm!$A$2:$E$50,3,FALSE))</f>
        <v>m2/mb</v>
      </c>
      <c r="I76" s="124" t="str">
        <f>IF(ISERROR(IF(VLOOKUP($C76,[2]TabelaNorm!$A$2:$E$50,5,FALSE)=1,"x","")),"",IF(VLOOKUP($C76,[2]TabelaNorm!$A$2:$E$50,5,FALSE)=1,"x",""))</f>
        <v/>
      </c>
      <c r="J76" s="126"/>
      <c r="K76" s="124" t="str">
        <f>IF(ISERROR(VLOOKUP($C76,[2]TabelaNorm!$A$2:$E$50,4,FALSE)),"","=")</f>
        <v>=</v>
      </c>
      <c r="L76" s="148">
        <f t="shared" si="4"/>
        <v>10.559999999999999</v>
      </c>
      <c r="M76" s="125" t="str">
        <f>IF(ISERROR(VLOOKUP($C76,[2]TabelaNorm!$A$2:$E$50,4,FALSE)),"","m2")</f>
        <v>m2</v>
      </c>
      <c r="N76" s="134"/>
      <c r="O76" s="38"/>
      <c r="P76" s="19"/>
    </row>
    <row r="77" spans="1:16" x14ac:dyDescent="0.2">
      <c r="A77" s="114"/>
      <c r="B77" s="130"/>
      <c r="C77" s="114" t="s">
        <v>28</v>
      </c>
      <c r="D77" s="126">
        <v>466</v>
      </c>
      <c r="E77" s="124" t="str">
        <f>IF(ISERROR(VLOOKUP(C77,[2]TabelaNorm!$A$2:$E$50,4,FALSE)),"",VLOOKUP(C77,[2]TabelaNorm!$A$2:$E$50,4,FALSE))</f>
        <v>mb</v>
      </c>
      <c r="F77" s="124" t="str">
        <f>IF(ISERROR(VLOOKUP(C77,[2]TabelaNorm!$A$2:$E$50,4,FALSE)),"","x")</f>
        <v>x</v>
      </c>
      <c r="G77" s="127">
        <f>IF(ISERROR(VLOOKUP($C77,[2]TabelaNorm!$A$2:$E$50,2,FALSE)),"",VLOOKUP($C77,[2]TabelaNorm!$A$2:$E$50,2,FALSE))</f>
        <v>0.24</v>
      </c>
      <c r="H77" s="127" t="str">
        <f>IF(ISERROR(VLOOKUP($C77,[2]TabelaNorm!$A$2:$E$50,3,FALSE)),"",VLOOKUP($C77,[2]TabelaNorm!$A$2:$E$50,3,FALSE))</f>
        <v>m2/mb</v>
      </c>
      <c r="I77" s="124" t="str">
        <f>IF(ISERROR(IF(VLOOKUP($C77,[2]TabelaNorm!$A$2:$E$50,5,FALSE)=1,"x","")),"",IF(VLOOKUP($C77,[2]TabelaNorm!$A$2:$E$50,5,FALSE)=1,"x",""))</f>
        <v/>
      </c>
      <c r="J77" s="126"/>
      <c r="K77" s="124" t="str">
        <f>IF(ISERROR(VLOOKUP($C77,[2]TabelaNorm!$A$2:$E$50,4,FALSE)),"","=")</f>
        <v>=</v>
      </c>
      <c r="L77" s="148">
        <f t="shared" si="4"/>
        <v>111.83999999999999</v>
      </c>
      <c r="M77" s="125" t="str">
        <f>IF(ISERROR(VLOOKUP($C77,[2]TabelaNorm!$A$2:$E$50,4,FALSE)),"","m2")</f>
        <v>m2</v>
      </c>
      <c r="N77" s="134"/>
      <c r="O77" s="38"/>
      <c r="P77" s="19"/>
    </row>
    <row r="78" spans="1:16" x14ac:dyDescent="0.2">
      <c r="A78" s="114"/>
      <c r="B78" s="130"/>
      <c r="C78" s="114" t="s">
        <v>24</v>
      </c>
      <c r="D78" s="126">
        <v>268</v>
      </c>
      <c r="E78" s="124" t="str">
        <f>IF(ISERROR(VLOOKUP(C78,[2]TabelaNorm!$A$2:$E$50,4,FALSE)),"",VLOOKUP(C78,[2]TabelaNorm!$A$2:$E$50,4,FALSE))</f>
        <v>mb</v>
      </c>
      <c r="F78" s="124" t="str">
        <f>IF(ISERROR(VLOOKUP(C78,[2]TabelaNorm!$A$2:$E$50,4,FALSE)),"","x")</f>
        <v>x</v>
      </c>
      <c r="G78" s="127">
        <f>IF(ISERROR(VLOOKUP($C78,[2]TabelaNorm!$A$2:$E$50,2,FALSE)),"",VLOOKUP($C78,[2]TabelaNorm!$A$2:$E$50,2,FALSE))</f>
        <v>0.24</v>
      </c>
      <c r="H78" s="127" t="str">
        <f>IF(ISERROR(VLOOKUP($C78,[2]TabelaNorm!$A$2:$E$50,3,FALSE)),"",VLOOKUP($C78,[2]TabelaNorm!$A$2:$E$50,3,FALSE))</f>
        <v>m2/mb</v>
      </c>
      <c r="I78" s="124" t="str">
        <f>IF(ISERROR(IF(VLOOKUP($C78,[2]TabelaNorm!$A$2:$E$50,5,FALSE)=1,"x","")),"",IF(VLOOKUP($C78,[2]TabelaNorm!$A$2:$E$50,5,FALSE)=1,"x",""))</f>
        <v/>
      </c>
      <c r="J78" s="126"/>
      <c r="K78" s="124" t="str">
        <f>IF(ISERROR(VLOOKUP($C78,[2]TabelaNorm!$A$2:$E$50,4,FALSE)),"","=")</f>
        <v>=</v>
      </c>
      <c r="L78" s="148">
        <f t="shared" si="4"/>
        <v>64.319999999999993</v>
      </c>
      <c r="M78" s="125" t="str">
        <f>IF(ISERROR(VLOOKUP($C78,[2]TabelaNorm!$A$2:$E$50,4,FALSE)),"","m2")</f>
        <v>m2</v>
      </c>
      <c r="N78" s="134"/>
      <c r="O78" s="38"/>
      <c r="P78" s="19"/>
    </row>
    <row r="79" spans="1:16" x14ac:dyDescent="0.2">
      <c r="A79" s="114"/>
      <c r="B79" s="130"/>
      <c r="C79" s="114" t="s">
        <v>14</v>
      </c>
      <c r="D79" s="126">
        <v>66</v>
      </c>
      <c r="E79" s="124" t="str">
        <f>IF(ISERROR(VLOOKUP(C79,[2]TabelaNorm!$A$2:$E$50,4,FALSE)),"",VLOOKUP(C79,[2]TabelaNorm!$A$2:$E$50,4,FALSE))</f>
        <v>mb</v>
      </c>
      <c r="F79" s="124" t="str">
        <f>IF(ISERROR(VLOOKUP(C79,[2]TabelaNorm!$A$2:$E$50,4,FALSE)),"","x")</f>
        <v>x</v>
      </c>
      <c r="G79" s="127">
        <f>IF(ISERROR(VLOOKUP($C79,[2]TabelaNorm!$A$2:$E$50,2,FALSE)),"",VLOOKUP($C79,[2]TabelaNorm!$A$2:$E$50,2,FALSE))</f>
        <v>0.12</v>
      </c>
      <c r="H79" s="127" t="str">
        <f>IF(ISERROR(VLOOKUP($C79,[2]TabelaNorm!$A$2:$E$50,3,FALSE)),"",VLOOKUP($C79,[2]TabelaNorm!$A$2:$E$50,3,FALSE))</f>
        <v>m2/mb</v>
      </c>
      <c r="I79" s="124" t="str">
        <f>IF(ISERROR(IF(VLOOKUP($C79,[2]TabelaNorm!$A$2:$E$50,5,FALSE)=1,"x","")),"",IF(VLOOKUP($C79,[2]TabelaNorm!$A$2:$E$50,5,FALSE)=1,"x",""))</f>
        <v/>
      </c>
      <c r="J79" s="126"/>
      <c r="K79" s="124" t="str">
        <f>IF(ISERROR(VLOOKUP($C79,[2]TabelaNorm!$A$2:$E$50,4,FALSE)),"","=")</f>
        <v>=</v>
      </c>
      <c r="L79" s="148">
        <f t="shared" si="4"/>
        <v>7.92</v>
      </c>
      <c r="M79" s="125" t="str">
        <f>IF(ISERROR(VLOOKUP($C79,[2]TabelaNorm!$A$2:$E$50,4,FALSE)),"","m2")</f>
        <v>m2</v>
      </c>
      <c r="N79" s="134"/>
      <c r="O79" s="38"/>
      <c r="P79" s="19"/>
    </row>
    <row r="80" spans="1:16" x14ac:dyDescent="0.2">
      <c r="A80" s="114"/>
      <c r="B80" s="130"/>
      <c r="C80" s="114" t="s">
        <v>26</v>
      </c>
      <c r="D80" s="126">
        <v>180</v>
      </c>
      <c r="E80" s="124" t="str">
        <f>IF(ISERROR(VLOOKUP(C80,[2]TabelaNorm!$A$2:$E$50,4,FALSE)),"",VLOOKUP(C80,[2]TabelaNorm!$A$2:$E$50,4,FALSE))</f>
        <v>mb</v>
      </c>
      <c r="F80" s="124" t="str">
        <f>IF(ISERROR(VLOOKUP(C80,[2]TabelaNorm!$A$2:$E$50,4,FALSE)),"","x")</f>
        <v>x</v>
      </c>
      <c r="G80" s="127">
        <f>IF(ISERROR(VLOOKUP($C80,[2]TabelaNorm!$A$2:$E$50,2,FALSE)),"",VLOOKUP($C80,[2]TabelaNorm!$A$2:$E$50,2,FALSE))</f>
        <v>0.08</v>
      </c>
      <c r="H80" s="127" t="str">
        <f>IF(ISERROR(VLOOKUP($C80,[2]TabelaNorm!$A$2:$E$50,3,FALSE)),"",VLOOKUP($C80,[2]TabelaNorm!$A$2:$E$50,3,FALSE))</f>
        <v>m2/mb</v>
      </c>
      <c r="I80" s="124" t="str">
        <f>IF(ISERROR(IF(VLOOKUP($C80,[2]TabelaNorm!$A$2:$E$50,5,FALSE)=1,"x","")),"",IF(VLOOKUP($C80,[2]TabelaNorm!$A$2:$E$50,5,FALSE)=1,"x",""))</f>
        <v/>
      </c>
      <c r="J80" s="126"/>
      <c r="K80" s="124" t="str">
        <f>IF(ISERROR(VLOOKUP($C80,[2]TabelaNorm!$A$2:$E$50,4,FALSE)),"","=")</f>
        <v>=</v>
      </c>
      <c r="L80" s="148">
        <f t="shared" si="4"/>
        <v>14.4</v>
      </c>
      <c r="M80" s="125" t="str">
        <f>IF(ISERROR(VLOOKUP($C80,[2]TabelaNorm!$A$2:$E$50,4,FALSE)),"","m2")</f>
        <v>m2</v>
      </c>
      <c r="N80" s="134"/>
      <c r="O80" s="38"/>
      <c r="P80" s="19"/>
    </row>
    <row r="81" spans="1:16" x14ac:dyDescent="0.2">
      <c r="A81" s="114"/>
      <c r="B81" s="130"/>
      <c r="C81" s="114" t="s">
        <v>11</v>
      </c>
      <c r="D81" s="126">
        <v>255</v>
      </c>
      <c r="E81" s="124" t="str">
        <f>IF(ISERROR(VLOOKUP(C81,[2]TabelaNorm!$A$2:$E$50,4,FALSE)),"",VLOOKUP(C81,[2]TabelaNorm!$A$2:$E$50,4,FALSE))</f>
        <v>mb</v>
      </c>
      <c r="F81" s="124" t="str">
        <f>IF(ISERROR(VLOOKUP(C81,[2]TabelaNorm!$A$2:$E$50,4,FALSE)),"","x")</f>
        <v>x</v>
      </c>
      <c r="G81" s="127">
        <f>IF(ISERROR(VLOOKUP($C81,[2]TabelaNorm!$A$2:$E$50,2,FALSE)),"",VLOOKUP($C81,[2]TabelaNorm!$A$2:$E$50,2,FALSE))</f>
        <v>0.04</v>
      </c>
      <c r="H81" s="127" t="str">
        <f>IF(ISERROR(VLOOKUP($C81,[2]TabelaNorm!$A$2:$E$50,3,FALSE)),"",VLOOKUP($C81,[2]TabelaNorm!$A$2:$E$50,3,FALSE))</f>
        <v>m2/mb</v>
      </c>
      <c r="I81" s="124" t="str">
        <f>IF(ISERROR(IF(VLOOKUP($C81,[2]TabelaNorm!$A$2:$E$50,5,FALSE)=1,"x","")),"",IF(VLOOKUP($C81,[2]TabelaNorm!$A$2:$E$50,5,FALSE)=1,"x",""))</f>
        <v/>
      </c>
      <c r="J81" s="126"/>
      <c r="K81" s="124" t="str">
        <f>IF(ISERROR(VLOOKUP($C81,[2]TabelaNorm!$A$2:$E$50,4,FALSE)),"","=")</f>
        <v>=</v>
      </c>
      <c r="L81" s="148">
        <f t="shared" si="4"/>
        <v>10.200000000000001</v>
      </c>
      <c r="M81" s="125" t="str">
        <f>IF(ISERROR(VLOOKUP($C81,[2]TabelaNorm!$A$2:$E$50,4,FALSE)),"","m2")</f>
        <v>m2</v>
      </c>
      <c r="N81" s="134"/>
      <c r="O81" s="38"/>
      <c r="P81" s="19"/>
    </row>
    <row r="82" spans="1:16" x14ac:dyDescent="0.2">
      <c r="A82" s="114"/>
      <c r="B82" s="119" t="s">
        <v>202</v>
      </c>
      <c r="C82" s="114" t="s">
        <v>14</v>
      </c>
      <c r="D82" s="126">
        <v>6</v>
      </c>
      <c r="E82" s="124" t="str">
        <f>IF(ISERROR(VLOOKUP(C82,[2]TabelaNorm!$A$2:$E$50,4,FALSE)),"",VLOOKUP(C82,[2]TabelaNorm!$A$2:$E$50,4,FALSE))</f>
        <v>mb</v>
      </c>
      <c r="F82" s="124" t="str">
        <f>IF(ISERROR(VLOOKUP(C82,[2]TabelaNorm!$A$2:$E$50,4,FALSE)),"","x")</f>
        <v>x</v>
      </c>
      <c r="G82" s="127">
        <f>IF(ISERROR(VLOOKUP($C82,[2]TabelaNorm!$A$2:$E$50,2,FALSE)),"",VLOOKUP($C82,[2]TabelaNorm!$A$2:$E$50,2,FALSE))</f>
        <v>0.12</v>
      </c>
      <c r="H82" s="127" t="str">
        <f>IF(ISERROR(VLOOKUP($C82,[2]TabelaNorm!$A$2:$E$50,3,FALSE)),"",VLOOKUP($C82,[2]TabelaNorm!$A$2:$E$50,3,FALSE))</f>
        <v>m2/mb</v>
      </c>
      <c r="I82" s="124" t="str">
        <f>IF(ISERROR(IF(VLOOKUP($C82,[2]TabelaNorm!$A$2:$E$50,5,FALSE)=1,"x","")),"",IF(VLOOKUP($C82,[2]TabelaNorm!$A$2:$E$50,5,FALSE)=1,"x",""))</f>
        <v/>
      </c>
      <c r="J82" s="126"/>
      <c r="K82" s="124" t="str">
        <f>IF(ISERROR(VLOOKUP($C82,[2]TabelaNorm!$A$2:$E$50,4,FALSE)),"","=")</f>
        <v>=</v>
      </c>
      <c r="L82" s="148">
        <f t="shared" si="4"/>
        <v>0.72</v>
      </c>
      <c r="M82" s="125" t="str">
        <f>IF(ISERROR(VLOOKUP($C82,[2]TabelaNorm!$A$2:$E$50,4,FALSE)),"","m2")</f>
        <v>m2</v>
      </c>
      <c r="N82" s="134"/>
      <c r="O82" s="38"/>
      <c r="P82" s="19"/>
    </row>
    <row r="83" spans="1:16" x14ac:dyDescent="0.2">
      <c r="A83" s="114"/>
      <c r="B83" s="130"/>
      <c r="C83" s="114" t="s">
        <v>24</v>
      </c>
      <c r="D83" s="126">
        <v>4</v>
      </c>
      <c r="E83" s="124" t="str">
        <f>IF(ISERROR(VLOOKUP(C83,[2]TabelaNorm!$A$2:$E$50,4,FALSE)),"",VLOOKUP(C83,[2]TabelaNorm!$A$2:$E$50,4,FALSE))</f>
        <v>mb</v>
      </c>
      <c r="F83" s="124" t="str">
        <f>IF(ISERROR(VLOOKUP(C83,[2]TabelaNorm!$A$2:$E$50,4,FALSE)),"","x")</f>
        <v>x</v>
      </c>
      <c r="G83" s="127">
        <f>IF(ISERROR(VLOOKUP($C83,[2]TabelaNorm!$A$2:$E$50,2,FALSE)),"",VLOOKUP($C83,[2]TabelaNorm!$A$2:$E$50,2,FALSE))</f>
        <v>0.24</v>
      </c>
      <c r="H83" s="127" t="str">
        <f>IF(ISERROR(VLOOKUP($C83,[2]TabelaNorm!$A$2:$E$50,3,FALSE)),"",VLOOKUP($C83,[2]TabelaNorm!$A$2:$E$50,3,FALSE))</f>
        <v>m2/mb</v>
      </c>
      <c r="I83" s="124" t="str">
        <f>IF(ISERROR(IF(VLOOKUP($C83,[2]TabelaNorm!$A$2:$E$50,5,FALSE)=1,"x","")),"",IF(VLOOKUP($C83,[2]TabelaNorm!$A$2:$E$50,5,FALSE)=1,"x",""))</f>
        <v/>
      </c>
      <c r="J83" s="126"/>
      <c r="K83" s="124" t="str">
        <f>IF(ISERROR(VLOOKUP($C83,[2]TabelaNorm!$A$2:$E$50,4,FALSE)),"","=")</f>
        <v>=</v>
      </c>
      <c r="L83" s="148">
        <f t="shared" si="4"/>
        <v>0.96</v>
      </c>
      <c r="M83" s="125" t="str">
        <f>IF(ISERROR(VLOOKUP($C83,[2]TabelaNorm!$A$2:$E$50,4,FALSE)),"","m2")</f>
        <v>m2</v>
      </c>
      <c r="N83" s="134"/>
      <c r="O83" s="38"/>
      <c r="P83" s="19"/>
    </row>
    <row r="84" spans="1:16" x14ac:dyDescent="0.2">
      <c r="A84" s="114"/>
      <c r="B84" s="130" t="s">
        <v>140</v>
      </c>
      <c r="C84" s="114" t="s">
        <v>11</v>
      </c>
      <c r="D84" s="126">
        <v>388</v>
      </c>
      <c r="E84" s="124" t="str">
        <f>IF(ISERROR(VLOOKUP(C84,[2]TabelaNorm!$A$2:$E$50,4,FALSE)),"",VLOOKUP(C84,[2]TabelaNorm!$A$2:$E$50,4,FALSE))</f>
        <v>mb</v>
      </c>
      <c r="F84" s="124" t="str">
        <f>IF(ISERROR(VLOOKUP(C84,[2]TabelaNorm!$A$2:$E$50,4,FALSE)),"","x")</f>
        <v>x</v>
      </c>
      <c r="G84" s="127">
        <f>IF(ISERROR(VLOOKUP($C84,[2]TabelaNorm!$A$2:$E$50,2,FALSE)),"",VLOOKUP($C84,[2]TabelaNorm!$A$2:$E$50,2,FALSE))</f>
        <v>0.04</v>
      </c>
      <c r="H84" s="127" t="str">
        <f>IF(ISERROR(VLOOKUP($C84,[2]TabelaNorm!$A$2:$E$50,3,FALSE)),"",VLOOKUP($C84,[2]TabelaNorm!$A$2:$E$50,3,FALSE))</f>
        <v>m2/mb</v>
      </c>
      <c r="I84" s="124" t="str">
        <f>IF(ISERROR(IF(VLOOKUP($C84,[2]TabelaNorm!$A$2:$E$50,5,FALSE)=1,"x","")),"",IF(VLOOKUP($C84,[2]TabelaNorm!$A$2:$E$50,5,FALSE)=1,"x",""))</f>
        <v/>
      </c>
      <c r="J84" s="126"/>
      <c r="K84" s="124" t="str">
        <f>IF(ISERROR(VLOOKUP($C84,[2]TabelaNorm!$A$2:$E$50,4,FALSE)),"","=")</f>
        <v>=</v>
      </c>
      <c r="L84" s="148">
        <f t="shared" si="4"/>
        <v>15.52</v>
      </c>
      <c r="M84" s="125" t="str">
        <f>IF(ISERROR(VLOOKUP($C84,[2]TabelaNorm!$A$2:$E$50,4,FALSE)),"","m2")</f>
        <v>m2</v>
      </c>
      <c r="N84" s="134"/>
      <c r="O84" s="38"/>
      <c r="P84" s="19"/>
    </row>
    <row r="85" spans="1:16" x14ac:dyDescent="0.2">
      <c r="A85" s="114"/>
      <c r="B85" s="130"/>
      <c r="C85" s="114" t="s">
        <v>20</v>
      </c>
      <c r="D85" s="126">
        <v>210</v>
      </c>
      <c r="E85" s="124" t="str">
        <f>IF(ISERROR(VLOOKUP(C85,[2]TabelaNorm!$A$2:$E$50,4,FALSE)),"",VLOOKUP(C85,[2]TabelaNorm!$A$2:$E$50,4,FALSE))</f>
        <v>mb</v>
      </c>
      <c r="F85" s="124" t="str">
        <f>IF(ISERROR(VLOOKUP(C85,[2]TabelaNorm!$A$2:$E$50,4,FALSE)),"","x")</f>
        <v>x</v>
      </c>
      <c r="G85" s="127">
        <f>IF(ISERROR(VLOOKUP($C85,[2]TabelaNorm!$A$2:$E$50,2,FALSE)),"",VLOOKUP($C85,[2]TabelaNorm!$A$2:$E$50,2,FALSE))</f>
        <v>0.12</v>
      </c>
      <c r="H85" s="127" t="str">
        <f>IF(ISERROR(VLOOKUP($C85,[2]TabelaNorm!$A$2:$E$50,3,FALSE)),"",VLOOKUP($C85,[2]TabelaNorm!$A$2:$E$50,3,FALSE))</f>
        <v>m2/mb</v>
      </c>
      <c r="I85" s="124" t="str">
        <f>IF(ISERROR(IF(VLOOKUP($C85,[2]TabelaNorm!$A$2:$E$50,5,FALSE)=1,"x","")),"",IF(VLOOKUP($C85,[2]TabelaNorm!$A$2:$E$50,5,FALSE)=1,"x",""))</f>
        <v/>
      </c>
      <c r="J85" s="126"/>
      <c r="K85" s="124" t="str">
        <f>IF(ISERROR(VLOOKUP($C85,[2]TabelaNorm!$A$2:$E$50,4,FALSE)),"","=")</f>
        <v>=</v>
      </c>
      <c r="L85" s="148">
        <f t="shared" si="4"/>
        <v>25.2</v>
      </c>
      <c r="M85" s="125" t="str">
        <f>IF(ISERROR(VLOOKUP($C85,[2]TabelaNorm!$A$2:$E$50,4,FALSE)),"","m2")</f>
        <v>m2</v>
      </c>
      <c r="N85" s="134"/>
      <c r="O85" s="38"/>
      <c r="P85" s="19"/>
    </row>
    <row r="86" spans="1:16" x14ac:dyDescent="0.2">
      <c r="A86" s="114"/>
      <c r="B86" s="130"/>
      <c r="C86" s="114" t="s">
        <v>23</v>
      </c>
      <c r="D86" s="126">
        <v>10</v>
      </c>
      <c r="E86" s="124" t="str">
        <f>IF(ISERROR(VLOOKUP(C86,[2]TabelaNorm!$A$2:$E$50,4,FALSE)),"",VLOOKUP(C86,[2]TabelaNorm!$A$2:$E$50,4,FALSE))</f>
        <v>mb</v>
      </c>
      <c r="F86" s="124" t="str">
        <f>IF(ISERROR(VLOOKUP(C86,[2]TabelaNorm!$A$2:$E$50,4,FALSE)),"","x")</f>
        <v>x</v>
      </c>
      <c r="G86" s="127">
        <f>IF(ISERROR(VLOOKUP($C86,[2]TabelaNorm!$A$2:$E$50,2,FALSE)),"",VLOOKUP($C86,[2]TabelaNorm!$A$2:$E$50,2,FALSE))</f>
        <v>0.18</v>
      </c>
      <c r="H86" s="127" t="str">
        <f>IF(ISERROR(VLOOKUP($C86,[2]TabelaNorm!$A$2:$E$50,3,FALSE)),"",VLOOKUP($C86,[2]TabelaNorm!$A$2:$E$50,3,FALSE))</f>
        <v>m2/mb</v>
      </c>
      <c r="I86" s="124" t="str">
        <f>IF(ISERROR(IF(VLOOKUP($C86,[2]TabelaNorm!$A$2:$E$50,5,FALSE)=1,"x","")),"",IF(VLOOKUP($C86,[2]TabelaNorm!$A$2:$E$50,5,FALSE)=1,"x",""))</f>
        <v/>
      </c>
      <c r="J86" s="126"/>
      <c r="K86" s="124" t="str">
        <f>IF(ISERROR(VLOOKUP($C86,[2]TabelaNorm!$A$2:$E$50,4,FALSE)),"","=")</f>
        <v>=</v>
      </c>
      <c r="L86" s="148">
        <f t="shared" si="4"/>
        <v>1.7999999999999998</v>
      </c>
      <c r="M86" s="125" t="str">
        <f>IF(ISERROR(VLOOKUP($C86,[2]TabelaNorm!$A$2:$E$50,4,FALSE)),"","m2")</f>
        <v>m2</v>
      </c>
      <c r="N86" s="134"/>
      <c r="O86" s="38"/>
      <c r="P86" s="19"/>
    </row>
    <row r="87" spans="1:16" x14ac:dyDescent="0.2">
      <c r="A87" s="114"/>
      <c r="B87" s="130"/>
      <c r="C87" s="114" t="s">
        <v>13</v>
      </c>
      <c r="D87" s="126">
        <v>9</v>
      </c>
      <c r="E87" s="124" t="str">
        <f>IF(ISERROR(VLOOKUP(C87,[2]TabelaNorm!$A$2:$E$50,4,FALSE)),"",VLOOKUP(C87,[2]TabelaNorm!$A$2:$E$50,4,FALSE))</f>
        <v>mb</v>
      </c>
      <c r="F87" s="124" t="str">
        <f>IF(ISERROR(VLOOKUP(C87,[2]TabelaNorm!$A$2:$E$50,4,FALSE)),"","x")</f>
        <v>x</v>
      </c>
      <c r="G87" s="127">
        <f>IF(ISERROR(VLOOKUP($C87,[2]TabelaNorm!$A$2:$E$50,2,FALSE)),"",VLOOKUP($C87,[2]TabelaNorm!$A$2:$E$50,2,FALSE))</f>
        <v>0.06</v>
      </c>
      <c r="H87" s="127" t="str">
        <f>IF(ISERROR(VLOOKUP($C87,[2]TabelaNorm!$A$2:$E$50,3,FALSE)),"",VLOOKUP($C87,[2]TabelaNorm!$A$2:$E$50,3,FALSE))</f>
        <v>m2/mb</v>
      </c>
      <c r="I87" s="124" t="str">
        <f>IF(ISERROR(IF(VLOOKUP($C87,[2]TabelaNorm!$A$2:$E$50,5,FALSE)=1,"x","")),"",IF(VLOOKUP($C87,[2]TabelaNorm!$A$2:$E$50,5,FALSE)=1,"x",""))</f>
        <v/>
      </c>
      <c r="J87" s="126"/>
      <c r="K87" s="124" t="str">
        <f>IF(ISERROR(VLOOKUP($C87,[2]TabelaNorm!$A$2:$E$50,4,FALSE)),"","=")</f>
        <v>=</v>
      </c>
      <c r="L87" s="148">
        <f t="shared" si="4"/>
        <v>0.54</v>
      </c>
      <c r="M87" s="125" t="str">
        <f>IF(ISERROR(VLOOKUP($C87,[2]TabelaNorm!$A$2:$E$50,4,FALSE)),"","m2")</f>
        <v>m2</v>
      </c>
      <c r="N87" s="134"/>
      <c r="O87" s="38"/>
      <c r="P87" s="19"/>
    </row>
    <row r="88" spans="1:16" x14ac:dyDescent="0.2">
      <c r="A88" s="114"/>
      <c r="B88" s="130"/>
      <c r="C88" s="114" t="s">
        <v>12</v>
      </c>
      <c r="D88" s="126">
        <v>48</v>
      </c>
      <c r="E88" s="124" t="str">
        <f>IF(ISERROR(VLOOKUP(C88,[2]TabelaNorm!$A$2:$E$50,4,FALSE)),"",VLOOKUP(C88,[2]TabelaNorm!$A$2:$E$50,4,FALSE))</f>
        <v>mb</v>
      </c>
      <c r="F88" s="124" t="str">
        <f>IF(ISERROR(VLOOKUP(C88,[2]TabelaNorm!$A$2:$E$50,4,FALSE)),"","x")</f>
        <v>x</v>
      </c>
      <c r="G88" s="127">
        <f>IF(ISERROR(VLOOKUP($C88,[2]TabelaNorm!$A$2:$E$50,2,FALSE)),"",VLOOKUP($C88,[2]TabelaNorm!$A$2:$E$50,2,FALSE))</f>
        <v>0.12</v>
      </c>
      <c r="H88" s="127" t="str">
        <f>IF(ISERROR(VLOOKUP($C88,[2]TabelaNorm!$A$2:$E$50,3,FALSE)),"",VLOOKUP($C88,[2]TabelaNorm!$A$2:$E$50,3,FALSE))</f>
        <v>m2/mb</v>
      </c>
      <c r="I88" s="124" t="str">
        <f>IF(ISERROR(IF(VLOOKUP($C88,[2]TabelaNorm!$A$2:$E$50,5,FALSE)=1,"x","")),"",IF(VLOOKUP($C88,[2]TabelaNorm!$A$2:$E$50,5,FALSE)=1,"x",""))</f>
        <v/>
      </c>
      <c r="J88" s="126"/>
      <c r="K88" s="124" t="str">
        <f>IF(ISERROR(VLOOKUP($C88,[2]TabelaNorm!$A$2:$E$50,4,FALSE)),"","=")</f>
        <v>=</v>
      </c>
      <c r="L88" s="148">
        <f t="shared" si="4"/>
        <v>5.76</v>
      </c>
      <c r="M88" s="125" t="str">
        <f>IF(ISERROR(VLOOKUP($C88,[2]TabelaNorm!$A$2:$E$50,4,FALSE)),"","m2")</f>
        <v>m2</v>
      </c>
      <c r="N88" s="134"/>
      <c r="O88" s="38"/>
      <c r="P88" s="19"/>
    </row>
    <row r="89" spans="1:16" s="152" customFormat="1" x14ac:dyDescent="0.2">
      <c r="A89" s="116"/>
      <c r="B89" s="130"/>
      <c r="C89" s="114" t="s">
        <v>21</v>
      </c>
      <c r="D89" s="126">
        <v>35</v>
      </c>
      <c r="E89" s="124" t="str">
        <f>IF(ISERROR(VLOOKUP(C89,[2]TabelaNorm!$A$2:$E$50,4,FALSE)),"",VLOOKUP(C89,[2]TabelaNorm!$A$2:$E$50,4,FALSE))</f>
        <v>mb</v>
      </c>
      <c r="F89" s="124" t="str">
        <f>IF(ISERROR(VLOOKUP(C89,[2]TabelaNorm!$A$2:$E$50,4,FALSE)),"","x")</f>
        <v>x</v>
      </c>
      <c r="G89" s="127">
        <f>IF(ISERROR(VLOOKUP($C89,[2]TabelaNorm!$A$2:$E$50,2,FALSE)),"",VLOOKUP($C89,[2]TabelaNorm!$A$2:$E$50,2,FALSE))</f>
        <v>0.24</v>
      </c>
      <c r="H89" s="127" t="str">
        <f>IF(ISERROR(VLOOKUP($C89,[2]TabelaNorm!$A$2:$E$50,3,FALSE)),"",VLOOKUP($C89,[2]TabelaNorm!$A$2:$E$50,3,FALSE))</f>
        <v>m2/mb</v>
      </c>
      <c r="I89" s="124" t="str">
        <f>IF(ISERROR(IF(VLOOKUP($C89,[2]TabelaNorm!$A$2:$E$50,5,FALSE)=1,"x","")),"",IF(VLOOKUP($C89,[2]TabelaNorm!$A$2:$E$50,5,FALSE)=1,"x",""))</f>
        <v/>
      </c>
      <c r="J89" s="126"/>
      <c r="K89" s="124" t="str">
        <f>IF(ISERROR(VLOOKUP($C89,[2]TabelaNorm!$A$2:$E$50,4,FALSE)),"","=")</f>
        <v>=</v>
      </c>
      <c r="L89" s="148">
        <f t="shared" si="4"/>
        <v>8.4</v>
      </c>
      <c r="M89" s="125" t="str">
        <f>IF(ISERROR(VLOOKUP($C89,[2]TabelaNorm!$A$2:$E$50,4,FALSE)),"","m2")</f>
        <v>m2</v>
      </c>
      <c r="N89" s="150"/>
      <c r="O89" s="153"/>
      <c r="P89" s="19"/>
    </row>
    <row r="90" spans="1:16" s="152" customFormat="1" x14ac:dyDescent="0.2">
      <c r="A90" s="116"/>
      <c r="B90" s="130"/>
      <c r="C90" s="114" t="s">
        <v>27</v>
      </c>
      <c r="D90" s="126">
        <v>45</v>
      </c>
      <c r="E90" s="124" t="str">
        <f>IF(ISERROR(VLOOKUP(C90,[2]TabelaNorm!$A$2:$E$50,4,FALSE)),"",VLOOKUP(C90,[2]TabelaNorm!$A$2:$E$50,4,FALSE))</f>
        <v>mb</v>
      </c>
      <c r="F90" s="124" t="str">
        <f>IF(ISERROR(VLOOKUP(C90,[2]TabelaNorm!$A$2:$E$50,4,FALSE)),"","x")</f>
        <v>x</v>
      </c>
      <c r="G90" s="127">
        <f>IF(ISERROR(VLOOKUP($C90,[2]TabelaNorm!$A$2:$E$50,2,FALSE)),"",VLOOKUP($C90,[2]TabelaNorm!$A$2:$E$50,2,FALSE))</f>
        <v>0.12</v>
      </c>
      <c r="H90" s="127" t="str">
        <f>IF(ISERROR(VLOOKUP($C90,[2]TabelaNorm!$A$2:$E$50,3,FALSE)),"",VLOOKUP($C90,[2]TabelaNorm!$A$2:$E$50,3,FALSE))</f>
        <v>m2/mb</v>
      </c>
      <c r="I90" s="124" t="str">
        <f>IF(ISERROR(IF(VLOOKUP($C90,[2]TabelaNorm!$A$2:$E$50,5,FALSE)=1,"x","")),"",IF(VLOOKUP($C90,[2]TabelaNorm!$A$2:$E$50,5,FALSE)=1,"x",""))</f>
        <v/>
      </c>
      <c r="J90" s="126"/>
      <c r="K90" s="124" t="str">
        <f>IF(ISERROR(VLOOKUP($C90,[2]TabelaNorm!$A$2:$E$50,4,FALSE)),"","=")</f>
        <v>=</v>
      </c>
      <c r="L90" s="148">
        <f t="shared" si="4"/>
        <v>5.3999999999999995</v>
      </c>
      <c r="M90" s="125" t="str">
        <f>IF(ISERROR(VLOOKUP($C90,[2]TabelaNorm!$A$2:$E$50,4,FALSE)),"","m2")</f>
        <v>m2</v>
      </c>
      <c r="N90" s="150"/>
      <c r="O90" s="153"/>
      <c r="P90" s="19"/>
    </row>
    <row r="91" spans="1:16" ht="13.5" thickBot="1" x14ac:dyDescent="0.25">
      <c r="A91" s="116"/>
      <c r="B91" s="131"/>
      <c r="C91" s="114"/>
      <c r="D91" s="126"/>
      <c r="E91" s="124" t="str">
        <f>IF(ISERROR(VLOOKUP(C91,[2]TabelaNorm!$A$2:$E$50,4,FALSE)),"",VLOOKUP(C91,[2]TabelaNorm!$A$2:$E$50,4,FALSE))</f>
        <v/>
      </c>
      <c r="F91" s="124" t="str">
        <f>IF(ISERROR(VLOOKUP(C91,[2]TabelaNorm!$A$2:$E$50,4,FALSE)),"","x")</f>
        <v/>
      </c>
      <c r="G91" s="127" t="str">
        <f>IF(ISERROR(VLOOKUP($C91,[2]TabelaNorm!$A$2:$E$50,2,FALSE)),"",VLOOKUP($C91,[2]TabelaNorm!$A$2:$E$50,2,FALSE))</f>
        <v/>
      </c>
      <c r="H91" s="127" t="str">
        <f>IF(ISERROR(VLOOKUP($C91,[2]TabelaNorm!$A$2:$E$50,3,FALSE)),"",VLOOKUP($C91,[2]TabelaNorm!$A$2:$E$50,3,FALSE))</f>
        <v/>
      </c>
      <c r="I91" s="124" t="str">
        <f>IF(ISERROR(IF(VLOOKUP($C91,[2]TabelaNorm!$A$2:$E$50,5,FALSE)=1,"x","")),"",IF(VLOOKUP($C91,[2]TabelaNorm!$A$2:$E$50,5,FALSE)=1,"x",""))</f>
        <v/>
      </c>
      <c r="J91" s="126"/>
      <c r="K91" s="124" t="str">
        <f>IF(ISERROR(VLOOKUP($C91,[2]TabelaNorm!$A$2:$E$50,4,FALSE)),"","=")</f>
        <v/>
      </c>
      <c r="L91" s="148" t="str">
        <f t="shared" si="4"/>
        <v/>
      </c>
      <c r="M91" s="125" t="str">
        <f>IF(ISERROR(VLOOKUP($C91,[2]TabelaNorm!$A$2:$E$50,4,FALSE)),"","m2")</f>
        <v/>
      </c>
      <c r="N91" s="181"/>
      <c r="O91" s="83"/>
      <c r="P91" s="19"/>
    </row>
    <row r="92" spans="1:16" ht="25.5" customHeight="1" thickBot="1" x14ac:dyDescent="0.25">
      <c r="A92" s="4"/>
      <c r="B92" s="57"/>
      <c r="C92" s="151" t="s">
        <v>59</v>
      </c>
      <c r="D92" s="63"/>
      <c r="E92" s="63"/>
      <c r="F92" s="63"/>
      <c r="G92" s="63"/>
      <c r="H92" s="63"/>
      <c r="I92" s="63"/>
      <c r="J92" s="63"/>
      <c r="K92" s="62" t="s">
        <v>37</v>
      </c>
      <c r="L92" s="104">
        <f>SUM(L42:L91)</f>
        <v>880.61999999999989</v>
      </c>
      <c r="M92" s="108" t="s">
        <v>38</v>
      </c>
      <c r="N92" s="165">
        <f>SUM(N42:N91)</f>
        <v>0</v>
      </c>
      <c r="O92" s="84"/>
      <c r="P92" s="19"/>
    </row>
    <row r="93" spans="1:16" ht="25.5" customHeight="1" thickBot="1" x14ac:dyDescent="0.25">
      <c r="A93" s="4"/>
      <c r="B93" s="57"/>
      <c r="C93" s="223" t="s">
        <v>115</v>
      </c>
      <c r="D93" s="223"/>
      <c r="E93" s="223"/>
      <c r="F93" s="223"/>
      <c r="G93" s="223"/>
      <c r="H93" s="223"/>
      <c r="I93" s="223"/>
      <c r="J93" s="223"/>
      <c r="K93" s="50" t="s">
        <v>37</v>
      </c>
      <c r="L93" s="103">
        <f>L92+L3</f>
        <v>2688.5799999999995</v>
      </c>
      <c r="M93" s="105" t="s">
        <v>38</v>
      </c>
      <c r="N93" s="88" t="s">
        <v>71</v>
      </c>
      <c r="O93" s="85" t="s">
        <v>71</v>
      </c>
      <c r="P93" s="19"/>
    </row>
    <row r="94" spans="1:16" ht="12.75" customHeight="1" x14ac:dyDescent="0.2">
      <c r="A94" s="22"/>
      <c r="B94" s="22"/>
      <c r="C94" s="23"/>
      <c r="D94" s="23"/>
      <c r="E94" s="23"/>
      <c r="F94" s="23"/>
      <c r="G94" s="23"/>
      <c r="H94" s="23"/>
      <c r="I94" s="23"/>
      <c r="J94" s="23"/>
      <c r="K94" s="22"/>
      <c r="L94" s="24"/>
      <c r="M94" s="25"/>
      <c r="N94" s="25"/>
      <c r="P94" s="19"/>
    </row>
    <row r="95" spans="1:16" ht="12.75" customHeight="1" x14ac:dyDescent="0.2">
      <c r="B95" s="46" t="s">
        <v>69</v>
      </c>
      <c r="C95" s="19"/>
      <c r="D95" s="20"/>
      <c r="E95" s="19"/>
      <c r="F95" s="21"/>
      <c r="G95" s="7"/>
      <c r="H95" s="235" t="s">
        <v>78</v>
      </c>
      <c r="I95" s="236"/>
      <c r="J95" s="236"/>
      <c r="K95" s="236"/>
      <c r="L95" s="236"/>
      <c r="M95" s="236"/>
      <c r="N95" s="236"/>
      <c r="O95" s="236"/>
      <c r="P95" s="19"/>
    </row>
    <row r="96" spans="1:16" ht="12.75" customHeight="1" x14ac:dyDescent="0.2">
      <c r="D96" s="2"/>
      <c r="F96" s="6"/>
      <c r="G96" s="7"/>
      <c r="P96" s="19"/>
    </row>
    <row r="97" spans="2:16" ht="12.75" customHeight="1" x14ac:dyDescent="0.2">
      <c r="B97" s="66" t="s">
        <v>76</v>
      </c>
      <c r="C97" s="66" t="s">
        <v>77</v>
      </c>
      <c r="D97" s="67"/>
      <c r="F97" s="6"/>
      <c r="G97" s="7"/>
      <c r="H97" s="236" t="s">
        <v>83</v>
      </c>
      <c r="I97" s="236"/>
      <c r="J97" s="19"/>
      <c r="K97" s="19"/>
      <c r="L97" s="237" t="s">
        <v>84</v>
      </c>
      <c r="M97" s="237"/>
      <c r="N97" s="68"/>
      <c r="O97" s="19"/>
      <c r="P97" s="19"/>
    </row>
    <row r="98" spans="2:16" ht="12.75" customHeight="1" x14ac:dyDescent="0.2">
      <c r="D98" s="2"/>
      <c r="F98" s="6"/>
      <c r="G98" s="7"/>
      <c r="P98" s="19"/>
    </row>
    <row r="99" spans="2:16" ht="12.75" customHeight="1" x14ac:dyDescent="0.2">
      <c r="D99" s="2"/>
      <c r="F99" s="6"/>
      <c r="G99" s="7"/>
      <c r="P99" s="19"/>
    </row>
    <row r="100" spans="2:16" ht="12.75" customHeight="1" x14ac:dyDescent="0.2">
      <c r="B100" s="1" t="s">
        <v>75</v>
      </c>
      <c r="D100" s="2"/>
      <c r="F100" s="6"/>
      <c r="G100" s="7"/>
      <c r="H100" s="1" t="s">
        <v>81</v>
      </c>
      <c r="P100" s="19"/>
    </row>
    <row r="101" spans="2:16" ht="12.75" customHeight="1" x14ac:dyDescent="0.2">
      <c r="D101" s="2"/>
      <c r="F101" s="6"/>
      <c r="G101" s="7"/>
      <c r="P101" s="19"/>
    </row>
    <row r="102" spans="2:16" ht="12.75" customHeight="1" x14ac:dyDescent="0.2">
      <c r="D102" s="2"/>
      <c r="F102" s="6"/>
      <c r="G102" s="7"/>
    </row>
    <row r="103" spans="2:16" x14ac:dyDescent="0.2">
      <c r="D103" s="2"/>
      <c r="F103" s="6"/>
      <c r="G103" s="7"/>
    </row>
    <row r="104" spans="2:16" x14ac:dyDescent="0.2">
      <c r="D104" s="2"/>
      <c r="F104" s="6"/>
      <c r="G104" s="7"/>
    </row>
    <row r="105" spans="2:16" x14ac:dyDescent="0.2">
      <c r="D105" s="2"/>
      <c r="F105" s="6"/>
      <c r="G105" s="7"/>
    </row>
    <row r="106" spans="2:16" x14ac:dyDescent="0.2">
      <c r="D106" s="2"/>
      <c r="F106" s="6"/>
      <c r="G106" s="7"/>
    </row>
    <row r="107" spans="2:16" x14ac:dyDescent="0.2">
      <c r="D107" s="2"/>
      <c r="F107" s="6"/>
      <c r="G107" s="7"/>
    </row>
    <row r="108" spans="2:16" x14ac:dyDescent="0.2">
      <c r="D108" s="2"/>
      <c r="F108" s="6"/>
      <c r="G108" s="7"/>
    </row>
    <row r="109" spans="2:16" x14ac:dyDescent="0.2">
      <c r="D109" s="2"/>
      <c r="F109" s="6"/>
      <c r="G109" s="7"/>
    </row>
    <row r="110" spans="2:16" x14ac:dyDescent="0.2">
      <c r="D110" s="2"/>
      <c r="F110" s="6"/>
      <c r="G110" s="7"/>
    </row>
    <row r="111" spans="2:16" x14ac:dyDescent="0.2">
      <c r="D111" s="2"/>
      <c r="F111" s="6"/>
      <c r="G111" s="7"/>
    </row>
    <row r="112" spans="2:16" x14ac:dyDescent="0.2">
      <c r="D112" s="2"/>
      <c r="F112" s="6"/>
      <c r="G112" s="7"/>
    </row>
    <row r="113" spans="4:7" x14ac:dyDescent="0.2">
      <c r="D113" s="2"/>
      <c r="F113" s="6"/>
      <c r="G113" s="7"/>
    </row>
    <row r="114" spans="4:7" x14ac:dyDescent="0.2">
      <c r="D114" s="2"/>
      <c r="F114" s="6"/>
      <c r="G114" s="7"/>
    </row>
    <row r="115" spans="4:7" x14ac:dyDescent="0.2">
      <c r="D115" s="2"/>
      <c r="F115" s="6"/>
      <c r="G115" s="7"/>
    </row>
    <row r="116" spans="4:7" x14ac:dyDescent="0.2">
      <c r="D116" s="2"/>
      <c r="F116" s="6"/>
      <c r="G116" s="7"/>
    </row>
    <row r="117" spans="4:7" x14ac:dyDescent="0.2">
      <c r="D117" s="2"/>
      <c r="F117" s="6"/>
      <c r="G117" s="7"/>
    </row>
    <row r="118" spans="4:7" x14ac:dyDescent="0.2">
      <c r="D118" s="2"/>
      <c r="F118" s="6"/>
      <c r="G118" s="7"/>
    </row>
    <row r="119" spans="4:7" x14ac:dyDescent="0.2">
      <c r="D119" s="2"/>
      <c r="F119" s="6"/>
      <c r="G119" s="7"/>
    </row>
    <row r="120" spans="4:7" x14ac:dyDescent="0.2">
      <c r="D120" s="2"/>
      <c r="F120" s="6"/>
      <c r="G120" s="7"/>
    </row>
    <row r="121" spans="4:7" x14ac:dyDescent="0.2">
      <c r="D121" s="2"/>
      <c r="F121" s="6"/>
      <c r="G121" s="7"/>
    </row>
    <row r="122" spans="4:7" x14ac:dyDescent="0.2">
      <c r="D122" s="2"/>
      <c r="F122" s="6"/>
      <c r="G122" s="7"/>
    </row>
    <row r="123" spans="4:7" x14ac:dyDescent="0.2">
      <c r="D123" s="2"/>
      <c r="F123" s="6"/>
      <c r="G123" s="7"/>
    </row>
    <row r="124" spans="4:7" x14ac:dyDescent="0.2">
      <c r="D124" s="2"/>
      <c r="F124" s="6"/>
      <c r="G124" s="7"/>
    </row>
    <row r="125" spans="4:7" x14ac:dyDescent="0.2">
      <c r="D125" s="2"/>
      <c r="F125" s="6"/>
      <c r="G125" s="7"/>
    </row>
    <row r="126" spans="4:7" x14ac:dyDescent="0.2">
      <c r="D126" s="2"/>
      <c r="F126" s="6"/>
      <c r="G126" s="7"/>
    </row>
    <row r="127" spans="4:7" x14ac:dyDescent="0.2">
      <c r="D127" s="2"/>
      <c r="F127" s="6"/>
      <c r="G127" s="7"/>
    </row>
    <row r="128" spans="4:7" x14ac:dyDescent="0.2">
      <c r="D128" s="2"/>
      <c r="F128" s="6"/>
      <c r="G128" s="7"/>
    </row>
    <row r="129" spans="4:7" x14ac:dyDescent="0.2">
      <c r="D129" s="2"/>
      <c r="F129" s="6"/>
      <c r="G129" s="7"/>
    </row>
    <row r="130" spans="4:7" x14ac:dyDescent="0.2">
      <c r="D130" s="2"/>
      <c r="F130" s="6"/>
      <c r="G130" s="7"/>
    </row>
    <row r="131" spans="4:7" x14ac:dyDescent="0.2">
      <c r="D131" s="2"/>
      <c r="F131" s="6"/>
      <c r="G131" s="7"/>
    </row>
    <row r="132" spans="4:7" x14ac:dyDescent="0.2">
      <c r="D132" s="2"/>
      <c r="F132" s="6"/>
      <c r="G132" s="7"/>
    </row>
    <row r="133" spans="4:7" x14ac:dyDescent="0.2">
      <c r="D133" s="2"/>
      <c r="F133" s="6"/>
      <c r="G133" s="7"/>
    </row>
    <row r="134" spans="4:7" x14ac:dyDescent="0.2">
      <c r="D134" s="2"/>
      <c r="F134" s="6"/>
      <c r="G134" s="7"/>
    </row>
    <row r="135" spans="4:7" x14ac:dyDescent="0.2">
      <c r="D135" s="2"/>
      <c r="F135" s="6"/>
      <c r="G135" s="7"/>
    </row>
    <row r="136" spans="4:7" x14ac:dyDescent="0.2">
      <c r="D136" s="2"/>
      <c r="F136" s="6"/>
      <c r="G136" s="7"/>
    </row>
    <row r="137" spans="4:7" x14ac:dyDescent="0.2">
      <c r="D137" s="2"/>
      <c r="F137" s="6"/>
      <c r="G137" s="7"/>
    </row>
    <row r="138" spans="4:7" x14ac:dyDescent="0.2">
      <c r="D138" s="2"/>
      <c r="F138" s="6"/>
      <c r="G138" s="7"/>
    </row>
    <row r="139" spans="4:7" x14ac:dyDescent="0.2">
      <c r="D139" s="2"/>
      <c r="F139" s="6"/>
      <c r="G139" s="7"/>
    </row>
    <row r="140" spans="4:7" x14ac:dyDescent="0.2">
      <c r="D140" s="2"/>
      <c r="F140" s="6"/>
      <c r="G140" s="7"/>
    </row>
    <row r="141" spans="4:7" x14ac:dyDescent="0.2">
      <c r="D141" s="2"/>
      <c r="F141" s="6"/>
      <c r="G141" s="7"/>
    </row>
    <row r="142" spans="4:7" x14ac:dyDescent="0.2">
      <c r="D142" s="2"/>
      <c r="F142" s="6"/>
      <c r="G142" s="7"/>
    </row>
    <row r="143" spans="4:7" x14ac:dyDescent="0.2">
      <c r="D143" s="2"/>
      <c r="F143" s="6"/>
      <c r="G143" s="7"/>
    </row>
    <row r="144" spans="4:7" x14ac:dyDescent="0.2">
      <c r="D144" s="2"/>
      <c r="F144" s="6"/>
      <c r="G144" s="7"/>
    </row>
    <row r="145" spans="4:7" x14ac:dyDescent="0.2">
      <c r="D145" s="2"/>
      <c r="F145" s="6"/>
      <c r="G145" s="7"/>
    </row>
    <row r="146" spans="4:7" x14ac:dyDescent="0.2">
      <c r="D146" s="2"/>
      <c r="F146" s="6"/>
      <c r="G146" s="7"/>
    </row>
    <row r="147" spans="4:7" x14ac:dyDescent="0.2">
      <c r="D147" s="2"/>
      <c r="F147" s="6"/>
      <c r="G147" s="7"/>
    </row>
    <row r="148" spans="4:7" x14ac:dyDescent="0.2">
      <c r="D148" s="2"/>
      <c r="F148" s="6"/>
      <c r="G148" s="7"/>
    </row>
    <row r="149" spans="4:7" x14ac:dyDescent="0.2">
      <c r="D149" s="2"/>
      <c r="F149" s="6"/>
      <c r="G149" s="7"/>
    </row>
    <row r="150" spans="4:7" x14ac:dyDescent="0.2">
      <c r="D150" s="2"/>
      <c r="F150" s="6"/>
      <c r="G150" s="7"/>
    </row>
    <row r="151" spans="4:7" x14ac:dyDescent="0.2">
      <c r="D151" s="2"/>
      <c r="F151" s="6"/>
      <c r="G151" s="7"/>
    </row>
    <row r="152" spans="4:7" x14ac:dyDescent="0.2">
      <c r="D152" s="2"/>
      <c r="F152" s="6"/>
      <c r="G152" s="7"/>
    </row>
    <row r="153" spans="4:7" x14ac:dyDescent="0.2">
      <c r="D153" s="2"/>
      <c r="F153" s="6"/>
      <c r="G153" s="7"/>
    </row>
    <row r="154" spans="4:7" x14ac:dyDescent="0.2">
      <c r="D154" s="2"/>
      <c r="F154" s="6"/>
      <c r="G154" s="7"/>
    </row>
    <row r="155" spans="4:7" x14ac:dyDescent="0.2">
      <c r="D155" s="2"/>
      <c r="F155" s="6"/>
      <c r="G155" s="7"/>
    </row>
    <row r="156" spans="4:7" x14ac:dyDescent="0.2">
      <c r="D156" s="2"/>
      <c r="F156" s="6"/>
      <c r="G156" s="7"/>
    </row>
    <row r="157" spans="4:7" x14ac:dyDescent="0.2">
      <c r="D157" s="2"/>
      <c r="F157" s="6"/>
      <c r="G157" s="7"/>
    </row>
    <row r="158" spans="4:7" x14ac:dyDescent="0.2">
      <c r="D158" s="2"/>
      <c r="F158" s="6"/>
      <c r="G158" s="7"/>
    </row>
    <row r="159" spans="4:7" x14ac:dyDescent="0.2">
      <c r="D159" s="2"/>
      <c r="F159" s="6"/>
      <c r="G159" s="7"/>
    </row>
    <row r="160" spans="4:7" x14ac:dyDescent="0.2">
      <c r="D160" s="2"/>
      <c r="F160" s="6"/>
      <c r="G160" s="7"/>
    </row>
    <row r="161" spans="4:7" x14ac:dyDescent="0.2">
      <c r="D161" s="2"/>
      <c r="F161" s="6"/>
      <c r="G161" s="7"/>
    </row>
    <row r="162" spans="4:7" x14ac:dyDescent="0.2">
      <c r="D162" s="2"/>
      <c r="F162" s="6"/>
      <c r="G162" s="7"/>
    </row>
    <row r="163" spans="4:7" x14ac:dyDescent="0.2">
      <c r="D163" s="2"/>
      <c r="F163" s="6"/>
      <c r="G163" s="7"/>
    </row>
    <row r="164" spans="4:7" x14ac:dyDescent="0.2">
      <c r="D164" s="2"/>
      <c r="F164" s="6"/>
      <c r="G164" s="7"/>
    </row>
    <row r="165" spans="4:7" x14ac:dyDescent="0.2">
      <c r="D165" s="2"/>
      <c r="F165" s="6"/>
      <c r="G165" s="7"/>
    </row>
    <row r="166" spans="4:7" x14ac:dyDescent="0.2">
      <c r="D166" s="2"/>
      <c r="F166" s="6"/>
      <c r="G166" s="7"/>
    </row>
    <row r="167" spans="4:7" x14ac:dyDescent="0.2">
      <c r="D167" s="2"/>
      <c r="F167" s="6"/>
      <c r="G167" s="7"/>
    </row>
    <row r="168" spans="4:7" x14ac:dyDescent="0.2">
      <c r="D168" s="2"/>
      <c r="F168" s="6"/>
      <c r="G168" s="7"/>
    </row>
    <row r="169" spans="4:7" x14ac:dyDescent="0.2">
      <c r="D169" s="2"/>
      <c r="F169" s="6"/>
      <c r="G169" s="7"/>
    </row>
    <row r="170" spans="4:7" x14ac:dyDescent="0.2">
      <c r="D170" s="2"/>
      <c r="F170" s="6"/>
      <c r="G170" s="7"/>
    </row>
    <row r="171" spans="4:7" x14ac:dyDescent="0.2">
      <c r="D171" s="2"/>
      <c r="F171" s="6"/>
      <c r="G171" s="7"/>
    </row>
    <row r="172" spans="4:7" x14ac:dyDescent="0.2">
      <c r="D172" s="2"/>
      <c r="F172" s="6"/>
      <c r="G172" s="7"/>
    </row>
    <row r="173" spans="4:7" x14ac:dyDescent="0.2">
      <c r="D173" s="2"/>
      <c r="F173" s="6"/>
      <c r="G173" s="7"/>
    </row>
    <row r="174" spans="4:7" x14ac:dyDescent="0.2">
      <c r="D174" s="2"/>
      <c r="F174" s="6"/>
      <c r="G174" s="7"/>
    </row>
    <row r="175" spans="4:7" x14ac:dyDescent="0.2">
      <c r="D175" s="2"/>
      <c r="F175" s="6"/>
      <c r="G175" s="7"/>
    </row>
    <row r="176" spans="4:7" x14ac:dyDescent="0.2">
      <c r="D176" s="2"/>
      <c r="F176" s="6"/>
      <c r="G176" s="7"/>
    </row>
    <row r="177" spans="4:7" x14ac:dyDescent="0.2">
      <c r="D177" s="2"/>
      <c r="F177" s="6"/>
      <c r="G177" s="7"/>
    </row>
    <row r="178" spans="4:7" x14ac:dyDescent="0.2">
      <c r="D178" s="2"/>
      <c r="F178" s="6"/>
      <c r="G178" s="7"/>
    </row>
    <row r="179" spans="4:7" x14ac:dyDescent="0.2">
      <c r="D179" s="2"/>
      <c r="F179" s="6"/>
      <c r="G179" s="7"/>
    </row>
    <row r="180" spans="4:7" x14ac:dyDescent="0.2">
      <c r="D180" s="2"/>
      <c r="F180" s="6"/>
      <c r="G180" s="7"/>
    </row>
    <row r="181" spans="4:7" x14ac:dyDescent="0.2">
      <c r="D181" s="2"/>
      <c r="F181" s="6"/>
      <c r="G181" s="7"/>
    </row>
    <row r="182" spans="4:7" x14ac:dyDescent="0.2">
      <c r="D182" s="2"/>
      <c r="F182" s="6"/>
      <c r="G182" s="7"/>
    </row>
    <row r="183" spans="4:7" x14ac:dyDescent="0.2">
      <c r="D183" s="2"/>
      <c r="F183" s="6"/>
      <c r="G183" s="7"/>
    </row>
    <row r="184" spans="4:7" x14ac:dyDescent="0.2">
      <c r="D184" s="2"/>
      <c r="F184" s="6"/>
      <c r="G184" s="7"/>
    </row>
    <row r="185" spans="4:7" x14ac:dyDescent="0.2">
      <c r="D185" s="2"/>
      <c r="F185" s="6"/>
      <c r="G185" s="7"/>
    </row>
    <row r="186" spans="4:7" x14ac:dyDescent="0.2">
      <c r="D186" s="2"/>
      <c r="F186" s="6"/>
      <c r="G186" s="7"/>
    </row>
    <row r="187" spans="4:7" x14ac:dyDescent="0.2">
      <c r="D187" s="2"/>
      <c r="F187" s="6"/>
      <c r="G187" s="7"/>
    </row>
    <row r="188" spans="4:7" x14ac:dyDescent="0.2">
      <c r="D188" s="2"/>
      <c r="F188" s="6"/>
      <c r="G188" s="7"/>
    </row>
    <row r="189" spans="4:7" x14ac:dyDescent="0.2">
      <c r="D189" s="2"/>
      <c r="F189" s="6"/>
      <c r="G189" s="7"/>
    </row>
    <row r="190" spans="4:7" x14ac:dyDescent="0.2">
      <c r="D190" s="2"/>
      <c r="F190" s="6"/>
      <c r="G190" s="7"/>
    </row>
    <row r="191" spans="4:7" x14ac:dyDescent="0.2">
      <c r="D191" s="2"/>
      <c r="F191" s="6"/>
      <c r="G191" s="7"/>
    </row>
    <row r="192" spans="4:7" x14ac:dyDescent="0.2">
      <c r="D192" s="2"/>
      <c r="F192" s="6"/>
      <c r="G192" s="7"/>
    </row>
    <row r="193" spans="4:7" x14ac:dyDescent="0.2">
      <c r="D193" s="2"/>
      <c r="F193" s="6"/>
      <c r="G193" s="7"/>
    </row>
    <row r="194" spans="4:7" x14ac:dyDescent="0.2">
      <c r="D194" s="2"/>
      <c r="F194" s="6"/>
      <c r="G194" s="7"/>
    </row>
    <row r="195" spans="4:7" x14ac:dyDescent="0.2">
      <c r="D195" s="2"/>
      <c r="F195" s="6"/>
      <c r="G195" s="7"/>
    </row>
    <row r="196" spans="4:7" x14ac:dyDescent="0.2">
      <c r="D196" s="2"/>
      <c r="F196" s="6"/>
      <c r="G196" s="7"/>
    </row>
    <row r="197" spans="4:7" x14ac:dyDescent="0.2">
      <c r="D197" s="2"/>
      <c r="F197" s="6"/>
      <c r="G197" s="7"/>
    </row>
    <row r="198" spans="4:7" x14ac:dyDescent="0.2">
      <c r="D198" s="2"/>
      <c r="F198" s="6"/>
      <c r="G198" s="7"/>
    </row>
    <row r="199" spans="4:7" x14ac:dyDescent="0.2">
      <c r="D199" s="2"/>
      <c r="F199" s="6"/>
      <c r="G199" s="7"/>
    </row>
    <row r="200" spans="4:7" x14ac:dyDescent="0.2">
      <c r="D200" s="2"/>
      <c r="F200" s="6"/>
      <c r="G200" s="7"/>
    </row>
    <row r="201" spans="4:7" x14ac:dyDescent="0.2">
      <c r="D201" s="2"/>
      <c r="F201" s="6"/>
      <c r="G201" s="7"/>
    </row>
    <row r="202" spans="4:7" x14ac:dyDescent="0.2">
      <c r="D202" s="2"/>
      <c r="F202" s="6"/>
      <c r="G202" s="7"/>
    </row>
    <row r="203" spans="4:7" x14ac:dyDescent="0.2">
      <c r="D203" s="2"/>
      <c r="F203" s="6"/>
      <c r="G203" s="7"/>
    </row>
  </sheetData>
  <mergeCells count="14">
    <mergeCell ref="H95:O95"/>
    <mergeCell ref="H97:I97"/>
    <mergeCell ref="L97:M97"/>
    <mergeCell ref="N40:N41"/>
    <mergeCell ref="A1:O1"/>
    <mergeCell ref="H2:J2"/>
    <mergeCell ref="A2:B2"/>
    <mergeCell ref="K2:M2"/>
    <mergeCell ref="D2:G2"/>
    <mergeCell ref="G3:K3"/>
    <mergeCell ref="C40:M40"/>
    <mergeCell ref="C93:J93"/>
    <mergeCell ref="K41:M41"/>
    <mergeCell ref="A41:B41"/>
  </mergeCells>
  <phoneticPr fontId="32" type="noConversion"/>
  <pageMargins left="0.23622047244094491" right="0" top="0.11811023622047245" bottom="0" header="0.51181102362204722" footer="0.51181102362204722"/>
  <pageSetup paperSize="9" scale="90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4"/>
  <dimension ref="A1:N205"/>
  <sheetViews>
    <sheetView topLeftCell="A67" zoomScale="130" zoomScaleNormal="120" zoomScaleSheetLayoutView="55" workbookViewId="0">
      <selection activeCell="B57" sqref="B57"/>
    </sheetView>
  </sheetViews>
  <sheetFormatPr defaultColWidth="9.140625" defaultRowHeight="12.75" x14ac:dyDescent="0.2"/>
  <cols>
    <col min="1" max="1" width="6.5703125" style="1" customWidth="1"/>
    <col min="2" max="2" width="22.5703125" style="1" customWidth="1"/>
    <col min="3" max="3" width="5.5703125" style="1" customWidth="1"/>
    <col min="4" max="4" width="8.5703125" style="1" customWidth="1"/>
    <col min="5" max="5" width="3.5703125" style="1" customWidth="1"/>
    <col min="6" max="6" width="2.42578125" style="1" customWidth="1"/>
    <col min="7" max="7" width="8.5703125" style="1" customWidth="1"/>
    <col min="8" max="8" width="7.5703125" style="1" customWidth="1"/>
    <col min="9" max="9" width="2.42578125" style="1" customWidth="1"/>
    <col min="10" max="10" width="6.5703125" style="1" customWidth="1"/>
    <col min="11" max="11" width="2.42578125" style="1" customWidth="1"/>
    <col min="12" max="12" width="12.5703125" style="2" customWidth="1"/>
    <col min="13" max="13" width="4.5703125" style="2" customWidth="1"/>
    <col min="14" max="14" width="10.5703125" style="1" customWidth="1"/>
    <col min="15" max="15" width="5.5703125" style="1" customWidth="1"/>
    <col min="16" max="16384" width="9.140625" style="1"/>
  </cols>
  <sheetData>
    <row r="1" spans="1:14" ht="25.5" customHeight="1" x14ac:dyDescent="0.2">
      <c r="A1" s="207" t="s">
        <v>0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</row>
    <row r="2" spans="1:14" ht="25.5" customHeight="1" thickBot="1" x14ac:dyDescent="0.25">
      <c r="A2" s="238" t="s">
        <v>88</v>
      </c>
      <c r="B2" s="238"/>
      <c r="C2" s="60"/>
      <c r="D2" s="208"/>
      <c r="E2" s="208"/>
      <c r="F2" s="208"/>
      <c r="G2" s="208"/>
      <c r="H2" s="232" t="s">
        <v>131</v>
      </c>
      <c r="I2" s="232"/>
      <c r="J2" s="232"/>
      <c r="K2" s="238"/>
      <c r="L2" s="238"/>
      <c r="M2" s="238"/>
      <c r="N2" s="69" t="s">
        <v>112</v>
      </c>
    </row>
    <row r="3" spans="1:14" ht="25.5" customHeight="1" thickBot="1" x14ac:dyDescent="0.25">
      <c r="A3" s="93"/>
      <c r="B3" s="138"/>
      <c r="C3" s="94"/>
      <c r="D3" s="94"/>
      <c r="E3" s="94"/>
      <c r="F3" s="94"/>
      <c r="G3" s="233" t="s">
        <v>124</v>
      </c>
      <c r="H3" s="233"/>
      <c r="I3" s="233"/>
      <c r="J3" s="233"/>
      <c r="K3" s="234"/>
      <c r="L3" s="106">
        <f>strona3!L93</f>
        <v>2688.5799999999995</v>
      </c>
      <c r="M3" s="107" t="s">
        <v>38</v>
      </c>
      <c r="N3" s="99"/>
    </row>
    <row r="4" spans="1:14" ht="13.5" hidden="1" thickBot="1" x14ac:dyDescent="0.25">
      <c r="A4" s="32"/>
      <c r="B4" s="140"/>
      <c r="C4" s="19" t="s">
        <v>1</v>
      </c>
      <c r="D4" s="19"/>
      <c r="E4" s="19"/>
      <c r="F4" s="19"/>
      <c r="G4" s="19"/>
      <c r="H4" s="19"/>
      <c r="I4" s="19"/>
      <c r="J4" s="19"/>
      <c r="K4" s="19"/>
      <c r="L4" s="20"/>
      <c r="M4" s="20"/>
      <c r="N4" s="95"/>
    </row>
    <row r="5" spans="1:14" ht="13.5" hidden="1" thickBot="1" x14ac:dyDescent="0.25">
      <c r="A5" s="32"/>
      <c r="B5" s="140"/>
      <c r="C5" s="19" t="s">
        <v>2</v>
      </c>
      <c r="D5" s="19"/>
      <c r="E5" s="19"/>
      <c r="F5" s="19"/>
      <c r="G5" s="19"/>
      <c r="H5" s="19"/>
      <c r="I5" s="19"/>
      <c r="J5" s="19"/>
      <c r="K5" s="19"/>
      <c r="L5" s="20"/>
      <c r="M5" s="20"/>
      <c r="N5" s="95"/>
    </row>
    <row r="6" spans="1:14" ht="13.5" hidden="1" thickBot="1" x14ac:dyDescent="0.25">
      <c r="A6" s="32"/>
      <c r="B6" s="140"/>
      <c r="C6" s="19" t="s">
        <v>3</v>
      </c>
      <c r="D6" s="19"/>
      <c r="E6" s="19"/>
      <c r="F6" s="19"/>
      <c r="G6" s="19"/>
      <c r="H6" s="19"/>
      <c r="I6" s="19"/>
      <c r="J6" s="19"/>
      <c r="K6" s="19"/>
      <c r="L6" s="20"/>
      <c r="M6" s="20"/>
      <c r="N6" s="95"/>
    </row>
    <row r="7" spans="1:14" ht="13.5" hidden="1" thickBot="1" x14ac:dyDescent="0.25">
      <c r="A7" s="32"/>
      <c r="B7" s="140"/>
      <c r="C7" s="19" t="s">
        <v>4</v>
      </c>
      <c r="D7" s="19"/>
      <c r="E7" s="19"/>
      <c r="F7" s="19"/>
      <c r="G7" s="19"/>
      <c r="H7" s="19"/>
      <c r="I7" s="19"/>
      <c r="J7" s="19"/>
      <c r="K7" s="19"/>
      <c r="L7" s="20"/>
      <c r="M7" s="20"/>
      <c r="N7" s="95"/>
    </row>
    <row r="8" spans="1:14" ht="13.5" hidden="1" thickBot="1" x14ac:dyDescent="0.25">
      <c r="A8" s="32"/>
      <c r="B8" s="140"/>
      <c r="C8" s="19" t="s">
        <v>5</v>
      </c>
      <c r="D8" s="19"/>
      <c r="E8" s="19"/>
      <c r="F8" s="19"/>
      <c r="G8" s="19"/>
      <c r="H8" s="19"/>
      <c r="I8" s="19"/>
      <c r="J8" s="19"/>
      <c r="K8" s="19"/>
      <c r="L8" s="20"/>
      <c r="M8" s="20"/>
      <c r="N8" s="95"/>
    </row>
    <row r="9" spans="1:14" ht="13.5" hidden="1" thickBot="1" x14ac:dyDescent="0.25">
      <c r="A9" s="32"/>
      <c r="B9" s="140"/>
      <c r="C9" s="19" t="s">
        <v>6</v>
      </c>
      <c r="D9" s="19"/>
      <c r="E9" s="19"/>
      <c r="F9" s="19"/>
      <c r="G9" s="19"/>
      <c r="H9" s="19"/>
      <c r="I9" s="19"/>
      <c r="J9" s="19"/>
      <c r="K9" s="19"/>
      <c r="L9" s="20"/>
      <c r="M9" s="20"/>
      <c r="N9" s="95"/>
    </row>
    <row r="10" spans="1:14" ht="13.5" hidden="1" thickBot="1" x14ac:dyDescent="0.25">
      <c r="A10" s="32"/>
      <c r="B10" s="140"/>
      <c r="C10" s="19" t="s">
        <v>7</v>
      </c>
      <c r="D10" s="19"/>
      <c r="E10" s="19"/>
      <c r="F10" s="19"/>
      <c r="G10" s="19"/>
      <c r="H10" s="19"/>
      <c r="I10" s="19"/>
      <c r="J10" s="19"/>
      <c r="K10" s="19"/>
      <c r="L10" s="20"/>
      <c r="M10" s="20"/>
      <c r="N10" s="95"/>
    </row>
    <row r="11" spans="1:14" ht="13.5" hidden="1" thickBot="1" x14ac:dyDescent="0.25">
      <c r="A11" s="32"/>
      <c r="B11" s="140"/>
      <c r="C11" s="19" t="s">
        <v>8</v>
      </c>
      <c r="D11" s="19"/>
      <c r="E11" s="19"/>
      <c r="F11" s="19"/>
      <c r="G11" s="19"/>
      <c r="H11" s="19"/>
      <c r="I11" s="19"/>
      <c r="J11" s="19"/>
      <c r="K11" s="19"/>
      <c r="L11" s="20"/>
      <c r="M11" s="20"/>
      <c r="N11" s="95"/>
    </row>
    <row r="12" spans="1:14" ht="13.5" hidden="1" thickBot="1" x14ac:dyDescent="0.25">
      <c r="A12" s="32"/>
      <c r="B12" s="140"/>
      <c r="C12" s="19" t="s">
        <v>9</v>
      </c>
      <c r="D12" s="19"/>
      <c r="E12" s="19"/>
      <c r="F12" s="19"/>
      <c r="G12" s="19"/>
      <c r="H12" s="19"/>
      <c r="I12" s="19"/>
      <c r="J12" s="19"/>
      <c r="K12" s="19"/>
      <c r="L12" s="20"/>
      <c r="M12" s="20"/>
      <c r="N12" s="95"/>
    </row>
    <row r="13" spans="1:14" ht="13.5" hidden="1" thickBot="1" x14ac:dyDescent="0.25">
      <c r="A13" s="32"/>
      <c r="B13" s="140"/>
      <c r="C13" s="19" t="s">
        <v>10</v>
      </c>
      <c r="D13" s="19"/>
      <c r="E13" s="19"/>
      <c r="F13" s="19"/>
      <c r="G13" s="19"/>
      <c r="H13" s="19"/>
      <c r="I13" s="19"/>
      <c r="J13" s="19"/>
      <c r="K13" s="19"/>
      <c r="L13" s="20"/>
      <c r="M13" s="20"/>
      <c r="N13" s="95"/>
    </row>
    <row r="14" spans="1:14" ht="13.5" hidden="1" thickBot="1" x14ac:dyDescent="0.25">
      <c r="A14" s="32"/>
      <c r="B14" s="140"/>
      <c r="C14" s="19" t="s">
        <v>11</v>
      </c>
      <c r="D14" s="19"/>
      <c r="E14" s="19"/>
      <c r="F14" s="19"/>
      <c r="G14" s="19"/>
      <c r="H14" s="19"/>
      <c r="I14" s="19"/>
      <c r="J14" s="19"/>
      <c r="K14" s="19"/>
      <c r="L14" s="20"/>
      <c r="M14" s="20"/>
      <c r="N14" s="95"/>
    </row>
    <row r="15" spans="1:14" ht="13.5" hidden="1" thickBot="1" x14ac:dyDescent="0.25">
      <c r="A15" s="32"/>
      <c r="B15" s="140"/>
      <c r="C15" s="19" t="s">
        <v>12</v>
      </c>
      <c r="D15" s="19"/>
      <c r="E15" s="19"/>
      <c r="F15" s="19"/>
      <c r="G15" s="19"/>
      <c r="H15" s="19"/>
      <c r="I15" s="19"/>
      <c r="J15" s="19"/>
      <c r="K15" s="19"/>
      <c r="L15" s="20"/>
      <c r="M15" s="20"/>
      <c r="N15" s="95"/>
    </row>
    <row r="16" spans="1:14" ht="13.5" hidden="1" thickBot="1" x14ac:dyDescent="0.25">
      <c r="A16" s="32"/>
      <c r="B16" s="140"/>
      <c r="C16" s="19" t="s">
        <v>13</v>
      </c>
      <c r="D16" s="19"/>
      <c r="E16" s="19"/>
      <c r="F16" s="19"/>
      <c r="G16" s="19"/>
      <c r="H16" s="19"/>
      <c r="I16" s="19"/>
      <c r="J16" s="19"/>
      <c r="K16" s="19"/>
      <c r="L16" s="20"/>
      <c r="M16" s="20"/>
      <c r="N16" s="95"/>
    </row>
    <row r="17" spans="1:14" ht="13.5" hidden="1" thickBot="1" x14ac:dyDescent="0.25">
      <c r="A17" s="32"/>
      <c r="B17" s="140"/>
      <c r="C17" s="19" t="s">
        <v>14</v>
      </c>
      <c r="D17" s="19"/>
      <c r="E17" s="19"/>
      <c r="F17" s="19"/>
      <c r="G17" s="19"/>
      <c r="H17" s="19"/>
      <c r="I17" s="19"/>
      <c r="J17" s="19"/>
      <c r="K17" s="19"/>
      <c r="L17" s="20"/>
      <c r="M17" s="20"/>
      <c r="N17" s="95"/>
    </row>
    <row r="18" spans="1:14" ht="13.5" hidden="1" thickBot="1" x14ac:dyDescent="0.25">
      <c r="A18" s="32"/>
      <c r="B18" s="140"/>
      <c r="C18" s="19" t="s">
        <v>15</v>
      </c>
      <c r="D18" s="19"/>
      <c r="E18" s="19"/>
      <c r="F18" s="19"/>
      <c r="G18" s="19"/>
      <c r="H18" s="19"/>
      <c r="I18" s="19"/>
      <c r="J18" s="19"/>
      <c r="K18" s="19"/>
      <c r="L18" s="20"/>
      <c r="M18" s="20"/>
      <c r="N18" s="95"/>
    </row>
    <row r="19" spans="1:14" ht="13.5" hidden="1" thickBot="1" x14ac:dyDescent="0.25">
      <c r="A19" s="32"/>
      <c r="B19" s="140"/>
      <c r="C19" s="19" t="s">
        <v>16</v>
      </c>
      <c r="D19" s="19"/>
      <c r="E19" s="19"/>
      <c r="F19" s="19"/>
      <c r="G19" s="19"/>
      <c r="H19" s="19"/>
      <c r="I19" s="19"/>
      <c r="J19" s="19"/>
      <c r="K19" s="19"/>
      <c r="L19" s="20"/>
      <c r="M19" s="20"/>
      <c r="N19" s="95"/>
    </row>
    <row r="20" spans="1:14" ht="13.5" hidden="1" thickBot="1" x14ac:dyDescent="0.25">
      <c r="A20" s="32"/>
      <c r="B20" s="140"/>
      <c r="C20" s="19" t="s">
        <v>17</v>
      </c>
      <c r="D20" s="19"/>
      <c r="E20" s="19"/>
      <c r="F20" s="19"/>
      <c r="G20" s="19"/>
      <c r="H20" s="19"/>
      <c r="I20" s="19"/>
      <c r="J20" s="19"/>
      <c r="K20" s="19"/>
      <c r="L20" s="20"/>
      <c r="M20" s="20"/>
      <c r="N20" s="95"/>
    </row>
    <row r="21" spans="1:14" ht="13.5" hidden="1" thickBot="1" x14ac:dyDescent="0.25">
      <c r="A21" s="32"/>
      <c r="B21" s="140"/>
      <c r="C21" s="19" t="s">
        <v>18</v>
      </c>
      <c r="D21" s="19"/>
      <c r="E21" s="19"/>
      <c r="F21" s="19"/>
      <c r="G21" s="19"/>
      <c r="H21" s="19"/>
      <c r="I21" s="19"/>
      <c r="J21" s="19"/>
      <c r="K21" s="19"/>
      <c r="L21" s="20"/>
      <c r="M21" s="20"/>
      <c r="N21" s="95"/>
    </row>
    <row r="22" spans="1:14" ht="13.5" hidden="1" thickBot="1" x14ac:dyDescent="0.25">
      <c r="A22" s="32"/>
      <c r="B22" s="140"/>
      <c r="C22" s="19" t="s">
        <v>19</v>
      </c>
      <c r="D22" s="19"/>
      <c r="E22" s="19"/>
      <c r="F22" s="19"/>
      <c r="G22" s="19"/>
      <c r="H22" s="19"/>
      <c r="I22" s="19"/>
      <c r="J22" s="19"/>
      <c r="K22" s="19"/>
      <c r="L22" s="20"/>
      <c r="M22" s="20"/>
      <c r="N22" s="95"/>
    </row>
    <row r="23" spans="1:14" ht="13.5" hidden="1" thickBot="1" x14ac:dyDescent="0.25">
      <c r="A23" s="32"/>
      <c r="B23" s="140"/>
      <c r="C23" s="19" t="s">
        <v>20</v>
      </c>
      <c r="D23" s="19"/>
      <c r="E23" s="19"/>
      <c r="F23" s="19"/>
      <c r="G23" s="19"/>
      <c r="H23" s="19"/>
      <c r="I23" s="19"/>
      <c r="J23" s="19"/>
      <c r="K23" s="19"/>
      <c r="L23" s="20"/>
      <c r="M23" s="20"/>
      <c r="N23" s="95"/>
    </row>
    <row r="24" spans="1:14" ht="13.5" hidden="1" thickBot="1" x14ac:dyDescent="0.25">
      <c r="A24" s="32"/>
      <c r="B24" s="140"/>
      <c r="C24" s="19" t="s">
        <v>21</v>
      </c>
      <c r="D24" s="19"/>
      <c r="E24" s="19"/>
      <c r="F24" s="19"/>
      <c r="G24" s="19"/>
      <c r="H24" s="19"/>
      <c r="I24" s="19"/>
      <c r="J24" s="19"/>
      <c r="K24" s="19"/>
      <c r="L24" s="20"/>
      <c r="M24" s="20"/>
      <c r="N24" s="95"/>
    </row>
    <row r="25" spans="1:14" ht="13.5" hidden="1" thickBot="1" x14ac:dyDescent="0.25">
      <c r="A25" s="32"/>
      <c r="B25" s="140"/>
      <c r="C25" s="19" t="s">
        <v>22</v>
      </c>
      <c r="D25" s="19"/>
      <c r="E25" s="19"/>
      <c r="F25" s="19"/>
      <c r="G25" s="19"/>
      <c r="H25" s="19"/>
      <c r="I25" s="19"/>
      <c r="J25" s="19"/>
      <c r="K25" s="19"/>
      <c r="L25" s="20"/>
      <c r="M25" s="20"/>
      <c r="N25" s="95"/>
    </row>
    <row r="26" spans="1:14" ht="13.5" hidden="1" thickBot="1" x14ac:dyDescent="0.25">
      <c r="A26" s="32"/>
      <c r="B26" s="140"/>
      <c r="C26" s="19" t="s">
        <v>23</v>
      </c>
      <c r="D26" s="19"/>
      <c r="E26" s="19"/>
      <c r="F26" s="19"/>
      <c r="G26" s="19"/>
      <c r="H26" s="19"/>
      <c r="I26" s="19"/>
      <c r="J26" s="19"/>
      <c r="K26" s="19"/>
      <c r="L26" s="20"/>
      <c r="M26" s="20"/>
      <c r="N26" s="95"/>
    </row>
    <row r="27" spans="1:14" ht="13.5" hidden="1" thickBot="1" x14ac:dyDescent="0.25">
      <c r="A27" s="32"/>
      <c r="B27" s="140"/>
      <c r="C27" s="19" t="s">
        <v>24</v>
      </c>
      <c r="D27" s="19"/>
      <c r="E27" s="19"/>
      <c r="F27" s="19"/>
      <c r="G27" s="19"/>
      <c r="H27" s="19"/>
      <c r="I27" s="19"/>
      <c r="J27" s="19"/>
      <c r="K27" s="19"/>
      <c r="L27" s="20"/>
      <c r="M27" s="20"/>
      <c r="N27" s="95"/>
    </row>
    <row r="28" spans="1:14" ht="13.5" hidden="1" thickBot="1" x14ac:dyDescent="0.25">
      <c r="A28" s="32"/>
      <c r="B28" s="140"/>
      <c r="C28" s="19" t="s">
        <v>25</v>
      </c>
      <c r="D28" s="19"/>
      <c r="E28" s="19"/>
      <c r="F28" s="19"/>
      <c r="G28" s="19"/>
      <c r="H28" s="19"/>
      <c r="I28" s="19"/>
      <c r="J28" s="19"/>
      <c r="K28" s="19"/>
      <c r="L28" s="20"/>
      <c r="M28" s="20"/>
      <c r="N28" s="95"/>
    </row>
    <row r="29" spans="1:14" ht="13.5" hidden="1" thickBot="1" x14ac:dyDescent="0.25">
      <c r="A29" s="32"/>
      <c r="B29" s="140"/>
      <c r="C29" s="19" t="s">
        <v>26</v>
      </c>
      <c r="D29" s="19"/>
      <c r="E29" s="19"/>
      <c r="F29" s="19"/>
      <c r="G29" s="19"/>
      <c r="H29" s="19"/>
      <c r="I29" s="19"/>
      <c r="J29" s="19"/>
      <c r="K29" s="19"/>
      <c r="L29" s="20"/>
      <c r="M29" s="20"/>
      <c r="N29" s="95"/>
    </row>
    <row r="30" spans="1:14" ht="13.5" hidden="1" thickBot="1" x14ac:dyDescent="0.25">
      <c r="A30" s="32"/>
      <c r="B30" s="140"/>
      <c r="C30" s="19" t="s">
        <v>27</v>
      </c>
      <c r="D30" s="19"/>
      <c r="E30" s="19"/>
      <c r="F30" s="19"/>
      <c r="G30" s="19"/>
      <c r="H30" s="19"/>
      <c r="I30" s="19"/>
      <c r="J30" s="19"/>
      <c r="K30" s="19"/>
      <c r="L30" s="20"/>
      <c r="M30" s="20"/>
      <c r="N30" s="95"/>
    </row>
    <row r="31" spans="1:14" ht="13.5" hidden="1" thickBot="1" x14ac:dyDescent="0.25">
      <c r="A31" s="32"/>
      <c r="B31" s="140"/>
      <c r="C31" s="19" t="s">
        <v>28</v>
      </c>
      <c r="D31" s="19"/>
      <c r="E31" s="19"/>
      <c r="F31" s="19"/>
      <c r="G31" s="19"/>
      <c r="H31" s="19"/>
      <c r="I31" s="19"/>
      <c r="J31" s="19"/>
      <c r="K31" s="19"/>
      <c r="L31" s="20"/>
      <c r="M31" s="20"/>
      <c r="N31" s="95"/>
    </row>
    <row r="32" spans="1:14" ht="13.5" hidden="1" thickBot="1" x14ac:dyDescent="0.25">
      <c r="A32" s="32"/>
      <c r="B32" s="140"/>
      <c r="C32" s="19" t="s">
        <v>29</v>
      </c>
      <c r="D32" s="19"/>
      <c r="E32" s="19"/>
      <c r="F32" s="19"/>
      <c r="G32" s="19"/>
      <c r="H32" s="19"/>
      <c r="I32" s="19"/>
      <c r="J32" s="19"/>
      <c r="K32" s="19"/>
      <c r="L32" s="20"/>
      <c r="M32" s="20"/>
      <c r="N32" s="95"/>
    </row>
    <row r="33" spans="1:14" ht="13.5" hidden="1" thickBot="1" x14ac:dyDescent="0.25">
      <c r="A33" s="32"/>
      <c r="B33" s="140"/>
      <c r="C33" s="19" t="s">
        <v>30</v>
      </c>
      <c r="D33" s="19"/>
      <c r="E33" s="19"/>
      <c r="F33" s="19"/>
      <c r="G33" s="19"/>
      <c r="H33" s="19"/>
      <c r="I33" s="19"/>
      <c r="J33" s="19"/>
      <c r="K33" s="19"/>
      <c r="L33" s="20"/>
      <c r="M33" s="20"/>
      <c r="N33" s="95"/>
    </row>
    <row r="34" spans="1:14" ht="13.5" hidden="1" thickBot="1" x14ac:dyDescent="0.25">
      <c r="A34" s="32"/>
      <c r="B34" s="140"/>
      <c r="C34" s="19" t="s">
        <v>31</v>
      </c>
      <c r="D34" s="19"/>
      <c r="E34" s="19"/>
      <c r="F34" s="19"/>
      <c r="G34" s="19"/>
      <c r="H34" s="19"/>
      <c r="I34" s="19"/>
      <c r="J34" s="19"/>
      <c r="K34" s="19"/>
      <c r="L34" s="20"/>
      <c r="M34" s="20"/>
      <c r="N34" s="95"/>
    </row>
    <row r="35" spans="1:14" ht="13.5" hidden="1" thickBot="1" x14ac:dyDescent="0.25">
      <c r="A35" s="32"/>
      <c r="B35" s="140"/>
      <c r="C35" s="19" t="s">
        <v>32</v>
      </c>
      <c r="D35" s="19"/>
      <c r="E35" s="19"/>
      <c r="F35" s="19"/>
      <c r="G35" s="19"/>
      <c r="H35" s="19"/>
      <c r="I35" s="19"/>
      <c r="J35" s="19"/>
      <c r="K35" s="19"/>
      <c r="L35" s="20"/>
      <c r="M35" s="20"/>
      <c r="N35" s="95"/>
    </row>
    <row r="36" spans="1:14" ht="13.5" hidden="1" thickBot="1" x14ac:dyDescent="0.25">
      <c r="A36" s="32"/>
      <c r="B36" s="140"/>
      <c r="C36" s="19" t="s">
        <v>33</v>
      </c>
      <c r="D36" s="19"/>
      <c r="E36" s="19"/>
      <c r="F36" s="19"/>
      <c r="G36" s="19"/>
      <c r="H36" s="19"/>
      <c r="I36" s="19"/>
      <c r="J36" s="19"/>
      <c r="K36" s="19"/>
      <c r="L36" s="20"/>
      <c r="M36" s="20"/>
      <c r="N36" s="95"/>
    </row>
    <row r="37" spans="1:14" ht="13.5" hidden="1" thickBot="1" x14ac:dyDescent="0.25">
      <c r="A37" s="32"/>
      <c r="B37" s="140"/>
      <c r="C37" s="19" t="s">
        <v>34</v>
      </c>
      <c r="D37" s="19"/>
      <c r="E37" s="19"/>
      <c r="F37" s="19"/>
      <c r="G37" s="19"/>
      <c r="H37" s="19"/>
      <c r="I37" s="19"/>
      <c r="J37" s="19"/>
      <c r="K37" s="19"/>
      <c r="L37" s="20"/>
      <c r="M37" s="20"/>
      <c r="N37" s="95"/>
    </row>
    <row r="38" spans="1:14" ht="13.5" hidden="1" thickBot="1" x14ac:dyDescent="0.25">
      <c r="A38" s="32"/>
      <c r="B38" s="140"/>
      <c r="C38" s="19" t="s">
        <v>35</v>
      </c>
      <c r="D38" s="19"/>
      <c r="E38" s="19"/>
      <c r="F38" s="19"/>
      <c r="G38" s="19"/>
      <c r="H38" s="19"/>
      <c r="I38" s="19"/>
      <c r="J38" s="19"/>
      <c r="K38" s="19"/>
      <c r="L38" s="20"/>
      <c r="M38" s="20"/>
      <c r="N38" s="95"/>
    </row>
    <row r="39" spans="1:14" ht="13.5" hidden="1" thickBot="1" x14ac:dyDescent="0.25">
      <c r="A39" s="32"/>
      <c r="B39" s="140"/>
      <c r="C39" s="19" t="s">
        <v>36</v>
      </c>
      <c r="D39" s="19"/>
      <c r="E39" s="19"/>
      <c r="F39" s="19"/>
      <c r="G39" s="19"/>
      <c r="H39" s="19"/>
      <c r="I39" s="19"/>
      <c r="J39" s="19"/>
      <c r="K39" s="19"/>
      <c r="L39" s="20"/>
      <c r="M39" s="20"/>
      <c r="N39" s="95"/>
    </row>
    <row r="40" spans="1:14" ht="25.5" customHeight="1" thickBot="1" x14ac:dyDescent="0.25">
      <c r="A40" s="56" t="s">
        <v>64</v>
      </c>
      <c r="B40" s="139" t="s">
        <v>89</v>
      </c>
      <c r="C40" s="211" t="s">
        <v>63</v>
      </c>
      <c r="D40" s="211"/>
      <c r="E40" s="211"/>
      <c r="F40" s="211"/>
      <c r="G40" s="211"/>
      <c r="H40" s="211"/>
      <c r="I40" s="211"/>
      <c r="J40" s="211"/>
      <c r="K40" s="211"/>
      <c r="L40" s="211"/>
      <c r="M40" s="212"/>
      <c r="N40" s="230" t="s">
        <v>96</v>
      </c>
    </row>
    <row r="41" spans="1:14" ht="12.75" customHeight="1" thickBot="1" x14ac:dyDescent="0.25">
      <c r="A41" s="215"/>
      <c r="B41" s="216"/>
      <c r="C41" s="64" t="s">
        <v>60</v>
      </c>
      <c r="D41" s="65" t="s">
        <v>61</v>
      </c>
      <c r="E41" s="65" t="s">
        <v>62</v>
      </c>
      <c r="F41" s="65"/>
      <c r="G41" s="65" t="s">
        <v>90</v>
      </c>
      <c r="H41" s="65"/>
      <c r="I41" s="65"/>
      <c r="J41" s="65" t="s">
        <v>86</v>
      </c>
      <c r="K41" s="65"/>
      <c r="L41" s="65" t="s">
        <v>70</v>
      </c>
      <c r="M41" s="136"/>
      <c r="N41" s="231"/>
    </row>
    <row r="42" spans="1:14" x14ac:dyDescent="0.2">
      <c r="A42" s="115"/>
      <c r="B42" s="131" t="s">
        <v>183</v>
      </c>
      <c r="C42" s="114" t="s">
        <v>14</v>
      </c>
      <c r="D42" s="126">
        <v>28</v>
      </c>
      <c r="E42" s="124" t="str">
        <f>IF(ISERROR(VLOOKUP(C42,[2]TabelaNorm!$A$2:$E$50,4,FALSE)),"",VLOOKUP(C42,[2]TabelaNorm!$A$2:$E$50,4,FALSE))</f>
        <v>mb</v>
      </c>
      <c r="F42" s="124" t="str">
        <f>IF(ISERROR(VLOOKUP(C42,[2]TabelaNorm!$A$2:$E$50,4,FALSE)),"","x")</f>
        <v>x</v>
      </c>
      <c r="G42" s="127">
        <f>IF(ISERROR(VLOOKUP($C42,[2]TabelaNorm!$A$2:$E$50,2,FALSE)),"",VLOOKUP($C42,[2]TabelaNorm!$A$2:$E$50,2,FALSE))</f>
        <v>0.12</v>
      </c>
      <c r="H42" s="127" t="str">
        <f>IF(ISERROR(VLOOKUP($C42,[2]TabelaNorm!$A$2:$E$50,3,FALSE)),"",VLOOKUP($C42,[2]TabelaNorm!$A$2:$E$50,3,FALSE))</f>
        <v>m2/mb</v>
      </c>
      <c r="I42" s="124" t="str">
        <f>IF(ISERROR(IF(VLOOKUP($C42,[2]TabelaNorm!$A$2:$E$50,5,FALSE)=1,"x","")),"",IF(VLOOKUP($C42,[2]TabelaNorm!$A$2:$E$50,5,FALSE)=1,"x",""))</f>
        <v/>
      </c>
      <c r="J42" s="126"/>
      <c r="K42" s="124" t="str">
        <f>IF(ISERROR(VLOOKUP($C42,[2]TabelaNorm!$A$2:$E$50,4,FALSE)),"","=")</f>
        <v>=</v>
      </c>
      <c r="L42" s="148">
        <f t="shared" ref="L42:L89" si="0">IF(ISERROR(IF(I42="x",D42*G42*J42,D42*G42)),"",IF(I42="x",D42*G42*J42,D42*G42))</f>
        <v>3.36</v>
      </c>
      <c r="M42" s="125" t="str">
        <f>IF(ISERROR(VLOOKUP($C42,[2]TabelaNorm!$A$2:$E$50,4,FALSE)),"","m2")</f>
        <v>m2</v>
      </c>
      <c r="N42" s="120"/>
    </row>
    <row r="43" spans="1:14" x14ac:dyDescent="0.2">
      <c r="A43" s="114"/>
      <c r="B43" s="131"/>
      <c r="C43" s="114" t="s">
        <v>24</v>
      </c>
      <c r="D43" s="126">
        <v>76</v>
      </c>
      <c r="E43" s="124" t="str">
        <f>IF(ISERROR(VLOOKUP(C43,[2]TabelaNorm!$A$2:$E$50,4,FALSE)),"",VLOOKUP(C43,[2]TabelaNorm!$A$2:$E$50,4,FALSE))</f>
        <v>mb</v>
      </c>
      <c r="F43" s="124" t="str">
        <f>IF(ISERROR(VLOOKUP(C43,[2]TabelaNorm!$A$2:$E$50,4,FALSE)),"","x")</f>
        <v>x</v>
      </c>
      <c r="G43" s="127">
        <f>IF(ISERROR(VLOOKUP($C43,[2]TabelaNorm!$A$2:$E$50,2,FALSE)),"",VLOOKUP($C43,[2]TabelaNorm!$A$2:$E$50,2,FALSE))</f>
        <v>0.24</v>
      </c>
      <c r="H43" s="127" t="str">
        <f>IF(ISERROR(VLOOKUP($C43,[2]TabelaNorm!$A$2:$E$50,3,FALSE)),"",VLOOKUP($C43,[2]TabelaNorm!$A$2:$E$50,3,FALSE))</f>
        <v>m2/mb</v>
      </c>
      <c r="I43" s="124" t="str">
        <f>IF(ISERROR(IF(VLOOKUP($C43,[2]TabelaNorm!$A$2:$E$50,5,FALSE)=1,"x","")),"",IF(VLOOKUP($C43,[2]TabelaNorm!$A$2:$E$50,5,FALSE)=1,"x",""))</f>
        <v/>
      </c>
      <c r="J43" s="126"/>
      <c r="K43" s="124" t="str">
        <f>IF(ISERROR(VLOOKUP($C43,[2]TabelaNorm!$A$2:$E$50,4,FALSE)),"","=")</f>
        <v>=</v>
      </c>
      <c r="L43" s="148">
        <f t="shared" si="0"/>
        <v>18.239999999999998</v>
      </c>
      <c r="M43" s="125" t="str">
        <f>IF(ISERROR(VLOOKUP($C43,[2]TabelaNorm!$A$2:$E$50,4,FALSE)),"","m2")</f>
        <v>m2</v>
      </c>
      <c r="N43" s="120"/>
    </row>
    <row r="44" spans="1:14" x14ac:dyDescent="0.2">
      <c r="A44" s="114"/>
      <c r="B44" s="131"/>
      <c r="C44" s="114" t="s">
        <v>11</v>
      </c>
      <c r="D44" s="126">
        <v>120</v>
      </c>
      <c r="E44" s="124" t="str">
        <f>IF(ISERROR(VLOOKUP(C44,[2]TabelaNorm!$A$2:$E$50,4,FALSE)),"",VLOOKUP(C44,[2]TabelaNorm!$A$2:$E$50,4,FALSE))</f>
        <v>mb</v>
      </c>
      <c r="F44" s="124" t="str">
        <f>IF(ISERROR(VLOOKUP(C44,[2]TabelaNorm!$A$2:$E$50,4,FALSE)),"","x")</f>
        <v>x</v>
      </c>
      <c r="G44" s="127">
        <f>IF(ISERROR(VLOOKUP($C44,[2]TabelaNorm!$A$2:$E$50,2,FALSE)),"",VLOOKUP($C44,[2]TabelaNorm!$A$2:$E$50,2,FALSE))</f>
        <v>0.04</v>
      </c>
      <c r="H44" s="127" t="str">
        <f>IF(ISERROR(VLOOKUP($C44,[2]TabelaNorm!$A$2:$E$50,3,FALSE)),"",VLOOKUP($C44,[2]TabelaNorm!$A$2:$E$50,3,FALSE))</f>
        <v>m2/mb</v>
      </c>
      <c r="I44" s="124" t="str">
        <f>IF(ISERROR(IF(VLOOKUP($C44,[2]TabelaNorm!$A$2:$E$50,5,FALSE)=1,"x","")),"",IF(VLOOKUP($C44,[2]TabelaNorm!$A$2:$E$50,5,FALSE)=1,"x",""))</f>
        <v/>
      </c>
      <c r="J44" s="126"/>
      <c r="K44" s="124" t="str">
        <f>IF(ISERROR(VLOOKUP($C44,[2]TabelaNorm!$A$2:$E$50,4,FALSE)),"","=")</f>
        <v>=</v>
      </c>
      <c r="L44" s="148">
        <f t="shared" si="0"/>
        <v>4.8</v>
      </c>
      <c r="M44" s="125" t="str">
        <f>IF(ISERROR(VLOOKUP($C44,[2]TabelaNorm!$A$2:$E$50,4,FALSE)),"","m2")</f>
        <v>m2</v>
      </c>
      <c r="N44" s="122"/>
    </row>
    <row r="45" spans="1:14" x14ac:dyDescent="0.2">
      <c r="A45" s="115"/>
      <c r="B45" s="130"/>
      <c r="C45" s="114" t="s">
        <v>23</v>
      </c>
      <c r="D45" s="126">
        <v>10</v>
      </c>
      <c r="E45" s="124" t="str">
        <f>IF(ISERROR(VLOOKUP(C45,[2]TabelaNorm!$A$2:$E$50,4,FALSE)),"",VLOOKUP(C45,[2]TabelaNorm!$A$2:$E$50,4,FALSE))</f>
        <v>mb</v>
      </c>
      <c r="F45" s="124" t="str">
        <f>IF(ISERROR(VLOOKUP(C45,[2]TabelaNorm!$A$2:$E$50,4,FALSE)),"","x")</f>
        <v>x</v>
      </c>
      <c r="G45" s="127">
        <f>IF(ISERROR(VLOOKUP($C45,[2]TabelaNorm!$A$2:$E$50,2,FALSE)),"",VLOOKUP($C45,[2]TabelaNorm!$A$2:$E$50,2,FALSE))</f>
        <v>0.18</v>
      </c>
      <c r="H45" s="127" t="str">
        <f>IF(ISERROR(VLOOKUP($C45,[2]TabelaNorm!$A$2:$E$50,3,FALSE)),"",VLOOKUP($C45,[2]TabelaNorm!$A$2:$E$50,3,FALSE))</f>
        <v>m2/mb</v>
      </c>
      <c r="I45" s="124" t="str">
        <f>IF(ISERROR(IF(VLOOKUP($C45,[2]TabelaNorm!$A$2:$E$50,5,FALSE)=1,"x","")),"",IF(VLOOKUP($C45,[2]TabelaNorm!$A$2:$E$50,5,FALSE)=1,"x",""))</f>
        <v/>
      </c>
      <c r="J45" s="126"/>
      <c r="K45" s="124" t="str">
        <f>IF(ISERROR(VLOOKUP($C45,[2]TabelaNorm!$A$2:$E$50,4,FALSE)),"","=")</f>
        <v>=</v>
      </c>
      <c r="L45" s="148">
        <f t="shared" si="0"/>
        <v>1.7999999999999998</v>
      </c>
      <c r="M45" s="125" t="str">
        <f>IF(ISERROR(VLOOKUP($C45,[2]TabelaNorm!$A$2:$E$50,4,FALSE)),"","m2")</f>
        <v>m2</v>
      </c>
      <c r="N45" s="120"/>
    </row>
    <row r="46" spans="1:14" s="154" customFormat="1" x14ac:dyDescent="0.2">
      <c r="A46" s="115"/>
      <c r="B46" s="130"/>
      <c r="C46" s="114" t="s">
        <v>27</v>
      </c>
      <c r="D46" s="126">
        <v>9</v>
      </c>
      <c r="E46" s="124" t="str">
        <f>IF(ISERROR(VLOOKUP(C46,[2]TabelaNorm!$A$2:$E$50,4,FALSE)),"",VLOOKUP(C46,[2]TabelaNorm!$A$2:$E$50,4,FALSE))</f>
        <v>mb</v>
      </c>
      <c r="F46" s="124" t="str">
        <f>IF(ISERROR(VLOOKUP(C46,[2]TabelaNorm!$A$2:$E$50,4,FALSE)),"","x")</f>
        <v>x</v>
      </c>
      <c r="G46" s="127">
        <f>IF(ISERROR(VLOOKUP($C46,[2]TabelaNorm!$A$2:$E$50,2,FALSE)),"",VLOOKUP($C46,[2]TabelaNorm!$A$2:$E$50,2,FALSE))</f>
        <v>0.12</v>
      </c>
      <c r="H46" s="127" t="str">
        <f>IF(ISERROR(VLOOKUP($C46,[2]TabelaNorm!$A$2:$E$50,3,FALSE)),"",VLOOKUP($C46,[2]TabelaNorm!$A$2:$E$50,3,FALSE))</f>
        <v>m2/mb</v>
      </c>
      <c r="I46" s="124" t="str">
        <f>IF(ISERROR(IF(VLOOKUP($C46,[2]TabelaNorm!$A$2:$E$50,5,FALSE)=1,"x","")),"",IF(VLOOKUP($C46,[2]TabelaNorm!$A$2:$E$50,5,FALSE)=1,"x",""))</f>
        <v/>
      </c>
      <c r="J46" s="126"/>
      <c r="K46" s="124" t="str">
        <f>IF(ISERROR(VLOOKUP($C46,[2]TabelaNorm!$A$2:$E$50,4,FALSE)),"","=")</f>
        <v>=</v>
      </c>
      <c r="L46" s="148">
        <f t="shared" si="0"/>
        <v>1.08</v>
      </c>
      <c r="M46" s="125" t="str">
        <f>IF(ISERROR(VLOOKUP($C46,[2]TabelaNorm!$A$2:$E$50,4,FALSE)),"","m2")</f>
        <v>m2</v>
      </c>
      <c r="N46" s="120"/>
    </row>
    <row r="47" spans="1:14" x14ac:dyDescent="0.2">
      <c r="A47" s="114"/>
      <c r="B47" s="130" t="s">
        <v>141</v>
      </c>
      <c r="C47" s="114" t="s">
        <v>24</v>
      </c>
      <c r="D47" s="126">
        <v>268</v>
      </c>
      <c r="E47" s="124" t="str">
        <f>IF(ISERROR(VLOOKUP(C47,[2]TabelaNorm!$A$2:$E$50,4,FALSE)),"",VLOOKUP(C47,[2]TabelaNorm!$A$2:$E$50,4,FALSE))</f>
        <v>mb</v>
      </c>
      <c r="F47" s="124" t="str">
        <f>IF(ISERROR(VLOOKUP(C47,[2]TabelaNorm!$A$2:$E$50,4,FALSE)),"","x")</f>
        <v>x</v>
      </c>
      <c r="G47" s="127">
        <f>IF(ISERROR(VLOOKUP($C47,[2]TabelaNorm!$A$2:$E$50,2,FALSE)),"",VLOOKUP($C47,[2]TabelaNorm!$A$2:$E$50,2,FALSE))</f>
        <v>0.24</v>
      </c>
      <c r="H47" s="127" t="str">
        <f>IF(ISERROR(VLOOKUP($C47,[2]TabelaNorm!$A$2:$E$50,3,FALSE)),"",VLOOKUP($C47,[2]TabelaNorm!$A$2:$E$50,3,FALSE))</f>
        <v>m2/mb</v>
      </c>
      <c r="I47" s="124" t="str">
        <f>IF(ISERROR(IF(VLOOKUP($C47,[2]TabelaNorm!$A$2:$E$50,5,FALSE)=1,"x","")),"",IF(VLOOKUP($C47,[2]TabelaNorm!$A$2:$E$50,5,FALSE)=1,"x",""))</f>
        <v/>
      </c>
      <c r="J47" s="126"/>
      <c r="K47" s="124" t="str">
        <f>IF(ISERROR(VLOOKUP($C47,[2]TabelaNorm!$A$2:$E$50,4,FALSE)),"","=")</f>
        <v>=</v>
      </c>
      <c r="L47" s="148">
        <f t="shared" si="0"/>
        <v>64.319999999999993</v>
      </c>
      <c r="M47" s="125" t="str">
        <f>IF(ISERROR(VLOOKUP($C47,[2]TabelaNorm!$A$2:$E$50,4,FALSE)),"","m2")</f>
        <v>m2</v>
      </c>
      <c r="N47" s="122"/>
    </row>
    <row r="48" spans="1:14" x14ac:dyDescent="0.2">
      <c r="A48" s="114"/>
      <c r="B48" s="130"/>
      <c r="C48" s="114" t="s">
        <v>23</v>
      </c>
      <c r="D48" s="126">
        <v>21</v>
      </c>
      <c r="E48" s="124" t="str">
        <f>IF(ISERROR(VLOOKUP(C48,[2]TabelaNorm!$A$2:$E$50,4,FALSE)),"",VLOOKUP(C48,[2]TabelaNorm!$A$2:$E$50,4,FALSE))</f>
        <v>mb</v>
      </c>
      <c r="F48" s="124" t="str">
        <f>IF(ISERROR(VLOOKUP(C48,[2]TabelaNorm!$A$2:$E$50,4,FALSE)),"","x")</f>
        <v>x</v>
      </c>
      <c r="G48" s="127">
        <f>IF(ISERROR(VLOOKUP($C48,[2]TabelaNorm!$A$2:$E$50,2,FALSE)),"",VLOOKUP($C48,[2]TabelaNorm!$A$2:$E$50,2,FALSE))</f>
        <v>0.18</v>
      </c>
      <c r="H48" s="127" t="str">
        <f>IF(ISERROR(VLOOKUP($C48,[2]TabelaNorm!$A$2:$E$50,3,FALSE)),"",VLOOKUP($C48,[2]TabelaNorm!$A$2:$E$50,3,FALSE))</f>
        <v>m2/mb</v>
      </c>
      <c r="I48" s="124" t="str">
        <f>IF(ISERROR(IF(VLOOKUP($C48,[2]TabelaNorm!$A$2:$E$50,5,FALSE)=1,"x","")),"",IF(VLOOKUP($C48,[2]TabelaNorm!$A$2:$E$50,5,FALSE)=1,"x",""))</f>
        <v/>
      </c>
      <c r="J48" s="126"/>
      <c r="K48" s="124" t="str">
        <f>IF(ISERROR(VLOOKUP($C48,[2]TabelaNorm!$A$2:$E$50,4,FALSE)),"","=")</f>
        <v>=</v>
      </c>
      <c r="L48" s="148">
        <f t="shared" si="0"/>
        <v>3.78</v>
      </c>
      <c r="M48" s="125" t="str">
        <f>IF(ISERROR(VLOOKUP($C48,[2]TabelaNorm!$A$2:$E$50,4,FALSE)),"","m2")</f>
        <v>m2</v>
      </c>
      <c r="N48" s="122"/>
    </row>
    <row r="49" spans="1:14" x14ac:dyDescent="0.2">
      <c r="A49" s="114"/>
      <c r="B49" s="130"/>
      <c r="C49" s="114" t="s">
        <v>14</v>
      </c>
      <c r="D49" s="126">
        <v>33</v>
      </c>
      <c r="E49" s="124" t="str">
        <f>IF(ISERROR(VLOOKUP(C49,[2]TabelaNorm!$A$2:$E$50,4,FALSE)),"",VLOOKUP(C49,[2]TabelaNorm!$A$2:$E$50,4,FALSE))</f>
        <v>mb</v>
      </c>
      <c r="F49" s="124" t="str">
        <f>IF(ISERROR(VLOOKUP(C49,[2]TabelaNorm!$A$2:$E$50,4,FALSE)),"","x")</f>
        <v>x</v>
      </c>
      <c r="G49" s="127">
        <f>IF(ISERROR(VLOOKUP($C49,[2]TabelaNorm!$A$2:$E$50,2,FALSE)),"",VLOOKUP($C49,[2]TabelaNorm!$A$2:$E$50,2,FALSE))</f>
        <v>0.12</v>
      </c>
      <c r="H49" s="127" t="str">
        <f>IF(ISERROR(VLOOKUP($C49,[2]TabelaNorm!$A$2:$E$50,3,FALSE)),"",VLOOKUP($C49,[2]TabelaNorm!$A$2:$E$50,3,FALSE))</f>
        <v>m2/mb</v>
      </c>
      <c r="I49" s="124" t="str">
        <f>IF(ISERROR(IF(VLOOKUP($C49,[2]TabelaNorm!$A$2:$E$50,5,FALSE)=1,"x","")),"",IF(VLOOKUP($C49,[2]TabelaNorm!$A$2:$E$50,5,FALSE)=1,"x",""))</f>
        <v/>
      </c>
      <c r="J49" s="126"/>
      <c r="K49" s="124" t="str">
        <f>IF(ISERROR(VLOOKUP($C49,[2]TabelaNorm!$A$2:$E$50,4,FALSE)),"","=")</f>
        <v>=</v>
      </c>
      <c r="L49" s="148">
        <f t="shared" si="0"/>
        <v>3.96</v>
      </c>
      <c r="M49" s="125" t="str">
        <f>IF(ISERROR(VLOOKUP($C49,[2]TabelaNorm!$A$2:$E$50,4,FALSE)),"","m2")</f>
        <v>m2</v>
      </c>
      <c r="N49" s="163"/>
    </row>
    <row r="50" spans="1:14" s="168" customFormat="1" x14ac:dyDescent="0.2">
      <c r="A50" s="114"/>
      <c r="B50" s="130"/>
      <c r="C50" s="114" t="s">
        <v>11</v>
      </c>
      <c r="D50" s="126">
        <v>420</v>
      </c>
      <c r="E50" s="124" t="str">
        <f>IF(ISERROR(VLOOKUP(C50,[2]TabelaNorm!$A$2:$E$50,4,FALSE)),"",VLOOKUP(C50,[2]TabelaNorm!$A$2:$E$50,4,FALSE))</f>
        <v>mb</v>
      </c>
      <c r="F50" s="124" t="str">
        <f>IF(ISERROR(VLOOKUP(C50,[2]TabelaNorm!$A$2:$E$50,4,FALSE)),"","x")</f>
        <v>x</v>
      </c>
      <c r="G50" s="127">
        <f>IF(ISERROR(VLOOKUP($C50,[2]TabelaNorm!$A$2:$E$50,2,FALSE)),"",VLOOKUP($C50,[2]TabelaNorm!$A$2:$E$50,2,FALSE))</f>
        <v>0.04</v>
      </c>
      <c r="H50" s="127" t="str">
        <f>IF(ISERROR(VLOOKUP($C50,[2]TabelaNorm!$A$2:$E$50,3,FALSE)),"",VLOOKUP($C50,[2]TabelaNorm!$A$2:$E$50,3,FALSE))</f>
        <v>m2/mb</v>
      </c>
      <c r="I50" s="124" t="str">
        <f>IF(ISERROR(IF(VLOOKUP($C50,[2]TabelaNorm!$A$2:$E$50,5,FALSE)=1,"x","")),"",IF(VLOOKUP($C50,[2]TabelaNorm!$A$2:$E$50,5,FALSE)=1,"x",""))</f>
        <v/>
      </c>
      <c r="J50" s="126"/>
      <c r="K50" s="124" t="str">
        <f>IF(ISERROR(VLOOKUP($C50,[2]TabelaNorm!$A$2:$E$50,4,FALSE)),"","=")</f>
        <v>=</v>
      </c>
      <c r="L50" s="148">
        <f t="shared" si="0"/>
        <v>16.8</v>
      </c>
      <c r="M50" s="125" t="str">
        <f>IF(ISERROR(VLOOKUP($C50,[2]TabelaNorm!$A$2:$E$50,4,FALSE)),"","m2")</f>
        <v>m2</v>
      </c>
      <c r="N50" s="163"/>
    </row>
    <row r="51" spans="1:14" s="168" customFormat="1" x14ac:dyDescent="0.2">
      <c r="A51" s="114"/>
      <c r="B51" s="130"/>
      <c r="C51" s="114" t="s">
        <v>27</v>
      </c>
      <c r="D51" s="126">
        <v>38</v>
      </c>
      <c r="E51" s="124" t="str">
        <f>IF(ISERROR(VLOOKUP(C51,[2]TabelaNorm!$A$2:$E$50,4,FALSE)),"",VLOOKUP(C51,[2]TabelaNorm!$A$2:$E$50,4,FALSE))</f>
        <v>mb</v>
      </c>
      <c r="F51" s="124" t="str">
        <f>IF(ISERROR(VLOOKUP(C51,[2]TabelaNorm!$A$2:$E$50,4,FALSE)),"","x")</f>
        <v>x</v>
      </c>
      <c r="G51" s="127">
        <f>IF(ISERROR(VLOOKUP($C51,[2]TabelaNorm!$A$2:$E$50,2,FALSE)),"",VLOOKUP($C51,[2]TabelaNorm!$A$2:$E$50,2,FALSE))</f>
        <v>0.12</v>
      </c>
      <c r="H51" s="127" t="str">
        <f>IF(ISERROR(VLOOKUP($C51,[2]TabelaNorm!$A$2:$E$50,3,FALSE)),"",VLOOKUP($C51,[2]TabelaNorm!$A$2:$E$50,3,FALSE))</f>
        <v>m2/mb</v>
      </c>
      <c r="I51" s="124" t="str">
        <f>IF(ISERROR(IF(VLOOKUP($C51,[2]TabelaNorm!$A$2:$E$50,5,FALSE)=1,"x","")),"",IF(VLOOKUP($C51,[2]TabelaNorm!$A$2:$E$50,5,FALSE)=1,"x",""))</f>
        <v/>
      </c>
      <c r="J51" s="126"/>
      <c r="K51" s="124" t="str">
        <f>IF(ISERROR(VLOOKUP($C51,[2]TabelaNorm!$A$2:$E$50,4,FALSE)),"","=")</f>
        <v>=</v>
      </c>
      <c r="L51" s="148">
        <f t="shared" si="0"/>
        <v>4.5599999999999996</v>
      </c>
      <c r="M51" s="125" t="str">
        <f>IF(ISERROR(VLOOKUP($C51,[2]TabelaNorm!$A$2:$E$50,4,FALSE)),"","m2")</f>
        <v>m2</v>
      </c>
      <c r="N51" s="163"/>
    </row>
    <row r="52" spans="1:14" x14ac:dyDescent="0.2">
      <c r="A52" s="160"/>
      <c r="B52" s="130" t="s">
        <v>142</v>
      </c>
      <c r="C52" s="114" t="s">
        <v>24</v>
      </c>
      <c r="D52" s="126">
        <v>15</v>
      </c>
      <c r="E52" s="124" t="str">
        <f>IF(ISERROR(VLOOKUP(C52,[2]TabelaNorm!$A$2:$E$50,4,FALSE)),"",VLOOKUP(C52,[2]TabelaNorm!$A$2:$E$50,4,FALSE))</f>
        <v>mb</v>
      </c>
      <c r="F52" s="124" t="str">
        <f>IF(ISERROR(VLOOKUP(C52,[2]TabelaNorm!$A$2:$E$50,4,FALSE)),"","x")</f>
        <v>x</v>
      </c>
      <c r="G52" s="127">
        <f>IF(ISERROR(VLOOKUP($C52,[2]TabelaNorm!$A$2:$E$50,2,FALSE)),"",VLOOKUP($C52,[2]TabelaNorm!$A$2:$E$50,2,FALSE))</f>
        <v>0.24</v>
      </c>
      <c r="H52" s="127" t="str">
        <f>IF(ISERROR(VLOOKUP($C52,[2]TabelaNorm!$A$2:$E$50,3,FALSE)),"",VLOOKUP($C52,[2]TabelaNorm!$A$2:$E$50,3,FALSE))</f>
        <v>m2/mb</v>
      </c>
      <c r="I52" s="124" t="str">
        <f>IF(ISERROR(IF(VLOOKUP($C52,[2]TabelaNorm!$A$2:$E$50,5,FALSE)=1,"x","")),"",IF(VLOOKUP($C52,[2]TabelaNorm!$A$2:$E$50,5,FALSE)=1,"x",""))</f>
        <v/>
      </c>
      <c r="J52" s="126"/>
      <c r="K52" s="124" t="str">
        <f>IF(ISERROR(VLOOKUP($C52,[2]TabelaNorm!$A$2:$E$50,4,FALSE)),"","=")</f>
        <v>=</v>
      </c>
      <c r="L52" s="148">
        <f t="shared" si="0"/>
        <v>3.5999999999999996</v>
      </c>
      <c r="M52" s="125" t="str">
        <f>IF(ISERROR(VLOOKUP($C52,[2]TabelaNorm!$A$2:$E$50,4,FALSE)),"","m2")</f>
        <v>m2</v>
      </c>
      <c r="N52" s="122"/>
    </row>
    <row r="53" spans="1:14" x14ac:dyDescent="0.2">
      <c r="A53" s="114"/>
      <c r="B53" s="130"/>
      <c r="C53" s="114" t="s">
        <v>105</v>
      </c>
      <c r="D53" s="126">
        <v>1645</v>
      </c>
      <c r="E53" s="124" t="str">
        <f>IF(ISERROR(VLOOKUP(C53,[2]TabelaNorm!$A$2:$E$50,4,FALSE)),"",VLOOKUP(C53,[2]TabelaNorm!$A$2:$E$50,4,FALSE))</f>
        <v>mb</v>
      </c>
      <c r="F53" s="124" t="str">
        <f>IF(ISERROR(VLOOKUP(C53,[2]TabelaNorm!$A$2:$E$50,4,FALSE)),"","x")</f>
        <v>x</v>
      </c>
      <c r="G53" s="127">
        <f>IF(ISERROR(VLOOKUP($C53,[2]TabelaNorm!$A$2:$E$50,2,FALSE)),"",VLOOKUP($C53,[2]TabelaNorm!$A$2:$E$50,2,FALSE))</f>
        <v>0.12</v>
      </c>
      <c r="H53" s="127" t="str">
        <f>IF(ISERROR(VLOOKUP($C53,[2]TabelaNorm!$A$2:$E$50,3,FALSE)),"",VLOOKUP($C53,[2]TabelaNorm!$A$2:$E$50,3,FALSE))</f>
        <v>m2/mb</v>
      </c>
      <c r="I53" s="124" t="str">
        <f>IF(ISERROR(IF(VLOOKUP($C53,[2]TabelaNorm!$A$2:$E$50,5,FALSE)=1,"x","")),"",IF(VLOOKUP($C53,[2]TabelaNorm!$A$2:$E$50,5,FALSE)=1,"x",""))</f>
        <v/>
      </c>
      <c r="J53" s="126"/>
      <c r="K53" s="124" t="str">
        <f>IF(ISERROR(VLOOKUP($C53,[2]TabelaNorm!$A$2:$E$50,4,FALSE)),"","=")</f>
        <v>=</v>
      </c>
      <c r="L53" s="148">
        <f t="shared" si="0"/>
        <v>197.4</v>
      </c>
      <c r="M53" s="125" t="str">
        <f>IF(ISERROR(VLOOKUP($C53,[2]TabelaNorm!$A$2:$E$50,4,FALSE)),"","m2")</f>
        <v>m2</v>
      </c>
      <c r="N53" s="122"/>
    </row>
    <row r="54" spans="1:14" x14ac:dyDescent="0.2">
      <c r="A54" s="114"/>
      <c r="B54" s="130"/>
      <c r="C54" s="114" t="s">
        <v>104</v>
      </c>
      <c r="D54" s="126">
        <v>698</v>
      </c>
      <c r="E54" s="124" t="str">
        <f>IF(ISERROR(VLOOKUP(C54,[2]TabelaNorm!$A$2:$E$50,4,FALSE)),"",VLOOKUP(C54,[2]TabelaNorm!$A$2:$E$50,4,FALSE))</f>
        <v>mb</v>
      </c>
      <c r="F54" s="124" t="str">
        <f>IF(ISERROR(VLOOKUP(C54,[2]TabelaNorm!$A$2:$E$50,4,FALSE)),"","x")</f>
        <v>x</v>
      </c>
      <c r="G54" s="127">
        <f>IF(ISERROR(VLOOKUP($C54,[2]TabelaNorm!$A$2:$E$50,2,FALSE)),"",VLOOKUP($C54,[2]TabelaNorm!$A$2:$E$50,2,FALSE))</f>
        <v>0.06</v>
      </c>
      <c r="H54" s="127" t="str">
        <f>IF(ISERROR(VLOOKUP($C54,[2]TabelaNorm!$A$2:$E$50,3,FALSE)),"",VLOOKUP($C54,[2]TabelaNorm!$A$2:$E$50,3,FALSE))</f>
        <v>m2/mb</v>
      </c>
      <c r="I54" s="124" t="str">
        <f>IF(ISERROR(IF(VLOOKUP($C54,[2]TabelaNorm!$A$2:$E$50,5,FALSE)=1,"x","")),"",IF(VLOOKUP($C54,[2]TabelaNorm!$A$2:$E$50,5,FALSE)=1,"x",""))</f>
        <v/>
      </c>
      <c r="J54" s="126"/>
      <c r="K54" s="124" t="str">
        <f>IF(ISERROR(VLOOKUP($C54,[2]TabelaNorm!$A$2:$E$50,4,FALSE)),"","=")</f>
        <v>=</v>
      </c>
      <c r="L54" s="148">
        <f t="shared" si="0"/>
        <v>41.879999999999995</v>
      </c>
      <c r="M54" s="125" t="str">
        <f>IF(ISERROR(VLOOKUP($C54,[2]TabelaNorm!$A$2:$E$50,4,FALSE)),"","m2")</f>
        <v>m2</v>
      </c>
      <c r="N54" s="146"/>
    </row>
    <row r="55" spans="1:14" x14ac:dyDescent="0.2">
      <c r="A55" s="114"/>
      <c r="B55" s="130"/>
      <c r="C55" s="114" t="s">
        <v>8</v>
      </c>
      <c r="D55" s="126">
        <v>60</v>
      </c>
      <c r="E55" s="124" t="str">
        <f>IF(ISERROR(VLOOKUP(C55,[2]TabelaNorm!$A$2:$E$50,4,FALSE)),"",VLOOKUP(C55,[2]TabelaNorm!$A$2:$E$50,4,FALSE))</f>
        <v>mb</v>
      </c>
      <c r="F55" s="124" t="str">
        <f>IF(ISERROR(VLOOKUP(C55,[2]TabelaNorm!$A$2:$E$50,4,FALSE)),"","x")</f>
        <v>x</v>
      </c>
      <c r="G55" s="127">
        <f>IF(ISERROR(VLOOKUP($C55,[2]TabelaNorm!$A$2:$E$50,2,FALSE)),"",VLOOKUP($C55,[2]TabelaNorm!$A$2:$E$50,2,FALSE))</f>
        <v>0.12</v>
      </c>
      <c r="H55" s="127" t="str">
        <f>IF(ISERROR(VLOOKUP($C55,[2]TabelaNorm!$A$2:$E$50,3,FALSE)),"",VLOOKUP($C55,[2]TabelaNorm!$A$2:$E$50,3,FALSE))</f>
        <v>m2/mb</v>
      </c>
      <c r="I55" s="124" t="str">
        <f>IF(ISERROR(IF(VLOOKUP($C55,[2]TabelaNorm!$A$2:$E$50,5,FALSE)=1,"x","")),"",IF(VLOOKUP($C55,[2]TabelaNorm!$A$2:$E$50,5,FALSE)=1,"x",""))</f>
        <v/>
      </c>
      <c r="J55" s="126"/>
      <c r="K55" s="124" t="str">
        <f>IF(ISERROR(VLOOKUP($C55,[2]TabelaNorm!$A$2:$E$50,4,FALSE)),"","=")</f>
        <v>=</v>
      </c>
      <c r="L55" s="148">
        <f t="shared" si="0"/>
        <v>7.1999999999999993</v>
      </c>
      <c r="M55" s="125" t="str">
        <f>IF(ISERROR(VLOOKUP($C55,[2]TabelaNorm!$A$2:$E$50,4,FALSE)),"","m2")</f>
        <v>m2</v>
      </c>
      <c r="N55" s="122"/>
    </row>
    <row r="56" spans="1:14" x14ac:dyDescent="0.2">
      <c r="A56" s="114"/>
      <c r="B56" s="130" t="s">
        <v>208</v>
      </c>
      <c r="C56" s="114" t="s">
        <v>26</v>
      </c>
      <c r="D56" s="126">
        <v>102</v>
      </c>
      <c r="E56" s="124" t="str">
        <f>IF(ISERROR(VLOOKUP(C56,[2]TabelaNorm!$A$2:$E$50,4,FALSE)),"",VLOOKUP(C56,[2]TabelaNorm!$A$2:$E$50,4,FALSE))</f>
        <v>mb</v>
      </c>
      <c r="F56" s="124" t="str">
        <f>IF(ISERROR(VLOOKUP(C56,[2]TabelaNorm!$A$2:$E$50,4,FALSE)),"","x")</f>
        <v>x</v>
      </c>
      <c r="G56" s="127">
        <f>IF(ISERROR(VLOOKUP($C56,[2]TabelaNorm!$A$2:$E$50,2,FALSE)),"",VLOOKUP($C56,[2]TabelaNorm!$A$2:$E$50,2,FALSE))</f>
        <v>0.08</v>
      </c>
      <c r="H56" s="127" t="str">
        <f>IF(ISERROR(VLOOKUP($C56,[2]TabelaNorm!$A$2:$E$50,3,FALSE)),"",VLOOKUP($C56,[2]TabelaNorm!$A$2:$E$50,3,FALSE))</f>
        <v>m2/mb</v>
      </c>
      <c r="I56" s="124" t="str">
        <f>IF(ISERROR(IF(VLOOKUP($C56,[2]TabelaNorm!$A$2:$E$50,5,FALSE)=1,"x","")),"",IF(VLOOKUP($C56,[2]TabelaNorm!$A$2:$E$50,5,FALSE)=1,"x",""))</f>
        <v/>
      </c>
      <c r="J56" s="126"/>
      <c r="K56" s="124" t="str">
        <f>IF(ISERROR(VLOOKUP($C56,[2]TabelaNorm!$A$2:$E$50,4,FALSE)),"","=")</f>
        <v>=</v>
      </c>
      <c r="L56" s="148">
        <f t="shared" si="0"/>
        <v>8.16</v>
      </c>
      <c r="M56" s="125" t="str">
        <f>IF(ISERROR(VLOOKUP($C56,[2]TabelaNorm!$A$2:$E$50,4,FALSE)),"","m2")</f>
        <v>m2</v>
      </c>
      <c r="N56" s="163"/>
    </row>
    <row r="57" spans="1:14" x14ac:dyDescent="0.2">
      <c r="A57" s="160"/>
      <c r="B57" s="130"/>
      <c r="C57" s="114" t="s">
        <v>24</v>
      </c>
      <c r="D57" s="126">
        <v>103</v>
      </c>
      <c r="E57" s="124" t="str">
        <f>IF(ISERROR(VLOOKUP(C57,[2]TabelaNorm!$A$2:$E$50,4,FALSE)),"",VLOOKUP(C57,[2]TabelaNorm!$A$2:$E$50,4,FALSE))</f>
        <v>mb</v>
      </c>
      <c r="F57" s="124" t="str">
        <f>IF(ISERROR(VLOOKUP(C57,[2]TabelaNorm!$A$2:$E$50,4,FALSE)),"","x")</f>
        <v>x</v>
      </c>
      <c r="G57" s="127">
        <f>IF(ISERROR(VLOOKUP($C57,[2]TabelaNorm!$A$2:$E$50,2,FALSE)),"",VLOOKUP($C57,[2]TabelaNorm!$A$2:$E$50,2,FALSE))</f>
        <v>0.24</v>
      </c>
      <c r="H57" s="127" t="str">
        <f>IF(ISERROR(VLOOKUP($C57,[2]TabelaNorm!$A$2:$E$50,3,FALSE)),"",VLOOKUP($C57,[2]TabelaNorm!$A$2:$E$50,3,FALSE))</f>
        <v>m2/mb</v>
      </c>
      <c r="I57" s="124" t="str">
        <f>IF(ISERROR(IF(VLOOKUP($C57,[2]TabelaNorm!$A$2:$E$50,5,FALSE)=1,"x","")),"",IF(VLOOKUP($C57,[2]TabelaNorm!$A$2:$E$50,5,FALSE)=1,"x",""))</f>
        <v/>
      </c>
      <c r="J57" s="126"/>
      <c r="K57" s="124" t="str">
        <f>IF(ISERROR(VLOOKUP($C57,[2]TabelaNorm!$A$2:$E$50,4,FALSE)),"","=")</f>
        <v>=</v>
      </c>
      <c r="L57" s="148">
        <f t="shared" si="0"/>
        <v>24.72</v>
      </c>
      <c r="M57" s="125" t="str">
        <f>IF(ISERROR(VLOOKUP($C57,[2]TabelaNorm!$A$2:$E$50,4,FALSE)),"","m2")</f>
        <v>m2</v>
      </c>
      <c r="N57" s="146"/>
    </row>
    <row r="58" spans="1:14" x14ac:dyDescent="0.2">
      <c r="A58" s="114"/>
      <c r="B58" s="130"/>
      <c r="C58" s="114" t="s">
        <v>14</v>
      </c>
      <c r="D58" s="126">
        <v>24</v>
      </c>
      <c r="E58" s="124" t="str">
        <f>IF(ISERROR(VLOOKUP(C58,[2]TabelaNorm!$A$2:$E$50,4,FALSE)),"",VLOOKUP(C58,[2]TabelaNorm!$A$2:$E$50,4,FALSE))</f>
        <v>mb</v>
      </c>
      <c r="F58" s="124" t="str">
        <f>IF(ISERROR(VLOOKUP(C58,[2]TabelaNorm!$A$2:$E$50,4,FALSE)),"","x")</f>
        <v>x</v>
      </c>
      <c r="G58" s="127">
        <f>IF(ISERROR(VLOOKUP($C58,[2]TabelaNorm!$A$2:$E$50,2,FALSE)),"",VLOOKUP($C58,[2]TabelaNorm!$A$2:$E$50,2,FALSE))</f>
        <v>0.12</v>
      </c>
      <c r="H58" s="127" t="str">
        <f>IF(ISERROR(VLOOKUP($C58,[2]TabelaNorm!$A$2:$E$50,3,FALSE)),"",VLOOKUP($C58,[2]TabelaNorm!$A$2:$E$50,3,FALSE))</f>
        <v>m2/mb</v>
      </c>
      <c r="I58" s="124" t="str">
        <f>IF(ISERROR(IF(VLOOKUP($C58,[2]TabelaNorm!$A$2:$E$50,5,FALSE)=1,"x","")),"",IF(VLOOKUP($C58,[2]TabelaNorm!$A$2:$E$50,5,FALSE)=1,"x",""))</f>
        <v/>
      </c>
      <c r="J58" s="126"/>
      <c r="K58" s="124" t="str">
        <f>IF(ISERROR(VLOOKUP($C58,[2]TabelaNorm!$A$2:$E$50,4,FALSE)),"","=")</f>
        <v>=</v>
      </c>
      <c r="L58" s="148">
        <f t="shared" si="0"/>
        <v>2.88</v>
      </c>
      <c r="M58" s="125" t="str">
        <f>IF(ISERROR(VLOOKUP($C58,[2]TabelaNorm!$A$2:$E$50,4,FALSE)),"","m2")</f>
        <v>m2</v>
      </c>
      <c r="N58" s="122"/>
    </row>
    <row r="59" spans="1:14" x14ac:dyDescent="0.2">
      <c r="A59" s="114"/>
      <c r="B59" s="130"/>
      <c r="C59" s="114" t="s">
        <v>12</v>
      </c>
      <c r="D59" s="126">
        <v>84</v>
      </c>
      <c r="E59" s="124" t="str">
        <f>IF(ISERROR(VLOOKUP(C59,[2]TabelaNorm!$A$2:$E$50,4,FALSE)),"",VLOOKUP(C59,[2]TabelaNorm!$A$2:$E$50,4,FALSE))</f>
        <v>mb</v>
      </c>
      <c r="F59" s="124" t="str">
        <f>IF(ISERROR(VLOOKUP(C59,[2]TabelaNorm!$A$2:$E$50,4,FALSE)),"","x")</f>
        <v>x</v>
      </c>
      <c r="G59" s="127">
        <f>IF(ISERROR(VLOOKUP($C59,[2]TabelaNorm!$A$2:$E$50,2,FALSE)),"",VLOOKUP($C59,[2]TabelaNorm!$A$2:$E$50,2,FALSE))</f>
        <v>0.12</v>
      </c>
      <c r="H59" s="127" t="str">
        <f>IF(ISERROR(VLOOKUP($C59,[2]TabelaNorm!$A$2:$E$50,3,FALSE)),"",VLOOKUP($C59,[2]TabelaNorm!$A$2:$E$50,3,FALSE))</f>
        <v>m2/mb</v>
      </c>
      <c r="I59" s="124" t="str">
        <f>IF(ISERROR(IF(VLOOKUP($C59,[2]TabelaNorm!$A$2:$E$50,5,FALSE)=1,"x","")),"",IF(VLOOKUP($C59,[2]TabelaNorm!$A$2:$E$50,5,FALSE)=1,"x",""))</f>
        <v/>
      </c>
      <c r="J59" s="126"/>
      <c r="K59" s="124" t="str">
        <f>IF(ISERROR(VLOOKUP($C59,[2]TabelaNorm!$A$2:$E$50,4,FALSE)),"","=")</f>
        <v>=</v>
      </c>
      <c r="L59" s="148">
        <f t="shared" si="0"/>
        <v>10.08</v>
      </c>
      <c r="M59" s="125" t="str">
        <f>IF(ISERROR(VLOOKUP($C59,[2]TabelaNorm!$A$2:$E$50,4,FALSE)),"","m2")</f>
        <v>m2</v>
      </c>
      <c r="N59" s="122"/>
    </row>
    <row r="60" spans="1:14" x14ac:dyDescent="0.2">
      <c r="A60" s="114"/>
      <c r="B60" s="130"/>
      <c r="C60" s="114" t="s">
        <v>27</v>
      </c>
      <c r="D60" s="126">
        <v>188</v>
      </c>
      <c r="E60" s="124" t="str">
        <f>IF(ISERROR(VLOOKUP(C60,[2]TabelaNorm!$A$2:$E$50,4,FALSE)),"",VLOOKUP(C60,[2]TabelaNorm!$A$2:$E$50,4,FALSE))</f>
        <v>mb</v>
      </c>
      <c r="F60" s="124" t="str">
        <f>IF(ISERROR(VLOOKUP(C60,[2]TabelaNorm!$A$2:$E$50,4,FALSE)),"","x")</f>
        <v>x</v>
      </c>
      <c r="G60" s="127">
        <f>IF(ISERROR(VLOOKUP($C60,[2]TabelaNorm!$A$2:$E$50,2,FALSE)),"",VLOOKUP($C60,[2]TabelaNorm!$A$2:$E$50,2,FALSE))</f>
        <v>0.12</v>
      </c>
      <c r="H60" s="127" t="str">
        <f>IF(ISERROR(VLOOKUP($C60,[2]TabelaNorm!$A$2:$E$50,3,FALSE)),"",VLOOKUP($C60,[2]TabelaNorm!$A$2:$E$50,3,FALSE))</f>
        <v>m2/mb</v>
      </c>
      <c r="I60" s="124" t="str">
        <f>IF(ISERROR(IF(VLOOKUP($C60,[2]TabelaNorm!$A$2:$E$50,5,FALSE)=1,"x","")),"",IF(VLOOKUP($C60,[2]TabelaNorm!$A$2:$E$50,5,FALSE)=1,"x",""))</f>
        <v/>
      </c>
      <c r="J60" s="126"/>
      <c r="K60" s="124" t="str">
        <f>IF(ISERROR(VLOOKUP($C60,[2]TabelaNorm!$A$2:$E$50,4,FALSE)),"","=")</f>
        <v>=</v>
      </c>
      <c r="L60" s="148">
        <f t="shared" si="0"/>
        <v>22.56</v>
      </c>
      <c r="M60" s="125" t="str">
        <f>IF(ISERROR(VLOOKUP($C60,[2]TabelaNorm!$A$2:$E$50,4,FALSE)),"","m2")</f>
        <v>m2</v>
      </c>
      <c r="N60" s="122"/>
    </row>
    <row r="61" spans="1:14" x14ac:dyDescent="0.2">
      <c r="A61" s="114"/>
      <c r="B61" s="130" t="s">
        <v>143</v>
      </c>
      <c r="C61" s="114" t="s">
        <v>24</v>
      </c>
      <c r="D61" s="126">
        <v>54</v>
      </c>
      <c r="E61" s="124" t="str">
        <f>IF(ISERROR(VLOOKUP(C61,[2]TabelaNorm!$A$2:$E$50,4,FALSE)),"",VLOOKUP(C61,[2]TabelaNorm!$A$2:$E$50,4,FALSE))</f>
        <v>mb</v>
      </c>
      <c r="F61" s="124" t="str">
        <f>IF(ISERROR(VLOOKUP(C61,[2]TabelaNorm!$A$2:$E$50,4,FALSE)),"","x")</f>
        <v>x</v>
      </c>
      <c r="G61" s="127">
        <f>IF(ISERROR(VLOOKUP($C61,[2]TabelaNorm!$A$2:$E$50,2,FALSE)),"",VLOOKUP($C61,[2]TabelaNorm!$A$2:$E$50,2,FALSE))</f>
        <v>0.24</v>
      </c>
      <c r="H61" s="127" t="str">
        <f>IF(ISERROR(VLOOKUP($C61,[2]TabelaNorm!$A$2:$E$50,3,FALSE)),"",VLOOKUP($C61,[2]TabelaNorm!$A$2:$E$50,3,FALSE))</f>
        <v>m2/mb</v>
      </c>
      <c r="I61" s="124" t="str">
        <f>IF(ISERROR(IF(VLOOKUP($C61,[2]TabelaNorm!$A$2:$E$50,5,FALSE)=1,"x","")),"",IF(VLOOKUP($C61,[2]TabelaNorm!$A$2:$E$50,5,FALSE)=1,"x",""))</f>
        <v/>
      </c>
      <c r="J61" s="126"/>
      <c r="K61" s="124" t="str">
        <f>IF(ISERROR(VLOOKUP($C61,[2]TabelaNorm!$A$2:$E$50,4,FALSE)),"","=")</f>
        <v>=</v>
      </c>
      <c r="L61" s="148">
        <f t="shared" si="0"/>
        <v>12.959999999999999</v>
      </c>
      <c r="M61" s="125" t="str">
        <f>IF(ISERROR(VLOOKUP($C61,[2]TabelaNorm!$A$2:$E$50,4,FALSE)),"","m2")</f>
        <v>m2</v>
      </c>
      <c r="N61" s="122"/>
    </row>
    <row r="62" spans="1:14" x14ac:dyDescent="0.2">
      <c r="A62" s="114"/>
      <c r="B62" s="130"/>
      <c r="C62" s="114" t="s">
        <v>11</v>
      </c>
      <c r="D62" s="126">
        <v>288</v>
      </c>
      <c r="E62" s="124" t="str">
        <f>IF(ISERROR(VLOOKUP(C62,[2]TabelaNorm!$A$2:$E$50,4,FALSE)),"",VLOOKUP(C62,[2]TabelaNorm!$A$2:$E$50,4,FALSE))</f>
        <v>mb</v>
      </c>
      <c r="F62" s="124" t="str">
        <f>IF(ISERROR(VLOOKUP(C62,[2]TabelaNorm!$A$2:$E$50,4,FALSE)),"","x")</f>
        <v>x</v>
      </c>
      <c r="G62" s="127">
        <f>IF(ISERROR(VLOOKUP($C62,[2]TabelaNorm!$A$2:$E$50,2,FALSE)),"",VLOOKUP($C62,[2]TabelaNorm!$A$2:$E$50,2,FALSE))</f>
        <v>0.04</v>
      </c>
      <c r="H62" s="127" t="str">
        <f>IF(ISERROR(VLOOKUP($C62,[2]TabelaNorm!$A$2:$E$50,3,FALSE)),"",VLOOKUP($C62,[2]TabelaNorm!$A$2:$E$50,3,FALSE))</f>
        <v>m2/mb</v>
      </c>
      <c r="I62" s="124" t="str">
        <f>IF(ISERROR(IF(VLOOKUP($C62,[2]TabelaNorm!$A$2:$E$50,5,FALSE)=1,"x","")),"",IF(VLOOKUP($C62,[2]TabelaNorm!$A$2:$E$50,5,FALSE)=1,"x",""))</f>
        <v/>
      </c>
      <c r="J62" s="126"/>
      <c r="K62" s="124" t="str">
        <f>IF(ISERROR(VLOOKUP($C62,[2]TabelaNorm!$A$2:$E$50,4,FALSE)),"","=")</f>
        <v>=</v>
      </c>
      <c r="L62" s="148">
        <f t="shared" si="0"/>
        <v>11.52</v>
      </c>
      <c r="M62" s="125" t="str">
        <f>IF(ISERROR(VLOOKUP($C62,[2]TabelaNorm!$A$2:$E$50,4,FALSE)),"","m2")</f>
        <v>m2</v>
      </c>
      <c r="N62" s="122"/>
    </row>
    <row r="63" spans="1:14" x14ac:dyDescent="0.2">
      <c r="A63" s="114"/>
      <c r="B63" s="130"/>
      <c r="C63" s="114" t="s">
        <v>23</v>
      </c>
      <c r="D63" s="126">
        <v>9</v>
      </c>
      <c r="E63" s="124" t="str">
        <f>IF(ISERROR(VLOOKUP(C63,[2]TabelaNorm!$A$2:$E$50,4,FALSE)),"",VLOOKUP(C63,[2]TabelaNorm!$A$2:$E$50,4,FALSE))</f>
        <v>mb</v>
      </c>
      <c r="F63" s="124" t="str">
        <f>IF(ISERROR(VLOOKUP(C63,[2]TabelaNorm!$A$2:$E$50,4,FALSE)),"","x")</f>
        <v>x</v>
      </c>
      <c r="G63" s="127">
        <f>IF(ISERROR(VLOOKUP($C63,[2]TabelaNorm!$A$2:$E$50,2,FALSE)),"",VLOOKUP($C63,[2]TabelaNorm!$A$2:$E$50,2,FALSE))</f>
        <v>0.18</v>
      </c>
      <c r="H63" s="127" t="str">
        <f>IF(ISERROR(VLOOKUP($C63,[2]TabelaNorm!$A$2:$E$50,3,FALSE)),"",VLOOKUP($C63,[2]TabelaNorm!$A$2:$E$50,3,FALSE))</f>
        <v>m2/mb</v>
      </c>
      <c r="I63" s="124" t="str">
        <f>IF(ISERROR(IF(VLOOKUP($C63,[2]TabelaNorm!$A$2:$E$50,5,FALSE)=1,"x","")),"",IF(VLOOKUP($C63,[2]TabelaNorm!$A$2:$E$50,5,FALSE)=1,"x",""))</f>
        <v/>
      </c>
      <c r="J63" s="126"/>
      <c r="K63" s="124" t="str">
        <f>IF(ISERROR(VLOOKUP($C63,[2]TabelaNorm!$A$2:$E$50,4,FALSE)),"","=")</f>
        <v>=</v>
      </c>
      <c r="L63" s="148">
        <f t="shared" si="0"/>
        <v>1.6199999999999999</v>
      </c>
      <c r="M63" s="125" t="str">
        <f>IF(ISERROR(VLOOKUP($C63,[2]TabelaNorm!$A$2:$E$50,4,FALSE)),"","m2")</f>
        <v>m2</v>
      </c>
      <c r="N63" s="146"/>
    </row>
    <row r="64" spans="1:14" x14ac:dyDescent="0.2">
      <c r="A64" s="114"/>
      <c r="B64" s="130" t="s">
        <v>144</v>
      </c>
      <c r="C64" s="114" t="s">
        <v>24</v>
      </c>
      <c r="D64" s="126">
        <v>64</v>
      </c>
      <c r="E64" s="124" t="str">
        <f>IF(ISERROR(VLOOKUP(C64,[2]TabelaNorm!$A$2:$E$50,4,FALSE)),"",VLOOKUP(C64,[2]TabelaNorm!$A$2:$E$50,4,FALSE))</f>
        <v>mb</v>
      </c>
      <c r="F64" s="124" t="str">
        <f>IF(ISERROR(VLOOKUP(C64,[2]TabelaNorm!$A$2:$E$50,4,FALSE)),"","x")</f>
        <v>x</v>
      </c>
      <c r="G64" s="127">
        <f>IF(ISERROR(VLOOKUP($C64,[2]TabelaNorm!$A$2:$E$50,2,FALSE)),"",VLOOKUP($C64,[2]TabelaNorm!$A$2:$E$50,2,FALSE))</f>
        <v>0.24</v>
      </c>
      <c r="H64" s="127" t="str">
        <f>IF(ISERROR(VLOOKUP($C64,[2]TabelaNorm!$A$2:$E$50,3,FALSE)),"",VLOOKUP($C64,[2]TabelaNorm!$A$2:$E$50,3,FALSE))</f>
        <v>m2/mb</v>
      </c>
      <c r="I64" s="124" t="str">
        <f>IF(ISERROR(IF(VLOOKUP($C64,[2]TabelaNorm!$A$2:$E$50,5,FALSE)=1,"x","")),"",IF(VLOOKUP($C64,[2]TabelaNorm!$A$2:$E$50,5,FALSE)=1,"x",""))</f>
        <v/>
      </c>
      <c r="J64" s="126"/>
      <c r="K64" s="124" t="str">
        <f>IF(ISERROR(VLOOKUP($C64,[2]TabelaNorm!$A$2:$E$50,4,FALSE)),"","=")</f>
        <v>=</v>
      </c>
      <c r="L64" s="148">
        <f t="shared" si="0"/>
        <v>15.36</v>
      </c>
      <c r="M64" s="125" t="str">
        <f>IF(ISERROR(VLOOKUP($C64,[2]TabelaNorm!$A$2:$E$50,4,FALSE)),"","m2")</f>
        <v>m2</v>
      </c>
      <c r="N64" s="122"/>
    </row>
    <row r="65" spans="1:14" x14ac:dyDescent="0.2">
      <c r="A65" s="114"/>
      <c r="B65" s="130"/>
      <c r="C65" s="114" t="s">
        <v>14</v>
      </c>
      <c r="D65" s="126">
        <v>32</v>
      </c>
      <c r="E65" s="124" t="str">
        <f>IF(ISERROR(VLOOKUP(C65,[2]TabelaNorm!$A$2:$E$50,4,FALSE)),"",VLOOKUP(C65,[2]TabelaNorm!$A$2:$E$50,4,FALSE))</f>
        <v>mb</v>
      </c>
      <c r="F65" s="124" t="str">
        <f>IF(ISERROR(VLOOKUP(C65,[2]TabelaNorm!$A$2:$E$50,4,FALSE)),"","x")</f>
        <v>x</v>
      </c>
      <c r="G65" s="127">
        <f>IF(ISERROR(VLOOKUP($C65,[2]TabelaNorm!$A$2:$E$50,2,FALSE)),"",VLOOKUP($C65,[2]TabelaNorm!$A$2:$E$50,2,FALSE))</f>
        <v>0.12</v>
      </c>
      <c r="H65" s="127" t="str">
        <f>IF(ISERROR(VLOOKUP($C65,[2]TabelaNorm!$A$2:$E$50,3,FALSE)),"",VLOOKUP($C65,[2]TabelaNorm!$A$2:$E$50,3,FALSE))</f>
        <v>m2/mb</v>
      </c>
      <c r="I65" s="124" t="str">
        <f>IF(ISERROR(IF(VLOOKUP($C65,[2]TabelaNorm!$A$2:$E$50,5,FALSE)=1,"x","")),"",IF(VLOOKUP($C65,[2]TabelaNorm!$A$2:$E$50,5,FALSE)=1,"x",""))</f>
        <v/>
      </c>
      <c r="J65" s="126"/>
      <c r="K65" s="124" t="str">
        <f>IF(ISERROR(VLOOKUP($C65,[2]TabelaNorm!$A$2:$E$50,4,FALSE)),"","=")</f>
        <v>=</v>
      </c>
      <c r="L65" s="148">
        <f t="shared" si="0"/>
        <v>3.84</v>
      </c>
      <c r="M65" s="125" t="str">
        <f>IF(ISERROR(VLOOKUP($C65,[2]TabelaNorm!$A$2:$E$50,4,FALSE)),"","m2")</f>
        <v>m2</v>
      </c>
      <c r="N65" s="122"/>
    </row>
    <row r="66" spans="1:14" x14ac:dyDescent="0.2">
      <c r="A66" s="114"/>
      <c r="B66" s="130" t="s">
        <v>145</v>
      </c>
      <c r="C66" s="114" t="s">
        <v>24</v>
      </c>
      <c r="D66" s="126">
        <v>732</v>
      </c>
      <c r="E66" s="124" t="str">
        <f>IF(ISERROR(VLOOKUP(C66,[2]TabelaNorm!$A$2:$E$50,4,FALSE)),"",VLOOKUP(C66,[2]TabelaNorm!$A$2:$E$50,4,FALSE))</f>
        <v>mb</v>
      </c>
      <c r="F66" s="124" t="str">
        <f>IF(ISERROR(VLOOKUP(C66,[2]TabelaNorm!$A$2:$E$50,4,FALSE)),"","x")</f>
        <v>x</v>
      </c>
      <c r="G66" s="127">
        <f>IF(ISERROR(VLOOKUP($C66,[2]TabelaNorm!$A$2:$E$50,2,FALSE)),"",VLOOKUP($C66,[2]TabelaNorm!$A$2:$E$50,2,FALSE))</f>
        <v>0.24</v>
      </c>
      <c r="H66" s="127" t="str">
        <f>IF(ISERROR(VLOOKUP($C66,[2]TabelaNorm!$A$2:$E$50,3,FALSE)),"",VLOOKUP($C66,[2]TabelaNorm!$A$2:$E$50,3,FALSE))</f>
        <v>m2/mb</v>
      </c>
      <c r="I66" s="124" t="str">
        <f>IF(ISERROR(IF(VLOOKUP($C66,[2]TabelaNorm!$A$2:$E$50,5,FALSE)=1,"x","")),"",IF(VLOOKUP($C66,[2]TabelaNorm!$A$2:$E$50,5,FALSE)=1,"x",""))</f>
        <v/>
      </c>
      <c r="J66" s="126"/>
      <c r="K66" s="124" t="str">
        <f>IF(ISERROR(VLOOKUP($C66,[2]TabelaNorm!$A$2:$E$50,4,FALSE)),"","=")</f>
        <v>=</v>
      </c>
      <c r="L66" s="148">
        <f t="shared" si="0"/>
        <v>175.68</v>
      </c>
      <c r="M66" s="125" t="str">
        <f>IF(ISERROR(VLOOKUP($C66,[2]TabelaNorm!$A$2:$E$50,4,FALSE)),"","m2")</f>
        <v>m2</v>
      </c>
      <c r="N66" s="122"/>
    </row>
    <row r="67" spans="1:14" x14ac:dyDescent="0.2">
      <c r="A67" s="114"/>
      <c r="B67" s="130"/>
      <c r="C67" s="114" t="s">
        <v>26</v>
      </c>
      <c r="D67" s="126">
        <v>82</v>
      </c>
      <c r="E67" s="124" t="str">
        <f>IF(ISERROR(VLOOKUP(C67,[2]TabelaNorm!$A$2:$E$50,4,FALSE)),"",VLOOKUP(C67,[2]TabelaNorm!$A$2:$E$50,4,FALSE))</f>
        <v>mb</v>
      </c>
      <c r="F67" s="124" t="str">
        <f>IF(ISERROR(VLOOKUP(C67,[2]TabelaNorm!$A$2:$E$50,4,FALSE)),"","x")</f>
        <v>x</v>
      </c>
      <c r="G67" s="127">
        <f>IF(ISERROR(VLOOKUP($C67,[2]TabelaNorm!$A$2:$E$50,2,FALSE)),"",VLOOKUP($C67,[2]TabelaNorm!$A$2:$E$50,2,FALSE))</f>
        <v>0.08</v>
      </c>
      <c r="H67" s="127" t="str">
        <f>IF(ISERROR(VLOOKUP($C67,[2]TabelaNorm!$A$2:$E$50,3,FALSE)),"",VLOOKUP($C67,[2]TabelaNorm!$A$2:$E$50,3,FALSE))</f>
        <v>m2/mb</v>
      </c>
      <c r="I67" s="124" t="str">
        <f>IF(ISERROR(IF(VLOOKUP($C67,[2]TabelaNorm!$A$2:$E$50,5,FALSE)=1,"x","")),"",IF(VLOOKUP($C67,[2]TabelaNorm!$A$2:$E$50,5,FALSE)=1,"x",""))</f>
        <v/>
      </c>
      <c r="J67" s="126"/>
      <c r="K67" s="124" t="str">
        <f>IF(ISERROR(VLOOKUP($C67,[2]TabelaNorm!$A$2:$E$50,4,FALSE)),"","=")</f>
        <v>=</v>
      </c>
      <c r="L67" s="148">
        <f t="shared" si="0"/>
        <v>6.5600000000000005</v>
      </c>
      <c r="M67" s="125" t="str">
        <f>IF(ISERROR(VLOOKUP($C67,[2]TabelaNorm!$A$2:$E$50,4,FALSE)),"","m2")</f>
        <v>m2</v>
      </c>
      <c r="N67" s="163"/>
    </row>
    <row r="68" spans="1:14" x14ac:dyDescent="0.2">
      <c r="A68" s="160"/>
      <c r="B68" s="130"/>
      <c r="C68" s="114" t="s">
        <v>14</v>
      </c>
      <c r="D68" s="126">
        <v>188</v>
      </c>
      <c r="E68" s="124" t="str">
        <f>IF(ISERROR(VLOOKUP(C68,[2]TabelaNorm!$A$2:$E$50,4,FALSE)),"",VLOOKUP(C68,[2]TabelaNorm!$A$2:$E$50,4,FALSE))</f>
        <v>mb</v>
      </c>
      <c r="F68" s="124" t="str">
        <f>IF(ISERROR(VLOOKUP(C68,[2]TabelaNorm!$A$2:$E$50,4,FALSE)),"","x")</f>
        <v>x</v>
      </c>
      <c r="G68" s="127">
        <f>IF(ISERROR(VLOOKUP($C68,[2]TabelaNorm!$A$2:$E$50,2,FALSE)),"",VLOOKUP($C68,[2]TabelaNorm!$A$2:$E$50,2,FALSE))</f>
        <v>0.12</v>
      </c>
      <c r="H68" s="127" t="str">
        <f>IF(ISERROR(VLOOKUP($C68,[2]TabelaNorm!$A$2:$E$50,3,FALSE)),"",VLOOKUP($C68,[2]TabelaNorm!$A$2:$E$50,3,FALSE))</f>
        <v>m2/mb</v>
      </c>
      <c r="I68" s="124" t="str">
        <f>IF(ISERROR(IF(VLOOKUP($C68,[2]TabelaNorm!$A$2:$E$50,5,FALSE)=1,"x","")),"",IF(VLOOKUP($C68,[2]TabelaNorm!$A$2:$E$50,5,FALSE)=1,"x",""))</f>
        <v/>
      </c>
      <c r="J68" s="126"/>
      <c r="K68" s="124" t="str">
        <f>IF(ISERROR(VLOOKUP($C68,[2]TabelaNorm!$A$2:$E$50,4,FALSE)),"","=")</f>
        <v>=</v>
      </c>
      <c r="L68" s="148">
        <f t="shared" si="0"/>
        <v>22.56</v>
      </c>
      <c r="M68" s="125" t="str">
        <f>IF(ISERROR(VLOOKUP($C68,[2]TabelaNorm!$A$2:$E$50,4,FALSE)),"","m2")</f>
        <v>m2</v>
      </c>
      <c r="N68" s="122"/>
    </row>
    <row r="69" spans="1:14" x14ac:dyDescent="0.2">
      <c r="A69" s="114"/>
      <c r="B69" s="130"/>
      <c r="C69" s="114" t="s">
        <v>27</v>
      </c>
      <c r="D69" s="126">
        <v>16</v>
      </c>
      <c r="E69" s="124" t="str">
        <f>IF(ISERROR(VLOOKUP(C69,[2]TabelaNorm!$A$2:$E$50,4,FALSE)),"",VLOOKUP(C69,[2]TabelaNorm!$A$2:$E$50,4,FALSE))</f>
        <v>mb</v>
      </c>
      <c r="F69" s="124" t="str">
        <f>IF(ISERROR(VLOOKUP(C69,[2]TabelaNorm!$A$2:$E$50,4,FALSE)),"","x")</f>
        <v>x</v>
      </c>
      <c r="G69" s="127">
        <f>IF(ISERROR(VLOOKUP($C69,[2]TabelaNorm!$A$2:$E$50,2,FALSE)),"",VLOOKUP($C69,[2]TabelaNorm!$A$2:$E$50,2,FALSE))</f>
        <v>0.12</v>
      </c>
      <c r="H69" s="127" t="str">
        <f>IF(ISERROR(VLOOKUP($C69,[2]TabelaNorm!$A$2:$E$50,3,FALSE)),"",VLOOKUP($C69,[2]TabelaNorm!$A$2:$E$50,3,FALSE))</f>
        <v>m2/mb</v>
      </c>
      <c r="I69" s="124" t="str">
        <f>IF(ISERROR(IF(VLOOKUP($C69,[2]TabelaNorm!$A$2:$E$50,5,FALSE)=1,"x","")),"",IF(VLOOKUP($C69,[2]TabelaNorm!$A$2:$E$50,5,FALSE)=1,"x",""))</f>
        <v/>
      </c>
      <c r="J69" s="126"/>
      <c r="K69" s="124" t="str">
        <f>IF(ISERROR(VLOOKUP($C69,[2]TabelaNorm!$A$2:$E$50,4,FALSE)),"","=")</f>
        <v>=</v>
      </c>
      <c r="L69" s="148">
        <f t="shared" si="0"/>
        <v>1.92</v>
      </c>
      <c r="M69" s="125" t="str">
        <f>IF(ISERROR(VLOOKUP($C69,[2]TabelaNorm!$A$2:$E$50,4,FALSE)),"","m2")</f>
        <v>m2</v>
      </c>
      <c r="N69" s="122"/>
    </row>
    <row r="70" spans="1:14" x14ac:dyDescent="0.2">
      <c r="A70" s="114"/>
      <c r="B70" s="130"/>
      <c r="C70" s="114" t="s">
        <v>11</v>
      </c>
      <c r="D70" s="126">
        <v>180</v>
      </c>
      <c r="E70" s="124" t="str">
        <f>IF(ISERROR(VLOOKUP(C70,[2]TabelaNorm!$A$2:$E$50,4,FALSE)),"",VLOOKUP(C70,[2]TabelaNorm!$A$2:$E$50,4,FALSE))</f>
        <v>mb</v>
      </c>
      <c r="F70" s="124" t="str">
        <f>IF(ISERROR(VLOOKUP(C70,[2]TabelaNorm!$A$2:$E$50,4,FALSE)),"","x")</f>
        <v>x</v>
      </c>
      <c r="G70" s="127">
        <f>IF(ISERROR(VLOOKUP($C70,[2]TabelaNorm!$A$2:$E$50,2,FALSE)),"",VLOOKUP($C70,[2]TabelaNorm!$A$2:$E$50,2,FALSE))</f>
        <v>0.04</v>
      </c>
      <c r="H70" s="127" t="str">
        <f>IF(ISERROR(VLOOKUP($C70,[2]TabelaNorm!$A$2:$E$50,3,FALSE)),"",VLOOKUP($C70,[2]TabelaNorm!$A$2:$E$50,3,FALSE))</f>
        <v>m2/mb</v>
      </c>
      <c r="I70" s="124" t="str">
        <f>IF(ISERROR(IF(VLOOKUP($C70,[2]TabelaNorm!$A$2:$E$50,5,FALSE)=1,"x","")),"",IF(VLOOKUP($C70,[2]TabelaNorm!$A$2:$E$50,5,FALSE)=1,"x",""))</f>
        <v/>
      </c>
      <c r="J70" s="126"/>
      <c r="K70" s="124" t="str">
        <f>IF(ISERROR(VLOOKUP($C70,[2]TabelaNorm!$A$2:$E$50,4,FALSE)),"","=")</f>
        <v>=</v>
      </c>
      <c r="L70" s="148">
        <f t="shared" si="0"/>
        <v>7.2</v>
      </c>
      <c r="M70" s="125" t="str">
        <f>IF(ISERROR(VLOOKUP($C70,[2]TabelaNorm!$A$2:$E$50,4,FALSE)),"","m2")</f>
        <v>m2</v>
      </c>
      <c r="N70" s="122"/>
    </row>
    <row r="71" spans="1:14" x14ac:dyDescent="0.2">
      <c r="A71" s="114"/>
      <c r="B71" s="130" t="s">
        <v>146</v>
      </c>
      <c r="C71" s="114" t="s">
        <v>24</v>
      </c>
      <c r="D71" s="126">
        <v>112</v>
      </c>
      <c r="E71" s="124" t="str">
        <f>IF(ISERROR(VLOOKUP(C71,[2]TabelaNorm!$A$2:$E$50,4,FALSE)),"",VLOOKUP(C71,[2]TabelaNorm!$A$2:$E$50,4,FALSE))</f>
        <v>mb</v>
      </c>
      <c r="F71" s="124" t="str">
        <f>IF(ISERROR(VLOOKUP(C71,[2]TabelaNorm!$A$2:$E$50,4,FALSE)),"","x")</f>
        <v>x</v>
      </c>
      <c r="G71" s="127">
        <f>IF(ISERROR(VLOOKUP($C71,[2]TabelaNorm!$A$2:$E$50,2,FALSE)),"",VLOOKUP($C71,[2]TabelaNorm!$A$2:$E$50,2,FALSE))</f>
        <v>0.24</v>
      </c>
      <c r="H71" s="127" t="str">
        <f>IF(ISERROR(VLOOKUP($C71,[2]TabelaNorm!$A$2:$E$50,3,FALSE)),"",VLOOKUP($C71,[2]TabelaNorm!$A$2:$E$50,3,FALSE))</f>
        <v>m2/mb</v>
      </c>
      <c r="I71" s="124" t="str">
        <f>IF(ISERROR(IF(VLOOKUP($C71,[2]TabelaNorm!$A$2:$E$50,5,FALSE)=1,"x","")),"",IF(VLOOKUP($C71,[2]TabelaNorm!$A$2:$E$50,5,FALSE)=1,"x",""))</f>
        <v/>
      </c>
      <c r="J71" s="126"/>
      <c r="K71" s="124" t="str">
        <f>IF(ISERROR(VLOOKUP($C71,[2]TabelaNorm!$A$2:$E$50,4,FALSE)),"","=")</f>
        <v>=</v>
      </c>
      <c r="L71" s="148">
        <f t="shared" si="0"/>
        <v>26.88</v>
      </c>
      <c r="M71" s="125" t="str">
        <f>IF(ISERROR(VLOOKUP($C71,[2]TabelaNorm!$A$2:$E$50,4,FALSE)),"","m2")</f>
        <v>m2</v>
      </c>
      <c r="N71" s="122"/>
    </row>
    <row r="72" spans="1:14" x14ac:dyDescent="0.2">
      <c r="A72" s="160"/>
      <c r="B72" s="130"/>
      <c r="C72" s="114" t="s">
        <v>26</v>
      </c>
      <c r="D72" s="126">
        <v>120</v>
      </c>
      <c r="E72" s="124" t="str">
        <f>IF(ISERROR(VLOOKUP(C72,[2]TabelaNorm!$A$2:$E$50,4,FALSE)),"",VLOOKUP(C72,[2]TabelaNorm!$A$2:$E$50,4,FALSE))</f>
        <v>mb</v>
      </c>
      <c r="F72" s="124" t="str">
        <f>IF(ISERROR(VLOOKUP(C72,[2]TabelaNorm!$A$2:$E$50,4,FALSE)),"","x")</f>
        <v>x</v>
      </c>
      <c r="G72" s="127">
        <f>IF(ISERROR(VLOOKUP($C72,[2]TabelaNorm!$A$2:$E$50,2,FALSE)),"",VLOOKUP($C72,[2]TabelaNorm!$A$2:$E$50,2,FALSE))</f>
        <v>0.08</v>
      </c>
      <c r="H72" s="127" t="str">
        <f>IF(ISERROR(VLOOKUP($C72,[2]TabelaNorm!$A$2:$E$50,3,FALSE)),"",VLOOKUP($C72,[2]TabelaNorm!$A$2:$E$50,3,FALSE))</f>
        <v>m2/mb</v>
      </c>
      <c r="I72" s="124" t="str">
        <f>IF(ISERROR(IF(VLOOKUP($C72,[2]TabelaNorm!$A$2:$E$50,5,FALSE)=1,"x","")),"",IF(VLOOKUP($C72,[2]TabelaNorm!$A$2:$E$50,5,FALSE)=1,"x",""))</f>
        <v/>
      </c>
      <c r="J72" s="126"/>
      <c r="K72" s="124" t="str">
        <f>IF(ISERROR(VLOOKUP($C72,[2]TabelaNorm!$A$2:$E$50,4,FALSE)),"","=")</f>
        <v>=</v>
      </c>
      <c r="L72" s="148">
        <f t="shared" si="0"/>
        <v>9.6</v>
      </c>
      <c r="M72" s="125" t="str">
        <f>IF(ISERROR(VLOOKUP($C72,[2]TabelaNorm!$A$2:$E$50,4,FALSE)),"","m2")</f>
        <v>m2</v>
      </c>
      <c r="N72" s="122"/>
    </row>
    <row r="73" spans="1:14" x14ac:dyDescent="0.2">
      <c r="A73" s="114"/>
      <c r="B73" s="130"/>
      <c r="C73" s="114" t="s">
        <v>14</v>
      </c>
      <c r="D73" s="126">
        <v>11</v>
      </c>
      <c r="E73" s="124" t="str">
        <f>IF(ISERROR(VLOOKUP(C73,[2]TabelaNorm!$A$2:$E$50,4,FALSE)),"",VLOOKUP(C73,[2]TabelaNorm!$A$2:$E$50,4,FALSE))</f>
        <v>mb</v>
      </c>
      <c r="F73" s="124" t="str">
        <f>IF(ISERROR(VLOOKUP(C73,[2]TabelaNorm!$A$2:$E$50,4,FALSE)),"","x")</f>
        <v>x</v>
      </c>
      <c r="G73" s="127">
        <f>IF(ISERROR(VLOOKUP($C73,[2]TabelaNorm!$A$2:$E$50,2,FALSE)),"",VLOOKUP($C73,[2]TabelaNorm!$A$2:$E$50,2,FALSE))</f>
        <v>0.12</v>
      </c>
      <c r="H73" s="127" t="str">
        <f>IF(ISERROR(VLOOKUP($C73,[2]TabelaNorm!$A$2:$E$50,3,FALSE)),"",VLOOKUP($C73,[2]TabelaNorm!$A$2:$E$50,3,FALSE))</f>
        <v>m2/mb</v>
      </c>
      <c r="I73" s="124" t="str">
        <f>IF(ISERROR(IF(VLOOKUP($C73,[2]TabelaNorm!$A$2:$E$50,5,FALSE)=1,"x","")),"",IF(VLOOKUP($C73,[2]TabelaNorm!$A$2:$E$50,5,FALSE)=1,"x",""))</f>
        <v/>
      </c>
      <c r="J73" s="126"/>
      <c r="K73" s="124" t="str">
        <f>IF(ISERROR(VLOOKUP($C73,[2]TabelaNorm!$A$2:$E$50,4,FALSE)),"","=")</f>
        <v>=</v>
      </c>
      <c r="L73" s="148">
        <f t="shared" si="0"/>
        <v>1.3199999999999998</v>
      </c>
      <c r="M73" s="125" t="str">
        <f>IF(ISERROR(VLOOKUP($C73,[2]TabelaNorm!$A$2:$E$50,4,FALSE)),"","m2")</f>
        <v>m2</v>
      </c>
      <c r="N73" s="122"/>
    </row>
    <row r="74" spans="1:14" x14ac:dyDescent="0.2">
      <c r="A74" s="114"/>
      <c r="B74" s="130"/>
      <c r="C74" s="114" t="s">
        <v>11</v>
      </c>
      <c r="D74" s="126">
        <v>24</v>
      </c>
      <c r="E74" s="124" t="str">
        <f>IF(ISERROR(VLOOKUP(C74,[2]TabelaNorm!$A$2:$E$50,4,FALSE)),"",VLOOKUP(C74,[2]TabelaNorm!$A$2:$E$50,4,FALSE))</f>
        <v>mb</v>
      </c>
      <c r="F74" s="124" t="str">
        <f>IF(ISERROR(VLOOKUP(C74,[2]TabelaNorm!$A$2:$E$50,4,FALSE)),"","x")</f>
        <v>x</v>
      </c>
      <c r="G74" s="127">
        <f>IF(ISERROR(VLOOKUP($C74,[2]TabelaNorm!$A$2:$E$50,2,FALSE)),"",VLOOKUP($C74,[2]TabelaNorm!$A$2:$E$50,2,FALSE))</f>
        <v>0.04</v>
      </c>
      <c r="H74" s="127" t="str">
        <f>IF(ISERROR(VLOOKUP($C74,[2]TabelaNorm!$A$2:$E$50,3,FALSE)),"",VLOOKUP($C74,[2]TabelaNorm!$A$2:$E$50,3,FALSE))</f>
        <v>m2/mb</v>
      </c>
      <c r="I74" s="124" t="str">
        <f>IF(ISERROR(IF(VLOOKUP($C74,[2]TabelaNorm!$A$2:$E$50,5,FALSE)=1,"x","")),"",IF(VLOOKUP($C74,[2]TabelaNorm!$A$2:$E$50,5,FALSE)=1,"x",""))</f>
        <v/>
      </c>
      <c r="J74" s="126"/>
      <c r="K74" s="124" t="str">
        <f>IF(ISERROR(VLOOKUP($C74,[2]TabelaNorm!$A$2:$E$50,4,FALSE)),"","=")</f>
        <v>=</v>
      </c>
      <c r="L74" s="148">
        <f t="shared" si="0"/>
        <v>0.96</v>
      </c>
      <c r="M74" s="125" t="str">
        <f>IF(ISERROR(VLOOKUP($C74,[2]TabelaNorm!$A$2:$E$50,4,FALSE)),"","m2")</f>
        <v>m2</v>
      </c>
      <c r="N74" s="122"/>
    </row>
    <row r="75" spans="1:14" x14ac:dyDescent="0.2">
      <c r="A75" s="114"/>
      <c r="B75" s="130" t="s">
        <v>147</v>
      </c>
      <c r="C75" s="114" t="s">
        <v>24</v>
      </c>
      <c r="D75" s="126">
        <v>102</v>
      </c>
      <c r="E75" s="124" t="str">
        <f>IF(ISERROR(VLOOKUP(C75,[2]TabelaNorm!$A$2:$E$50,4,FALSE)),"",VLOOKUP(C75,[2]TabelaNorm!$A$2:$E$50,4,FALSE))</f>
        <v>mb</v>
      </c>
      <c r="F75" s="124" t="str">
        <f>IF(ISERROR(VLOOKUP(C75,[2]TabelaNorm!$A$2:$E$50,4,FALSE)),"","x")</f>
        <v>x</v>
      </c>
      <c r="G75" s="127">
        <f>IF(ISERROR(VLOOKUP($C75,[2]TabelaNorm!$A$2:$E$50,2,FALSE)),"",VLOOKUP($C75,[2]TabelaNorm!$A$2:$E$50,2,FALSE))</f>
        <v>0.24</v>
      </c>
      <c r="H75" s="127" t="str">
        <f>IF(ISERROR(VLOOKUP($C75,[2]TabelaNorm!$A$2:$E$50,3,FALSE)),"",VLOOKUP($C75,[2]TabelaNorm!$A$2:$E$50,3,FALSE))</f>
        <v>m2/mb</v>
      </c>
      <c r="I75" s="124" t="str">
        <f>IF(ISERROR(IF(VLOOKUP($C75,[2]TabelaNorm!$A$2:$E$50,5,FALSE)=1,"x","")),"",IF(VLOOKUP($C75,[2]TabelaNorm!$A$2:$E$50,5,FALSE)=1,"x",""))</f>
        <v/>
      </c>
      <c r="J75" s="126"/>
      <c r="K75" s="124" t="str">
        <f>IF(ISERROR(VLOOKUP($C75,[2]TabelaNorm!$A$2:$E$50,4,FALSE)),"","=")</f>
        <v>=</v>
      </c>
      <c r="L75" s="148">
        <f t="shared" si="0"/>
        <v>24.48</v>
      </c>
      <c r="M75" s="125" t="str">
        <f>IF(ISERROR(VLOOKUP($C75,[2]TabelaNorm!$A$2:$E$50,4,FALSE)),"","m2")</f>
        <v>m2</v>
      </c>
      <c r="N75" s="122"/>
    </row>
    <row r="76" spans="1:14" x14ac:dyDescent="0.2">
      <c r="A76" s="114"/>
      <c r="B76" s="130"/>
      <c r="C76" s="114" t="s">
        <v>11</v>
      </c>
      <c r="D76" s="126">
        <v>180</v>
      </c>
      <c r="E76" s="124" t="str">
        <f>IF(ISERROR(VLOOKUP(C76,[2]TabelaNorm!$A$2:$E$50,4,FALSE)),"",VLOOKUP(C76,[2]TabelaNorm!$A$2:$E$50,4,FALSE))</f>
        <v>mb</v>
      </c>
      <c r="F76" s="124" t="str">
        <f>IF(ISERROR(VLOOKUP(C76,[2]TabelaNorm!$A$2:$E$50,4,FALSE)),"","x")</f>
        <v>x</v>
      </c>
      <c r="G76" s="127">
        <f>IF(ISERROR(VLOOKUP($C76,[2]TabelaNorm!$A$2:$E$50,2,FALSE)),"",VLOOKUP($C76,[2]TabelaNorm!$A$2:$E$50,2,FALSE))</f>
        <v>0.04</v>
      </c>
      <c r="H76" s="127" t="str">
        <f>IF(ISERROR(VLOOKUP($C76,[2]TabelaNorm!$A$2:$E$50,3,FALSE)),"",VLOOKUP($C76,[2]TabelaNorm!$A$2:$E$50,3,FALSE))</f>
        <v>m2/mb</v>
      </c>
      <c r="I76" s="124" t="str">
        <f>IF(ISERROR(IF(VLOOKUP($C76,[2]TabelaNorm!$A$2:$E$50,5,FALSE)=1,"x","")),"",IF(VLOOKUP($C76,[2]TabelaNorm!$A$2:$E$50,5,FALSE)=1,"x",""))</f>
        <v/>
      </c>
      <c r="J76" s="126"/>
      <c r="K76" s="124" t="str">
        <f>IF(ISERROR(VLOOKUP($C76,[2]TabelaNorm!$A$2:$E$50,4,FALSE)),"","=")</f>
        <v>=</v>
      </c>
      <c r="L76" s="148">
        <f t="shared" si="0"/>
        <v>7.2</v>
      </c>
      <c r="M76" s="125" t="str">
        <f>IF(ISERROR(VLOOKUP($C76,[2]TabelaNorm!$A$2:$E$50,4,FALSE)),"","m2")</f>
        <v>m2</v>
      </c>
      <c r="N76" s="122"/>
    </row>
    <row r="77" spans="1:14" x14ac:dyDescent="0.2">
      <c r="A77" s="114"/>
      <c r="B77" s="130"/>
      <c r="C77" s="114" t="s">
        <v>14</v>
      </c>
      <c r="D77" s="126">
        <v>19</v>
      </c>
      <c r="E77" s="124" t="str">
        <f>IF(ISERROR(VLOOKUP(C77,[2]TabelaNorm!$A$2:$E$50,4,FALSE)),"",VLOOKUP(C77,[2]TabelaNorm!$A$2:$E$50,4,FALSE))</f>
        <v>mb</v>
      </c>
      <c r="F77" s="124" t="str">
        <f>IF(ISERROR(VLOOKUP(C77,[2]TabelaNorm!$A$2:$E$50,4,FALSE)),"","x")</f>
        <v>x</v>
      </c>
      <c r="G77" s="127">
        <f>IF(ISERROR(VLOOKUP($C77,[2]TabelaNorm!$A$2:$E$50,2,FALSE)),"",VLOOKUP($C77,[2]TabelaNorm!$A$2:$E$50,2,FALSE))</f>
        <v>0.12</v>
      </c>
      <c r="H77" s="127" t="str">
        <f>IF(ISERROR(VLOOKUP($C77,[2]TabelaNorm!$A$2:$E$50,3,FALSE)),"",VLOOKUP($C77,[2]TabelaNorm!$A$2:$E$50,3,FALSE))</f>
        <v>m2/mb</v>
      </c>
      <c r="I77" s="124" t="str">
        <f>IF(ISERROR(IF(VLOOKUP($C77,[2]TabelaNorm!$A$2:$E$50,5,FALSE)=1,"x","")),"",IF(VLOOKUP($C77,[2]TabelaNorm!$A$2:$E$50,5,FALSE)=1,"x",""))</f>
        <v/>
      </c>
      <c r="J77" s="126"/>
      <c r="K77" s="124" t="str">
        <f>IF(ISERROR(VLOOKUP($C77,[2]TabelaNorm!$A$2:$E$50,4,FALSE)),"","=")</f>
        <v>=</v>
      </c>
      <c r="L77" s="148">
        <f t="shared" si="0"/>
        <v>2.2799999999999998</v>
      </c>
      <c r="M77" s="125" t="str">
        <f>IF(ISERROR(VLOOKUP($C77,[2]TabelaNorm!$A$2:$E$50,4,FALSE)),"","m2")</f>
        <v>m2</v>
      </c>
      <c r="N77" s="122"/>
    </row>
    <row r="78" spans="1:14" x14ac:dyDescent="0.2">
      <c r="A78" s="114"/>
      <c r="B78" s="130" t="s">
        <v>148</v>
      </c>
      <c r="C78" s="114" t="s">
        <v>11</v>
      </c>
      <c r="D78" s="126">
        <v>468</v>
      </c>
      <c r="E78" s="124" t="str">
        <f>IF(ISERROR(VLOOKUP(C78,[2]TabelaNorm!$A$2:$E$50,4,FALSE)),"",VLOOKUP(C78,[2]TabelaNorm!$A$2:$E$50,4,FALSE))</f>
        <v>mb</v>
      </c>
      <c r="F78" s="124" t="str">
        <f>IF(ISERROR(VLOOKUP(C78,[2]TabelaNorm!$A$2:$E$50,4,FALSE)),"","x")</f>
        <v>x</v>
      </c>
      <c r="G78" s="127">
        <f>IF(ISERROR(VLOOKUP($C78,[2]TabelaNorm!$A$2:$E$50,2,FALSE)),"",VLOOKUP($C78,[2]TabelaNorm!$A$2:$E$50,2,FALSE))</f>
        <v>0.04</v>
      </c>
      <c r="H78" s="127" t="str">
        <f>IF(ISERROR(VLOOKUP($C78,[2]TabelaNorm!$A$2:$E$50,3,FALSE)),"",VLOOKUP($C78,[2]TabelaNorm!$A$2:$E$50,3,FALSE))</f>
        <v>m2/mb</v>
      </c>
      <c r="I78" s="124" t="str">
        <f>IF(ISERROR(IF(VLOOKUP($C78,[2]TabelaNorm!$A$2:$E$50,5,FALSE)=1,"x","")),"",IF(VLOOKUP($C78,[2]TabelaNorm!$A$2:$E$50,5,FALSE)=1,"x",""))</f>
        <v/>
      </c>
      <c r="J78" s="126"/>
      <c r="K78" s="124" t="str">
        <f>IF(ISERROR(VLOOKUP($C78,[2]TabelaNorm!$A$2:$E$50,4,FALSE)),"","=")</f>
        <v>=</v>
      </c>
      <c r="L78" s="148">
        <f t="shared" si="0"/>
        <v>18.72</v>
      </c>
      <c r="M78" s="125" t="str">
        <f>IF(ISERROR(VLOOKUP($C78,[2]TabelaNorm!$A$2:$E$50,4,FALSE)),"","m2")</f>
        <v>m2</v>
      </c>
      <c r="N78" s="122"/>
    </row>
    <row r="79" spans="1:14" x14ac:dyDescent="0.2">
      <c r="A79" s="114"/>
      <c r="B79" s="130"/>
      <c r="C79" s="114" t="s">
        <v>24</v>
      </c>
      <c r="D79" s="126">
        <v>31</v>
      </c>
      <c r="E79" s="124" t="str">
        <f>IF(ISERROR(VLOOKUP(C79,[2]TabelaNorm!$A$2:$E$50,4,FALSE)),"",VLOOKUP(C79,[2]TabelaNorm!$A$2:$E$50,4,FALSE))</f>
        <v>mb</v>
      </c>
      <c r="F79" s="124" t="str">
        <f>IF(ISERROR(VLOOKUP(C79,[2]TabelaNorm!$A$2:$E$50,4,FALSE)),"","x")</f>
        <v>x</v>
      </c>
      <c r="G79" s="127">
        <f>IF(ISERROR(VLOOKUP($C79,[2]TabelaNorm!$A$2:$E$50,2,FALSE)),"",VLOOKUP($C79,[2]TabelaNorm!$A$2:$E$50,2,FALSE))</f>
        <v>0.24</v>
      </c>
      <c r="H79" s="127" t="str">
        <f>IF(ISERROR(VLOOKUP($C79,[2]TabelaNorm!$A$2:$E$50,3,FALSE)),"",VLOOKUP($C79,[2]TabelaNorm!$A$2:$E$50,3,FALSE))</f>
        <v>m2/mb</v>
      </c>
      <c r="I79" s="124" t="str">
        <f>IF(ISERROR(IF(VLOOKUP($C79,[2]TabelaNorm!$A$2:$E$50,5,FALSE)=1,"x","")),"",IF(VLOOKUP($C79,[2]TabelaNorm!$A$2:$E$50,5,FALSE)=1,"x",""))</f>
        <v/>
      </c>
      <c r="J79" s="126"/>
      <c r="K79" s="124" t="str">
        <f>IF(ISERROR(VLOOKUP($C79,[2]TabelaNorm!$A$2:$E$50,4,FALSE)),"","=")</f>
        <v>=</v>
      </c>
      <c r="L79" s="148">
        <f t="shared" si="0"/>
        <v>7.4399999999999995</v>
      </c>
      <c r="M79" s="125" t="str">
        <f>IF(ISERROR(VLOOKUP($C79,[2]TabelaNorm!$A$2:$E$50,4,FALSE)),"","m2")</f>
        <v>m2</v>
      </c>
      <c r="N79" s="122"/>
    </row>
    <row r="80" spans="1:14" x14ac:dyDescent="0.2">
      <c r="A80" s="114"/>
      <c r="B80" s="130" t="s">
        <v>149</v>
      </c>
      <c r="C80" s="114" t="s">
        <v>27</v>
      </c>
      <c r="D80" s="126">
        <v>11</v>
      </c>
      <c r="E80" s="124" t="str">
        <f>IF(ISERROR(VLOOKUP(C80,[2]TabelaNorm!$A$2:$E$50,4,FALSE)),"",VLOOKUP(C80,[2]TabelaNorm!$A$2:$E$50,4,FALSE))</f>
        <v>mb</v>
      </c>
      <c r="F80" s="124" t="str">
        <f>IF(ISERROR(VLOOKUP(C80,[2]TabelaNorm!$A$2:$E$50,4,FALSE)),"","x")</f>
        <v>x</v>
      </c>
      <c r="G80" s="127">
        <f>IF(ISERROR(VLOOKUP($C80,[2]TabelaNorm!$A$2:$E$50,2,FALSE)),"",VLOOKUP($C80,[2]TabelaNorm!$A$2:$E$50,2,FALSE))</f>
        <v>0.12</v>
      </c>
      <c r="H80" s="127" t="str">
        <f>IF(ISERROR(VLOOKUP($C80,[2]TabelaNorm!$A$2:$E$50,3,FALSE)),"",VLOOKUP($C80,[2]TabelaNorm!$A$2:$E$50,3,FALSE))</f>
        <v>m2/mb</v>
      </c>
      <c r="I80" s="124" t="str">
        <f>IF(ISERROR(IF(VLOOKUP($C80,[2]TabelaNorm!$A$2:$E$50,5,FALSE)=1,"x","")),"",IF(VLOOKUP($C80,[2]TabelaNorm!$A$2:$E$50,5,FALSE)=1,"x",""))</f>
        <v/>
      </c>
      <c r="J80" s="126"/>
      <c r="K80" s="124" t="str">
        <f>IF(ISERROR(VLOOKUP($C80,[2]TabelaNorm!$A$2:$E$50,4,FALSE)),"","=")</f>
        <v>=</v>
      </c>
      <c r="L80" s="148">
        <f t="shared" si="0"/>
        <v>1.3199999999999998</v>
      </c>
      <c r="M80" s="125" t="str">
        <f>IF(ISERROR(VLOOKUP($C80,[2]TabelaNorm!$A$2:$E$50,4,FALSE)),"","m2")</f>
        <v>m2</v>
      </c>
      <c r="N80" s="122"/>
    </row>
    <row r="81" spans="1:14" x14ac:dyDescent="0.2">
      <c r="A81" s="114"/>
      <c r="B81" s="130"/>
      <c r="C81" s="114" t="s">
        <v>24</v>
      </c>
      <c r="D81" s="126">
        <v>70</v>
      </c>
      <c r="E81" s="124" t="str">
        <f>IF(ISERROR(VLOOKUP(C81,[2]TabelaNorm!$A$2:$E$50,4,FALSE)),"",VLOOKUP(C81,[2]TabelaNorm!$A$2:$E$50,4,FALSE))</f>
        <v>mb</v>
      </c>
      <c r="F81" s="124" t="str">
        <f>IF(ISERROR(VLOOKUP(C81,[2]TabelaNorm!$A$2:$E$50,4,FALSE)),"","x")</f>
        <v>x</v>
      </c>
      <c r="G81" s="127">
        <f>IF(ISERROR(VLOOKUP($C81,[2]TabelaNorm!$A$2:$E$50,2,FALSE)),"",VLOOKUP($C81,[2]TabelaNorm!$A$2:$E$50,2,FALSE))</f>
        <v>0.24</v>
      </c>
      <c r="H81" s="127" t="str">
        <f>IF(ISERROR(VLOOKUP($C81,[2]TabelaNorm!$A$2:$E$50,3,FALSE)),"",VLOOKUP($C81,[2]TabelaNorm!$A$2:$E$50,3,FALSE))</f>
        <v>m2/mb</v>
      </c>
      <c r="I81" s="124" t="str">
        <f>IF(ISERROR(IF(VLOOKUP($C81,[2]TabelaNorm!$A$2:$E$50,5,FALSE)=1,"x","")),"",IF(VLOOKUP($C81,[2]TabelaNorm!$A$2:$E$50,5,FALSE)=1,"x",""))</f>
        <v/>
      </c>
      <c r="J81" s="126"/>
      <c r="K81" s="124" t="str">
        <f>IF(ISERROR(VLOOKUP($C81,[2]TabelaNorm!$A$2:$E$50,4,FALSE)),"","=")</f>
        <v>=</v>
      </c>
      <c r="L81" s="148">
        <f t="shared" si="0"/>
        <v>16.8</v>
      </c>
      <c r="M81" s="125" t="str">
        <f>IF(ISERROR(VLOOKUP($C81,[2]TabelaNorm!$A$2:$E$50,4,FALSE)),"","m2")</f>
        <v>m2</v>
      </c>
      <c r="N81" s="122"/>
    </row>
    <row r="82" spans="1:14" x14ac:dyDescent="0.2">
      <c r="A82" s="114"/>
      <c r="B82" s="130"/>
      <c r="C82" s="114" t="s">
        <v>14</v>
      </c>
      <c r="D82" s="126">
        <v>15</v>
      </c>
      <c r="E82" s="124" t="str">
        <f>IF(ISERROR(VLOOKUP(C82,[2]TabelaNorm!$A$2:$E$50,4,FALSE)),"",VLOOKUP(C82,[2]TabelaNorm!$A$2:$E$50,4,FALSE))</f>
        <v>mb</v>
      </c>
      <c r="F82" s="124" t="str">
        <f>IF(ISERROR(VLOOKUP(C82,[2]TabelaNorm!$A$2:$E$50,4,FALSE)),"","x")</f>
        <v>x</v>
      </c>
      <c r="G82" s="127">
        <f>IF(ISERROR(VLOOKUP($C82,[2]TabelaNorm!$A$2:$E$50,2,FALSE)),"",VLOOKUP($C82,[2]TabelaNorm!$A$2:$E$50,2,FALSE))</f>
        <v>0.12</v>
      </c>
      <c r="H82" s="127" t="str">
        <f>IF(ISERROR(VLOOKUP($C82,[2]TabelaNorm!$A$2:$E$50,3,FALSE)),"",VLOOKUP($C82,[2]TabelaNorm!$A$2:$E$50,3,FALSE))</f>
        <v>m2/mb</v>
      </c>
      <c r="I82" s="124" t="str">
        <f>IF(ISERROR(IF(VLOOKUP($C82,[2]TabelaNorm!$A$2:$E$50,5,FALSE)=1,"x","")),"",IF(VLOOKUP($C82,[2]TabelaNorm!$A$2:$E$50,5,FALSE)=1,"x",""))</f>
        <v/>
      </c>
      <c r="J82" s="126"/>
      <c r="K82" s="124" t="str">
        <f>IF(ISERROR(VLOOKUP($C82,[2]TabelaNorm!$A$2:$E$50,4,FALSE)),"","=")</f>
        <v>=</v>
      </c>
      <c r="L82" s="148">
        <f t="shared" si="0"/>
        <v>1.7999999999999998</v>
      </c>
      <c r="M82" s="125" t="str">
        <f>IF(ISERROR(VLOOKUP($C82,[2]TabelaNorm!$A$2:$E$50,4,FALSE)),"","m2")</f>
        <v>m2</v>
      </c>
      <c r="N82" s="122"/>
    </row>
    <row r="83" spans="1:14" x14ac:dyDescent="0.2">
      <c r="A83" s="114"/>
      <c r="B83" s="130"/>
      <c r="C83" s="114" t="s">
        <v>26</v>
      </c>
      <c r="D83" s="126">
        <v>54</v>
      </c>
      <c r="E83" s="124" t="str">
        <f>IF(ISERROR(VLOOKUP(C83,[2]TabelaNorm!$A$2:$E$50,4,FALSE)),"",VLOOKUP(C83,[2]TabelaNorm!$A$2:$E$50,4,FALSE))</f>
        <v>mb</v>
      </c>
      <c r="F83" s="124" t="str">
        <f>IF(ISERROR(VLOOKUP(C83,[2]TabelaNorm!$A$2:$E$50,4,FALSE)),"","x")</f>
        <v>x</v>
      </c>
      <c r="G83" s="127">
        <f>IF(ISERROR(VLOOKUP($C83,[2]TabelaNorm!$A$2:$E$50,2,FALSE)),"",VLOOKUP($C83,[2]TabelaNorm!$A$2:$E$50,2,FALSE))</f>
        <v>0.08</v>
      </c>
      <c r="H83" s="127" t="str">
        <f>IF(ISERROR(VLOOKUP($C83,[2]TabelaNorm!$A$2:$E$50,3,FALSE)),"",VLOOKUP($C83,[2]TabelaNorm!$A$2:$E$50,3,FALSE))</f>
        <v>m2/mb</v>
      </c>
      <c r="I83" s="124" t="str">
        <f>IF(ISERROR(IF(VLOOKUP($C83,[2]TabelaNorm!$A$2:$E$50,5,FALSE)=1,"x","")),"",IF(VLOOKUP($C83,[2]TabelaNorm!$A$2:$E$50,5,FALSE)=1,"x",""))</f>
        <v/>
      </c>
      <c r="J83" s="126"/>
      <c r="K83" s="124" t="str">
        <f>IF(ISERROR(VLOOKUP($C83,[2]TabelaNorm!$A$2:$E$50,4,FALSE)),"","=")</f>
        <v>=</v>
      </c>
      <c r="L83" s="148">
        <f t="shared" si="0"/>
        <v>4.32</v>
      </c>
      <c r="M83" s="125" t="str">
        <f>IF(ISERROR(VLOOKUP($C83,[2]TabelaNorm!$A$2:$E$50,4,FALSE)),"","m2")</f>
        <v>m2</v>
      </c>
      <c r="N83" s="122"/>
    </row>
    <row r="84" spans="1:14" x14ac:dyDescent="0.2">
      <c r="A84" s="114"/>
      <c r="B84" s="130"/>
      <c r="C84" s="114" t="s">
        <v>11</v>
      </c>
      <c r="D84" s="126">
        <v>42</v>
      </c>
      <c r="E84" s="124" t="str">
        <f>IF(ISERROR(VLOOKUP(C84,[2]TabelaNorm!$A$2:$E$50,4,FALSE)),"",VLOOKUP(C84,[2]TabelaNorm!$A$2:$E$50,4,FALSE))</f>
        <v>mb</v>
      </c>
      <c r="F84" s="124" t="str">
        <f>IF(ISERROR(VLOOKUP(C84,[2]TabelaNorm!$A$2:$E$50,4,FALSE)),"","x")</f>
        <v>x</v>
      </c>
      <c r="G84" s="127">
        <f>IF(ISERROR(VLOOKUP($C84,[2]TabelaNorm!$A$2:$E$50,2,FALSE)),"",VLOOKUP($C84,[2]TabelaNorm!$A$2:$E$50,2,FALSE))</f>
        <v>0.04</v>
      </c>
      <c r="H84" s="127" t="str">
        <f>IF(ISERROR(VLOOKUP($C84,[2]TabelaNorm!$A$2:$E$50,3,FALSE)),"",VLOOKUP($C84,[2]TabelaNorm!$A$2:$E$50,3,FALSE))</f>
        <v>m2/mb</v>
      </c>
      <c r="I84" s="124" t="str">
        <f>IF(ISERROR(IF(VLOOKUP($C84,[2]TabelaNorm!$A$2:$E$50,5,FALSE)=1,"x","")),"",IF(VLOOKUP($C84,[2]TabelaNorm!$A$2:$E$50,5,FALSE)=1,"x",""))</f>
        <v/>
      </c>
      <c r="J84" s="126"/>
      <c r="K84" s="124" t="str">
        <f>IF(ISERROR(VLOOKUP($C84,[2]TabelaNorm!$A$2:$E$50,4,FALSE)),"","=")</f>
        <v>=</v>
      </c>
      <c r="L84" s="148">
        <f t="shared" si="0"/>
        <v>1.68</v>
      </c>
      <c r="M84" s="125" t="str">
        <f>IF(ISERROR(VLOOKUP($C84,[2]TabelaNorm!$A$2:$E$50,4,FALSE)),"","m2")</f>
        <v>m2</v>
      </c>
      <c r="N84" s="122"/>
    </row>
    <row r="85" spans="1:14" x14ac:dyDescent="0.2">
      <c r="A85" s="114"/>
      <c r="B85" s="130" t="s">
        <v>150</v>
      </c>
      <c r="C85" s="114" t="s">
        <v>11</v>
      </c>
      <c r="D85" s="126">
        <v>588</v>
      </c>
      <c r="E85" s="124" t="str">
        <f>IF(ISERROR(VLOOKUP(C85,[2]TabelaNorm!$A$2:$E$50,4,FALSE)),"",VLOOKUP(C85,[2]TabelaNorm!$A$2:$E$50,4,FALSE))</f>
        <v>mb</v>
      </c>
      <c r="F85" s="124" t="str">
        <f>IF(ISERROR(VLOOKUP(C85,[2]TabelaNorm!$A$2:$E$50,4,FALSE)),"","x")</f>
        <v>x</v>
      </c>
      <c r="G85" s="127">
        <f>IF(ISERROR(VLOOKUP($C85,[2]TabelaNorm!$A$2:$E$50,2,FALSE)),"",VLOOKUP($C85,[2]TabelaNorm!$A$2:$E$50,2,FALSE))</f>
        <v>0.04</v>
      </c>
      <c r="H85" s="127" t="str">
        <f>IF(ISERROR(VLOOKUP($C85,[2]TabelaNorm!$A$2:$E$50,3,FALSE)),"",VLOOKUP($C85,[2]TabelaNorm!$A$2:$E$50,3,FALSE))</f>
        <v>m2/mb</v>
      </c>
      <c r="I85" s="124" t="str">
        <f>IF(ISERROR(IF(VLOOKUP($C85,[2]TabelaNorm!$A$2:$E$50,5,FALSE)=1,"x","")),"",IF(VLOOKUP($C85,[2]TabelaNorm!$A$2:$E$50,5,FALSE)=1,"x",""))</f>
        <v/>
      </c>
      <c r="J85" s="126"/>
      <c r="K85" s="124" t="str">
        <f>IF(ISERROR(VLOOKUP($C85,[2]TabelaNorm!$A$2:$E$50,4,FALSE)),"","=")</f>
        <v>=</v>
      </c>
      <c r="L85" s="148">
        <f t="shared" si="0"/>
        <v>23.52</v>
      </c>
      <c r="M85" s="125" t="str">
        <f>IF(ISERROR(VLOOKUP($C85,[2]TabelaNorm!$A$2:$E$50,4,FALSE)),"","m2")</f>
        <v>m2</v>
      </c>
      <c r="N85" s="122"/>
    </row>
    <row r="86" spans="1:14" x14ac:dyDescent="0.2">
      <c r="A86" s="114"/>
      <c r="B86" s="130"/>
      <c r="C86" s="114" t="s">
        <v>26</v>
      </c>
      <c r="D86" s="126">
        <v>340</v>
      </c>
      <c r="E86" s="124" t="str">
        <f>IF(ISERROR(VLOOKUP(C86,[2]TabelaNorm!$A$2:$E$50,4,FALSE)),"",VLOOKUP(C86,[2]TabelaNorm!$A$2:$E$50,4,FALSE))</f>
        <v>mb</v>
      </c>
      <c r="F86" s="124" t="str">
        <f>IF(ISERROR(VLOOKUP(C86,[2]TabelaNorm!$A$2:$E$50,4,FALSE)),"","x")</f>
        <v>x</v>
      </c>
      <c r="G86" s="127">
        <f>IF(ISERROR(VLOOKUP($C86,[2]TabelaNorm!$A$2:$E$50,2,FALSE)),"",VLOOKUP($C86,[2]TabelaNorm!$A$2:$E$50,2,FALSE))</f>
        <v>0.08</v>
      </c>
      <c r="H86" s="127" t="str">
        <f>IF(ISERROR(VLOOKUP($C86,[2]TabelaNorm!$A$2:$E$50,3,FALSE)),"",VLOOKUP($C86,[2]TabelaNorm!$A$2:$E$50,3,FALSE))</f>
        <v>m2/mb</v>
      </c>
      <c r="I86" s="124" t="str">
        <f>IF(ISERROR(IF(VLOOKUP($C86,[2]TabelaNorm!$A$2:$E$50,5,FALSE)=1,"x","")),"",IF(VLOOKUP($C86,[2]TabelaNorm!$A$2:$E$50,5,FALSE)=1,"x",""))</f>
        <v/>
      </c>
      <c r="J86" s="126"/>
      <c r="K86" s="124" t="str">
        <f>IF(ISERROR(VLOOKUP($C86,[2]TabelaNorm!$A$2:$E$50,4,FALSE)),"","=")</f>
        <v>=</v>
      </c>
      <c r="L86" s="148">
        <f t="shared" si="0"/>
        <v>27.2</v>
      </c>
      <c r="M86" s="125" t="str">
        <f>IF(ISERROR(VLOOKUP($C86,[2]TabelaNorm!$A$2:$E$50,4,FALSE)),"","m2")</f>
        <v>m2</v>
      </c>
      <c r="N86" s="122"/>
    </row>
    <row r="87" spans="1:14" x14ac:dyDescent="0.2">
      <c r="A87" s="114"/>
      <c r="B87" s="131"/>
      <c r="C87" s="114" t="s">
        <v>14</v>
      </c>
      <c r="D87" s="126">
        <v>88</v>
      </c>
      <c r="E87" s="124" t="str">
        <f>IF(ISERROR(VLOOKUP(C87,[2]TabelaNorm!$A$2:$E$50,4,FALSE)),"",VLOOKUP(C87,[2]TabelaNorm!$A$2:$E$50,4,FALSE))</f>
        <v>mb</v>
      </c>
      <c r="F87" s="124" t="str">
        <f>IF(ISERROR(VLOOKUP(C87,[2]TabelaNorm!$A$2:$E$50,4,FALSE)),"","x")</f>
        <v>x</v>
      </c>
      <c r="G87" s="127">
        <f>IF(ISERROR(VLOOKUP($C87,[2]TabelaNorm!$A$2:$E$50,2,FALSE)),"",VLOOKUP($C87,[2]TabelaNorm!$A$2:$E$50,2,FALSE))</f>
        <v>0.12</v>
      </c>
      <c r="H87" s="127" t="str">
        <f>IF(ISERROR(VLOOKUP($C87,[2]TabelaNorm!$A$2:$E$50,3,FALSE)),"",VLOOKUP($C87,[2]TabelaNorm!$A$2:$E$50,3,FALSE))</f>
        <v>m2/mb</v>
      </c>
      <c r="I87" s="124" t="str">
        <f>IF(ISERROR(IF(VLOOKUP($C87,[2]TabelaNorm!$A$2:$E$50,5,FALSE)=1,"x","")),"",IF(VLOOKUP($C87,[2]TabelaNorm!$A$2:$E$50,5,FALSE)=1,"x",""))</f>
        <v/>
      </c>
      <c r="J87" s="126"/>
      <c r="K87" s="124" t="str">
        <f>IF(ISERROR(VLOOKUP($C87,[2]TabelaNorm!$A$2:$E$50,4,FALSE)),"","=")</f>
        <v>=</v>
      </c>
      <c r="L87" s="148">
        <f t="shared" si="0"/>
        <v>10.559999999999999</v>
      </c>
      <c r="M87" s="125" t="str">
        <f>IF(ISERROR(VLOOKUP($C87,[2]TabelaNorm!$A$2:$E$50,4,FALSE)),"","m2")</f>
        <v>m2</v>
      </c>
      <c r="N87" s="122"/>
    </row>
    <row r="88" spans="1:14" x14ac:dyDescent="0.2">
      <c r="A88" s="114"/>
      <c r="B88" s="131"/>
      <c r="C88" s="114" t="s">
        <v>24</v>
      </c>
      <c r="D88" s="126">
        <v>1089</v>
      </c>
      <c r="E88" s="124" t="str">
        <f>IF(ISERROR(VLOOKUP(C88,[2]TabelaNorm!$A$2:$E$50,4,FALSE)),"",VLOOKUP(C88,[2]TabelaNorm!$A$2:$E$50,4,FALSE))</f>
        <v>mb</v>
      </c>
      <c r="F88" s="124" t="str">
        <f>IF(ISERROR(VLOOKUP(C88,[2]TabelaNorm!$A$2:$E$50,4,FALSE)),"","x")</f>
        <v>x</v>
      </c>
      <c r="G88" s="127">
        <f>IF(ISERROR(VLOOKUP($C88,[2]TabelaNorm!$A$2:$E$50,2,FALSE)),"",VLOOKUP($C88,[2]TabelaNorm!$A$2:$E$50,2,FALSE))</f>
        <v>0.24</v>
      </c>
      <c r="H88" s="127" t="str">
        <f>IF(ISERROR(VLOOKUP($C88,[2]TabelaNorm!$A$2:$E$50,3,FALSE)),"",VLOOKUP($C88,[2]TabelaNorm!$A$2:$E$50,3,FALSE))</f>
        <v>m2/mb</v>
      </c>
      <c r="I88" s="124" t="str">
        <f>IF(ISERROR(IF(VLOOKUP($C88,[2]TabelaNorm!$A$2:$E$50,5,FALSE)=1,"x","")),"",IF(VLOOKUP($C88,[2]TabelaNorm!$A$2:$E$50,5,FALSE)=1,"x",""))</f>
        <v/>
      </c>
      <c r="J88" s="126"/>
      <c r="K88" s="124" t="str">
        <f>IF(ISERROR(VLOOKUP($C88,[2]TabelaNorm!$A$2:$E$50,4,FALSE)),"","=")</f>
        <v>=</v>
      </c>
      <c r="L88" s="148">
        <f t="shared" si="0"/>
        <v>261.36</v>
      </c>
      <c r="M88" s="125" t="str">
        <f>IF(ISERROR(VLOOKUP($C88,[2]TabelaNorm!$A$2:$E$50,4,FALSE)),"","m2")</f>
        <v>m2</v>
      </c>
      <c r="N88" s="122"/>
    </row>
    <row r="89" spans="1:14" x14ac:dyDescent="0.2">
      <c r="A89" s="114"/>
      <c r="B89" s="131"/>
      <c r="C89" s="114" t="s">
        <v>27</v>
      </c>
      <c r="D89" s="126">
        <v>20</v>
      </c>
      <c r="E89" s="124" t="str">
        <f>IF(ISERROR(VLOOKUP(C89,[2]TabelaNorm!$A$2:$E$50,4,FALSE)),"",VLOOKUP(C89,[2]TabelaNorm!$A$2:$E$50,4,FALSE))</f>
        <v>mb</v>
      </c>
      <c r="F89" s="124" t="str">
        <f>IF(ISERROR(VLOOKUP(C89,[2]TabelaNorm!$A$2:$E$50,4,FALSE)),"","x")</f>
        <v>x</v>
      </c>
      <c r="G89" s="127">
        <f>IF(ISERROR(VLOOKUP($C89,[2]TabelaNorm!$A$2:$E$50,2,FALSE)),"",VLOOKUP($C89,[2]TabelaNorm!$A$2:$E$50,2,FALSE))</f>
        <v>0.12</v>
      </c>
      <c r="H89" s="127" t="str">
        <f>IF(ISERROR(VLOOKUP($C89,[2]TabelaNorm!$A$2:$E$50,3,FALSE)),"",VLOOKUP($C89,[2]TabelaNorm!$A$2:$E$50,3,FALSE))</f>
        <v>m2/mb</v>
      </c>
      <c r="I89" s="124" t="str">
        <f>IF(ISERROR(IF(VLOOKUP($C89,[2]TabelaNorm!$A$2:$E$50,5,FALSE)=1,"x","")),"",IF(VLOOKUP($C89,[2]TabelaNorm!$A$2:$E$50,5,FALSE)=1,"x",""))</f>
        <v/>
      </c>
      <c r="J89" s="126"/>
      <c r="K89" s="124" t="str">
        <f>IF(ISERROR(VLOOKUP($C89,[2]TabelaNorm!$A$2:$E$50,4,FALSE)),"","=")</f>
        <v>=</v>
      </c>
      <c r="L89" s="148">
        <f t="shared" si="0"/>
        <v>2.4</v>
      </c>
      <c r="M89" s="125" t="str">
        <f>IF(ISERROR(VLOOKUP($C89,[2]TabelaNorm!$A$2:$E$50,4,FALSE)),"","m2")</f>
        <v>m2</v>
      </c>
      <c r="N89" s="122"/>
    </row>
    <row r="90" spans="1:14" s="173" customFormat="1" x14ac:dyDescent="0.2">
      <c r="A90" s="114"/>
      <c r="B90" s="119" t="s">
        <v>151</v>
      </c>
      <c r="C90" s="114" t="s">
        <v>14</v>
      </c>
      <c r="D90" s="126">
        <v>28</v>
      </c>
      <c r="E90" s="124" t="str">
        <f>IF(ISERROR(VLOOKUP(C90,TabelaNorm!$A$2:$E$50,4,FALSE)),"",VLOOKUP(C90,TabelaNorm!$A$2:$E$50,4,FALSE))</f>
        <v>mb</v>
      </c>
      <c r="F90" s="124" t="str">
        <f>IF(ISERROR(VLOOKUP(C90,TabelaNorm!$A$2:$E$50,4,FALSE)),"","x")</f>
        <v>x</v>
      </c>
      <c r="G90" s="127">
        <f>IF(ISERROR(VLOOKUP($C90,TabelaNorm!$A$2:$E$50,2,FALSE)),"",VLOOKUP($C90,TabelaNorm!$A$2:$E$50,2,FALSE))</f>
        <v>0.12</v>
      </c>
      <c r="H90" s="127" t="str">
        <f>IF(ISERROR(VLOOKUP($C90,TabelaNorm!$A$2:$E$50,3,FALSE)),"",VLOOKUP($C90,TabelaNorm!$A$2:$E$50,3,FALSE))</f>
        <v>m2/mb</v>
      </c>
      <c r="I90" s="124" t="str">
        <f>IF(ISERROR(IF(VLOOKUP($C90,TabelaNorm!$A$2:$E$50,5,FALSE)=1,"x","")),"",IF(VLOOKUP($C90,TabelaNorm!$A$2:$E$50,5,FALSE)=1,"x",""))</f>
        <v/>
      </c>
      <c r="J90" s="126"/>
      <c r="K90" s="124" t="str">
        <f>IF(ISERROR(VLOOKUP($C90,TabelaNorm!$A$2:$E$50,4,FALSE)),"","=")</f>
        <v>=</v>
      </c>
      <c r="L90" s="148">
        <f t="shared" ref="L90:L93" si="1">IF(ISERROR(IF(I90="x",D90*G90*J90,D90*G90)),"",IF(I90="x",D90*G90*J90,D90*G90))</f>
        <v>3.36</v>
      </c>
      <c r="M90" s="125" t="str">
        <f>IF(ISERROR(VLOOKUP($C90,TabelaNorm!$A$2:$E$50,4,FALSE)),"","m2")</f>
        <v>m2</v>
      </c>
      <c r="N90" s="122"/>
    </row>
    <row r="91" spans="1:14" s="173" customFormat="1" x14ac:dyDescent="0.2">
      <c r="A91" s="114"/>
      <c r="B91" s="119"/>
      <c r="C91" s="114" t="s">
        <v>24</v>
      </c>
      <c r="D91" s="126">
        <v>23</v>
      </c>
      <c r="E91" s="124" t="str">
        <f>IF(ISERROR(VLOOKUP(C91,TabelaNorm!$A$2:$E$50,4,FALSE)),"",VLOOKUP(C91,TabelaNorm!$A$2:$E$50,4,FALSE))</f>
        <v>mb</v>
      </c>
      <c r="F91" s="124" t="str">
        <f>IF(ISERROR(VLOOKUP(C91,TabelaNorm!$A$2:$E$50,4,FALSE)),"","x")</f>
        <v>x</v>
      </c>
      <c r="G91" s="127">
        <f>IF(ISERROR(VLOOKUP($C91,TabelaNorm!$A$2:$E$50,2,FALSE)),"",VLOOKUP($C91,TabelaNorm!$A$2:$E$50,2,FALSE))</f>
        <v>0.24</v>
      </c>
      <c r="H91" s="127" t="str">
        <f>IF(ISERROR(VLOOKUP($C91,TabelaNorm!$A$2:$E$50,3,FALSE)),"",VLOOKUP($C91,TabelaNorm!$A$2:$E$50,3,FALSE))</f>
        <v>m2/mb</v>
      </c>
      <c r="I91" s="124" t="str">
        <f>IF(ISERROR(IF(VLOOKUP($C91,TabelaNorm!$A$2:$E$50,5,FALSE)=1,"x","")),"",IF(VLOOKUP($C91,TabelaNorm!$A$2:$E$50,5,FALSE)=1,"x",""))</f>
        <v/>
      </c>
      <c r="J91" s="126"/>
      <c r="K91" s="124" t="str">
        <f>IF(ISERROR(VLOOKUP($C91,TabelaNorm!$A$2:$E$50,4,FALSE)),"","=")</f>
        <v>=</v>
      </c>
      <c r="L91" s="148">
        <f t="shared" si="1"/>
        <v>5.52</v>
      </c>
      <c r="M91" s="125" t="str">
        <f>IF(ISERROR(VLOOKUP($C91,TabelaNorm!$A$2:$E$50,4,FALSE)),"","m2")</f>
        <v>m2</v>
      </c>
      <c r="N91" s="122"/>
    </row>
    <row r="92" spans="1:14" s="173" customFormat="1" x14ac:dyDescent="0.2">
      <c r="A92" s="114"/>
      <c r="B92" s="119"/>
      <c r="C92" s="114" t="s">
        <v>27</v>
      </c>
      <c r="D92" s="126">
        <v>20</v>
      </c>
      <c r="E92" s="124" t="str">
        <f>IF(ISERROR(VLOOKUP(C92,TabelaNorm!$A$2:$E$50,4,FALSE)),"",VLOOKUP(C92,TabelaNorm!$A$2:$E$50,4,FALSE))</f>
        <v>mb</v>
      </c>
      <c r="F92" s="124" t="str">
        <f>IF(ISERROR(VLOOKUP(C92,TabelaNorm!$A$2:$E$50,4,FALSE)),"","x")</f>
        <v>x</v>
      </c>
      <c r="G92" s="127">
        <f>IF(ISERROR(VLOOKUP($C92,TabelaNorm!$A$2:$E$50,2,FALSE)),"",VLOOKUP($C92,TabelaNorm!$A$2:$E$50,2,FALSE))</f>
        <v>0.12</v>
      </c>
      <c r="H92" s="127" t="str">
        <f>IF(ISERROR(VLOOKUP($C92,TabelaNorm!$A$2:$E$50,3,FALSE)),"",VLOOKUP($C92,TabelaNorm!$A$2:$E$50,3,FALSE))</f>
        <v>m2/mb</v>
      </c>
      <c r="I92" s="124" t="str">
        <f>IF(ISERROR(IF(VLOOKUP($C92,TabelaNorm!$A$2:$E$50,5,FALSE)=1,"x","")),"",IF(VLOOKUP($C92,TabelaNorm!$A$2:$E$50,5,FALSE)=1,"x",""))</f>
        <v/>
      </c>
      <c r="J92" s="126"/>
      <c r="K92" s="124" t="str">
        <f>IF(ISERROR(VLOOKUP($C92,TabelaNorm!$A$2:$E$50,4,FALSE)),"","=")</f>
        <v>=</v>
      </c>
      <c r="L92" s="148">
        <f t="shared" si="1"/>
        <v>2.4</v>
      </c>
      <c r="M92" s="125" t="str">
        <f>IF(ISERROR(VLOOKUP($C92,TabelaNorm!$A$2:$E$50,4,FALSE)),"","m2")</f>
        <v>m2</v>
      </c>
      <c r="N92" s="122"/>
    </row>
    <row r="93" spans="1:14" s="173" customFormat="1" x14ac:dyDescent="0.2">
      <c r="A93" s="114"/>
      <c r="B93" s="119"/>
      <c r="C93" s="114"/>
      <c r="D93" s="126"/>
      <c r="E93" s="124" t="str">
        <f>IF(ISERROR(VLOOKUP(C93,TabelaNorm!$A$2:$E$50,4,FALSE)),"",VLOOKUP(C93,TabelaNorm!$A$2:$E$50,4,FALSE))</f>
        <v/>
      </c>
      <c r="F93" s="124" t="str">
        <f>IF(ISERROR(VLOOKUP(C93,TabelaNorm!$A$2:$E$50,4,FALSE)),"","x")</f>
        <v/>
      </c>
      <c r="G93" s="127" t="str">
        <f>IF(ISERROR(VLOOKUP($C93,TabelaNorm!$A$2:$E$50,2,FALSE)),"",VLOOKUP($C93,TabelaNorm!$A$2:$E$50,2,FALSE))</f>
        <v/>
      </c>
      <c r="H93" s="127" t="str">
        <f>IF(ISERROR(VLOOKUP($C93,TabelaNorm!$A$2:$E$50,3,FALSE)),"",VLOOKUP($C93,TabelaNorm!$A$2:$E$50,3,FALSE))</f>
        <v/>
      </c>
      <c r="I93" s="124" t="str">
        <f>IF(ISERROR(IF(VLOOKUP($C93,TabelaNorm!$A$2:$E$50,5,FALSE)=1,"x","")),"",IF(VLOOKUP($C93,TabelaNorm!$A$2:$E$50,5,FALSE)=1,"x",""))</f>
        <v/>
      </c>
      <c r="J93" s="126"/>
      <c r="K93" s="124" t="str">
        <f>IF(ISERROR(VLOOKUP($C93,TabelaNorm!$A$2:$E$50,4,FALSE)),"","=")</f>
        <v/>
      </c>
      <c r="L93" s="148" t="str">
        <f t="shared" si="1"/>
        <v/>
      </c>
      <c r="M93" s="125" t="str">
        <f>IF(ISERROR(VLOOKUP($C93,TabelaNorm!$A$2:$E$50,4,FALSE)),"","m2")</f>
        <v/>
      </c>
      <c r="N93" s="122"/>
    </row>
    <row r="94" spans="1:14" ht="13.5" thickBot="1" x14ac:dyDescent="0.25">
      <c r="A94" s="114"/>
      <c r="B94" s="119"/>
      <c r="C94" s="114"/>
      <c r="D94" s="126"/>
      <c r="E94" s="124" t="str">
        <f>IF(ISERROR(VLOOKUP(C94,TabelaNorm!$A$2:$E$50,4,FALSE)),"",VLOOKUP(C94,TabelaNorm!$A$2:$E$50,4,FALSE))</f>
        <v/>
      </c>
      <c r="F94" s="124" t="str">
        <f>IF(ISERROR(VLOOKUP(C94,TabelaNorm!$A$2:$E$50,4,FALSE)),"","x")</f>
        <v/>
      </c>
      <c r="G94" s="127" t="str">
        <f>IF(ISERROR(VLOOKUP($C94,TabelaNorm!$A$2:$E$50,2,FALSE)),"",VLOOKUP($C94,TabelaNorm!$A$2:$E$50,2,FALSE))</f>
        <v/>
      </c>
      <c r="H94" s="127" t="str">
        <f>IF(ISERROR(VLOOKUP($C94,TabelaNorm!$A$2:$E$50,3,FALSE)),"",VLOOKUP($C94,TabelaNorm!$A$2:$E$50,3,FALSE))</f>
        <v/>
      </c>
      <c r="I94" s="124" t="str">
        <f>IF(ISERROR(IF(VLOOKUP($C94,TabelaNorm!$A$2:$E$50,5,FALSE)=1,"x","")),"",IF(VLOOKUP($C94,TabelaNorm!$A$2:$E$50,5,FALSE)=1,"x",""))</f>
        <v/>
      </c>
      <c r="J94" s="126"/>
      <c r="K94" s="124" t="str">
        <f>IF(ISERROR(VLOOKUP($C94,TabelaNorm!$A$2:$E$50,4,FALSE)),"","=")</f>
        <v/>
      </c>
      <c r="L94" s="148" t="str">
        <f t="shared" ref="L94" si="2">IF(ISERROR(IF(I94="x",D94*G94*J94,D94*G94)),"",IF(I94="x",D94*G94*J94,D94*G94))</f>
        <v/>
      </c>
      <c r="M94" s="125" t="str">
        <f>IF(ISERROR(VLOOKUP($C94,TabelaNorm!$A$2:$E$50,4,FALSE)),"","m2")</f>
        <v/>
      </c>
      <c r="N94" s="122"/>
    </row>
    <row r="95" spans="1:14" ht="25.5" customHeight="1" thickBot="1" x14ac:dyDescent="0.25">
      <c r="A95" s="97"/>
      <c r="B95" s="5"/>
      <c r="C95" s="243" t="s">
        <v>113</v>
      </c>
      <c r="D95" s="244"/>
      <c r="E95" s="244"/>
      <c r="F95" s="244"/>
      <c r="G95" s="244"/>
      <c r="H95" s="244"/>
      <c r="I95" s="244"/>
      <c r="J95" s="244"/>
      <c r="K95" s="96" t="s">
        <v>37</v>
      </c>
      <c r="L95" s="104">
        <f>SUM(L42:L94)</f>
        <v>1161.52</v>
      </c>
      <c r="M95" s="108" t="s">
        <v>38</v>
      </c>
      <c r="N95" s="98">
        <f>SUM(L42:L94)</f>
        <v>1161.52</v>
      </c>
    </row>
    <row r="96" spans="1:14" ht="25.5" customHeight="1" thickBot="1" x14ac:dyDescent="0.25">
      <c r="A96" s="97"/>
      <c r="B96" s="5"/>
      <c r="C96" s="242" t="s">
        <v>114</v>
      </c>
      <c r="D96" s="223"/>
      <c r="E96" s="223"/>
      <c r="F96" s="223"/>
      <c r="G96" s="223"/>
      <c r="H96" s="223"/>
      <c r="I96" s="223"/>
      <c r="J96" s="223"/>
      <c r="K96" s="58" t="s">
        <v>37</v>
      </c>
      <c r="L96" s="109">
        <f>L95+L3</f>
        <v>3850.0999999999995</v>
      </c>
      <c r="M96" s="105" t="s">
        <v>38</v>
      </c>
      <c r="N96" s="59" t="s">
        <v>71</v>
      </c>
    </row>
    <row r="97" spans="2:14" ht="12.75" customHeight="1" x14ac:dyDescent="0.2">
      <c r="D97" s="2"/>
      <c r="F97" s="6"/>
      <c r="G97" s="7"/>
    </row>
    <row r="98" spans="2:14" ht="12.75" customHeight="1" x14ac:dyDescent="0.2">
      <c r="B98" s="46" t="s">
        <v>69</v>
      </c>
      <c r="C98" s="19"/>
      <c r="D98" s="20"/>
      <c r="E98" s="19"/>
      <c r="F98" s="21"/>
      <c r="G98" s="7"/>
      <c r="H98" s="235" t="s">
        <v>78</v>
      </c>
      <c r="I98" s="235"/>
      <c r="J98" s="235"/>
      <c r="K98" s="235"/>
      <c r="L98" s="235"/>
    </row>
    <row r="99" spans="2:14" ht="12.75" customHeight="1" x14ac:dyDescent="0.2">
      <c r="D99" s="2"/>
      <c r="F99" s="6"/>
      <c r="G99" s="7"/>
    </row>
    <row r="100" spans="2:14" ht="12.75" customHeight="1" x14ac:dyDescent="0.2">
      <c r="B100" s="30" t="s">
        <v>76</v>
      </c>
      <c r="C100" s="241" t="s">
        <v>77</v>
      </c>
      <c r="D100" s="241"/>
      <c r="F100" s="6"/>
      <c r="G100" s="7"/>
      <c r="H100" s="240" t="s">
        <v>91</v>
      </c>
      <c r="I100" s="240"/>
      <c r="J100" s="240"/>
      <c r="K100" s="240"/>
      <c r="L100" s="240"/>
      <c r="M100" s="240"/>
      <c r="N100" s="240"/>
    </row>
    <row r="101" spans="2:14" ht="12.75" customHeight="1" x14ac:dyDescent="0.2">
      <c r="D101" s="2"/>
      <c r="F101" s="6"/>
      <c r="G101" s="7"/>
    </row>
    <row r="102" spans="2:14" ht="12.75" customHeight="1" x14ac:dyDescent="0.2">
      <c r="D102" s="2"/>
      <c r="F102" s="6"/>
      <c r="G102" s="7"/>
    </row>
    <row r="103" spans="2:14" ht="12.75" customHeight="1" x14ac:dyDescent="0.2">
      <c r="B103" s="236" t="s">
        <v>75</v>
      </c>
      <c r="C103" s="236"/>
      <c r="D103" s="236"/>
      <c r="E103" s="236"/>
      <c r="F103" s="6"/>
      <c r="G103" s="7"/>
      <c r="H103" s="236" t="s">
        <v>92</v>
      </c>
      <c r="I103" s="236"/>
      <c r="J103" s="236"/>
      <c r="K103" s="236"/>
      <c r="L103" s="236"/>
      <c r="M103" s="236"/>
      <c r="N103" s="236"/>
    </row>
    <row r="104" spans="2:14" ht="12.75" customHeight="1" x14ac:dyDescent="0.2">
      <c r="D104" s="2"/>
      <c r="F104" s="6"/>
      <c r="G104" s="7"/>
    </row>
    <row r="105" spans="2:14" ht="12.75" customHeight="1" x14ac:dyDescent="0.2">
      <c r="D105" s="2"/>
      <c r="F105" s="6"/>
      <c r="G105" s="7"/>
    </row>
    <row r="106" spans="2:14" ht="12.75" customHeight="1" x14ac:dyDescent="0.2">
      <c r="D106" s="2"/>
      <c r="F106" s="6"/>
      <c r="G106" s="7"/>
    </row>
    <row r="107" spans="2:14" x14ac:dyDescent="0.2">
      <c r="D107" s="2"/>
      <c r="F107" s="6"/>
      <c r="G107" s="7"/>
    </row>
    <row r="108" spans="2:14" x14ac:dyDescent="0.2">
      <c r="D108" s="2"/>
      <c r="F108" s="6"/>
      <c r="G108" s="7"/>
    </row>
    <row r="109" spans="2:14" x14ac:dyDescent="0.2">
      <c r="D109" s="2"/>
      <c r="F109" s="6"/>
      <c r="G109" s="7"/>
    </row>
    <row r="110" spans="2:14" x14ac:dyDescent="0.2">
      <c r="D110" s="2"/>
      <c r="F110" s="6"/>
      <c r="G110" s="7"/>
    </row>
    <row r="111" spans="2:14" x14ac:dyDescent="0.2">
      <c r="D111" s="2"/>
      <c r="F111" s="6"/>
      <c r="G111" s="7"/>
    </row>
    <row r="112" spans="2:14" x14ac:dyDescent="0.2">
      <c r="D112" s="2"/>
      <c r="F112" s="6"/>
      <c r="G112" s="7"/>
    </row>
    <row r="113" spans="4:7" x14ac:dyDescent="0.2">
      <c r="D113" s="2"/>
      <c r="F113" s="6"/>
      <c r="G113" s="7"/>
    </row>
    <row r="114" spans="4:7" x14ac:dyDescent="0.2">
      <c r="D114" s="2"/>
      <c r="F114" s="6"/>
      <c r="G114" s="7"/>
    </row>
    <row r="115" spans="4:7" x14ac:dyDescent="0.2">
      <c r="D115" s="2"/>
      <c r="F115" s="6"/>
      <c r="G115" s="7"/>
    </row>
    <row r="116" spans="4:7" x14ac:dyDescent="0.2">
      <c r="D116" s="2"/>
      <c r="F116" s="6"/>
      <c r="G116" s="7"/>
    </row>
    <row r="117" spans="4:7" x14ac:dyDescent="0.2">
      <c r="D117" s="2"/>
      <c r="F117" s="6"/>
      <c r="G117" s="7"/>
    </row>
    <row r="118" spans="4:7" x14ac:dyDescent="0.2">
      <c r="D118" s="2"/>
      <c r="F118" s="6"/>
      <c r="G118" s="7"/>
    </row>
    <row r="119" spans="4:7" x14ac:dyDescent="0.2">
      <c r="D119" s="2"/>
      <c r="F119" s="6"/>
      <c r="G119" s="7"/>
    </row>
    <row r="120" spans="4:7" x14ac:dyDescent="0.2">
      <c r="D120" s="2"/>
      <c r="F120" s="6"/>
      <c r="G120" s="7"/>
    </row>
    <row r="121" spans="4:7" x14ac:dyDescent="0.2">
      <c r="D121" s="2"/>
      <c r="F121" s="6"/>
      <c r="G121" s="7"/>
    </row>
    <row r="122" spans="4:7" x14ac:dyDescent="0.2">
      <c r="D122" s="2"/>
      <c r="F122" s="6"/>
      <c r="G122" s="7"/>
    </row>
    <row r="123" spans="4:7" x14ac:dyDescent="0.2">
      <c r="D123" s="2"/>
      <c r="F123" s="6"/>
      <c r="G123" s="7"/>
    </row>
    <row r="124" spans="4:7" x14ac:dyDescent="0.2">
      <c r="D124" s="2"/>
      <c r="F124" s="6"/>
      <c r="G124" s="7"/>
    </row>
    <row r="125" spans="4:7" x14ac:dyDescent="0.2">
      <c r="D125" s="2"/>
      <c r="F125" s="6"/>
      <c r="G125" s="7"/>
    </row>
    <row r="126" spans="4:7" x14ac:dyDescent="0.2">
      <c r="D126" s="2"/>
      <c r="F126" s="6"/>
      <c r="G126" s="7"/>
    </row>
    <row r="127" spans="4:7" x14ac:dyDescent="0.2">
      <c r="D127" s="2"/>
      <c r="F127" s="6"/>
      <c r="G127" s="7"/>
    </row>
    <row r="128" spans="4:7" x14ac:dyDescent="0.2">
      <c r="D128" s="2"/>
      <c r="F128" s="6"/>
      <c r="G128" s="7"/>
    </row>
    <row r="129" spans="4:7" x14ac:dyDescent="0.2">
      <c r="D129" s="2"/>
      <c r="F129" s="6"/>
      <c r="G129" s="7"/>
    </row>
    <row r="130" spans="4:7" x14ac:dyDescent="0.2">
      <c r="D130" s="2"/>
      <c r="F130" s="6"/>
      <c r="G130" s="7"/>
    </row>
    <row r="131" spans="4:7" x14ac:dyDescent="0.2">
      <c r="D131" s="2"/>
      <c r="F131" s="6"/>
      <c r="G131" s="7"/>
    </row>
    <row r="132" spans="4:7" x14ac:dyDescent="0.2">
      <c r="D132" s="2"/>
      <c r="F132" s="6"/>
      <c r="G132" s="7"/>
    </row>
    <row r="133" spans="4:7" x14ac:dyDescent="0.2">
      <c r="D133" s="2"/>
      <c r="F133" s="6"/>
      <c r="G133" s="7"/>
    </row>
    <row r="134" spans="4:7" x14ac:dyDescent="0.2">
      <c r="D134" s="2"/>
      <c r="F134" s="6"/>
      <c r="G134" s="7"/>
    </row>
    <row r="135" spans="4:7" x14ac:dyDescent="0.2">
      <c r="D135" s="2"/>
      <c r="F135" s="6"/>
      <c r="G135" s="7"/>
    </row>
    <row r="136" spans="4:7" x14ac:dyDescent="0.2">
      <c r="D136" s="2"/>
      <c r="F136" s="6"/>
      <c r="G136" s="7"/>
    </row>
    <row r="137" spans="4:7" x14ac:dyDescent="0.2">
      <c r="D137" s="2"/>
      <c r="F137" s="6"/>
      <c r="G137" s="7"/>
    </row>
    <row r="138" spans="4:7" x14ac:dyDescent="0.2">
      <c r="D138" s="2"/>
      <c r="F138" s="6"/>
      <c r="G138" s="7"/>
    </row>
    <row r="139" spans="4:7" x14ac:dyDescent="0.2">
      <c r="D139" s="2"/>
      <c r="F139" s="6"/>
      <c r="G139" s="7"/>
    </row>
    <row r="140" spans="4:7" x14ac:dyDescent="0.2">
      <c r="D140" s="2"/>
      <c r="F140" s="6"/>
      <c r="G140" s="7"/>
    </row>
    <row r="141" spans="4:7" x14ac:dyDescent="0.2">
      <c r="D141" s="2"/>
      <c r="F141" s="6"/>
      <c r="G141" s="7"/>
    </row>
    <row r="142" spans="4:7" x14ac:dyDescent="0.2">
      <c r="D142" s="2"/>
      <c r="F142" s="6"/>
      <c r="G142" s="7"/>
    </row>
    <row r="143" spans="4:7" x14ac:dyDescent="0.2">
      <c r="D143" s="2"/>
      <c r="F143" s="6"/>
      <c r="G143" s="7"/>
    </row>
    <row r="144" spans="4:7" x14ac:dyDescent="0.2">
      <c r="D144" s="2"/>
      <c r="F144" s="6"/>
      <c r="G144" s="7"/>
    </row>
    <row r="145" spans="4:7" x14ac:dyDescent="0.2">
      <c r="D145" s="2"/>
      <c r="F145" s="6"/>
      <c r="G145" s="7"/>
    </row>
    <row r="146" spans="4:7" x14ac:dyDescent="0.2">
      <c r="D146" s="2"/>
      <c r="F146" s="6"/>
      <c r="G146" s="7"/>
    </row>
    <row r="147" spans="4:7" x14ac:dyDescent="0.2">
      <c r="D147" s="2"/>
      <c r="F147" s="6"/>
      <c r="G147" s="7"/>
    </row>
    <row r="148" spans="4:7" x14ac:dyDescent="0.2">
      <c r="D148" s="2"/>
      <c r="F148" s="6"/>
      <c r="G148" s="7"/>
    </row>
    <row r="149" spans="4:7" x14ac:dyDescent="0.2">
      <c r="D149" s="2"/>
      <c r="F149" s="6"/>
      <c r="G149" s="7"/>
    </row>
    <row r="150" spans="4:7" x14ac:dyDescent="0.2">
      <c r="D150" s="2"/>
      <c r="F150" s="6"/>
      <c r="G150" s="7"/>
    </row>
    <row r="151" spans="4:7" x14ac:dyDescent="0.2">
      <c r="D151" s="2"/>
      <c r="F151" s="6"/>
      <c r="G151" s="7"/>
    </row>
    <row r="152" spans="4:7" x14ac:dyDescent="0.2">
      <c r="D152" s="2"/>
      <c r="F152" s="6"/>
      <c r="G152" s="7"/>
    </row>
    <row r="153" spans="4:7" x14ac:dyDescent="0.2">
      <c r="D153" s="2"/>
      <c r="F153" s="6"/>
      <c r="G153" s="7"/>
    </row>
    <row r="154" spans="4:7" x14ac:dyDescent="0.2">
      <c r="D154" s="2"/>
      <c r="F154" s="6"/>
      <c r="G154" s="7"/>
    </row>
    <row r="155" spans="4:7" x14ac:dyDescent="0.2">
      <c r="D155" s="2"/>
      <c r="F155" s="6"/>
      <c r="G155" s="7"/>
    </row>
    <row r="156" spans="4:7" x14ac:dyDescent="0.2">
      <c r="D156" s="2"/>
      <c r="F156" s="6"/>
      <c r="G156" s="7"/>
    </row>
    <row r="157" spans="4:7" x14ac:dyDescent="0.2">
      <c r="D157" s="2"/>
      <c r="F157" s="6"/>
      <c r="G157" s="7"/>
    </row>
    <row r="158" spans="4:7" x14ac:dyDescent="0.2">
      <c r="D158" s="2"/>
      <c r="F158" s="6"/>
      <c r="G158" s="7"/>
    </row>
    <row r="159" spans="4:7" x14ac:dyDescent="0.2">
      <c r="D159" s="2"/>
      <c r="F159" s="6"/>
      <c r="G159" s="7"/>
    </row>
    <row r="160" spans="4:7" x14ac:dyDescent="0.2">
      <c r="D160" s="2"/>
      <c r="F160" s="6"/>
      <c r="G160" s="7"/>
    </row>
    <row r="161" spans="4:7" x14ac:dyDescent="0.2">
      <c r="D161" s="2"/>
      <c r="F161" s="6"/>
      <c r="G161" s="7"/>
    </row>
    <row r="162" spans="4:7" x14ac:dyDescent="0.2">
      <c r="D162" s="2"/>
      <c r="F162" s="6"/>
      <c r="G162" s="7"/>
    </row>
    <row r="163" spans="4:7" x14ac:dyDescent="0.2">
      <c r="D163" s="2"/>
      <c r="F163" s="6"/>
      <c r="G163" s="7"/>
    </row>
    <row r="164" spans="4:7" x14ac:dyDescent="0.2">
      <c r="D164" s="2"/>
      <c r="F164" s="6"/>
      <c r="G164" s="7"/>
    </row>
    <row r="165" spans="4:7" x14ac:dyDescent="0.2">
      <c r="D165" s="2"/>
      <c r="F165" s="6"/>
      <c r="G165" s="7"/>
    </row>
    <row r="166" spans="4:7" x14ac:dyDescent="0.2">
      <c r="D166" s="2"/>
      <c r="F166" s="6"/>
      <c r="G166" s="7"/>
    </row>
    <row r="167" spans="4:7" x14ac:dyDescent="0.2">
      <c r="D167" s="2"/>
      <c r="F167" s="6"/>
      <c r="G167" s="7"/>
    </row>
    <row r="168" spans="4:7" x14ac:dyDescent="0.2">
      <c r="D168" s="2"/>
      <c r="F168" s="6"/>
      <c r="G168" s="7"/>
    </row>
    <row r="169" spans="4:7" x14ac:dyDescent="0.2">
      <c r="D169" s="2"/>
      <c r="F169" s="6"/>
      <c r="G169" s="7"/>
    </row>
    <row r="170" spans="4:7" x14ac:dyDescent="0.2">
      <c r="D170" s="2"/>
      <c r="F170" s="6"/>
      <c r="G170" s="7"/>
    </row>
    <row r="171" spans="4:7" x14ac:dyDescent="0.2">
      <c r="D171" s="2"/>
      <c r="F171" s="6"/>
      <c r="G171" s="7"/>
    </row>
    <row r="172" spans="4:7" x14ac:dyDescent="0.2">
      <c r="D172" s="2"/>
      <c r="F172" s="6"/>
      <c r="G172" s="7"/>
    </row>
    <row r="173" spans="4:7" x14ac:dyDescent="0.2">
      <c r="D173" s="2"/>
      <c r="F173" s="6"/>
      <c r="G173" s="7"/>
    </row>
    <row r="174" spans="4:7" x14ac:dyDescent="0.2">
      <c r="D174" s="2"/>
      <c r="F174" s="6"/>
      <c r="G174" s="7"/>
    </row>
    <row r="175" spans="4:7" x14ac:dyDescent="0.2">
      <c r="D175" s="2"/>
      <c r="F175" s="6"/>
      <c r="G175" s="7"/>
    </row>
    <row r="176" spans="4:7" x14ac:dyDescent="0.2">
      <c r="D176" s="2"/>
      <c r="F176" s="6"/>
      <c r="G176" s="7"/>
    </row>
    <row r="177" spans="4:7" x14ac:dyDescent="0.2">
      <c r="D177" s="2"/>
      <c r="F177" s="6"/>
      <c r="G177" s="7"/>
    </row>
    <row r="178" spans="4:7" x14ac:dyDescent="0.2">
      <c r="D178" s="2"/>
      <c r="F178" s="6"/>
      <c r="G178" s="7"/>
    </row>
    <row r="179" spans="4:7" x14ac:dyDescent="0.2">
      <c r="D179" s="2"/>
      <c r="F179" s="6"/>
      <c r="G179" s="7"/>
    </row>
    <row r="180" spans="4:7" x14ac:dyDescent="0.2">
      <c r="D180" s="2"/>
      <c r="F180" s="6"/>
      <c r="G180" s="7"/>
    </row>
    <row r="181" spans="4:7" x14ac:dyDescent="0.2">
      <c r="D181" s="2"/>
      <c r="F181" s="6"/>
      <c r="G181" s="7"/>
    </row>
    <row r="182" spans="4:7" x14ac:dyDescent="0.2">
      <c r="D182" s="2"/>
      <c r="F182" s="6"/>
      <c r="G182" s="7"/>
    </row>
    <row r="183" spans="4:7" x14ac:dyDescent="0.2">
      <c r="D183" s="2"/>
      <c r="F183" s="6"/>
      <c r="G183" s="7"/>
    </row>
    <row r="184" spans="4:7" x14ac:dyDescent="0.2">
      <c r="D184" s="2"/>
      <c r="F184" s="6"/>
      <c r="G184" s="7"/>
    </row>
    <row r="185" spans="4:7" x14ac:dyDescent="0.2">
      <c r="D185" s="2"/>
      <c r="F185" s="6"/>
      <c r="G185" s="7"/>
    </row>
    <row r="186" spans="4:7" x14ac:dyDescent="0.2">
      <c r="D186" s="2"/>
      <c r="F186" s="6"/>
      <c r="G186" s="7"/>
    </row>
    <row r="187" spans="4:7" x14ac:dyDescent="0.2">
      <c r="D187" s="2"/>
      <c r="F187" s="6"/>
      <c r="G187" s="7"/>
    </row>
    <row r="188" spans="4:7" x14ac:dyDescent="0.2">
      <c r="D188" s="2"/>
      <c r="F188" s="6"/>
      <c r="G188" s="7"/>
    </row>
    <row r="189" spans="4:7" x14ac:dyDescent="0.2">
      <c r="D189" s="2"/>
      <c r="F189" s="6"/>
      <c r="G189" s="7"/>
    </row>
    <row r="190" spans="4:7" x14ac:dyDescent="0.2">
      <c r="D190" s="2"/>
      <c r="F190" s="6"/>
      <c r="G190" s="7"/>
    </row>
    <row r="191" spans="4:7" x14ac:dyDescent="0.2">
      <c r="D191" s="2"/>
      <c r="F191" s="6"/>
      <c r="G191" s="7"/>
    </row>
    <row r="192" spans="4:7" x14ac:dyDescent="0.2">
      <c r="D192" s="2"/>
      <c r="F192" s="6"/>
      <c r="G192" s="7"/>
    </row>
    <row r="193" spans="4:7" x14ac:dyDescent="0.2">
      <c r="D193" s="2"/>
      <c r="F193" s="6"/>
      <c r="G193" s="7"/>
    </row>
    <row r="194" spans="4:7" x14ac:dyDescent="0.2">
      <c r="D194" s="2"/>
      <c r="F194" s="6"/>
      <c r="G194" s="7"/>
    </row>
    <row r="195" spans="4:7" x14ac:dyDescent="0.2">
      <c r="D195" s="2"/>
      <c r="F195" s="6"/>
      <c r="G195" s="7"/>
    </row>
    <row r="196" spans="4:7" x14ac:dyDescent="0.2">
      <c r="D196" s="2"/>
      <c r="F196" s="6"/>
      <c r="G196" s="7"/>
    </row>
    <row r="197" spans="4:7" x14ac:dyDescent="0.2">
      <c r="D197" s="2"/>
      <c r="F197" s="6"/>
      <c r="G197" s="7"/>
    </row>
    <row r="198" spans="4:7" x14ac:dyDescent="0.2">
      <c r="D198" s="2"/>
      <c r="F198" s="6"/>
      <c r="G198" s="7"/>
    </row>
    <row r="199" spans="4:7" x14ac:dyDescent="0.2">
      <c r="D199" s="2"/>
      <c r="F199" s="6"/>
      <c r="G199" s="7"/>
    </row>
    <row r="200" spans="4:7" x14ac:dyDescent="0.2">
      <c r="D200" s="2"/>
      <c r="F200" s="6"/>
      <c r="G200" s="7"/>
    </row>
    <row r="201" spans="4:7" x14ac:dyDescent="0.2">
      <c r="D201" s="2"/>
      <c r="F201" s="6"/>
      <c r="G201" s="7"/>
    </row>
    <row r="202" spans="4:7" x14ac:dyDescent="0.2">
      <c r="D202" s="2"/>
      <c r="F202" s="6"/>
      <c r="G202" s="7"/>
    </row>
    <row r="203" spans="4:7" x14ac:dyDescent="0.2">
      <c r="D203" s="2"/>
      <c r="F203" s="6"/>
      <c r="G203" s="7"/>
    </row>
    <row r="204" spans="4:7" x14ac:dyDescent="0.2">
      <c r="D204" s="2"/>
      <c r="F204" s="6"/>
      <c r="G204" s="7"/>
    </row>
    <row r="205" spans="4:7" x14ac:dyDescent="0.2">
      <c r="D205" s="2"/>
      <c r="F205" s="6"/>
      <c r="G205" s="7"/>
    </row>
  </sheetData>
  <mergeCells count="16">
    <mergeCell ref="A1:N1"/>
    <mergeCell ref="D2:G2"/>
    <mergeCell ref="H2:J2"/>
    <mergeCell ref="C40:M40"/>
    <mergeCell ref="A2:B2"/>
    <mergeCell ref="K2:M2"/>
    <mergeCell ref="B103:E103"/>
    <mergeCell ref="H103:N103"/>
    <mergeCell ref="G3:K3"/>
    <mergeCell ref="H98:L98"/>
    <mergeCell ref="H100:N100"/>
    <mergeCell ref="C100:D100"/>
    <mergeCell ref="C96:J96"/>
    <mergeCell ref="C95:J95"/>
    <mergeCell ref="A41:B41"/>
    <mergeCell ref="N40:N41"/>
  </mergeCells>
  <phoneticPr fontId="32" type="noConversion"/>
  <pageMargins left="0.23622047244094491" right="0" top="0.11811023622047245" bottom="0" header="0.51181102362204722" footer="0.51181102362204722"/>
  <pageSetup paperSize="9" scale="90" orientation="portrait" horizontalDpi="4294967294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usz5"/>
  <dimension ref="A1:Q205"/>
  <sheetViews>
    <sheetView topLeftCell="A61" zoomScale="130" zoomScaleNormal="120" zoomScaleSheetLayoutView="55" workbookViewId="0">
      <selection activeCell="B91" sqref="B91"/>
    </sheetView>
  </sheetViews>
  <sheetFormatPr defaultColWidth="9.140625" defaultRowHeight="12.75" x14ac:dyDescent="0.2"/>
  <cols>
    <col min="1" max="1" width="6.5703125" style="1" customWidth="1"/>
    <col min="2" max="2" width="22.5703125" style="1" customWidth="1"/>
    <col min="3" max="3" width="5.5703125" style="1" customWidth="1"/>
    <col min="4" max="4" width="8.5703125" style="1" customWidth="1"/>
    <col min="5" max="5" width="3.5703125" style="1" customWidth="1"/>
    <col min="6" max="6" width="2.42578125" style="1" customWidth="1"/>
    <col min="7" max="7" width="8.5703125" style="1" customWidth="1"/>
    <col min="8" max="8" width="7.5703125" style="1" customWidth="1"/>
    <col min="9" max="9" width="2.42578125" style="1" customWidth="1"/>
    <col min="10" max="10" width="6.5703125" style="1" customWidth="1"/>
    <col min="11" max="11" width="2.42578125" style="1" customWidth="1"/>
    <col min="12" max="12" width="12.5703125" style="2" customWidth="1"/>
    <col min="13" max="13" width="4.5703125" style="2" customWidth="1"/>
    <col min="14" max="14" width="10.5703125" style="1" customWidth="1"/>
    <col min="15" max="15" width="5.5703125" style="1" customWidth="1"/>
    <col min="16" max="16384" width="9.140625" style="1"/>
  </cols>
  <sheetData>
    <row r="1" spans="1:14" ht="25.5" customHeight="1" x14ac:dyDescent="0.2">
      <c r="A1" s="207" t="s">
        <v>0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</row>
    <row r="2" spans="1:14" ht="25.5" customHeight="1" thickBot="1" x14ac:dyDescent="0.25">
      <c r="A2" s="238" t="s">
        <v>66</v>
      </c>
      <c r="B2" s="238"/>
      <c r="C2" s="60"/>
      <c r="D2" s="208"/>
      <c r="E2" s="208"/>
      <c r="F2" s="208"/>
      <c r="G2" s="208"/>
      <c r="H2" s="232" t="s">
        <v>131</v>
      </c>
      <c r="I2" s="232"/>
      <c r="J2" s="232"/>
      <c r="K2" s="245"/>
      <c r="L2" s="213"/>
      <c r="M2" s="213"/>
      <c r="N2" s="69" t="s">
        <v>121</v>
      </c>
    </row>
    <row r="3" spans="1:14" ht="25.5" customHeight="1" thickBot="1" x14ac:dyDescent="0.3">
      <c r="A3" s="111"/>
      <c r="B3" s="147"/>
      <c r="C3" s="246" t="s">
        <v>128</v>
      </c>
      <c r="D3" s="247"/>
      <c r="E3" s="247"/>
      <c r="F3" s="247"/>
      <c r="G3" s="247"/>
      <c r="H3" s="247"/>
      <c r="I3" s="247"/>
      <c r="J3" s="247"/>
      <c r="K3" s="248"/>
      <c r="L3" s="106">
        <f>strona4!L96</f>
        <v>3850.0999999999995</v>
      </c>
      <c r="M3" s="105" t="s">
        <v>38</v>
      </c>
      <c r="N3" s="100"/>
    </row>
    <row r="4" spans="1:14" ht="13.5" hidden="1" thickBot="1" x14ac:dyDescent="0.25">
      <c r="A4" s="32"/>
      <c r="B4" s="141"/>
      <c r="C4" s="1" t="s">
        <v>1</v>
      </c>
      <c r="N4" s="95"/>
    </row>
    <row r="5" spans="1:14" ht="13.5" hidden="1" thickBot="1" x14ac:dyDescent="0.25">
      <c r="A5" s="32"/>
      <c r="B5" s="141"/>
      <c r="C5" s="1" t="s">
        <v>2</v>
      </c>
      <c r="N5" s="95"/>
    </row>
    <row r="6" spans="1:14" ht="13.5" hidden="1" thickBot="1" x14ac:dyDescent="0.25">
      <c r="A6" s="32"/>
      <c r="B6" s="141"/>
      <c r="C6" s="1" t="s">
        <v>3</v>
      </c>
      <c r="N6" s="95"/>
    </row>
    <row r="7" spans="1:14" ht="13.5" hidden="1" thickBot="1" x14ac:dyDescent="0.25">
      <c r="A7" s="32"/>
      <c r="B7" s="141"/>
      <c r="C7" s="1" t="s">
        <v>4</v>
      </c>
      <c r="N7" s="95"/>
    </row>
    <row r="8" spans="1:14" ht="13.5" hidden="1" thickBot="1" x14ac:dyDescent="0.25">
      <c r="A8" s="32"/>
      <c r="B8" s="141"/>
      <c r="C8" s="1" t="s">
        <v>5</v>
      </c>
      <c r="N8" s="95"/>
    </row>
    <row r="9" spans="1:14" ht="13.5" hidden="1" thickBot="1" x14ac:dyDescent="0.25">
      <c r="A9" s="32"/>
      <c r="B9" s="141"/>
      <c r="C9" s="1" t="s">
        <v>6</v>
      </c>
      <c r="N9" s="95"/>
    </row>
    <row r="10" spans="1:14" ht="13.5" hidden="1" thickBot="1" x14ac:dyDescent="0.25">
      <c r="A10" s="32"/>
      <c r="B10" s="141"/>
      <c r="C10" s="1" t="s">
        <v>7</v>
      </c>
      <c r="N10" s="95"/>
    </row>
    <row r="11" spans="1:14" ht="13.5" hidden="1" thickBot="1" x14ac:dyDescent="0.25">
      <c r="A11" s="32"/>
      <c r="B11" s="141"/>
      <c r="C11" s="1" t="s">
        <v>8</v>
      </c>
      <c r="N11" s="95"/>
    </row>
    <row r="12" spans="1:14" ht="13.5" hidden="1" thickBot="1" x14ac:dyDescent="0.25">
      <c r="A12" s="32"/>
      <c r="B12" s="141"/>
      <c r="C12" s="1" t="s">
        <v>9</v>
      </c>
      <c r="N12" s="95"/>
    </row>
    <row r="13" spans="1:14" ht="13.5" hidden="1" thickBot="1" x14ac:dyDescent="0.25">
      <c r="A13" s="32"/>
      <c r="B13" s="141"/>
      <c r="C13" s="1" t="s">
        <v>10</v>
      </c>
      <c r="N13" s="95"/>
    </row>
    <row r="14" spans="1:14" ht="13.5" hidden="1" thickBot="1" x14ac:dyDescent="0.25">
      <c r="A14" s="32"/>
      <c r="B14" s="141"/>
      <c r="C14" s="1" t="s">
        <v>11</v>
      </c>
      <c r="N14" s="95"/>
    </row>
    <row r="15" spans="1:14" ht="13.5" hidden="1" thickBot="1" x14ac:dyDescent="0.25">
      <c r="A15" s="32"/>
      <c r="B15" s="141"/>
      <c r="C15" s="1" t="s">
        <v>12</v>
      </c>
      <c r="N15" s="95"/>
    </row>
    <row r="16" spans="1:14" ht="13.5" hidden="1" thickBot="1" x14ac:dyDescent="0.25">
      <c r="A16" s="32"/>
      <c r="B16" s="141"/>
      <c r="C16" s="1" t="s">
        <v>13</v>
      </c>
      <c r="N16" s="95"/>
    </row>
    <row r="17" spans="1:14" ht="13.5" hidden="1" thickBot="1" x14ac:dyDescent="0.25">
      <c r="A17" s="32"/>
      <c r="B17" s="141"/>
      <c r="C17" s="1" t="s">
        <v>14</v>
      </c>
      <c r="N17" s="95"/>
    </row>
    <row r="18" spans="1:14" ht="13.5" hidden="1" thickBot="1" x14ac:dyDescent="0.25">
      <c r="A18" s="32"/>
      <c r="B18" s="141"/>
      <c r="C18" s="1" t="s">
        <v>15</v>
      </c>
      <c r="N18" s="95"/>
    </row>
    <row r="19" spans="1:14" ht="13.5" hidden="1" thickBot="1" x14ac:dyDescent="0.25">
      <c r="A19" s="32"/>
      <c r="B19" s="141"/>
      <c r="C19" s="1" t="s">
        <v>16</v>
      </c>
      <c r="N19" s="95"/>
    </row>
    <row r="20" spans="1:14" ht="13.5" hidden="1" thickBot="1" x14ac:dyDescent="0.25">
      <c r="A20" s="32"/>
      <c r="B20" s="141"/>
      <c r="C20" s="1" t="s">
        <v>17</v>
      </c>
      <c r="N20" s="95"/>
    </row>
    <row r="21" spans="1:14" ht="13.5" hidden="1" thickBot="1" x14ac:dyDescent="0.25">
      <c r="A21" s="32"/>
      <c r="B21" s="141"/>
      <c r="C21" s="1" t="s">
        <v>18</v>
      </c>
      <c r="N21" s="95"/>
    </row>
    <row r="22" spans="1:14" ht="13.5" hidden="1" thickBot="1" x14ac:dyDescent="0.25">
      <c r="A22" s="32"/>
      <c r="B22" s="141"/>
      <c r="C22" s="1" t="s">
        <v>19</v>
      </c>
      <c r="N22" s="95"/>
    </row>
    <row r="23" spans="1:14" ht="13.5" hidden="1" thickBot="1" x14ac:dyDescent="0.25">
      <c r="A23" s="32"/>
      <c r="B23" s="141"/>
      <c r="C23" s="1" t="s">
        <v>20</v>
      </c>
      <c r="N23" s="95"/>
    </row>
    <row r="24" spans="1:14" ht="13.5" hidden="1" thickBot="1" x14ac:dyDescent="0.25">
      <c r="A24" s="32"/>
      <c r="B24" s="141"/>
      <c r="C24" s="1" t="s">
        <v>21</v>
      </c>
      <c r="N24" s="95"/>
    </row>
    <row r="25" spans="1:14" ht="13.5" hidden="1" thickBot="1" x14ac:dyDescent="0.25">
      <c r="A25" s="32"/>
      <c r="B25" s="141"/>
      <c r="C25" s="1" t="s">
        <v>22</v>
      </c>
      <c r="N25" s="95"/>
    </row>
    <row r="26" spans="1:14" ht="13.5" hidden="1" thickBot="1" x14ac:dyDescent="0.25">
      <c r="A26" s="32"/>
      <c r="B26" s="141"/>
      <c r="C26" s="1" t="s">
        <v>23</v>
      </c>
      <c r="N26" s="95"/>
    </row>
    <row r="27" spans="1:14" ht="13.5" hidden="1" thickBot="1" x14ac:dyDescent="0.25">
      <c r="A27" s="32"/>
      <c r="B27" s="141"/>
      <c r="C27" s="1" t="s">
        <v>24</v>
      </c>
      <c r="N27" s="95"/>
    </row>
    <row r="28" spans="1:14" ht="13.5" hidden="1" thickBot="1" x14ac:dyDescent="0.25">
      <c r="A28" s="32"/>
      <c r="B28" s="141"/>
      <c r="C28" s="1" t="s">
        <v>25</v>
      </c>
      <c r="N28" s="95"/>
    </row>
    <row r="29" spans="1:14" ht="13.5" hidden="1" thickBot="1" x14ac:dyDescent="0.25">
      <c r="A29" s="32"/>
      <c r="B29" s="141"/>
      <c r="C29" s="1" t="s">
        <v>26</v>
      </c>
      <c r="N29" s="95"/>
    </row>
    <row r="30" spans="1:14" ht="13.5" hidden="1" thickBot="1" x14ac:dyDescent="0.25">
      <c r="A30" s="32"/>
      <c r="B30" s="141"/>
      <c r="C30" s="1" t="s">
        <v>27</v>
      </c>
      <c r="N30" s="95"/>
    </row>
    <row r="31" spans="1:14" ht="13.5" hidden="1" thickBot="1" x14ac:dyDescent="0.25">
      <c r="A31" s="32"/>
      <c r="B31" s="141"/>
      <c r="C31" s="1" t="s">
        <v>28</v>
      </c>
      <c r="N31" s="95"/>
    </row>
    <row r="32" spans="1:14" ht="13.5" hidden="1" thickBot="1" x14ac:dyDescent="0.25">
      <c r="A32" s="32"/>
      <c r="B32" s="141"/>
      <c r="C32" s="1" t="s">
        <v>29</v>
      </c>
      <c r="N32" s="95"/>
    </row>
    <row r="33" spans="1:14" ht="13.5" hidden="1" thickBot="1" x14ac:dyDescent="0.25">
      <c r="A33" s="32"/>
      <c r="B33" s="141"/>
      <c r="C33" s="1" t="s">
        <v>30</v>
      </c>
      <c r="N33" s="95"/>
    </row>
    <row r="34" spans="1:14" ht="13.5" hidden="1" thickBot="1" x14ac:dyDescent="0.25">
      <c r="A34" s="32"/>
      <c r="B34" s="141"/>
      <c r="C34" s="1" t="s">
        <v>31</v>
      </c>
      <c r="N34" s="95"/>
    </row>
    <row r="35" spans="1:14" ht="13.5" hidden="1" thickBot="1" x14ac:dyDescent="0.25">
      <c r="A35" s="32"/>
      <c r="B35" s="141"/>
      <c r="C35" s="1" t="s">
        <v>32</v>
      </c>
      <c r="N35" s="95"/>
    </row>
    <row r="36" spans="1:14" ht="13.5" hidden="1" thickBot="1" x14ac:dyDescent="0.25">
      <c r="A36" s="32"/>
      <c r="B36" s="141"/>
      <c r="C36" s="1" t="s">
        <v>33</v>
      </c>
      <c r="N36" s="95"/>
    </row>
    <row r="37" spans="1:14" ht="13.5" hidden="1" thickBot="1" x14ac:dyDescent="0.25">
      <c r="A37" s="32"/>
      <c r="B37" s="141"/>
      <c r="C37" s="1" t="s">
        <v>34</v>
      </c>
      <c r="N37" s="95"/>
    </row>
    <row r="38" spans="1:14" ht="13.5" hidden="1" thickBot="1" x14ac:dyDescent="0.25">
      <c r="A38" s="32"/>
      <c r="B38" s="141"/>
      <c r="C38" s="1" t="s">
        <v>35</v>
      </c>
      <c r="N38" s="95"/>
    </row>
    <row r="39" spans="1:14" ht="13.5" hidden="1" thickBot="1" x14ac:dyDescent="0.25">
      <c r="A39" s="32"/>
      <c r="B39" s="141"/>
      <c r="C39" s="1" t="s">
        <v>36</v>
      </c>
      <c r="N39" s="95"/>
    </row>
    <row r="40" spans="1:14" ht="25.5" customHeight="1" thickBot="1" x14ac:dyDescent="0.25">
      <c r="A40" s="56" t="s">
        <v>64</v>
      </c>
      <c r="B40" s="139" t="s">
        <v>65</v>
      </c>
      <c r="C40" s="211" t="s">
        <v>63</v>
      </c>
      <c r="D40" s="211"/>
      <c r="E40" s="211"/>
      <c r="F40" s="211"/>
      <c r="G40" s="211"/>
      <c r="H40" s="211"/>
      <c r="I40" s="211"/>
      <c r="J40" s="211"/>
      <c r="K40" s="211"/>
      <c r="L40" s="211"/>
      <c r="M40" s="211"/>
      <c r="N40" s="230" t="s">
        <v>95</v>
      </c>
    </row>
    <row r="41" spans="1:14" ht="12.75" customHeight="1" thickBot="1" x14ac:dyDescent="0.25">
      <c r="A41" s="249"/>
      <c r="B41" s="250"/>
      <c r="C41" s="64" t="s">
        <v>60</v>
      </c>
      <c r="D41" s="47" t="s">
        <v>61</v>
      </c>
      <c r="E41" s="48" t="s">
        <v>62</v>
      </c>
      <c r="F41" s="48"/>
      <c r="G41" s="49" t="s">
        <v>90</v>
      </c>
      <c r="H41" s="49" t="str">
        <f>IF(ISERROR(VLOOKUP($C41,TabelaNorm!$A$2:$E$50,3,FALSE)),"",VLOOKUP($C41,TabelaNorm!$A$2:$E$50,3,FALSE))</f>
        <v/>
      </c>
      <c r="I41" s="48" t="str">
        <f>IF(ISERROR(IF(VLOOKUP($C41,TabelaNorm!$A$2:$E$50,5,FALSE)=1,"x","")),"",IF(VLOOKUP($C41,TabelaNorm!$A$2:$E$50,5,FALSE)=1,"x",""))</f>
        <v/>
      </c>
      <c r="J41" s="47" t="s">
        <v>86</v>
      </c>
      <c r="K41" s="251" t="s">
        <v>70</v>
      </c>
      <c r="L41" s="251"/>
      <c r="M41" s="252"/>
      <c r="N41" s="231"/>
    </row>
    <row r="42" spans="1:14" x14ac:dyDescent="0.2">
      <c r="A42" s="117"/>
      <c r="B42" s="119" t="s">
        <v>169</v>
      </c>
      <c r="C42" s="114" t="s">
        <v>24</v>
      </c>
      <c r="D42" s="126">
        <v>109</v>
      </c>
      <c r="E42" s="124" t="str">
        <f>IF(ISERROR(VLOOKUP(C42,[2]TabelaNorm!$A$2:$E$50,4,FALSE)),"",VLOOKUP(C42,[2]TabelaNorm!$A$2:$E$50,4,FALSE))</f>
        <v>mb</v>
      </c>
      <c r="F42" s="124" t="str">
        <f>IF(ISERROR(VLOOKUP(C42,[2]TabelaNorm!$A$2:$E$50,4,FALSE)),"","x")</f>
        <v>x</v>
      </c>
      <c r="G42" s="127">
        <f>IF(ISERROR(VLOOKUP($C42,[2]TabelaNorm!$A$2:$E$50,2,FALSE)),"",VLOOKUP($C42,[2]TabelaNorm!$A$2:$E$50,2,FALSE))</f>
        <v>0.24</v>
      </c>
      <c r="H42" s="127" t="str">
        <f>IF(ISERROR(VLOOKUP($C42,[2]TabelaNorm!$A$2:$E$50,3,FALSE)),"",VLOOKUP($C42,[2]TabelaNorm!$A$2:$E$50,3,FALSE))</f>
        <v>m2/mb</v>
      </c>
      <c r="I42" s="124" t="str">
        <f>IF(ISERROR(IF(VLOOKUP($C42,[2]TabelaNorm!$A$2:$E$50,5,FALSE)=1,"x","")),"",IF(VLOOKUP($C42,[2]TabelaNorm!$A$2:$E$50,5,FALSE)=1,"x",""))</f>
        <v/>
      </c>
      <c r="J42" s="126"/>
      <c r="K42" s="124" t="str">
        <f>IF(ISERROR(VLOOKUP($C42,[2]TabelaNorm!$A$2:$E$50,4,FALSE)),"","=")</f>
        <v>=</v>
      </c>
      <c r="L42" s="148">
        <f t="shared" ref="L42:L80" si="0">IF(ISERROR(IF(I42="x",D42*G42*J42,D42*G42)),"",IF(I42="x",D42*G42*J42,D42*G42))</f>
        <v>26.16</v>
      </c>
      <c r="M42" s="125" t="str">
        <f>IF(ISERROR(VLOOKUP($C42,[2]TabelaNorm!$A$2:$E$50,4,FALSE)),"","m2")</f>
        <v>m2</v>
      </c>
      <c r="N42" s="120"/>
    </row>
    <row r="43" spans="1:14" x14ac:dyDescent="0.2">
      <c r="A43" s="170"/>
      <c r="B43" s="119"/>
      <c r="C43" s="114" t="s">
        <v>14</v>
      </c>
      <c r="D43" s="126">
        <v>69</v>
      </c>
      <c r="E43" s="124" t="str">
        <f>IF(ISERROR(VLOOKUP(C43,[2]TabelaNorm!$A$2:$E$50,4,FALSE)),"",VLOOKUP(C43,[2]TabelaNorm!$A$2:$E$50,4,FALSE))</f>
        <v>mb</v>
      </c>
      <c r="F43" s="124" t="str">
        <f>IF(ISERROR(VLOOKUP(C43,[2]TabelaNorm!$A$2:$E$50,4,FALSE)),"","x")</f>
        <v>x</v>
      </c>
      <c r="G43" s="127">
        <f>IF(ISERROR(VLOOKUP($C43,[2]TabelaNorm!$A$2:$E$50,2,FALSE)),"",VLOOKUP($C43,[2]TabelaNorm!$A$2:$E$50,2,FALSE))</f>
        <v>0.12</v>
      </c>
      <c r="H43" s="127" t="str">
        <f>IF(ISERROR(VLOOKUP($C43,[2]TabelaNorm!$A$2:$E$50,3,FALSE)),"",VLOOKUP($C43,[2]TabelaNorm!$A$2:$E$50,3,FALSE))</f>
        <v>m2/mb</v>
      </c>
      <c r="I43" s="124" t="str">
        <f>IF(ISERROR(IF(VLOOKUP($C43,[2]TabelaNorm!$A$2:$E$50,5,FALSE)=1,"x","")),"",IF(VLOOKUP($C43,[2]TabelaNorm!$A$2:$E$50,5,FALSE)=1,"x",""))</f>
        <v/>
      </c>
      <c r="J43" s="126"/>
      <c r="K43" s="124" t="str">
        <f>IF(ISERROR(VLOOKUP($C43,[2]TabelaNorm!$A$2:$E$50,4,FALSE)),"","=")</f>
        <v>=</v>
      </c>
      <c r="L43" s="148">
        <f t="shared" si="0"/>
        <v>8.2799999999999994</v>
      </c>
      <c r="M43" s="125" t="str">
        <f>IF(ISERROR(VLOOKUP($C43,[2]TabelaNorm!$A$2:$E$50,4,FALSE)),"","m2")</f>
        <v>m2</v>
      </c>
      <c r="N43" s="121"/>
    </row>
    <row r="44" spans="1:14" x14ac:dyDescent="0.2">
      <c r="A44" s="118"/>
      <c r="B44" s="119"/>
      <c r="C44" s="114" t="s">
        <v>26</v>
      </c>
      <c r="D44" s="126">
        <v>88</v>
      </c>
      <c r="E44" s="124" t="str">
        <f>IF(ISERROR(VLOOKUP(C44,[2]TabelaNorm!$A$2:$E$50,4,FALSE)),"",VLOOKUP(C44,[2]TabelaNorm!$A$2:$E$50,4,FALSE))</f>
        <v>mb</v>
      </c>
      <c r="F44" s="124" t="str">
        <f>IF(ISERROR(VLOOKUP(C44,[2]TabelaNorm!$A$2:$E$50,4,FALSE)),"","x")</f>
        <v>x</v>
      </c>
      <c r="G44" s="127">
        <f>IF(ISERROR(VLOOKUP($C44,[2]TabelaNorm!$A$2:$E$50,2,FALSE)),"",VLOOKUP($C44,[2]TabelaNorm!$A$2:$E$50,2,FALSE))</f>
        <v>0.08</v>
      </c>
      <c r="H44" s="127" t="str">
        <f>IF(ISERROR(VLOOKUP($C44,[2]TabelaNorm!$A$2:$E$50,3,FALSE)),"",VLOOKUP($C44,[2]TabelaNorm!$A$2:$E$50,3,FALSE))</f>
        <v>m2/mb</v>
      </c>
      <c r="I44" s="124" t="str">
        <f>IF(ISERROR(IF(VLOOKUP($C44,[2]TabelaNorm!$A$2:$E$50,5,FALSE)=1,"x","")),"",IF(VLOOKUP($C44,[2]TabelaNorm!$A$2:$E$50,5,FALSE)=1,"x",""))</f>
        <v/>
      </c>
      <c r="J44" s="126"/>
      <c r="K44" s="124" t="str">
        <f>IF(ISERROR(VLOOKUP($C44,[2]TabelaNorm!$A$2:$E$50,4,FALSE)),"","=")</f>
        <v>=</v>
      </c>
      <c r="L44" s="148">
        <f t="shared" ref="L44:L48" si="1">IF(ISERROR(IF(I44="x",D44*G44*J44,D44*G44)),"",IF(I44="x",D44*G44*J44,D44*G44))</f>
        <v>7.04</v>
      </c>
      <c r="M44" s="125" t="str">
        <f>IF(ISERROR(VLOOKUP($C44,[2]TabelaNorm!$A$2:$E$50,4,FALSE)),"","m2")</f>
        <v>m2</v>
      </c>
      <c r="N44" s="122"/>
    </row>
    <row r="45" spans="1:14" x14ac:dyDescent="0.2">
      <c r="A45" s="117"/>
      <c r="B45" s="130" t="s">
        <v>246</v>
      </c>
      <c r="C45" s="114" t="s">
        <v>24</v>
      </c>
      <c r="D45" s="126">
        <v>5</v>
      </c>
      <c r="E45" s="124" t="str">
        <f>IF(ISERROR(VLOOKUP(C45,[2]TabelaNorm!$A$2:$E$50,4,FALSE)),"",VLOOKUP(C45,[2]TabelaNorm!$A$2:$E$50,4,FALSE))</f>
        <v>mb</v>
      </c>
      <c r="F45" s="124" t="str">
        <f>IF(ISERROR(VLOOKUP(C45,[2]TabelaNorm!$A$2:$E$50,4,FALSE)),"","x")</f>
        <v>x</v>
      </c>
      <c r="G45" s="127">
        <f>IF(ISERROR(VLOOKUP($C45,[2]TabelaNorm!$A$2:$E$50,2,FALSE)),"",VLOOKUP($C45,[2]TabelaNorm!$A$2:$E$50,2,FALSE))</f>
        <v>0.24</v>
      </c>
      <c r="H45" s="127" t="str">
        <f>IF(ISERROR(VLOOKUP($C45,[2]TabelaNorm!$A$2:$E$50,3,FALSE)),"",VLOOKUP($C45,[2]TabelaNorm!$A$2:$E$50,3,FALSE))</f>
        <v>m2/mb</v>
      </c>
      <c r="I45" s="124" t="str">
        <f>IF(ISERROR(IF(VLOOKUP($C45,[2]TabelaNorm!$A$2:$E$50,5,FALSE)=1,"x","")),"",IF(VLOOKUP($C45,[2]TabelaNorm!$A$2:$E$50,5,FALSE)=1,"x",""))</f>
        <v/>
      </c>
      <c r="J45" s="126"/>
      <c r="K45" s="124" t="str">
        <f>IF(ISERROR(VLOOKUP($C45,[2]TabelaNorm!$A$2:$E$50,4,FALSE)),"","=")</f>
        <v>=</v>
      </c>
      <c r="L45" s="148">
        <f t="shared" si="1"/>
        <v>1.2</v>
      </c>
      <c r="M45" s="125" t="str">
        <f>IF(ISERROR(VLOOKUP($C45,[2]TabelaNorm!$A$2:$E$50,4,FALSE)),"","m2")</f>
        <v>m2</v>
      </c>
      <c r="N45" s="120"/>
    </row>
    <row r="46" spans="1:14" x14ac:dyDescent="0.2">
      <c r="A46" s="118"/>
      <c r="B46" s="130"/>
      <c r="C46" s="114" t="s">
        <v>27</v>
      </c>
      <c r="D46" s="126">
        <v>9</v>
      </c>
      <c r="E46" s="124" t="str">
        <f>IF(ISERROR(VLOOKUP(C46,[2]TabelaNorm!$A$2:$E$50,4,FALSE)),"",VLOOKUP(C46,[2]TabelaNorm!$A$2:$E$50,4,FALSE))</f>
        <v>mb</v>
      </c>
      <c r="F46" s="124" t="str">
        <f>IF(ISERROR(VLOOKUP(C46,[2]TabelaNorm!$A$2:$E$50,4,FALSE)),"","x")</f>
        <v>x</v>
      </c>
      <c r="G46" s="127">
        <f>IF(ISERROR(VLOOKUP($C46,[2]TabelaNorm!$A$2:$E$50,2,FALSE)),"",VLOOKUP($C46,[2]TabelaNorm!$A$2:$E$50,2,FALSE))</f>
        <v>0.12</v>
      </c>
      <c r="H46" s="127" t="str">
        <f>IF(ISERROR(VLOOKUP($C46,[2]TabelaNorm!$A$2:$E$50,3,FALSE)),"",VLOOKUP($C46,[2]TabelaNorm!$A$2:$E$50,3,FALSE))</f>
        <v>m2/mb</v>
      </c>
      <c r="I46" s="124" t="str">
        <f>IF(ISERROR(IF(VLOOKUP($C46,[2]TabelaNorm!$A$2:$E$50,5,FALSE)=1,"x","")),"",IF(VLOOKUP($C46,[2]TabelaNorm!$A$2:$E$50,5,FALSE)=1,"x",""))</f>
        <v/>
      </c>
      <c r="J46" s="126"/>
      <c r="K46" s="124" t="str">
        <f>IF(ISERROR(VLOOKUP($C46,[2]TabelaNorm!$A$2:$E$50,4,FALSE)),"","=")</f>
        <v>=</v>
      </c>
      <c r="L46" s="148">
        <f t="shared" si="1"/>
        <v>1.08</v>
      </c>
      <c r="M46" s="125" t="str">
        <f>IF(ISERROR(VLOOKUP($C46,[2]TabelaNorm!$A$2:$E$50,4,FALSE)),"","m2")</f>
        <v>m2</v>
      </c>
      <c r="N46" s="122"/>
    </row>
    <row r="47" spans="1:14" x14ac:dyDescent="0.2">
      <c r="A47" s="118"/>
      <c r="B47" s="119" t="s">
        <v>170</v>
      </c>
      <c r="C47" s="114" t="s">
        <v>27</v>
      </c>
      <c r="D47" s="126">
        <v>13</v>
      </c>
      <c r="E47" s="124" t="str">
        <f>IF(ISERROR(VLOOKUP(C47,[2]TabelaNorm!$A$2:$E$50,4,FALSE)),"",VLOOKUP(C47,[2]TabelaNorm!$A$2:$E$50,4,FALSE))</f>
        <v>mb</v>
      </c>
      <c r="F47" s="124" t="str">
        <f>IF(ISERROR(VLOOKUP(C47,[2]TabelaNorm!$A$2:$E$50,4,FALSE)),"","x")</f>
        <v>x</v>
      </c>
      <c r="G47" s="127">
        <f>IF(ISERROR(VLOOKUP($C47,[2]TabelaNorm!$A$2:$E$50,2,FALSE)),"",VLOOKUP($C47,[2]TabelaNorm!$A$2:$E$50,2,FALSE))</f>
        <v>0.12</v>
      </c>
      <c r="H47" s="127" t="str">
        <f>IF(ISERROR(VLOOKUP($C47,[2]TabelaNorm!$A$2:$E$50,3,FALSE)),"",VLOOKUP($C47,[2]TabelaNorm!$A$2:$E$50,3,FALSE))</f>
        <v>m2/mb</v>
      </c>
      <c r="I47" s="124" t="str">
        <f>IF(ISERROR(IF(VLOOKUP($C47,[2]TabelaNorm!$A$2:$E$50,5,FALSE)=1,"x","")),"",IF(VLOOKUP($C47,[2]TabelaNorm!$A$2:$E$50,5,FALSE)=1,"x",""))</f>
        <v/>
      </c>
      <c r="J47" s="126"/>
      <c r="K47" s="124" t="str">
        <f>IF(ISERROR(VLOOKUP($C47,[2]TabelaNorm!$A$2:$E$50,4,FALSE)),"","=")</f>
        <v>=</v>
      </c>
      <c r="L47" s="148">
        <f t="shared" si="1"/>
        <v>1.56</v>
      </c>
      <c r="M47" s="125" t="str">
        <f>IF(ISERROR(VLOOKUP($C47,[2]TabelaNorm!$A$2:$E$50,4,FALSE)),"","m2")</f>
        <v>m2</v>
      </c>
      <c r="N47" s="122"/>
    </row>
    <row r="48" spans="1:14" x14ac:dyDescent="0.2">
      <c r="A48" s="118"/>
      <c r="B48" s="119" t="s">
        <v>247</v>
      </c>
      <c r="C48" s="114" t="s">
        <v>27</v>
      </c>
      <c r="D48" s="126">
        <v>9</v>
      </c>
      <c r="E48" s="124" t="str">
        <f>IF(ISERROR(VLOOKUP(C48,[2]TabelaNorm!$A$2:$E$50,4,FALSE)),"",VLOOKUP(C48,[2]TabelaNorm!$A$2:$E$50,4,FALSE))</f>
        <v>mb</v>
      </c>
      <c r="F48" s="124" t="str">
        <f>IF(ISERROR(VLOOKUP(C48,[2]TabelaNorm!$A$2:$E$50,4,FALSE)),"","x")</f>
        <v>x</v>
      </c>
      <c r="G48" s="127">
        <f>IF(ISERROR(VLOOKUP($C48,[2]TabelaNorm!$A$2:$E$50,2,FALSE)),"",VLOOKUP($C48,[2]TabelaNorm!$A$2:$E$50,2,FALSE))</f>
        <v>0.12</v>
      </c>
      <c r="H48" s="127" t="str">
        <f>IF(ISERROR(VLOOKUP($C48,[2]TabelaNorm!$A$2:$E$50,3,FALSE)),"",VLOOKUP($C48,[2]TabelaNorm!$A$2:$E$50,3,FALSE))</f>
        <v>m2/mb</v>
      </c>
      <c r="I48" s="124" t="str">
        <f>IF(ISERROR(IF(VLOOKUP($C48,[2]TabelaNorm!$A$2:$E$50,5,FALSE)=1,"x","")),"",IF(VLOOKUP($C48,[2]TabelaNorm!$A$2:$E$50,5,FALSE)=1,"x",""))</f>
        <v/>
      </c>
      <c r="J48" s="126"/>
      <c r="K48" s="124" t="str">
        <f>IF(ISERROR(VLOOKUP($C48,[2]TabelaNorm!$A$2:$E$50,4,FALSE)),"","=")</f>
        <v>=</v>
      </c>
      <c r="L48" s="148">
        <f t="shared" si="1"/>
        <v>1.08</v>
      </c>
      <c r="M48" s="125" t="str">
        <f>IF(ISERROR(VLOOKUP($C48,[2]TabelaNorm!$A$2:$E$50,4,FALSE)),"","m2")</f>
        <v>m2</v>
      </c>
      <c r="N48" s="122"/>
    </row>
    <row r="49" spans="1:14" ht="12.75" customHeight="1" x14ac:dyDescent="0.2">
      <c r="A49" s="118"/>
      <c r="B49" s="119" t="s">
        <v>171</v>
      </c>
      <c r="C49" s="114" t="s">
        <v>24</v>
      </c>
      <c r="D49" s="126">
        <v>124</v>
      </c>
      <c r="E49" s="124" t="str">
        <f>IF(ISERROR(VLOOKUP(C49,[2]TabelaNorm!$A$2:$E$50,4,FALSE)),"",VLOOKUP(C49,[2]TabelaNorm!$A$2:$E$50,4,FALSE))</f>
        <v>mb</v>
      </c>
      <c r="F49" s="124" t="str">
        <f>IF(ISERROR(VLOOKUP(C49,[2]TabelaNorm!$A$2:$E$50,4,FALSE)),"","x")</f>
        <v>x</v>
      </c>
      <c r="G49" s="127">
        <f>IF(ISERROR(VLOOKUP($C49,[2]TabelaNorm!$A$2:$E$50,2,FALSE)),"",VLOOKUP($C49,[2]TabelaNorm!$A$2:$E$50,2,FALSE))</f>
        <v>0.24</v>
      </c>
      <c r="H49" s="127" t="str">
        <f>IF(ISERROR(VLOOKUP($C49,[2]TabelaNorm!$A$2:$E$50,3,FALSE)),"",VLOOKUP($C49,[2]TabelaNorm!$A$2:$E$50,3,FALSE))</f>
        <v>m2/mb</v>
      </c>
      <c r="I49" s="124" t="str">
        <f>IF(ISERROR(IF(VLOOKUP($C49,[2]TabelaNorm!$A$2:$E$50,5,FALSE)=1,"x","")),"",IF(VLOOKUP($C49,[2]TabelaNorm!$A$2:$E$50,5,FALSE)=1,"x",""))</f>
        <v/>
      </c>
      <c r="J49" s="126"/>
      <c r="K49" s="124" t="str">
        <f>IF(ISERROR(VLOOKUP($C49,[2]TabelaNorm!$A$2:$E$50,4,FALSE)),"","=")</f>
        <v>=</v>
      </c>
      <c r="L49" s="148">
        <f t="shared" si="0"/>
        <v>29.759999999999998</v>
      </c>
      <c r="M49" s="125" t="str">
        <f>IF(ISERROR(VLOOKUP($C49,[2]TabelaNorm!$A$2:$E$50,4,FALSE)),"","m2")</f>
        <v>m2</v>
      </c>
      <c r="N49" s="122"/>
    </row>
    <row r="50" spans="1:14" ht="12.75" customHeight="1" x14ac:dyDescent="0.2">
      <c r="A50" s="118"/>
      <c r="B50" s="119"/>
      <c r="C50" s="114" t="s">
        <v>11</v>
      </c>
      <c r="D50" s="126">
        <v>114</v>
      </c>
      <c r="E50" s="124" t="str">
        <f>IF(ISERROR(VLOOKUP(C50,[2]TabelaNorm!$A$2:$E$50,4,FALSE)),"",VLOOKUP(C50,[2]TabelaNorm!$A$2:$E$50,4,FALSE))</f>
        <v>mb</v>
      </c>
      <c r="F50" s="124" t="str">
        <f>IF(ISERROR(VLOOKUP(C50,[2]TabelaNorm!$A$2:$E$50,4,FALSE)),"","x")</f>
        <v>x</v>
      </c>
      <c r="G50" s="127">
        <f>IF(ISERROR(VLOOKUP($C50,[2]TabelaNorm!$A$2:$E$50,2,FALSE)),"",VLOOKUP($C50,[2]TabelaNorm!$A$2:$E$50,2,FALSE))</f>
        <v>0.04</v>
      </c>
      <c r="H50" s="127" t="str">
        <f>IF(ISERROR(VLOOKUP($C50,[2]TabelaNorm!$A$2:$E$50,3,FALSE)),"",VLOOKUP($C50,[2]TabelaNorm!$A$2:$E$50,3,FALSE))</f>
        <v>m2/mb</v>
      </c>
      <c r="I50" s="124" t="str">
        <f>IF(ISERROR(IF(VLOOKUP($C50,[2]TabelaNorm!$A$2:$E$50,5,FALSE)=1,"x","")),"",IF(VLOOKUP($C50,[2]TabelaNorm!$A$2:$E$50,5,FALSE)=1,"x",""))</f>
        <v/>
      </c>
      <c r="J50" s="126"/>
      <c r="K50" s="124" t="str">
        <f>IF(ISERROR(VLOOKUP($C50,[2]TabelaNorm!$A$2:$E$50,4,FALSE)),"","=")</f>
        <v>=</v>
      </c>
      <c r="L50" s="148">
        <f t="shared" si="0"/>
        <v>4.5600000000000005</v>
      </c>
      <c r="M50" s="125" t="str">
        <f>IF(ISERROR(VLOOKUP($C50,[2]TabelaNorm!$A$2:$E$50,4,FALSE)),"","m2")</f>
        <v>m2</v>
      </c>
      <c r="N50" s="122"/>
    </row>
    <row r="51" spans="1:14" ht="12.75" customHeight="1" x14ac:dyDescent="0.2">
      <c r="A51" s="170"/>
      <c r="B51" s="119"/>
      <c r="C51" s="114" t="s">
        <v>14</v>
      </c>
      <c r="D51" s="126">
        <v>11</v>
      </c>
      <c r="E51" s="124" t="str">
        <f>IF(ISERROR(VLOOKUP(C51,[2]TabelaNorm!$A$2:$E$50,4,FALSE)),"",VLOOKUP(C51,[2]TabelaNorm!$A$2:$E$50,4,FALSE))</f>
        <v>mb</v>
      </c>
      <c r="F51" s="124" t="str">
        <f>IF(ISERROR(VLOOKUP(C51,[2]TabelaNorm!$A$2:$E$50,4,FALSE)),"","x")</f>
        <v>x</v>
      </c>
      <c r="G51" s="127">
        <f>IF(ISERROR(VLOOKUP($C51,[2]TabelaNorm!$A$2:$E$50,2,FALSE)),"",VLOOKUP($C51,[2]TabelaNorm!$A$2:$E$50,2,FALSE))</f>
        <v>0.12</v>
      </c>
      <c r="H51" s="127" t="str">
        <f>IF(ISERROR(VLOOKUP($C51,[2]TabelaNorm!$A$2:$E$50,3,FALSE)),"",VLOOKUP($C51,[2]TabelaNorm!$A$2:$E$50,3,FALSE))</f>
        <v>m2/mb</v>
      </c>
      <c r="I51" s="124" t="str">
        <f>IF(ISERROR(IF(VLOOKUP($C51,[2]TabelaNorm!$A$2:$E$50,5,FALSE)=1,"x","")),"",IF(VLOOKUP($C51,[2]TabelaNorm!$A$2:$E$50,5,FALSE)=1,"x",""))</f>
        <v/>
      </c>
      <c r="J51" s="126"/>
      <c r="K51" s="124" t="str">
        <f>IF(ISERROR(VLOOKUP($C51,[2]TabelaNorm!$A$2:$E$50,4,FALSE)),"","=")</f>
        <v>=</v>
      </c>
      <c r="L51" s="148">
        <f t="shared" si="0"/>
        <v>1.3199999999999998</v>
      </c>
      <c r="M51" s="125" t="str">
        <f>IF(ISERROR(VLOOKUP($C51,[2]TabelaNorm!$A$2:$E$50,4,FALSE)),"","m2")</f>
        <v>m2</v>
      </c>
      <c r="N51" s="122"/>
    </row>
    <row r="52" spans="1:14" ht="12.75" customHeight="1" x14ac:dyDescent="0.2">
      <c r="A52" s="118"/>
      <c r="B52" s="119" t="s">
        <v>172</v>
      </c>
      <c r="C52" s="114" t="s">
        <v>14</v>
      </c>
      <c r="D52" s="126">
        <v>55</v>
      </c>
      <c r="E52" s="124" t="str">
        <f>IF(ISERROR(VLOOKUP(C52,[2]TabelaNorm!$A$2:$E$50,4,FALSE)),"",VLOOKUP(C52,[2]TabelaNorm!$A$2:$E$50,4,FALSE))</f>
        <v>mb</v>
      </c>
      <c r="F52" s="124" t="str">
        <f>IF(ISERROR(VLOOKUP(C52,[2]TabelaNorm!$A$2:$E$50,4,FALSE)),"","x")</f>
        <v>x</v>
      </c>
      <c r="G52" s="127">
        <f>IF(ISERROR(VLOOKUP($C52,[2]TabelaNorm!$A$2:$E$50,2,FALSE)),"",VLOOKUP($C52,[2]TabelaNorm!$A$2:$E$50,2,FALSE))</f>
        <v>0.12</v>
      </c>
      <c r="H52" s="127" t="str">
        <f>IF(ISERROR(VLOOKUP($C52,[2]TabelaNorm!$A$2:$E$50,3,FALSE)),"",VLOOKUP($C52,[2]TabelaNorm!$A$2:$E$50,3,FALSE))</f>
        <v>m2/mb</v>
      </c>
      <c r="I52" s="124" t="str">
        <f>IF(ISERROR(IF(VLOOKUP($C52,[2]TabelaNorm!$A$2:$E$50,5,FALSE)=1,"x","")),"",IF(VLOOKUP($C52,[2]TabelaNorm!$A$2:$E$50,5,FALSE)=1,"x",""))</f>
        <v/>
      </c>
      <c r="J52" s="126"/>
      <c r="K52" s="124" t="str">
        <f>IF(ISERROR(VLOOKUP($C52,[2]TabelaNorm!$A$2:$E$50,4,FALSE)),"","=")</f>
        <v>=</v>
      </c>
      <c r="L52" s="148">
        <f t="shared" si="0"/>
        <v>6.6</v>
      </c>
      <c r="M52" s="125" t="str">
        <f>IF(ISERROR(VLOOKUP($C52,[2]TabelaNorm!$A$2:$E$50,4,FALSE)),"","m2")</f>
        <v>m2</v>
      </c>
      <c r="N52" s="146"/>
    </row>
    <row r="53" spans="1:14" ht="12.75" customHeight="1" x14ac:dyDescent="0.2">
      <c r="A53" s="118"/>
      <c r="B53" s="176"/>
      <c r="C53" s="114" t="s">
        <v>24</v>
      </c>
      <c r="D53" s="126">
        <v>190</v>
      </c>
      <c r="E53" s="124" t="str">
        <f>IF(ISERROR(VLOOKUP(C53,[2]TabelaNorm!$A$2:$E$50,4,FALSE)),"",VLOOKUP(C53,[2]TabelaNorm!$A$2:$E$50,4,FALSE))</f>
        <v>mb</v>
      </c>
      <c r="F53" s="124" t="str">
        <f>IF(ISERROR(VLOOKUP(C53,[2]TabelaNorm!$A$2:$E$50,4,FALSE)),"","x")</f>
        <v>x</v>
      </c>
      <c r="G53" s="127">
        <f>IF(ISERROR(VLOOKUP($C53,[2]TabelaNorm!$A$2:$E$50,2,FALSE)),"",VLOOKUP($C53,[2]TabelaNorm!$A$2:$E$50,2,FALSE))</f>
        <v>0.24</v>
      </c>
      <c r="H53" s="127" t="str">
        <f>IF(ISERROR(VLOOKUP($C53,[2]TabelaNorm!$A$2:$E$50,3,FALSE)),"",VLOOKUP($C53,[2]TabelaNorm!$A$2:$E$50,3,FALSE))</f>
        <v>m2/mb</v>
      </c>
      <c r="I53" s="124" t="str">
        <f>IF(ISERROR(IF(VLOOKUP($C53,[2]TabelaNorm!$A$2:$E$50,5,FALSE)=1,"x","")),"",IF(VLOOKUP($C53,[2]TabelaNorm!$A$2:$E$50,5,FALSE)=1,"x",""))</f>
        <v/>
      </c>
      <c r="J53" s="126"/>
      <c r="K53" s="124" t="str">
        <f>IF(ISERROR(VLOOKUP($C53,[2]TabelaNorm!$A$2:$E$50,4,FALSE)),"","=")</f>
        <v>=</v>
      </c>
      <c r="L53" s="148">
        <f t="shared" si="0"/>
        <v>45.6</v>
      </c>
      <c r="M53" s="125" t="str">
        <f>IF(ISERROR(VLOOKUP($C53,[2]TabelaNorm!$A$2:$E$50,4,FALSE)),"","m2")</f>
        <v>m2</v>
      </c>
      <c r="N53" s="122"/>
    </row>
    <row r="54" spans="1:14" ht="12.75" customHeight="1" x14ac:dyDescent="0.2">
      <c r="A54" s="118"/>
      <c r="B54" s="119"/>
      <c r="C54" s="114" t="s">
        <v>11</v>
      </c>
      <c r="D54" s="126">
        <v>48</v>
      </c>
      <c r="E54" s="124" t="str">
        <f>IF(ISERROR(VLOOKUP(C54,[2]TabelaNorm!$A$2:$E$50,4,FALSE)),"",VLOOKUP(C54,[2]TabelaNorm!$A$2:$E$50,4,FALSE))</f>
        <v>mb</v>
      </c>
      <c r="F54" s="124" t="str">
        <f>IF(ISERROR(VLOOKUP(C54,[2]TabelaNorm!$A$2:$E$50,4,FALSE)),"","x")</f>
        <v>x</v>
      </c>
      <c r="G54" s="127">
        <f>IF(ISERROR(VLOOKUP($C54,[2]TabelaNorm!$A$2:$E$50,2,FALSE)),"",VLOOKUP($C54,[2]TabelaNorm!$A$2:$E$50,2,FALSE))</f>
        <v>0.04</v>
      </c>
      <c r="H54" s="127" t="str">
        <f>IF(ISERROR(VLOOKUP($C54,[2]TabelaNorm!$A$2:$E$50,3,FALSE)),"",VLOOKUP($C54,[2]TabelaNorm!$A$2:$E$50,3,FALSE))</f>
        <v>m2/mb</v>
      </c>
      <c r="I54" s="124" t="str">
        <f>IF(ISERROR(IF(VLOOKUP($C54,[2]TabelaNorm!$A$2:$E$50,5,FALSE)=1,"x","")),"",IF(VLOOKUP($C54,[2]TabelaNorm!$A$2:$E$50,5,FALSE)=1,"x",""))</f>
        <v/>
      </c>
      <c r="J54" s="126"/>
      <c r="K54" s="124" t="str">
        <f>IF(ISERROR(VLOOKUP($C54,[2]TabelaNorm!$A$2:$E$50,4,FALSE)),"","=")</f>
        <v>=</v>
      </c>
      <c r="L54" s="148">
        <f t="shared" si="0"/>
        <v>1.92</v>
      </c>
      <c r="M54" s="125" t="str">
        <f>IF(ISERROR(VLOOKUP($C54,[2]TabelaNorm!$A$2:$E$50,4,FALSE)),"","m2")</f>
        <v>m2</v>
      </c>
      <c r="N54" s="122"/>
    </row>
    <row r="55" spans="1:14" ht="12.75" customHeight="1" x14ac:dyDescent="0.2">
      <c r="A55" s="118"/>
      <c r="B55" s="119"/>
      <c r="C55" s="114" t="s">
        <v>27</v>
      </c>
      <c r="D55" s="126">
        <v>26</v>
      </c>
      <c r="E55" s="124" t="str">
        <f>IF(ISERROR(VLOOKUP(C55,[2]TabelaNorm!$A$2:$E$50,4,FALSE)),"",VLOOKUP(C55,[2]TabelaNorm!$A$2:$E$50,4,FALSE))</f>
        <v>mb</v>
      </c>
      <c r="F55" s="124" t="str">
        <f>IF(ISERROR(VLOOKUP(C55,[2]TabelaNorm!$A$2:$E$50,4,FALSE)),"","x")</f>
        <v>x</v>
      </c>
      <c r="G55" s="127">
        <f>IF(ISERROR(VLOOKUP($C55,[2]TabelaNorm!$A$2:$E$50,2,FALSE)),"",VLOOKUP($C55,[2]TabelaNorm!$A$2:$E$50,2,FALSE))</f>
        <v>0.12</v>
      </c>
      <c r="H55" s="127" t="str">
        <f>IF(ISERROR(VLOOKUP($C55,[2]TabelaNorm!$A$2:$E$50,3,FALSE)),"",VLOOKUP($C55,[2]TabelaNorm!$A$2:$E$50,3,FALSE))</f>
        <v>m2/mb</v>
      </c>
      <c r="I55" s="124" t="str">
        <f>IF(ISERROR(IF(VLOOKUP($C55,[2]TabelaNorm!$A$2:$E$50,5,FALSE)=1,"x","")),"",IF(VLOOKUP($C55,[2]TabelaNorm!$A$2:$E$50,5,FALSE)=1,"x",""))</f>
        <v/>
      </c>
      <c r="J55" s="126"/>
      <c r="K55" s="124" t="str">
        <f>IF(ISERROR(VLOOKUP($C55,[2]TabelaNorm!$A$2:$E$50,4,FALSE)),"","=")</f>
        <v>=</v>
      </c>
      <c r="L55" s="148">
        <f t="shared" si="0"/>
        <v>3.12</v>
      </c>
      <c r="M55" s="125" t="str">
        <f>IF(ISERROR(VLOOKUP($C55,[2]TabelaNorm!$A$2:$E$50,4,FALSE)),"","m2")</f>
        <v>m2</v>
      </c>
      <c r="N55" s="122"/>
    </row>
    <row r="56" spans="1:14" x14ac:dyDescent="0.2">
      <c r="A56" s="118"/>
      <c r="B56" s="119"/>
      <c r="C56" s="114" t="s">
        <v>27</v>
      </c>
      <c r="D56" s="126">
        <v>26</v>
      </c>
      <c r="E56" s="124" t="str">
        <f>IF(ISERROR(VLOOKUP(C56,[2]TabelaNorm!$A$2:$E$50,4,FALSE)),"",VLOOKUP(C56,[2]TabelaNorm!$A$2:$E$50,4,FALSE))</f>
        <v>mb</v>
      </c>
      <c r="F56" s="124" t="str">
        <f>IF(ISERROR(VLOOKUP(C56,[2]TabelaNorm!$A$2:$E$50,4,FALSE)),"","x")</f>
        <v>x</v>
      </c>
      <c r="G56" s="127">
        <f>IF(ISERROR(VLOOKUP($C56,[2]TabelaNorm!$A$2:$E$50,2,FALSE)),"",VLOOKUP($C56,[2]TabelaNorm!$A$2:$E$50,2,FALSE))</f>
        <v>0.12</v>
      </c>
      <c r="H56" s="127" t="str">
        <f>IF(ISERROR(VLOOKUP($C56,[2]TabelaNorm!$A$2:$E$50,3,FALSE)),"",VLOOKUP($C56,[2]TabelaNorm!$A$2:$E$50,3,FALSE))</f>
        <v>m2/mb</v>
      </c>
      <c r="I56" s="124" t="str">
        <f>IF(ISERROR(IF(VLOOKUP($C56,[2]TabelaNorm!$A$2:$E$50,5,FALSE)=1,"x","")),"",IF(VLOOKUP($C56,[2]TabelaNorm!$A$2:$E$50,5,FALSE)=1,"x",""))</f>
        <v/>
      </c>
      <c r="J56" s="126"/>
      <c r="K56" s="124" t="str">
        <f>IF(ISERROR(VLOOKUP($C56,[2]TabelaNorm!$A$2:$E$50,4,FALSE)),"","=")</f>
        <v>=</v>
      </c>
      <c r="L56" s="148">
        <f t="shared" si="0"/>
        <v>3.12</v>
      </c>
      <c r="M56" s="125" t="str">
        <f>IF(ISERROR(VLOOKUP($C56,[2]TabelaNorm!$A$2:$E$50,4,FALSE)),"","m2")</f>
        <v>m2</v>
      </c>
      <c r="N56" s="122"/>
    </row>
    <row r="57" spans="1:14" x14ac:dyDescent="0.2">
      <c r="A57" s="118"/>
      <c r="B57" s="119" t="s">
        <v>173</v>
      </c>
      <c r="C57" s="114" t="s">
        <v>27</v>
      </c>
      <c r="D57" s="126">
        <v>19</v>
      </c>
      <c r="E57" s="124" t="str">
        <f>IF(ISERROR(VLOOKUP(C57,[2]TabelaNorm!$A$2:$E$50,4,FALSE)),"",VLOOKUP(C57,[2]TabelaNorm!$A$2:$E$50,4,FALSE))</f>
        <v>mb</v>
      </c>
      <c r="F57" s="124" t="str">
        <f>IF(ISERROR(VLOOKUP(C57,[2]TabelaNorm!$A$2:$E$50,4,FALSE)),"","x")</f>
        <v>x</v>
      </c>
      <c r="G57" s="127">
        <f>IF(ISERROR(VLOOKUP($C57,[2]TabelaNorm!$A$2:$E$50,2,FALSE)),"",VLOOKUP($C57,[2]TabelaNorm!$A$2:$E$50,2,FALSE))</f>
        <v>0.12</v>
      </c>
      <c r="H57" s="127" t="str">
        <f>IF(ISERROR(VLOOKUP($C57,[2]TabelaNorm!$A$2:$E$50,3,FALSE)),"",VLOOKUP($C57,[2]TabelaNorm!$A$2:$E$50,3,FALSE))</f>
        <v>m2/mb</v>
      </c>
      <c r="I57" s="124" t="str">
        <f>IF(ISERROR(IF(VLOOKUP($C57,[2]TabelaNorm!$A$2:$E$50,5,FALSE)=1,"x","")),"",IF(VLOOKUP($C57,[2]TabelaNorm!$A$2:$E$50,5,FALSE)=1,"x",""))</f>
        <v/>
      </c>
      <c r="J57" s="126"/>
      <c r="K57" s="124" t="str">
        <f>IF(ISERROR(VLOOKUP($C57,[2]TabelaNorm!$A$2:$E$50,4,FALSE)),"","=")</f>
        <v>=</v>
      </c>
      <c r="L57" s="148">
        <f t="shared" si="0"/>
        <v>2.2799999999999998</v>
      </c>
      <c r="M57" s="125" t="str">
        <f>IF(ISERROR(VLOOKUP($C57,[2]TabelaNorm!$A$2:$E$50,4,FALSE)),"","m2")</f>
        <v>m2</v>
      </c>
      <c r="N57" s="146"/>
    </row>
    <row r="58" spans="1:14" x14ac:dyDescent="0.2">
      <c r="A58" s="170"/>
      <c r="B58" s="177" t="s">
        <v>174</v>
      </c>
      <c r="C58" s="114" t="s">
        <v>24</v>
      </c>
      <c r="D58" s="126">
        <v>120</v>
      </c>
      <c r="E58" s="124" t="str">
        <f>IF(ISERROR(VLOOKUP(C58,TabelaNorm!$A$2:$E$50,4,FALSE)),"",VLOOKUP(C58,TabelaNorm!$A$2:$E$50,4,FALSE))</f>
        <v>mb</v>
      </c>
      <c r="F58" s="124" t="str">
        <f>IF(ISERROR(VLOOKUP(C58,TabelaNorm!$A$2:$E$50,4,FALSE)),"","x")</f>
        <v>x</v>
      </c>
      <c r="G58" s="127">
        <f>IF(ISERROR(VLOOKUP($C58,TabelaNorm!$A$2:$E$50,2,FALSE)),"",VLOOKUP($C58,TabelaNorm!$A$2:$E$50,2,FALSE))</f>
        <v>0.24</v>
      </c>
      <c r="H58" s="127" t="str">
        <f>IF(ISERROR(VLOOKUP($C58,TabelaNorm!$A$2:$E$50,3,FALSE)),"",VLOOKUP($C58,TabelaNorm!$A$2:$E$50,3,FALSE))</f>
        <v>m2/mb</v>
      </c>
      <c r="I58" s="124" t="str">
        <f>IF(ISERROR(IF(VLOOKUP($C58,TabelaNorm!$A$2:$E$50,5,FALSE)=1,"x","")),"",IF(VLOOKUP($C58,TabelaNorm!$A$2:$E$50,5,FALSE)=1,"x",""))</f>
        <v/>
      </c>
      <c r="J58" s="126"/>
      <c r="K58" s="124" t="str">
        <f>IF(ISERROR(VLOOKUP($C58,TabelaNorm!$A$2:$E$50,4,FALSE)),"","=")</f>
        <v>=</v>
      </c>
      <c r="L58" s="148">
        <f t="shared" si="0"/>
        <v>28.799999999999997</v>
      </c>
      <c r="M58" s="125" t="str">
        <f>IF(ISERROR(VLOOKUP($C58,TabelaNorm!$A$2:$E$50,4,FALSE)),"","m2")</f>
        <v>m2</v>
      </c>
      <c r="N58" s="122"/>
    </row>
    <row r="59" spans="1:14" x14ac:dyDescent="0.2">
      <c r="A59" s="118"/>
      <c r="B59" s="119"/>
      <c r="C59" s="114" t="s">
        <v>14</v>
      </c>
      <c r="D59" s="126">
        <v>63</v>
      </c>
      <c r="E59" s="124" t="str">
        <f>IF(ISERROR(VLOOKUP(C59,TabelaNorm!$A$2:$E$50,4,FALSE)),"",VLOOKUP(C59,TabelaNorm!$A$2:$E$50,4,FALSE))</f>
        <v>mb</v>
      </c>
      <c r="F59" s="124" t="str">
        <f>IF(ISERROR(VLOOKUP(C59,TabelaNorm!$A$2:$E$50,4,FALSE)),"","x")</f>
        <v>x</v>
      </c>
      <c r="G59" s="127">
        <f>IF(ISERROR(VLOOKUP($C59,TabelaNorm!$A$2:$E$50,2,FALSE)),"",VLOOKUP($C59,TabelaNorm!$A$2:$E$50,2,FALSE))</f>
        <v>0.12</v>
      </c>
      <c r="H59" s="127" t="str">
        <f>IF(ISERROR(VLOOKUP($C59,TabelaNorm!$A$2:$E$50,3,FALSE)),"",VLOOKUP($C59,TabelaNorm!$A$2:$E$50,3,FALSE))</f>
        <v>m2/mb</v>
      </c>
      <c r="I59" s="124" t="str">
        <f>IF(ISERROR(IF(VLOOKUP($C59,TabelaNorm!$A$2:$E$50,5,FALSE)=1,"x","")),"",IF(VLOOKUP($C59,TabelaNorm!$A$2:$E$50,5,FALSE)=1,"x",""))</f>
        <v/>
      </c>
      <c r="J59" s="126"/>
      <c r="K59" s="124" t="str">
        <f>IF(ISERROR(VLOOKUP($C59,TabelaNorm!$A$2:$E$50,4,FALSE)),"","=")</f>
        <v>=</v>
      </c>
      <c r="L59" s="148">
        <f t="shared" si="0"/>
        <v>7.56</v>
      </c>
      <c r="M59" s="125" t="str">
        <f>IF(ISERROR(VLOOKUP($C59,TabelaNorm!$A$2:$E$50,4,FALSE)),"","m2")</f>
        <v>m2</v>
      </c>
      <c r="N59" s="122"/>
    </row>
    <row r="60" spans="1:14" x14ac:dyDescent="0.2">
      <c r="A60" s="118"/>
      <c r="B60" s="119"/>
      <c r="C60" s="114" t="s">
        <v>27</v>
      </c>
      <c r="D60" s="126">
        <v>9</v>
      </c>
      <c r="E60" s="124" t="str">
        <f>IF(ISERROR(VLOOKUP(C60,TabelaNorm!$A$2:$E$50,4,FALSE)),"",VLOOKUP(C60,TabelaNorm!$A$2:$E$50,4,FALSE))</f>
        <v>mb</v>
      </c>
      <c r="F60" s="124" t="str">
        <f>IF(ISERROR(VLOOKUP(C60,TabelaNorm!$A$2:$E$50,4,FALSE)),"","x")</f>
        <v>x</v>
      </c>
      <c r="G60" s="127">
        <f>IF(ISERROR(VLOOKUP($C60,TabelaNorm!$A$2:$E$50,2,FALSE)),"",VLOOKUP($C60,TabelaNorm!$A$2:$E$50,2,FALSE))</f>
        <v>0.12</v>
      </c>
      <c r="H60" s="127" t="str">
        <f>IF(ISERROR(VLOOKUP($C60,TabelaNorm!$A$2:$E$50,3,FALSE)),"",VLOOKUP($C60,TabelaNorm!$A$2:$E$50,3,FALSE))</f>
        <v>m2/mb</v>
      </c>
      <c r="I60" s="124" t="str">
        <f>IF(ISERROR(IF(VLOOKUP($C60,TabelaNorm!$A$2:$E$50,5,FALSE)=1,"x","")),"",IF(VLOOKUP($C60,TabelaNorm!$A$2:$E$50,5,FALSE)=1,"x",""))</f>
        <v/>
      </c>
      <c r="J60" s="126"/>
      <c r="K60" s="124" t="str">
        <f>IF(ISERROR(VLOOKUP($C60,TabelaNorm!$A$2:$E$50,4,FALSE)),"","=")</f>
        <v>=</v>
      </c>
      <c r="L60" s="148">
        <f t="shared" si="0"/>
        <v>1.08</v>
      </c>
      <c r="M60" s="125" t="str">
        <f>IF(ISERROR(VLOOKUP($C60,TabelaNorm!$A$2:$E$50,4,FALSE)),"","m2")</f>
        <v>m2</v>
      </c>
      <c r="N60" s="122"/>
    </row>
    <row r="61" spans="1:14" x14ac:dyDescent="0.2">
      <c r="A61" s="118"/>
      <c r="B61" s="130"/>
      <c r="C61" s="114" t="s">
        <v>23</v>
      </c>
      <c r="D61" s="126">
        <v>11</v>
      </c>
      <c r="E61" s="124" t="str">
        <f>IF(ISERROR(VLOOKUP(C61,TabelaNorm!$A$2:$E$50,4,FALSE)),"",VLOOKUP(C61,TabelaNorm!$A$2:$E$50,4,FALSE))</f>
        <v>mb</v>
      </c>
      <c r="F61" s="124" t="str">
        <f>IF(ISERROR(VLOOKUP(C61,TabelaNorm!$A$2:$E$50,4,FALSE)),"","x")</f>
        <v>x</v>
      </c>
      <c r="G61" s="127">
        <f>IF(ISERROR(VLOOKUP($C61,TabelaNorm!$A$2:$E$50,2,FALSE)),"",VLOOKUP($C61,TabelaNorm!$A$2:$E$50,2,FALSE))</f>
        <v>0.18</v>
      </c>
      <c r="H61" s="127" t="str">
        <f>IF(ISERROR(VLOOKUP($C61,TabelaNorm!$A$2:$E$50,3,FALSE)),"",VLOOKUP($C61,TabelaNorm!$A$2:$E$50,3,FALSE))</f>
        <v>m2/mb</v>
      </c>
      <c r="I61" s="124" t="str">
        <f>IF(ISERROR(IF(VLOOKUP($C61,TabelaNorm!$A$2:$E$50,5,FALSE)=1,"x","")),"",IF(VLOOKUP($C61,TabelaNorm!$A$2:$E$50,5,FALSE)=1,"x",""))</f>
        <v/>
      </c>
      <c r="J61" s="126"/>
      <c r="K61" s="124" t="str">
        <f>IF(ISERROR(VLOOKUP($C61,TabelaNorm!$A$2:$E$50,4,FALSE)),"","=")</f>
        <v>=</v>
      </c>
      <c r="L61" s="148">
        <f t="shared" si="0"/>
        <v>1.98</v>
      </c>
      <c r="M61" s="125" t="str">
        <f>IF(ISERROR(VLOOKUP($C61,TabelaNorm!$A$2:$E$50,4,FALSE)),"","m2")</f>
        <v>m2</v>
      </c>
      <c r="N61" s="122"/>
    </row>
    <row r="62" spans="1:14" x14ac:dyDescent="0.2">
      <c r="A62" s="118"/>
      <c r="B62" s="119" t="s">
        <v>175</v>
      </c>
      <c r="C62" s="114" t="s">
        <v>14</v>
      </c>
      <c r="D62" s="126">
        <v>18</v>
      </c>
      <c r="E62" s="124" t="str">
        <f>IF(ISERROR(VLOOKUP(C62,TabelaNorm!$A$2:$E$50,4,FALSE)),"",VLOOKUP(C62,TabelaNorm!$A$2:$E$50,4,FALSE))</f>
        <v>mb</v>
      </c>
      <c r="F62" s="124" t="str">
        <f>IF(ISERROR(VLOOKUP(C62,TabelaNorm!$A$2:$E$50,4,FALSE)),"","x")</f>
        <v>x</v>
      </c>
      <c r="G62" s="127">
        <f>IF(ISERROR(VLOOKUP($C62,TabelaNorm!$A$2:$E$50,2,FALSE)),"",VLOOKUP($C62,TabelaNorm!$A$2:$E$50,2,FALSE))</f>
        <v>0.12</v>
      </c>
      <c r="H62" s="127" t="str">
        <f>IF(ISERROR(VLOOKUP($C62,TabelaNorm!$A$2:$E$50,3,FALSE)),"",VLOOKUP($C62,TabelaNorm!$A$2:$E$50,3,FALSE))</f>
        <v>m2/mb</v>
      </c>
      <c r="I62" s="124" t="str">
        <f>IF(ISERROR(IF(VLOOKUP($C62,TabelaNorm!$A$2:$E$50,5,FALSE)=1,"x","")),"",IF(VLOOKUP($C62,TabelaNorm!$A$2:$E$50,5,FALSE)=1,"x",""))</f>
        <v/>
      </c>
      <c r="J62" s="126"/>
      <c r="K62" s="124" t="str">
        <f>IF(ISERROR(VLOOKUP($C62,TabelaNorm!$A$2:$E$50,4,FALSE)),"","=")</f>
        <v>=</v>
      </c>
      <c r="L62" s="148">
        <f t="shared" si="0"/>
        <v>2.16</v>
      </c>
      <c r="M62" s="125" t="str">
        <f>IF(ISERROR(VLOOKUP($C62,TabelaNorm!$A$2:$E$50,4,FALSE)),"","m2")</f>
        <v>m2</v>
      </c>
      <c r="N62" s="122"/>
    </row>
    <row r="63" spans="1:14" x14ac:dyDescent="0.2">
      <c r="A63" s="170"/>
      <c r="B63" s="130"/>
      <c r="C63" s="114" t="s">
        <v>24</v>
      </c>
      <c r="D63" s="126">
        <v>38</v>
      </c>
      <c r="E63" s="124" t="str">
        <f>IF(ISERROR(VLOOKUP(C63,TabelaNorm!$A$2:$E$50,4,FALSE)),"",VLOOKUP(C63,TabelaNorm!$A$2:$E$50,4,FALSE))</f>
        <v>mb</v>
      </c>
      <c r="F63" s="124" t="str">
        <f>IF(ISERROR(VLOOKUP(C63,TabelaNorm!$A$2:$E$50,4,FALSE)),"","x")</f>
        <v>x</v>
      </c>
      <c r="G63" s="127">
        <f>IF(ISERROR(VLOOKUP($C63,TabelaNorm!$A$2:$E$50,2,FALSE)),"",VLOOKUP($C63,TabelaNorm!$A$2:$E$50,2,FALSE))</f>
        <v>0.24</v>
      </c>
      <c r="H63" s="127" t="str">
        <f>IF(ISERROR(VLOOKUP($C63,TabelaNorm!$A$2:$E$50,3,FALSE)),"",VLOOKUP($C63,TabelaNorm!$A$2:$E$50,3,FALSE))</f>
        <v>m2/mb</v>
      </c>
      <c r="I63" s="124" t="str">
        <f>IF(ISERROR(IF(VLOOKUP($C63,TabelaNorm!$A$2:$E$50,5,FALSE)=1,"x","")),"",IF(VLOOKUP($C63,TabelaNorm!$A$2:$E$50,5,FALSE)=1,"x",""))</f>
        <v/>
      </c>
      <c r="J63" s="126"/>
      <c r="K63" s="124" t="str">
        <f>IF(ISERROR(VLOOKUP($C63,TabelaNorm!$A$2:$E$50,4,FALSE)),"","=")</f>
        <v>=</v>
      </c>
      <c r="L63" s="148">
        <f t="shared" si="0"/>
        <v>9.1199999999999992</v>
      </c>
      <c r="M63" s="125" t="str">
        <f>IF(ISERROR(VLOOKUP($C63,TabelaNorm!$A$2:$E$50,4,FALSE)),"","m2")</f>
        <v>m2</v>
      </c>
      <c r="N63" s="122"/>
    </row>
    <row r="64" spans="1:14" x14ac:dyDescent="0.2">
      <c r="A64" s="118"/>
      <c r="B64" s="130"/>
      <c r="C64" s="114" t="s">
        <v>27</v>
      </c>
      <c r="D64" s="126">
        <v>25</v>
      </c>
      <c r="E64" s="124" t="str">
        <f>IF(ISERROR(VLOOKUP(C64,TabelaNorm!$A$2:$E$50,4,FALSE)),"",VLOOKUP(C64,TabelaNorm!$A$2:$E$50,4,FALSE))</f>
        <v>mb</v>
      </c>
      <c r="F64" s="124" t="str">
        <f>IF(ISERROR(VLOOKUP(C64,TabelaNorm!$A$2:$E$50,4,FALSE)),"","x")</f>
        <v>x</v>
      </c>
      <c r="G64" s="127">
        <f>IF(ISERROR(VLOOKUP($C64,TabelaNorm!$A$2:$E$50,2,FALSE)),"",VLOOKUP($C64,TabelaNorm!$A$2:$E$50,2,FALSE))</f>
        <v>0.12</v>
      </c>
      <c r="H64" s="127" t="str">
        <f>IF(ISERROR(VLOOKUP($C64,TabelaNorm!$A$2:$E$50,3,FALSE)),"",VLOOKUP($C64,TabelaNorm!$A$2:$E$50,3,FALSE))</f>
        <v>m2/mb</v>
      </c>
      <c r="I64" s="124" t="str">
        <f>IF(ISERROR(IF(VLOOKUP($C64,TabelaNorm!$A$2:$E$50,5,FALSE)=1,"x","")),"",IF(VLOOKUP($C64,TabelaNorm!$A$2:$E$50,5,FALSE)=1,"x",""))</f>
        <v/>
      </c>
      <c r="J64" s="126"/>
      <c r="K64" s="124" t="str">
        <f>IF(ISERROR(VLOOKUP($C64,TabelaNorm!$A$2:$E$50,4,FALSE)),"","=")</f>
        <v>=</v>
      </c>
      <c r="L64" s="148">
        <f t="shared" si="0"/>
        <v>3</v>
      </c>
      <c r="M64" s="125" t="str">
        <f>IF(ISERROR(VLOOKUP($C64,TabelaNorm!$A$2:$E$50,4,FALSE)),"","m2")</f>
        <v>m2</v>
      </c>
      <c r="N64" s="122"/>
    </row>
    <row r="65" spans="1:14" x14ac:dyDescent="0.2">
      <c r="A65" s="118"/>
      <c r="B65" s="130" t="s">
        <v>176</v>
      </c>
      <c r="C65" s="114" t="s">
        <v>24</v>
      </c>
      <c r="D65" s="126">
        <v>20</v>
      </c>
      <c r="E65" s="124" t="str">
        <f>IF(ISERROR(VLOOKUP(C65,TabelaNorm!$A$2:$E$50,4,FALSE)),"",VLOOKUP(C65,TabelaNorm!$A$2:$E$50,4,FALSE))</f>
        <v>mb</v>
      </c>
      <c r="F65" s="124" t="str">
        <f>IF(ISERROR(VLOOKUP(C65,TabelaNorm!$A$2:$E$50,4,FALSE)),"","x")</f>
        <v>x</v>
      </c>
      <c r="G65" s="127">
        <f>IF(ISERROR(VLOOKUP($C65,TabelaNorm!$A$2:$E$50,2,FALSE)),"",VLOOKUP($C65,TabelaNorm!$A$2:$E$50,2,FALSE))</f>
        <v>0.24</v>
      </c>
      <c r="H65" s="127" t="str">
        <f>IF(ISERROR(VLOOKUP($C65,TabelaNorm!$A$2:$E$50,3,FALSE)),"",VLOOKUP($C65,TabelaNorm!$A$2:$E$50,3,FALSE))</f>
        <v>m2/mb</v>
      </c>
      <c r="I65" s="124" t="str">
        <f>IF(ISERROR(IF(VLOOKUP($C65,TabelaNorm!$A$2:$E$50,5,FALSE)=1,"x","")),"",IF(VLOOKUP($C65,TabelaNorm!$A$2:$E$50,5,FALSE)=1,"x",""))</f>
        <v/>
      </c>
      <c r="J65" s="126"/>
      <c r="K65" s="124" t="str">
        <f>IF(ISERROR(VLOOKUP($C65,TabelaNorm!$A$2:$E$50,4,FALSE)),"","=")</f>
        <v>=</v>
      </c>
      <c r="L65" s="148">
        <f t="shared" si="0"/>
        <v>4.8</v>
      </c>
      <c r="M65" s="125" t="str">
        <f>IF(ISERROR(VLOOKUP($C65,TabelaNorm!$A$2:$E$50,4,FALSE)),"","m2")</f>
        <v>m2</v>
      </c>
      <c r="N65" s="122"/>
    </row>
    <row r="66" spans="1:14" x14ac:dyDescent="0.2">
      <c r="A66" s="118"/>
      <c r="B66" s="130" t="s">
        <v>177</v>
      </c>
      <c r="C66" s="114" t="s">
        <v>24</v>
      </c>
      <c r="D66" s="126">
        <v>10</v>
      </c>
      <c r="E66" s="124" t="str">
        <f>IF(ISERROR(VLOOKUP(C66,TabelaNorm!$A$2:$E$50,4,FALSE)),"",VLOOKUP(C66,TabelaNorm!$A$2:$E$50,4,FALSE))</f>
        <v>mb</v>
      </c>
      <c r="F66" s="124" t="str">
        <f>IF(ISERROR(VLOOKUP(C66,TabelaNorm!$A$2:$E$50,4,FALSE)),"","x")</f>
        <v>x</v>
      </c>
      <c r="G66" s="127">
        <f>IF(ISERROR(VLOOKUP($C66,TabelaNorm!$A$2:$E$50,2,FALSE)),"",VLOOKUP($C66,TabelaNorm!$A$2:$E$50,2,FALSE))</f>
        <v>0.24</v>
      </c>
      <c r="H66" s="127" t="str">
        <f>IF(ISERROR(VLOOKUP($C66,TabelaNorm!$A$2:$E$50,3,FALSE)),"",VLOOKUP($C66,TabelaNorm!$A$2:$E$50,3,FALSE))</f>
        <v>m2/mb</v>
      </c>
      <c r="I66" s="124" t="str">
        <f>IF(ISERROR(IF(VLOOKUP($C66,TabelaNorm!$A$2:$E$50,5,FALSE)=1,"x","")),"",IF(VLOOKUP($C66,TabelaNorm!$A$2:$E$50,5,FALSE)=1,"x",""))</f>
        <v/>
      </c>
      <c r="J66" s="126"/>
      <c r="K66" s="124" t="str">
        <f>IF(ISERROR(VLOOKUP($C66,TabelaNorm!$A$2:$E$50,4,FALSE)),"","=")</f>
        <v>=</v>
      </c>
      <c r="L66" s="148">
        <f t="shared" si="0"/>
        <v>2.4</v>
      </c>
      <c r="M66" s="125" t="str">
        <f>IF(ISERROR(VLOOKUP($C66,TabelaNorm!$A$2:$E$50,4,FALSE)),"","m2")</f>
        <v>m2</v>
      </c>
      <c r="N66" s="122"/>
    </row>
    <row r="67" spans="1:14" x14ac:dyDescent="0.2">
      <c r="A67" s="118"/>
      <c r="B67" s="119"/>
      <c r="C67" s="114" t="s">
        <v>23</v>
      </c>
      <c r="D67" s="126">
        <v>7</v>
      </c>
      <c r="E67" s="124" t="str">
        <f>IF(ISERROR(VLOOKUP(C67,TabelaNorm!$A$2:$E$50,4,FALSE)),"",VLOOKUP(C67,TabelaNorm!$A$2:$E$50,4,FALSE))</f>
        <v>mb</v>
      </c>
      <c r="F67" s="124" t="str">
        <f>IF(ISERROR(VLOOKUP(C67,TabelaNorm!$A$2:$E$50,4,FALSE)),"","x")</f>
        <v>x</v>
      </c>
      <c r="G67" s="127">
        <f>IF(ISERROR(VLOOKUP($C67,TabelaNorm!$A$2:$E$50,2,FALSE)),"",VLOOKUP($C67,TabelaNorm!$A$2:$E$50,2,FALSE))</f>
        <v>0.18</v>
      </c>
      <c r="H67" s="127" t="str">
        <f>IF(ISERROR(VLOOKUP($C67,TabelaNorm!$A$2:$E$50,3,FALSE)),"",VLOOKUP($C67,TabelaNorm!$A$2:$E$50,3,FALSE))</f>
        <v>m2/mb</v>
      </c>
      <c r="I67" s="124" t="str">
        <f>IF(ISERROR(IF(VLOOKUP($C67,TabelaNorm!$A$2:$E$50,5,FALSE)=1,"x","")),"",IF(VLOOKUP($C67,TabelaNorm!$A$2:$E$50,5,FALSE)=1,"x",""))</f>
        <v/>
      </c>
      <c r="J67" s="126"/>
      <c r="K67" s="124" t="str">
        <f>IF(ISERROR(VLOOKUP($C67,TabelaNorm!$A$2:$E$50,4,FALSE)),"","=")</f>
        <v>=</v>
      </c>
      <c r="L67" s="148">
        <f t="shared" si="0"/>
        <v>1.26</v>
      </c>
      <c r="M67" s="125" t="str">
        <f>IF(ISERROR(VLOOKUP($C67,TabelaNorm!$A$2:$E$50,4,FALSE)),"","m2")</f>
        <v>m2</v>
      </c>
      <c r="N67" s="122"/>
    </row>
    <row r="68" spans="1:14" x14ac:dyDescent="0.2">
      <c r="A68" s="118"/>
      <c r="B68" s="119" t="s">
        <v>178</v>
      </c>
      <c r="C68" s="114" t="s">
        <v>12</v>
      </c>
      <c r="D68" s="126">
        <v>40</v>
      </c>
      <c r="E68" s="124" t="str">
        <f>IF(ISERROR(VLOOKUP(C68,TabelaNorm!$A$2:$E$50,4,FALSE)),"",VLOOKUP(C68,TabelaNorm!$A$2:$E$50,4,FALSE))</f>
        <v>mb</v>
      </c>
      <c r="F68" s="124" t="str">
        <f>IF(ISERROR(VLOOKUP(C68,TabelaNorm!$A$2:$E$50,4,FALSE)),"","x")</f>
        <v>x</v>
      </c>
      <c r="G68" s="127">
        <f>IF(ISERROR(VLOOKUP($C68,TabelaNorm!$A$2:$E$50,2,FALSE)),"",VLOOKUP($C68,TabelaNorm!$A$2:$E$50,2,FALSE))</f>
        <v>0.12</v>
      </c>
      <c r="H68" s="127" t="str">
        <f>IF(ISERROR(VLOOKUP($C68,TabelaNorm!$A$2:$E$50,3,FALSE)),"",VLOOKUP($C68,TabelaNorm!$A$2:$E$50,3,FALSE))</f>
        <v>m2/mb</v>
      </c>
      <c r="I68" s="124" t="str">
        <f>IF(ISERROR(IF(VLOOKUP($C68,TabelaNorm!$A$2:$E$50,5,FALSE)=1,"x","")),"",IF(VLOOKUP($C68,TabelaNorm!$A$2:$E$50,5,FALSE)=1,"x",""))</f>
        <v/>
      </c>
      <c r="J68" s="126"/>
      <c r="K68" s="124" t="str">
        <f>IF(ISERROR(VLOOKUP($C68,TabelaNorm!$A$2:$E$50,4,FALSE)),"","=")</f>
        <v>=</v>
      </c>
      <c r="L68" s="148">
        <f t="shared" si="0"/>
        <v>4.8</v>
      </c>
      <c r="M68" s="125" t="str">
        <f>IF(ISERROR(VLOOKUP($C68,TabelaNorm!$A$2:$E$50,4,FALSE)),"","m2")</f>
        <v>m2</v>
      </c>
      <c r="N68" s="122"/>
    </row>
    <row r="69" spans="1:14" x14ac:dyDescent="0.2">
      <c r="A69" s="118"/>
      <c r="B69" s="119"/>
      <c r="C69" s="114" t="s">
        <v>21</v>
      </c>
      <c r="D69" s="126">
        <v>26</v>
      </c>
      <c r="E69" s="124" t="str">
        <f>IF(ISERROR(VLOOKUP(C69,TabelaNorm!$A$2:$E$50,4,FALSE)),"",VLOOKUP(C69,TabelaNorm!$A$2:$E$50,4,FALSE))</f>
        <v>mb</v>
      </c>
      <c r="F69" s="124" t="str">
        <f>IF(ISERROR(VLOOKUP(C69,TabelaNorm!$A$2:$E$50,4,FALSE)),"","x")</f>
        <v>x</v>
      </c>
      <c r="G69" s="127">
        <f>IF(ISERROR(VLOOKUP($C69,TabelaNorm!$A$2:$E$50,2,FALSE)),"",VLOOKUP($C69,TabelaNorm!$A$2:$E$50,2,FALSE))</f>
        <v>0.24</v>
      </c>
      <c r="H69" s="127" t="str">
        <f>IF(ISERROR(VLOOKUP($C69,TabelaNorm!$A$2:$E$50,3,FALSE)),"",VLOOKUP($C69,TabelaNorm!$A$2:$E$50,3,FALSE))</f>
        <v>m2/mb</v>
      </c>
      <c r="I69" s="124" t="str">
        <f>IF(ISERROR(IF(VLOOKUP($C69,TabelaNorm!$A$2:$E$50,5,FALSE)=1,"x","")),"",IF(VLOOKUP($C69,TabelaNorm!$A$2:$E$50,5,FALSE)=1,"x",""))</f>
        <v/>
      </c>
      <c r="J69" s="126"/>
      <c r="K69" s="124" t="str">
        <f>IF(ISERROR(VLOOKUP($C69,TabelaNorm!$A$2:$E$50,4,FALSE)),"","=")</f>
        <v>=</v>
      </c>
      <c r="L69" s="148">
        <f t="shared" si="0"/>
        <v>6.24</v>
      </c>
      <c r="M69" s="125" t="str">
        <f>IF(ISERROR(VLOOKUP($C69,TabelaNorm!$A$2:$E$50,4,FALSE)),"","m2")</f>
        <v>m2</v>
      </c>
      <c r="N69" s="122"/>
    </row>
    <row r="70" spans="1:14" x14ac:dyDescent="0.2">
      <c r="A70" s="118"/>
      <c r="B70" s="119"/>
      <c r="C70" s="114" t="s">
        <v>24</v>
      </c>
      <c r="D70" s="126">
        <v>280</v>
      </c>
      <c r="E70" s="124" t="str">
        <f>IF(ISERROR(VLOOKUP(C70,TabelaNorm!$A$2:$E$50,4,FALSE)),"",VLOOKUP(C70,TabelaNorm!$A$2:$E$50,4,FALSE))</f>
        <v>mb</v>
      </c>
      <c r="F70" s="124" t="str">
        <f>IF(ISERROR(VLOOKUP(C70,TabelaNorm!$A$2:$E$50,4,FALSE)),"","x")</f>
        <v>x</v>
      </c>
      <c r="G70" s="127">
        <f>IF(ISERROR(VLOOKUP($C70,TabelaNorm!$A$2:$E$50,2,FALSE)),"",VLOOKUP($C70,TabelaNorm!$A$2:$E$50,2,FALSE))</f>
        <v>0.24</v>
      </c>
      <c r="H70" s="127" t="str">
        <f>IF(ISERROR(VLOOKUP($C70,TabelaNorm!$A$2:$E$50,3,FALSE)),"",VLOOKUP($C70,TabelaNorm!$A$2:$E$50,3,FALSE))</f>
        <v>m2/mb</v>
      </c>
      <c r="I70" s="124" t="str">
        <f>IF(ISERROR(IF(VLOOKUP($C70,TabelaNorm!$A$2:$E$50,5,FALSE)=1,"x","")),"",IF(VLOOKUP($C70,TabelaNorm!$A$2:$E$50,5,FALSE)=1,"x",""))</f>
        <v/>
      </c>
      <c r="J70" s="126"/>
      <c r="K70" s="124" t="str">
        <f>IF(ISERROR(VLOOKUP($C70,TabelaNorm!$A$2:$E$50,4,FALSE)),"","=")</f>
        <v>=</v>
      </c>
      <c r="L70" s="148">
        <f t="shared" si="0"/>
        <v>67.2</v>
      </c>
      <c r="M70" s="125" t="str">
        <f>IF(ISERROR(VLOOKUP($C70,TabelaNorm!$A$2:$E$50,4,FALSE)),"","m2")</f>
        <v>m2</v>
      </c>
      <c r="N70" s="122"/>
    </row>
    <row r="71" spans="1:14" x14ac:dyDescent="0.2">
      <c r="A71" s="118"/>
      <c r="B71" s="119"/>
      <c r="C71" s="114" t="s">
        <v>27</v>
      </c>
      <c r="D71" s="126">
        <v>54</v>
      </c>
      <c r="E71" s="124" t="str">
        <f>IF(ISERROR(VLOOKUP(C71,TabelaNorm!$A$2:$E$50,4,FALSE)),"",VLOOKUP(C71,TabelaNorm!$A$2:$E$50,4,FALSE))</f>
        <v>mb</v>
      </c>
      <c r="F71" s="124" t="str">
        <f>IF(ISERROR(VLOOKUP(C71,TabelaNorm!$A$2:$E$50,4,FALSE)),"","x")</f>
        <v>x</v>
      </c>
      <c r="G71" s="127">
        <f>IF(ISERROR(VLOOKUP($C71,TabelaNorm!$A$2:$E$50,2,FALSE)),"",VLOOKUP($C71,TabelaNorm!$A$2:$E$50,2,FALSE))</f>
        <v>0.12</v>
      </c>
      <c r="H71" s="127" t="str">
        <f>IF(ISERROR(VLOOKUP($C71,TabelaNorm!$A$2:$E$50,3,FALSE)),"",VLOOKUP($C71,TabelaNorm!$A$2:$E$50,3,FALSE))</f>
        <v>m2/mb</v>
      </c>
      <c r="I71" s="124" t="str">
        <f>IF(ISERROR(IF(VLOOKUP($C71,TabelaNorm!$A$2:$E$50,5,FALSE)=1,"x","")),"",IF(VLOOKUP($C71,TabelaNorm!$A$2:$E$50,5,FALSE)=1,"x",""))</f>
        <v/>
      </c>
      <c r="J71" s="126"/>
      <c r="K71" s="124" t="str">
        <f>IF(ISERROR(VLOOKUP($C71,TabelaNorm!$A$2:$E$50,4,FALSE)),"","=")</f>
        <v>=</v>
      </c>
      <c r="L71" s="148">
        <f t="shared" si="0"/>
        <v>6.4799999999999995</v>
      </c>
      <c r="M71" s="125" t="str">
        <f>IF(ISERROR(VLOOKUP($C71,TabelaNorm!$A$2:$E$50,4,FALSE)),"","m2")</f>
        <v>m2</v>
      </c>
      <c r="N71" s="122"/>
    </row>
    <row r="72" spans="1:14" x14ac:dyDescent="0.2">
      <c r="A72" s="118"/>
      <c r="B72" s="119"/>
      <c r="C72" s="114" t="s">
        <v>26</v>
      </c>
      <c r="D72" s="126">
        <v>370</v>
      </c>
      <c r="E72" s="124" t="str">
        <f>IF(ISERROR(VLOOKUP(C72,TabelaNorm!$A$2:$E$50,4,FALSE)),"",VLOOKUP(C72,TabelaNorm!$A$2:$E$50,4,FALSE))</f>
        <v>mb</v>
      </c>
      <c r="F72" s="124" t="str">
        <f>IF(ISERROR(VLOOKUP(C72,TabelaNorm!$A$2:$E$50,4,FALSE)),"","x")</f>
        <v>x</v>
      </c>
      <c r="G72" s="127">
        <f>IF(ISERROR(VLOOKUP($C72,TabelaNorm!$A$2:$E$50,2,FALSE)),"",VLOOKUP($C72,TabelaNorm!$A$2:$E$50,2,FALSE))</f>
        <v>0.08</v>
      </c>
      <c r="H72" s="127" t="str">
        <f>IF(ISERROR(VLOOKUP($C72,TabelaNorm!$A$2:$E$50,3,FALSE)),"",VLOOKUP($C72,TabelaNorm!$A$2:$E$50,3,FALSE))</f>
        <v>m2/mb</v>
      </c>
      <c r="I72" s="124" t="str">
        <f>IF(ISERROR(IF(VLOOKUP($C72,TabelaNorm!$A$2:$E$50,5,FALSE)=1,"x","")),"",IF(VLOOKUP($C72,TabelaNorm!$A$2:$E$50,5,FALSE)=1,"x",""))</f>
        <v/>
      </c>
      <c r="J72" s="126"/>
      <c r="K72" s="124" t="str">
        <f>IF(ISERROR(VLOOKUP($C72,TabelaNorm!$A$2:$E$50,4,FALSE)),"","=")</f>
        <v>=</v>
      </c>
      <c r="L72" s="148">
        <f t="shared" si="0"/>
        <v>29.6</v>
      </c>
      <c r="M72" s="125" t="str">
        <f>IF(ISERROR(VLOOKUP($C72,TabelaNorm!$A$2:$E$50,4,FALSE)),"","m2")</f>
        <v>m2</v>
      </c>
      <c r="N72" s="122"/>
    </row>
    <row r="73" spans="1:14" x14ac:dyDescent="0.2">
      <c r="A73" s="118"/>
      <c r="B73" s="119"/>
      <c r="C73" s="114" t="s">
        <v>14</v>
      </c>
      <c r="D73" s="126">
        <v>78</v>
      </c>
      <c r="E73" s="124" t="str">
        <f>IF(ISERROR(VLOOKUP(C73,TabelaNorm!$A$2:$E$50,4,FALSE)),"",VLOOKUP(C73,TabelaNorm!$A$2:$E$50,4,FALSE))</f>
        <v>mb</v>
      </c>
      <c r="F73" s="124" t="str">
        <f>IF(ISERROR(VLOOKUP(C73,TabelaNorm!$A$2:$E$50,4,FALSE)),"","x")</f>
        <v>x</v>
      </c>
      <c r="G73" s="127">
        <f>IF(ISERROR(VLOOKUP($C73,TabelaNorm!$A$2:$E$50,2,FALSE)),"",VLOOKUP($C73,TabelaNorm!$A$2:$E$50,2,FALSE))</f>
        <v>0.12</v>
      </c>
      <c r="H73" s="127" t="str">
        <f>IF(ISERROR(VLOOKUP($C73,TabelaNorm!$A$2:$E$50,3,FALSE)),"",VLOOKUP($C73,TabelaNorm!$A$2:$E$50,3,FALSE))</f>
        <v>m2/mb</v>
      </c>
      <c r="I73" s="124" t="str">
        <f>IF(ISERROR(IF(VLOOKUP($C73,TabelaNorm!$A$2:$E$50,5,FALSE)=1,"x","")),"",IF(VLOOKUP($C73,TabelaNorm!$A$2:$E$50,5,FALSE)=1,"x",""))</f>
        <v/>
      </c>
      <c r="J73" s="126"/>
      <c r="K73" s="124" t="str">
        <f>IF(ISERROR(VLOOKUP($C73,TabelaNorm!$A$2:$E$50,4,FALSE)),"","=")</f>
        <v>=</v>
      </c>
      <c r="L73" s="148">
        <f t="shared" si="0"/>
        <v>9.36</v>
      </c>
      <c r="M73" s="125" t="str">
        <f>IF(ISERROR(VLOOKUP($C73,TabelaNorm!$A$2:$E$50,4,FALSE)),"","m2")</f>
        <v>m2</v>
      </c>
      <c r="N73" s="122"/>
    </row>
    <row r="74" spans="1:14" x14ac:dyDescent="0.2">
      <c r="A74" s="118"/>
      <c r="B74" s="119" t="s">
        <v>179</v>
      </c>
      <c r="C74" s="114" t="s">
        <v>24</v>
      </c>
      <c r="D74" s="126">
        <v>75</v>
      </c>
      <c r="E74" s="124" t="str">
        <f>IF(ISERROR(VLOOKUP(C74,TabelaNorm!$A$2:$E$50,4,FALSE)),"",VLOOKUP(C74,TabelaNorm!$A$2:$E$50,4,FALSE))</f>
        <v>mb</v>
      </c>
      <c r="F74" s="124" t="str">
        <f>IF(ISERROR(VLOOKUP(C74,TabelaNorm!$A$2:$E$50,4,FALSE)),"","x")</f>
        <v>x</v>
      </c>
      <c r="G74" s="127">
        <f>IF(ISERROR(VLOOKUP($C74,TabelaNorm!$A$2:$E$50,2,FALSE)),"",VLOOKUP($C74,TabelaNorm!$A$2:$E$50,2,FALSE))</f>
        <v>0.24</v>
      </c>
      <c r="H74" s="127" t="str">
        <f>IF(ISERROR(VLOOKUP($C74,TabelaNorm!$A$2:$E$50,3,FALSE)),"",VLOOKUP($C74,TabelaNorm!$A$2:$E$50,3,FALSE))</f>
        <v>m2/mb</v>
      </c>
      <c r="I74" s="124" t="str">
        <f>IF(ISERROR(IF(VLOOKUP($C74,TabelaNorm!$A$2:$E$50,5,FALSE)=1,"x","")),"",IF(VLOOKUP($C74,TabelaNorm!$A$2:$E$50,5,FALSE)=1,"x",""))</f>
        <v/>
      </c>
      <c r="J74" s="126"/>
      <c r="K74" s="124" t="str">
        <f>IF(ISERROR(VLOOKUP($C74,TabelaNorm!$A$2:$E$50,4,FALSE)),"","=")</f>
        <v>=</v>
      </c>
      <c r="L74" s="148">
        <f t="shared" si="0"/>
        <v>18</v>
      </c>
      <c r="M74" s="125" t="str">
        <f>IF(ISERROR(VLOOKUP($C74,TabelaNorm!$A$2:$E$50,4,FALSE)),"","m2")</f>
        <v>m2</v>
      </c>
      <c r="N74" s="122"/>
    </row>
    <row r="75" spans="1:14" x14ac:dyDescent="0.2">
      <c r="A75" s="118"/>
      <c r="B75" s="119"/>
      <c r="C75" s="114" t="s">
        <v>105</v>
      </c>
      <c r="D75" s="126">
        <v>3851</v>
      </c>
      <c r="E75" s="124" t="str">
        <f>IF(ISERROR(VLOOKUP(C75,TabelaNorm!$A$2:$E$50,4,FALSE)),"",VLOOKUP(C75,TabelaNorm!$A$2:$E$50,4,FALSE))</f>
        <v>mb</v>
      </c>
      <c r="F75" s="124" t="str">
        <f>IF(ISERROR(VLOOKUP(C75,TabelaNorm!$A$2:$E$50,4,FALSE)),"","x")</f>
        <v>x</v>
      </c>
      <c r="G75" s="127">
        <f>IF(ISERROR(VLOOKUP($C75,TabelaNorm!$A$2:$E$50,2,FALSE)),"",VLOOKUP($C75,TabelaNorm!$A$2:$E$50,2,FALSE))</f>
        <v>0.12</v>
      </c>
      <c r="H75" s="127" t="str">
        <f>IF(ISERROR(VLOOKUP($C75,TabelaNorm!$A$2:$E$50,3,FALSE)),"",VLOOKUP($C75,TabelaNorm!$A$2:$E$50,3,FALSE))</f>
        <v>m2/mb</v>
      </c>
      <c r="I75" s="124" t="str">
        <f>IF(ISERROR(IF(VLOOKUP($C75,TabelaNorm!$A$2:$E$50,5,FALSE)=1,"x","")),"",IF(VLOOKUP($C75,TabelaNorm!$A$2:$E$50,5,FALSE)=1,"x",""))</f>
        <v/>
      </c>
      <c r="J75" s="126"/>
      <c r="K75" s="124" t="str">
        <f>IF(ISERROR(VLOOKUP($C75,TabelaNorm!$A$2:$E$50,4,FALSE)),"","=")</f>
        <v>=</v>
      </c>
      <c r="L75" s="148">
        <f t="shared" si="0"/>
        <v>462.12</v>
      </c>
      <c r="M75" s="125" t="str">
        <f>IF(ISERROR(VLOOKUP($C75,TabelaNorm!$A$2:$E$50,4,FALSE)),"","m2")</f>
        <v>m2</v>
      </c>
      <c r="N75" s="178"/>
    </row>
    <row r="76" spans="1:14" x14ac:dyDescent="0.2">
      <c r="A76" s="118"/>
      <c r="B76" s="182"/>
      <c r="C76" s="114" t="s">
        <v>104</v>
      </c>
      <c r="D76" s="126">
        <v>118</v>
      </c>
      <c r="E76" s="124" t="str">
        <f>IF(ISERROR(VLOOKUP(C76,TabelaNorm!$A$2:$E$50,4,FALSE)),"",VLOOKUP(C76,TabelaNorm!$A$2:$E$50,4,FALSE))</f>
        <v>mb</v>
      </c>
      <c r="F76" s="124" t="str">
        <f>IF(ISERROR(VLOOKUP(C76,TabelaNorm!$A$2:$E$50,4,FALSE)),"","x")</f>
        <v>x</v>
      </c>
      <c r="G76" s="127">
        <f>IF(ISERROR(VLOOKUP($C76,TabelaNorm!$A$2:$E$50,2,FALSE)),"",VLOOKUP($C76,TabelaNorm!$A$2:$E$50,2,FALSE))</f>
        <v>0.06</v>
      </c>
      <c r="H76" s="127" t="str">
        <f>IF(ISERROR(VLOOKUP($C76,TabelaNorm!$A$2:$E$50,3,FALSE)),"",VLOOKUP($C76,TabelaNorm!$A$2:$E$50,3,FALSE))</f>
        <v>m2/mb</v>
      </c>
      <c r="I76" s="124" t="str">
        <f>IF(ISERROR(IF(VLOOKUP($C76,TabelaNorm!$A$2:$E$50,5,FALSE)=1,"x","")),"",IF(VLOOKUP($C76,TabelaNorm!$A$2:$E$50,5,FALSE)=1,"x",""))</f>
        <v/>
      </c>
      <c r="J76" s="126"/>
      <c r="K76" s="124" t="str">
        <f>IF(ISERROR(VLOOKUP($C76,TabelaNorm!$A$2:$E$50,4,FALSE)),"","=")</f>
        <v>=</v>
      </c>
      <c r="L76" s="148">
        <f t="shared" si="0"/>
        <v>7.08</v>
      </c>
      <c r="M76" s="125" t="str">
        <f>IF(ISERROR(VLOOKUP($C76,TabelaNorm!$A$2:$E$50,4,FALSE)),"","m2")</f>
        <v>m2</v>
      </c>
      <c r="N76" s="179"/>
    </row>
    <row r="77" spans="1:14" x14ac:dyDescent="0.2">
      <c r="A77" s="118"/>
      <c r="B77" s="119"/>
      <c r="C77" s="114" t="s">
        <v>14</v>
      </c>
      <c r="D77" s="126">
        <v>9</v>
      </c>
      <c r="E77" s="124" t="str">
        <f>IF(ISERROR(VLOOKUP(C77,TabelaNorm!$A$2:$E$50,4,FALSE)),"",VLOOKUP(C77,TabelaNorm!$A$2:$E$50,4,FALSE))</f>
        <v>mb</v>
      </c>
      <c r="F77" s="124" t="str">
        <f>IF(ISERROR(VLOOKUP(C77,TabelaNorm!$A$2:$E$50,4,FALSE)),"","x")</f>
        <v>x</v>
      </c>
      <c r="G77" s="127">
        <f>IF(ISERROR(VLOOKUP($C77,TabelaNorm!$A$2:$E$50,2,FALSE)),"",VLOOKUP($C77,TabelaNorm!$A$2:$E$50,2,FALSE))</f>
        <v>0.12</v>
      </c>
      <c r="H77" s="127" t="str">
        <f>IF(ISERROR(VLOOKUP($C77,TabelaNorm!$A$2:$E$50,3,FALSE)),"",VLOOKUP($C77,TabelaNorm!$A$2:$E$50,3,FALSE))</f>
        <v>m2/mb</v>
      </c>
      <c r="I77" s="124" t="str">
        <f>IF(ISERROR(IF(VLOOKUP($C77,TabelaNorm!$A$2:$E$50,5,FALSE)=1,"x","")),"",IF(VLOOKUP($C77,TabelaNorm!$A$2:$E$50,5,FALSE)=1,"x",""))</f>
        <v/>
      </c>
      <c r="J77" s="126"/>
      <c r="K77" s="124" t="str">
        <f>IF(ISERROR(VLOOKUP($C77,TabelaNorm!$A$2:$E$50,4,FALSE)),"","=")</f>
        <v>=</v>
      </c>
      <c r="L77" s="148">
        <f t="shared" si="0"/>
        <v>1.08</v>
      </c>
      <c r="M77" s="125" t="str">
        <f>IF(ISERROR(VLOOKUP($C77,TabelaNorm!$A$2:$E$50,4,FALSE)),"","m2")</f>
        <v>m2</v>
      </c>
      <c r="N77" s="122"/>
    </row>
    <row r="78" spans="1:14" s="173" customFormat="1" x14ac:dyDescent="0.2">
      <c r="A78" s="118"/>
      <c r="B78" s="119"/>
      <c r="C78" s="114" t="s">
        <v>26</v>
      </c>
      <c r="D78" s="126">
        <v>98</v>
      </c>
      <c r="E78" s="124" t="str">
        <f>IF(ISERROR(VLOOKUP(C78,TabelaNorm!$A$2:$E$50,4,FALSE)),"",VLOOKUP(C78,TabelaNorm!$A$2:$E$50,4,FALSE))</f>
        <v>mb</v>
      </c>
      <c r="F78" s="124" t="str">
        <f>IF(ISERROR(VLOOKUP(C78,TabelaNorm!$A$2:$E$50,4,FALSE)),"","x")</f>
        <v>x</v>
      </c>
      <c r="G78" s="127">
        <f>IF(ISERROR(VLOOKUP($C78,TabelaNorm!$A$2:$E$50,2,FALSE)),"",VLOOKUP($C78,TabelaNorm!$A$2:$E$50,2,FALSE))</f>
        <v>0.08</v>
      </c>
      <c r="H78" s="127" t="str">
        <f>IF(ISERROR(VLOOKUP($C78,TabelaNorm!$A$2:$E$50,3,FALSE)),"",VLOOKUP($C78,TabelaNorm!$A$2:$E$50,3,FALSE))</f>
        <v>m2/mb</v>
      </c>
      <c r="I78" s="124" t="str">
        <f>IF(ISERROR(IF(VLOOKUP($C78,TabelaNorm!$A$2:$E$50,5,FALSE)=1,"x","")),"",IF(VLOOKUP($C78,TabelaNorm!$A$2:$E$50,5,FALSE)=1,"x",""))</f>
        <v/>
      </c>
      <c r="J78" s="126"/>
      <c r="K78" s="124" t="str">
        <f>IF(ISERROR(VLOOKUP($C78,TabelaNorm!$A$2:$E$50,4,FALSE)),"","=")</f>
        <v>=</v>
      </c>
      <c r="L78" s="148">
        <f t="shared" si="0"/>
        <v>7.84</v>
      </c>
      <c r="M78" s="125" t="str">
        <f>IF(ISERROR(VLOOKUP($C78,TabelaNorm!$A$2:$E$50,4,FALSE)),"","m2")</f>
        <v>m2</v>
      </c>
      <c r="N78" s="122"/>
    </row>
    <row r="79" spans="1:14" s="173" customFormat="1" x14ac:dyDescent="0.2">
      <c r="A79" s="118"/>
      <c r="B79" s="119"/>
      <c r="C79" s="114" t="s">
        <v>3</v>
      </c>
      <c r="D79" s="126">
        <v>18</v>
      </c>
      <c r="E79" s="124" t="str">
        <f>IF(ISERROR(VLOOKUP(C79,TabelaNorm!$A$2:$E$50,4,FALSE)),"",VLOOKUP(C79,TabelaNorm!$A$2:$E$50,4,FALSE))</f>
        <v>mb</v>
      </c>
      <c r="F79" s="124" t="str">
        <f>IF(ISERROR(VLOOKUP(C79,TabelaNorm!$A$2:$E$50,4,FALSE)),"","x")</f>
        <v>x</v>
      </c>
      <c r="G79" s="127">
        <f>IF(ISERROR(VLOOKUP($C79,TabelaNorm!$A$2:$E$50,2,FALSE)),"",VLOOKUP($C79,TabelaNorm!$A$2:$E$50,2,FALSE))</f>
        <v>0.5</v>
      </c>
      <c r="H79" s="127" t="str">
        <f>IF(ISERROR(VLOOKUP($C79,TabelaNorm!$A$2:$E$50,3,FALSE)),"",VLOOKUP($C79,TabelaNorm!$A$2:$E$50,3,FALSE))</f>
        <v>m2/mb</v>
      </c>
      <c r="I79" s="124" t="str">
        <f>IF(ISERROR(IF(VLOOKUP($C79,TabelaNorm!$A$2:$E$50,5,FALSE)=1,"x","")),"",IF(VLOOKUP($C79,TabelaNorm!$A$2:$E$50,5,FALSE)=1,"x",""))</f>
        <v/>
      </c>
      <c r="J79" s="126"/>
      <c r="K79" s="124" t="str">
        <f>IF(ISERROR(VLOOKUP($C79,TabelaNorm!$A$2:$E$50,4,FALSE)),"","=")</f>
        <v>=</v>
      </c>
      <c r="L79" s="148">
        <f t="shared" si="0"/>
        <v>9</v>
      </c>
      <c r="M79" s="125" t="str">
        <f>IF(ISERROR(VLOOKUP($C79,TabelaNorm!$A$2:$E$50,4,FALSE)),"","m2")</f>
        <v>m2</v>
      </c>
      <c r="N79" s="122"/>
    </row>
    <row r="80" spans="1:14" s="173" customFormat="1" x14ac:dyDescent="0.2">
      <c r="A80" s="118"/>
      <c r="B80" s="119"/>
      <c r="C80" s="114" t="s">
        <v>5</v>
      </c>
      <c r="D80" s="126">
        <v>3</v>
      </c>
      <c r="E80" s="124" t="str">
        <f>IF(ISERROR(VLOOKUP(C80,TabelaNorm!$A$2:$E$50,4,FALSE)),"",VLOOKUP(C80,TabelaNorm!$A$2:$E$50,4,FALSE))</f>
        <v>mb</v>
      </c>
      <c r="F80" s="124" t="str">
        <f>IF(ISERROR(VLOOKUP(C80,TabelaNorm!$A$2:$E$50,4,FALSE)),"","x")</f>
        <v>x</v>
      </c>
      <c r="G80" s="127">
        <f>IF(ISERROR(VLOOKUP($C80,TabelaNorm!$A$2:$E$50,2,FALSE)),"",VLOOKUP($C80,TabelaNorm!$A$2:$E$50,2,FALSE))</f>
        <v>0.375</v>
      </c>
      <c r="H80" s="127" t="str">
        <f>IF(ISERROR(VLOOKUP($C80,TabelaNorm!$A$2:$E$50,3,FALSE)),"",VLOOKUP($C80,TabelaNorm!$A$2:$E$50,3,FALSE))</f>
        <v>m2/mb</v>
      </c>
      <c r="I80" s="124" t="str">
        <f>IF(ISERROR(IF(VLOOKUP($C80,TabelaNorm!$A$2:$E$50,5,FALSE)=1,"x","")),"",IF(VLOOKUP($C80,TabelaNorm!$A$2:$E$50,5,FALSE)=1,"x",""))</f>
        <v/>
      </c>
      <c r="J80" s="126"/>
      <c r="K80" s="124" t="str">
        <f>IF(ISERROR(VLOOKUP($C80,TabelaNorm!$A$2:$E$50,4,FALSE)),"","=")</f>
        <v>=</v>
      </c>
      <c r="L80" s="148">
        <f t="shared" si="0"/>
        <v>1.125</v>
      </c>
      <c r="M80" s="125" t="str">
        <f>IF(ISERROR(VLOOKUP($C80,TabelaNorm!$A$2:$E$50,4,FALSE)),"","m2")</f>
        <v>m2</v>
      </c>
      <c r="N80" s="122"/>
    </row>
    <row r="81" spans="1:14" s="173" customFormat="1" x14ac:dyDescent="0.2">
      <c r="A81" s="118"/>
      <c r="B81" s="119"/>
      <c r="C81" s="114" t="s">
        <v>4</v>
      </c>
      <c r="D81" s="126">
        <v>8</v>
      </c>
      <c r="E81" s="124" t="str">
        <f>IF(ISERROR(VLOOKUP(C81,TabelaNorm!$A$2:$E$50,4,FALSE)),"",VLOOKUP(C81,TabelaNorm!$A$2:$E$50,4,FALSE))</f>
        <v>mb</v>
      </c>
      <c r="F81" s="124" t="str">
        <f>IF(ISERROR(VLOOKUP(C81,TabelaNorm!$A$2:$E$50,4,FALSE)),"","x")</f>
        <v>x</v>
      </c>
      <c r="G81" s="127">
        <f>IF(ISERROR(VLOOKUP($C81,TabelaNorm!$A$2:$E$50,2,FALSE)),"",VLOOKUP($C81,TabelaNorm!$A$2:$E$50,2,FALSE))</f>
        <v>0.26250000000000001</v>
      </c>
      <c r="H81" s="127" t="str">
        <f>IF(ISERROR(VLOOKUP($C81,TabelaNorm!$A$2:$E$50,3,FALSE)),"",VLOOKUP($C81,TabelaNorm!$A$2:$E$50,3,FALSE))</f>
        <v>m2/mb</v>
      </c>
      <c r="I81" s="124" t="str">
        <f>IF(ISERROR(IF(VLOOKUP($C81,TabelaNorm!$A$2:$E$50,5,FALSE)=1,"x","")),"",IF(VLOOKUP($C81,TabelaNorm!$A$2:$E$50,5,FALSE)=1,"x",""))</f>
        <v/>
      </c>
      <c r="J81" s="126"/>
      <c r="K81" s="124" t="str">
        <f>IF(ISERROR(VLOOKUP($C81,TabelaNorm!$A$2:$E$50,4,FALSE)),"","=")</f>
        <v>=</v>
      </c>
      <c r="L81" s="148">
        <f t="shared" ref="L81:L94" si="2">IF(ISERROR(IF(I81="x",D81*G81*J81,D81*G81)),"",IF(I81="x",D81*G81*J81,D81*G81))</f>
        <v>2.1</v>
      </c>
      <c r="M81" s="125" t="str">
        <f>IF(ISERROR(VLOOKUP($C81,TabelaNorm!$A$2:$E$50,4,FALSE)),"","m2")</f>
        <v>m2</v>
      </c>
      <c r="N81" s="122"/>
    </row>
    <row r="82" spans="1:14" s="173" customFormat="1" x14ac:dyDescent="0.2">
      <c r="A82" s="118"/>
      <c r="B82" s="119"/>
      <c r="C82" s="114" t="s">
        <v>1</v>
      </c>
      <c r="D82" s="126">
        <v>6</v>
      </c>
      <c r="E82" s="124" t="str">
        <f>IF(ISERROR(VLOOKUP(C82,TabelaNorm!$A$2:$E$50,4,FALSE)),"",VLOOKUP(C82,TabelaNorm!$A$2:$E$50,4,FALSE))</f>
        <v>szt</v>
      </c>
      <c r="F82" s="124" t="str">
        <f>IF(ISERROR(VLOOKUP(C82,TabelaNorm!$A$2:$E$50,4,FALSE)),"","x")</f>
        <v>x</v>
      </c>
      <c r="G82" s="127">
        <f>IF(ISERROR(VLOOKUP($C82,TabelaNorm!$A$2:$E$50,2,FALSE)),"",VLOOKUP($C82,TabelaNorm!$A$2:$E$50,2,FALSE))</f>
        <v>0.5</v>
      </c>
      <c r="H82" s="127" t="str">
        <f>IF(ISERROR(VLOOKUP($C82,TabelaNorm!$A$2:$E$50,3,FALSE)),"",VLOOKUP($C82,TabelaNorm!$A$2:$E$50,3,FALSE))</f>
        <v>m2</v>
      </c>
      <c r="I82" s="124" t="str">
        <f>IF(ISERROR(IF(VLOOKUP($C82,TabelaNorm!$A$2:$E$50,5,FALSE)=1,"x","")),"",IF(VLOOKUP($C82,TabelaNorm!$A$2:$E$50,5,FALSE)=1,"x",""))</f>
        <v>x</v>
      </c>
      <c r="J82" s="126">
        <v>4</v>
      </c>
      <c r="K82" s="124" t="str">
        <f>IF(ISERROR(VLOOKUP($C82,TabelaNorm!$A$2:$E$50,4,FALSE)),"","=")</f>
        <v>=</v>
      </c>
      <c r="L82" s="148">
        <f t="shared" si="2"/>
        <v>12</v>
      </c>
      <c r="M82" s="125" t="str">
        <f>IF(ISERROR(VLOOKUP($C82,TabelaNorm!$A$2:$E$50,4,FALSE)),"","m2")</f>
        <v>m2</v>
      </c>
      <c r="N82" s="122"/>
    </row>
    <row r="83" spans="1:14" s="173" customFormat="1" x14ac:dyDescent="0.2">
      <c r="A83" s="118"/>
      <c r="B83" s="119" t="s">
        <v>248</v>
      </c>
      <c r="C83" s="114" t="s">
        <v>26</v>
      </c>
      <c r="D83" s="126">
        <v>180</v>
      </c>
      <c r="E83" s="124" t="str">
        <f>IF(ISERROR(VLOOKUP(C83,TabelaNorm!$A$2:$E$50,4,FALSE)),"",VLOOKUP(C83,TabelaNorm!$A$2:$E$50,4,FALSE))</f>
        <v>mb</v>
      </c>
      <c r="F83" s="124" t="str">
        <f>IF(ISERROR(VLOOKUP(C83,TabelaNorm!$A$2:$E$50,4,FALSE)),"","x")</f>
        <v>x</v>
      </c>
      <c r="G83" s="127">
        <f>IF(ISERROR(VLOOKUP($C83,TabelaNorm!$A$2:$E$50,2,FALSE)),"",VLOOKUP($C83,TabelaNorm!$A$2:$E$50,2,FALSE))</f>
        <v>0.08</v>
      </c>
      <c r="H83" s="127" t="str">
        <f>IF(ISERROR(VLOOKUP($C83,TabelaNorm!$A$2:$E$50,3,FALSE)),"",VLOOKUP($C83,TabelaNorm!$A$2:$E$50,3,FALSE))</f>
        <v>m2/mb</v>
      </c>
      <c r="I83" s="124" t="str">
        <f>IF(ISERROR(IF(VLOOKUP($C83,TabelaNorm!$A$2:$E$50,5,FALSE)=1,"x","")),"",IF(VLOOKUP($C83,TabelaNorm!$A$2:$E$50,5,FALSE)=1,"x",""))</f>
        <v/>
      </c>
      <c r="J83" s="126"/>
      <c r="K83" s="124" t="str">
        <f>IF(ISERROR(VLOOKUP($C83,TabelaNorm!$A$2:$E$50,4,FALSE)),"","=")</f>
        <v>=</v>
      </c>
      <c r="L83" s="148">
        <f t="shared" si="2"/>
        <v>14.4</v>
      </c>
      <c r="M83" s="125" t="str">
        <f>IF(ISERROR(VLOOKUP($C83,TabelaNorm!$A$2:$E$50,4,FALSE)),"","m2")</f>
        <v>m2</v>
      </c>
      <c r="N83" s="122"/>
    </row>
    <row r="84" spans="1:14" s="173" customFormat="1" x14ac:dyDescent="0.2">
      <c r="A84" s="118"/>
      <c r="B84" s="119"/>
      <c r="C84" s="114" t="s">
        <v>24</v>
      </c>
      <c r="D84" s="126">
        <v>293</v>
      </c>
      <c r="E84" s="124" t="str">
        <f>IF(ISERROR(VLOOKUP(C84,TabelaNorm!$A$2:$E$50,4,FALSE)),"",VLOOKUP(C84,TabelaNorm!$A$2:$E$50,4,FALSE))</f>
        <v>mb</v>
      </c>
      <c r="F84" s="124" t="str">
        <f>IF(ISERROR(VLOOKUP(C84,TabelaNorm!$A$2:$E$50,4,FALSE)),"","x")</f>
        <v>x</v>
      </c>
      <c r="G84" s="127">
        <f>IF(ISERROR(VLOOKUP($C84,TabelaNorm!$A$2:$E$50,2,FALSE)),"",VLOOKUP($C84,TabelaNorm!$A$2:$E$50,2,FALSE))</f>
        <v>0.24</v>
      </c>
      <c r="H84" s="127" t="str">
        <f>IF(ISERROR(VLOOKUP($C84,TabelaNorm!$A$2:$E$50,3,FALSE)),"",VLOOKUP($C84,TabelaNorm!$A$2:$E$50,3,FALSE))</f>
        <v>m2/mb</v>
      </c>
      <c r="I84" s="124" t="str">
        <f>IF(ISERROR(IF(VLOOKUP($C84,TabelaNorm!$A$2:$E$50,5,FALSE)=1,"x","")),"",IF(VLOOKUP($C84,TabelaNorm!$A$2:$E$50,5,FALSE)=1,"x",""))</f>
        <v/>
      </c>
      <c r="J84" s="126"/>
      <c r="K84" s="124" t="str">
        <f>IF(ISERROR(VLOOKUP($C84,TabelaNorm!$A$2:$E$50,4,FALSE)),"","=")</f>
        <v>=</v>
      </c>
      <c r="L84" s="148">
        <f t="shared" si="2"/>
        <v>70.319999999999993</v>
      </c>
      <c r="M84" s="125" t="str">
        <f>IF(ISERROR(VLOOKUP($C84,TabelaNorm!$A$2:$E$50,4,FALSE)),"","m2")</f>
        <v>m2</v>
      </c>
      <c r="N84" s="122"/>
    </row>
    <row r="85" spans="1:14" s="173" customFormat="1" x14ac:dyDescent="0.2">
      <c r="A85" s="118"/>
      <c r="B85" s="119"/>
      <c r="C85" s="114" t="s">
        <v>22</v>
      </c>
      <c r="D85" s="126">
        <v>148</v>
      </c>
      <c r="E85" s="124" t="str">
        <f>IF(ISERROR(VLOOKUP(C85,TabelaNorm!$A$2:$E$50,4,FALSE)),"",VLOOKUP(C85,TabelaNorm!$A$2:$E$50,4,FALSE))</f>
        <v>mb</v>
      </c>
      <c r="F85" s="124" t="str">
        <f>IF(ISERROR(VLOOKUP(C85,TabelaNorm!$A$2:$E$50,4,FALSE)),"","x")</f>
        <v>x</v>
      </c>
      <c r="G85" s="127">
        <f>IF(ISERROR(VLOOKUP($C85,TabelaNorm!$A$2:$E$50,2,FALSE)),"",VLOOKUP($C85,TabelaNorm!$A$2:$E$50,2,FALSE))</f>
        <v>0.2</v>
      </c>
      <c r="H85" s="127" t="str">
        <f>IF(ISERROR(VLOOKUP($C85,TabelaNorm!$A$2:$E$50,3,FALSE)),"",VLOOKUP($C85,TabelaNorm!$A$2:$E$50,3,FALSE))</f>
        <v>m2/mb</v>
      </c>
      <c r="I85" s="124" t="str">
        <f>IF(ISERROR(IF(VLOOKUP($C85,TabelaNorm!$A$2:$E$50,5,FALSE)=1,"x","")),"",IF(VLOOKUP($C85,TabelaNorm!$A$2:$E$50,5,FALSE)=1,"x",""))</f>
        <v/>
      </c>
      <c r="J85" s="126"/>
      <c r="K85" s="124" t="str">
        <f>IF(ISERROR(VLOOKUP($C85,TabelaNorm!$A$2:$E$50,4,FALSE)),"","=")</f>
        <v>=</v>
      </c>
      <c r="L85" s="148">
        <f t="shared" si="2"/>
        <v>29.6</v>
      </c>
      <c r="M85" s="125" t="str">
        <f>IF(ISERROR(VLOOKUP($C85,TabelaNorm!$A$2:$E$50,4,FALSE)),"","m2")</f>
        <v>m2</v>
      </c>
      <c r="N85" s="122"/>
    </row>
    <row r="86" spans="1:14" x14ac:dyDescent="0.2">
      <c r="A86" s="118"/>
      <c r="B86" s="119"/>
      <c r="C86" s="114" t="s">
        <v>14</v>
      </c>
      <c r="D86" s="126">
        <v>108</v>
      </c>
      <c r="E86" s="124" t="str">
        <f>IF(ISERROR(VLOOKUP(C86,TabelaNorm!$A$2:$E$50,4,FALSE)),"",VLOOKUP(C86,TabelaNorm!$A$2:$E$50,4,FALSE))</f>
        <v>mb</v>
      </c>
      <c r="F86" s="124" t="str">
        <f>IF(ISERROR(VLOOKUP(C86,TabelaNorm!$A$2:$E$50,4,FALSE)),"","x")</f>
        <v>x</v>
      </c>
      <c r="G86" s="127">
        <f>IF(ISERROR(VLOOKUP($C86,TabelaNorm!$A$2:$E$50,2,FALSE)),"",VLOOKUP($C86,TabelaNorm!$A$2:$E$50,2,FALSE))</f>
        <v>0.12</v>
      </c>
      <c r="H86" s="127" t="str">
        <f>IF(ISERROR(VLOOKUP($C86,TabelaNorm!$A$2:$E$50,3,FALSE)),"",VLOOKUP($C86,TabelaNorm!$A$2:$E$50,3,FALSE))</f>
        <v>m2/mb</v>
      </c>
      <c r="I86" s="124" t="str">
        <f>IF(ISERROR(IF(VLOOKUP($C86,TabelaNorm!$A$2:$E$50,5,FALSE)=1,"x","")),"",IF(VLOOKUP($C86,TabelaNorm!$A$2:$E$50,5,FALSE)=1,"x",""))</f>
        <v/>
      </c>
      <c r="J86" s="126"/>
      <c r="K86" s="124" t="str">
        <f>IF(ISERROR(VLOOKUP($C86,TabelaNorm!$A$2:$E$50,4,FALSE)),"","=")</f>
        <v>=</v>
      </c>
      <c r="L86" s="148">
        <f t="shared" si="2"/>
        <v>12.959999999999999</v>
      </c>
      <c r="M86" s="125" t="str">
        <f>IF(ISERROR(VLOOKUP($C86,TabelaNorm!$A$2:$E$50,4,FALSE)),"","m2")</f>
        <v>m2</v>
      </c>
      <c r="N86" s="122"/>
    </row>
    <row r="87" spans="1:14" x14ac:dyDescent="0.2">
      <c r="A87" s="118"/>
      <c r="B87" s="119"/>
      <c r="C87" s="114" t="s">
        <v>23</v>
      </c>
      <c r="D87" s="126">
        <v>5</v>
      </c>
      <c r="E87" s="124" t="str">
        <f>IF(ISERROR(VLOOKUP(C87,TabelaNorm!$A$2:$E$50,4,FALSE)),"",VLOOKUP(C87,TabelaNorm!$A$2:$E$50,4,FALSE))</f>
        <v>mb</v>
      </c>
      <c r="F87" s="124" t="str">
        <f>IF(ISERROR(VLOOKUP(C87,TabelaNorm!$A$2:$E$50,4,FALSE)),"","x")</f>
        <v>x</v>
      </c>
      <c r="G87" s="127">
        <f>IF(ISERROR(VLOOKUP($C87,TabelaNorm!$A$2:$E$50,2,FALSE)),"",VLOOKUP($C87,TabelaNorm!$A$2:$E$50,2,FALSE))</f>
        <v>0.18</v>
      </c>
      <c r="H87" s="127" t="str">
        <f>IF(ISERROR(VLOOKUP($C87,TabelaNorm!$A$2:$E$50,3,FALSE)),"",VLOOKUP($C87,TabelaNorm!$A$2:$E$50,3,FALSE))</f>
        <v>m2/mb</v>
      </c>
      <c r="I87" s="124" t="str">
        <f>IF(ISERROR(IF(VLOOKUP($C87,TabelaNorm!$A$2:$E$50,5,FALSE)=1,"x","")),"",IF(VLOOKUP($C87,TabelaNorm!$A$2:$E$50,5,FALSE)=1,"x",""))</f>
        <v/>
      </c>
      <c r="J87" s="126"/>
      <c r="K87" s="124" t="str">
        <f>IF(ISERROR(VLOOKUP($C87,TabelaNorm!$A$2:$E$50,4,FALSE)),"","=")</f>
        <v>=</v>
      </c>
      <c r="L87" s="148">
        <f t="shared" si="2"/>
        <v>0.89999999999999991</v>
      </c>
      <c r="M87" s="125" t="str">
        <f>IF(ISERROR(VLOOKUP($C87,TabelaNorm!$A$2:$E$50,4,FALSE)),"","m2")</f>
        <v>m2</v>
      </c>
      <c r="N87" s="122"/>
    </row>
    <row r="88" spans="1:14" x14ac:dyDescent="0.2">
      <c r="A88" s="118"/>
      <c r="B88" s="119"/>
      <c r="C88" s="114" t="s">
        <v>27</v>
      </c>
      <c r="D88" s="126">
        <v>9</v>
      </c>
      <c r="E88" s="124" t="str">
        <f>IF(ISERROR(VLOOKUP(C88,TabelaNorm!$A$2:$E$50,4,FALSE)),"",VLOOKUP(C88,TabelaNorm!$A$2:$E$50,4,FALSE))</f>
        <v>mb</v>
      </c>
      <c r="F88" s="124" t="str">
        <f>IF(ISERROR(VLOOKUP(C88,TabelaNorm!$A$2:$E$50,4,FALSE)),"","x")</f>
        <v>x</v>
      </c>
      <c r="G88" s="127">
        <f>IF(ISERROR(VLOOKUP($C88,TabelaNorm!$A$2:$E$50,2,FALSE)),"",VLOOKUP($C88,TabelaNorm!$A$2:$E$50,2,FALSE))</f>
        <v>0.12</v>
      </c>
      <c r="H88" s="127" t="str">
        <f>IF(ISERROR(VLOOKUP($C88,TabelaNorm!$A$2:$E$50,3,FALSE)),"",VLOOKUP($C88,TabelaNorm!$A$2:$E$50,3,FALSE))</f>
        <v>m2/mb</v>
      </c>
      <c r="I88" s="124" t="str">
        <f>IF(ISERROR(IF(VLOOKUP($C88,TabelaNorm!$A$2:$E$50,5,FALSE)=1,"x","")),"",IF(VLOOKUP($C88,TabelaNorm!$A$2:$E$50,5,FALSE)=1,"x",""))</f>
        <v/>
      </c>
      <c r="J88" s="126"/>
      <c r="K88" s="124" t="str">
        <f>IF(ISERROR(VLOOKUP($C88,TabelaNorm!$A$2:$E$50,4,FALSE)),"","=")</f>
        <v>=</v>
      </c>
      <c r="L88" s="148">
        <f t="shared" si="2"/>
        <v>1.08</v>
      </c>
      <c r="M88" s="125" t="str">
        <f>IF(ISERROR(VLOOKUP($C88,TabelaNorm!$A$2:$E$50,4,FALSE)),"","m2")</f>
        <v>m2</v>
      </c>
      <c r="N88" s="122"/>
    </row>
    <row r="89" spans="1:14" x14ac:dyDescent="0.2">
      <c r="A89" s="118"/>
      <c r="B89" s="130" t="s">
        <v>180</v>
      </c>
      <c r="C89" s="114" t="s">
        <v>24</v>
      </c>
      <c r="D89" s="126">
        <v>6</v>
      </c>
      <c r="E89" s="124" t="str">
        <f>IF(ISERROR(VLOOKUP(C89,[2]TabelaNorm!$A$2:$E$50,4,FALSE)),"",VLOOKUP(C89,[2]TabelaNorm!$A$2:$E$50,4,FALSE))</f>
        <v>mb</v>
      </c>
      <c r="F89" s="124" t="str">
        <f>IF(ISERROR(VLOOKUP(C89,[2]TabelaNorm!$A$2:$E$50,4,FALSE)),"","x")</f>
        <v>x</v>
      </c>
      <c r="G89" s="127">
        <f>IF(ISERROR(VLOOKUP($C89,[2]TabelaNorm!$A$2:$E$50,2,FALSE)),"",VLOOKUP($C89,[2]TabelaNorm!$A$2:$E$50,2,FALSE))</f>
        <v>0.24</v>
      </c>
      <c r="H89" s="127" t="str">
        <f>IF(ISERROR(VLOOKUP($C89,[2]TabelaNorm!$A$2:$E$50,3,FALSE)),"",VLOOKUP($C89,[2]TabelaNorm!$A$2:$E$50,3,FALSE))</f>
        <v>m2/mb</v>
      </c>
      <c r="I89" s="124" t="str">
        <f>IF(ISERROR(IF(VLOOKUP($C89,[2]TabelaNorm!$A$2:$E$50,5,FALSE)=1,"x","")),"",IF(VLOOKUP($C89,[2]TabelaNorm!$A$2:$E$50,5,FALSE)=1,"x",""))</f>
        <v/>
      </c>
      <c r="J89" s="126"/>
      <c r="K89" s="124" t="str">
        <f>IF(ISERROR(VLOOKUP($C89,[2]TabelaNorm!$A$2:$E$50,4,FALSE)),"","=")</f>
        <v>=</v>
      </c>
      <c r="L89" s="148">
        <f t="shared" si="2"/>
        <v>1.44</v>
      </c>
      <c r="M89" s="125" t="str">
        <f>IF(ISERROR(VLOOKUP($C89,[2]TabelaNorm!$A$2:$E$50,4,FALSE)),"","m2")</f>
        <v>m2</v>
      </c>
      <c r="N89" s="122"/>
    </row>
    <row r="90" spans="1:14" x14ac:dyDescent="0.2">
      <c r="A90" s="118"/>
      <c r="B90" s="119" t="s">
        <v>249</v>
      </c>
      <c r="C90" s="114" t="s">
        <v>24</v>
      </c>
      <c r="D90" s="126">
        <v>24</v>
      </c>
      <c r="E90" s="124" t="str">
        <f>IF(ISERROR(VLOOKUP(C90,TabelaNorm!$A$2:$E$50,4,FALSE)),"",VLOOKUP(C90,TabelaNorm!$A$2:$E$50,4,FALSE))</f>
        <v>mb</v>
      </c>
      <c r="F90" s="124" t="str">
        <f>IF(ISERROR(VLOOKUP(C90,TabelaNorm!$A$2:$E$50,4,FALSE)),"","x")</f>
        <v>x</v>
      </c>
      <c r="G90" s="127">
        <f>IF(ISERROR(VLOOKUP($C90,TabelaNorm!$A$2:$E$50,2,FALSE)),"",VLOOKUP($C90,TabelaNorm!$A$2:$E$50,2,FALSE))</f>
        <v>0.24</v>
      </c>
      <c r="H90" s="127" t="str">
        <f>IF(ISERROR(VLOOKUP($C90,TabelaNorm!$A$2:$E$50,3,FALSE)),"",VLOOKUP($C90,TabelaNorm!$A$2:$E$50,3,FALSE))</f>
        <v>m2/mb</v>
      </c>
      <c r="I90" s="124" t="str">
        <f>IF(ISERROR(IF(VLOOKUP($C90,TabelaNorm!$A$2:$E$50,5,FALSE)=1,"x","")),"",IF(VLOOKUP($C90,TabelaNorm!$A$2:$E$50,5,FALSE)=1,"x",""))</f>
        <v/>
      </c>
      <c r="J90" s="126"/>
      <c r="K90" s="124" t="str">
        <f>IF(ISERROR(VLOOKUP($C90,TabelaNorm!$A$2:$E$50,4,FALSE)),"","=")</f>
        <v>=</v>
      </c>
      <c r="L90" s="148">
        <f t="shared" si="2"/>
        <v>5.76</v>
      </c>
      <c r="M90" s="125" t="str">
        <f>IF(ISERROR(VLOOKUP($C90,TabelaNorm!$A$2:$E$50,4,FALSE)),"","m2")</f>
        <v>m2</v>
      </c>
      <c r="N90" s="122"/>
    </row>
    <row r="91" spans="1:14" x14ac:dyDescent="0.2">
      <c r="A91" s="118"/>
      <c r="B91" s="119"/>
      <c r="C91" s="114" t="s">
        <v>14</v>
      </c>
      <c r="D91" s="126">
        <v>9</v>
      </c>
      <c r="E91" s="124" t="str">
        <f>IF(ISERROR(VLOOKUP(C91,TabelaNorm!$A$2:$E$50,4,FALSE)),"",VLOOKUP(C91,TabelaNorm!$A$2:$E$50,4,FALSE))</f>
        <v>mb</v>
      </c>
      <c r="F91" s="124" t="str">
        <f>IF(ISERROR(VLOOKUP(C91,TabelaNorm!$A$2:$E$50,4,FALSE)),"","x")</f>
        <v>x</v>
      </c>
      <c r="G91" s="127">
        <f>IF(ISERROR(VLOOKUP($C91,TabelaNorm!$A$2:$E$50,2,FALSE)),"",VLOOKUP($C91,TabelaNorm!$A$2:$E$50,2,FALSE))</f>
        <v>0.12</v>
      </c>
      <c r="H91" s="127" t="str">
        <f>IF(ISERROR(VLOOKUP($C91,TabelaNorm!$A$2:$E$50,3,FALSE)),"",VLOOKUP($C91,TabelaNorm!$A$2:$E$50,3,FALSE))</f>
        <v>m2/mb</v>
      </c>
      <c r="I91" s="124" t="str">
        <f>IF(ISERROR(IF(VLOOKUP($C91,TabelaNorm!$A$2:$E$50,5,FALSE)=1,"x","")),"",IF(VLOOKUP($C91,TabelaNorm!$A$2:$E$50,5,FALSE)=1,"x",""))</f>
        <v/>
      </c>
      <c r="J91" s="126"/>
      <c r="K91" s="124" t="str">
        <f>IF(ISERROR(VLOOKUP($C91,TabelaNorm!$A$2:$E$50,4,FALSE)),"","=")</f>
        <v>=</v>
      </c>
      <c r="L91" s="148">
        <f t="shared" si="2"/>
        <v>1.08</v>
      </c>
      <c r="M91" s="125" t="str">
        <f>IF(ISERROR(VLOOKUP($C91,TabelaNorm!$A$2:$E$50,4,FALSE)),"","m2")</f>
        <v>m2</v>
      </c>
      <c r="N91" s="122"/>
    </row>
    <row r="92" spans="1:14" x14ac:dyDescent="0.2">
      <c r="A92" s="118"/>
      <c r="B92" s="119"/>
      <c r="C92" s="114" t="s">
        <v>27</v>
      </c>
      <c r="D92" s="126">
        <v>11</v>
      </c>
      <c r="E92" s="124" t="str">
        <f>IF(ISERROR(VLOOKUP(C92,TabelaNorm!$A$2:$E$50,4,FALSE)),"",VLOOKUP(C92,TabelaNorm!$A$2:$E$50,4,FALSE))</f>
        <v>mb</v>
      </c>
      <c r="F92" s="124" t="str">
        <f>IF(ISERROR(VLOOKUP(C92,TabelaNorm!$A$2:$E$50,4,FALSE)),"","x")</f>
        <v>x</v>
      </c>
      <c r="G92" s="127">
        <f>IF(ISERROR(VLOOKUP($C92,TabelaNorm!$A$2:$E$50,2,FALSE)),"",VLOOKUP($C92,TabelaNorm!$A$2:$E$50,2,FALSE))</f>
        <v>0.12</v>
      </c>
      <c r="H92" s="127" t="str">
        <f>IF(ISERROR(VLOOKUP($C92,TabelaNorm!$A$2:$E$50,3,FALSE)),"",VLOOKUP($C92,TabelaNorm!$A$2:$E$50,3,FALSE))</f>
        <v>m2/mb</v>
      </c>
      <c r="I92" s="124" t="str">
        <f>IF(ISERROR(IF(VLOOKUP($C92,TabelaNorm!$A$2:$E$50,5,FALSE)=1,"x","")),"",IF(VLOOKUP($C92,TabelaNorm!$A$2:$E$50,5,FALSE)=1,"x",""))</f>
        <v/>
      </c>
      <c r="J92" s="126"/>
      <c r="K92" s="124" t="str">
        <f>IF(ISERROR(VLOOKUP($C92,TabelaNorm!$A$2:$E$50,4,FALSE)),"","=")</f>
        <v>=</v>
      </c>
      <c r="L92" s="148">
        <f t="shared" si="2"/>
        <v>1.3199999999999998</v>
      </c>
      <c r="M92" s="125" t="str">
        <f>IF(ISERROR(VLOOKUP($C92,TabelaNorm!$A$2:$E$50,4,FALSE)),"","m2")</f>
        <v>m2</v>
      </c>
      <c r="N92" s="122"/>
    </row>
    <row r="93" spans="1:14" x14ac:dyDescent="0.2">
      <c r="A93" s="118"/>
      <c r="B93" s="119"/>
      <c r="C93" s="114" t="s">
        <v>23</v>
      </c>
      <c r="D93" s="126">
        <v>5</v>
      </c>
      <c r="E93" s="124" t="str">
        <f>IF(ISERROR(VLOOKUP(C93,TabelaNorm!$A$2:$E$50,4,FALSE)),"",VLOOKUP(C93,TabelaNorm!$A$2:$E$50,4,FALSE))</f>
        <v>mb</v>
      </c>
      <c r="F93" s="124" t="str">
        <f>IF(ISERROR(VLOOKUP(C93,TabelaNorm!$A$2:$E$50,4,FALSE)),"","x")</f>
        <v>x</v>
      </c>
      <c r="G93" s="127">
        <f>IF(ISERROR(VLOOKUP($C93,TabelaNorm!$A$2:$E$50,2,FALSE)),"",VLOOKUP($C93,TabelaNorm!$A$2:$E$50,2,FALSE))</f>
        <v>0.18</v>
      </c>
      <c r="H93" s="127" t="str">
        <f>IF(ISERROR(VLOOKUP($C93,TabelaNorm!$A$2:$E$50,3,FALSE)),"",VLOOKUP($C93,TabelaNorm!$A$2:$E$50,3,FALSE))</f>
        <v>m2/mb</v>
      </c>
      <c r="I93" s="124" t="str">
        <f>IF(ISERROR(IF(VLOOKUP($C93,TabelaNorm!$A$2:$E$50,5,FALSE)=1,"x","")),"",IF(VLOOKUP($C93,TabelaNorm!$A$2:$E$50,5,FALSE)=1,"x",""))</f>
        <v/>
      </c>
      <c r="J93" s="126"/>
      <c r="K93" s="124" t="str">
        <f>IF(ISERROR(VLOOKUP($C93,TabelaNorm!$A$2:$E$50,4,FALSE)),"","=")</f>
        <v>=</v>
      </c>
      <c r="L93" s="148">
        <f t="shared" si="2"/>
        <v>0.89999999999999991</v>
      </c>
      <c r="M93" s="125" t="str">
        <f>IF(ISERROR(VLOOKUP($C93,TabelaNorm!$A$2:$E$50,4,FALSE)),"","m2")</f>
        <v>m2</v>
      </c>
      <c r="N93" s="122"/>
    </row>
    <row r="94" spans="1:14" ht="13.5" thickBot="1" x14ac:dyDescent="0.25">
      <c r="A94" s="118"/>
      <c r="B94" s="119"/>
      <c r="C94" s="114"/>
      <c r="D94" s="126"/>
      <c r="E94" s="124" t="str">
        <f>IF(ISERROR(VLOOKUP(C94,TabelaNorm!$A$2:$E$50,4,FALSE)),"",VLOOKUP(C94,TabelaNorm!$A$2:$E$50,4,FALSE))</f>
        <v/>
      </c>
      <c r="F94" s="124" t="str">
        <f>IF(ISERROR(VLOOKUP(C94,TabelaNorm!$A$2:$E$50,4,FALSE)),"","x")</f>
        <v/>
      </c>
      <c r="G94" s="127" t="str">
        <f>IF(ISERROR(VLOOKUP($C94,TabelaNorm!$A$2:$E$50,2,FALSE)),"",VLOOKUP($C94,TabelaNorm!$A$2:$E$50,2,FALSE))</f>
        <v/>
      </c>
      <c r="H94" s="127" t="str">
        <f>IF(ISERROR(VLOOKUP($C94,TabelaNorm!$A$2:$E$50,3,FALSE)),"",VLOOKUP($C94,TabelaNorm!$A$2:$E$50,3,FALSE))</f>
        <v/>
      </c>
      <c r="I94" s="124" t="str">
        <f>IF(ISERROR(IF(VLOOKUP($C94,TabelaNorm!$A$2:$E$50,5,FALSE)=1,"x","")),"",IF(VLOOKUP($C94,TabelaNorm!$A$2:$E$50,5,FALSE)=1,"x",""))</f>
        <v/>
      </c>
      <c r="J94" s="126"/>
      <c r="K94" s="124" t="str">
        <f>IF(ISERROR(VLOOKUP($C94,TabelaNorm!$A$2:$E$50,4,FALSE)),"","=")</f>
        <v/>
      </c>
      <c r="L94" s="148" t="str">
        <f t="shared" si="2"/>
        <v/>
      </c>
      <c r="M94" s="125" t="str">
        <f>IF(ISERROR(VLOOKUP($C94,TabelaNorm!$A$2:$E$50,4,FALSE)),"","m2")</f>
        <v/>
      </c>
      <c r="N94" s="163"/>
    </row>
    <row r="95" spans="1:14" ht="25.5" customHeight="1" thickBot="1" x14ac:dyDescent="0.25">
      <c r="A95" s="4"/>
      <c r="B95" s="57"/>
      <c r="C95" s="244"/>
      <c r="D95" s="244"/>
      <c r="E95" s="244"/>
      <c r="F95" s="244"/>
      <c r="G95" s="244"/>
      <c r="H95" s="244"/>
      <c r="I95" s="244"/>
      <c r="J95" s="244"/>
      <c r="K95" s="96" t="s">
        <v>37</v>
      </c>
      <c r="L95" s="104">
        <f>SUM(L42:L94)</f>
        <v>990.62500000000045</v>
      </c>
      <c r="M95" s="108" t="s">
        <v>38</v>
      </c>
      <c r="N95" s="101"/>
    </row>
    <row r="96" spans="1:14" ht="25.5" customHeight="1" thickBot="1" x14ac:dyDescent="0.25">
      <c r="A96" s="4"/>
      <c r="B96" s="57"/>
      <c r="C96" s="223" t="s">
        <v>122</v>
      </c>
      <c r="D96" s="223"/>
      <c r="E96" s="223"/>
      <c r="F96" s="223"/>
      <c r="G96" s="223"/>
      <c r="H96" s="223"/>
      <c r="I96" s="223"/>
      <c r="J96" s="223"/>
      <c r="K96" s="58" t="s">
        <v>37</v>
      </c>
      <c r="L96" s="107">
        <f>L95+L3</f>
        <v>4840.7250000000004</v>
      </c>
      <c r="M96" s="105" t="s">
        <v>38</v>
      </c>
      <c r="N96" s="11"/>
    </row>
    <row r="97" spans="2:17" ht="12.75" customHeight="1" x14ac:dyDescent="0.2">
      <c r="D97" s="2"/>
      <c r="F97" s="6"/>
      <c r="G97" s="7"/>
    </row>
    <row r="98" spans="2:17" ht="12.75" customHeight="1" x14ac:dyDescent="0.2">
      <c r="B98" s="46" t="s">
        <v>69</v>
      </c>
      <c r="C98" s="19"/>
      <c r="D98" s="20"/>
      <c r="E98" s="19"/>
      <c r="F98" s="21"/>
      <c r="G98" s="7"/>
      <c r="H98" s="235" t="s">
        <v>78</v>
      </c>
      <c r="I98" s="235"/>
      <c r="J98" s="235"/>
      <c r="K98" s="235"/>
      <c r="L98" s="235"/>
    </row>
    <row r="99" spans="2:17" ht="12.75" customHeight="1" x14ac:dyDescent="0.2">
      <c r="D99" s="2"/>
      <c r="F99" s="6"/>
      <c r="G99" s="7"/>
      <c r="Q99" s="1">
        <v>1</v>
      </c>
    </row>
    <row r="100" spans="2:17" ht="12.75" customHeight="1" x14ac:dyDescent="0.2">
      <c r="B100" s="30" t="s">
        <v>76</v>
      </c>
      <c r="C100" s="241" t="s">
        <v>77</v>
      </c>
      <c r="D100" s="241"/>
      <c r="F100" s="6"/>
      <c r="G100" s="7"/>
      <c r="H100" s="236" t="s">
        <v>93</v>
      </c>
      <c r="I100" s="236"/>
      <c r="J100" s="236"/>
      <c r="K100" s="236"/>
      <c r="L100" s="236"/>
      <c r="M100" s="236"/>
      <c r="N100" s="236"/>
      <c r="O100" s="19"/>
    </row>
    <row r="101" spans="2:17" ht="12.75" customHeight="1" x14ac:dyDescent="0.2">
      <c r="D101" s="2"/>
      <c r="F101" s="6"/>
      <c r="G101" s="7"/>
    </row>
    <row r="102" spans="2:17" ht="12.75" customHeight="1" x14ac:dyDescent="0.2">
      <c r="D102" s="2"/>
      <c r="F102" s="6"/>
      <c r="G102" s="7"/>
    </row>
    <row r="103" spans="2:17" ht="12.75" customHeight="1" x14ac:dyDescent="0.2">
      <c r="B103" s="236" t="s">
        <v>75</v>
      </c>
      <c r="C103" s="236"/>
      <c r="D103" s="236"/>
      <c r="E103" s="236"/>
      <c r="F103" s="236"/>
      <c r="G103" s="236"/>
      <c r="H103" s="236" t="s">
        <v>94</v>
      </c>
      <c r="I103" s="236"/>
      <c r="J103" s="236"/>
      <c r="K103" s="236"/>
      <c r="L103" s="236"/>
      <c r="M103" s="236"/>
      <c r="N103" s="236"/>
    </row>
    <row r="104" spans="2:17" ht="12.75" customHeight="1" x14ac:dyDescent="0.2">
      <c r="D104" s="2"/>
      <c r="F104" s="6"/>
      <c r="G104" s="7"/>
    </row>
    <row r="105" spans="2:17" x14ac:dyDescent="0.2">
      <c r="D105" s="2"/>
      <c r="F105" s="6"/>
      <c r="G105" s="7"/>
    </row>
    <row r="106" spans="2:17" x14ac:dyDescent="0.2">
      <c r="D106" s="2"/>
      <c r="F106" s="6"/>
      <c r="G106" s="7"/>
    </row>
    <row r="107" spans="2:17" x14ac:dyDescent="0.2">
      <c r="D107" s="2"/>
      <c r="F107" s="6"/>
      <c r="G107" s="7"/>
    </row>
    <row r="108" spans="2:17" x14ac:dyDescent="0.2">
      <c r="D108" s="2"/>
      <c r="F108" s="6"/>
      <c r="G108" s="7"/>
    </row>
    <row r="109" spans="2:17" x14ac:dyDescent="0.2">
      <c r="D109" s="2"/>
      <c r="F109" s="6"/>
      <c r="G109" s="7"/>
    </row>
    <row r="110" spans="2:17" x14ac:dyDescent="0.2">
      <c r="D110" s="2"/>
      <c r="F110" s="6"/>
      <c r="G110" s="7"/>
    </row>
    <row r="111" spans="2:17" x14ac:dyDescent="0.2">
      <c r="D111" s="2"/>
      <c r="F111" s="6"/>
      <c r="G111" s="7"/>
    </row>
    <row r="112" spans="2:17" x14ac:dyDescent="0.2">
      <c r="D112" s="2"/>
      <c r="F112" s="6"/>
      <c r="G112" s="7"/>
    </row>
    <row r="113" spans="4:7" x14ac:dyDescent="0.2">
      <c r="D113" s="2"/>
      <c r="F113" s="6"/>
      <c r="G113" s="7"/>
    </row>
    <row r="114" spans="4:7" x14ac:dyDescent="0.2">
      <c r="D114" s="2"/>
      <c r="F114" s="6"/>
      <c r="G114" s="7"/>
    </row>
    <row r="115" spans="4:7" x14ac:dyDescent="0.2">
      <c r="D115" s="2"/>
      <c r="F115" s="6"/>
      <c r="G115" s="7"/>
    </row>
    <row r="116" spans="4:7" x14ac:dyDescent="0.2">
      <c r="D116" s="2"/>
      <c r="F116" s="6"/>
      <c r="G116" s="7"/>
    </row>
    <row r="117" spans="4:7" x14ac:dyDescent="0.2">
      <c r="D117" s="2"/>
      <c r="F117" s="6"/>
      <c r="G117" s="7"/>
    </row>
    <row r="118" spans="4:7" x14ac:dyDescent="0.2">
      <c r="D118" s="2"/>
      <c r="F118" s="6"/>
      <c r="G118" s="7"/>
    </row>
    <row r="119" spans="4:7" x14ac:dyDescent="0.2">
      <c r="D119" s="2"/>
      <c r="F119" s="6"/>
      <c r="G119" s="7"/>
    </row>
    <row r="120" spans="4:7" x14ac:dyDescent="0.2">
      <c r="D120" s="2"/>
      <c r="F120" s="6"/>
      <c r="G120" s="7"/>
    </row>
    <row r="121" spans="4:7" x14ac:dyDescent="0.2">
      <c r="D121" s="2"/>
      <c r="F121" s="6"/>
      <c r="G121" s="7"/>
    </row>
    <row r="122" spans="4:7" x14ac:dyDescent="0.2">
      <c r="D122" s="2"/>
      <c r="F122" s="6"/>
      <c r="G122" s="7"/>
    </row>
    <row r="123" spans="4:7" x14ac:dyDescent="0.2">
      <c r="D123" s="2"/>
      <c r="F123" s="6"/>
      <c r="G123" s="7"/>
    </row>
    <row r="124" spans="4:7" x14ac:dyDescent="0.2">
      <c r="D124" s="2"/>
      <c r="F124" s="6"/>
      <c r="G124" s="7"/>
    </row>
    <row r="125" spans="4:7" x14ac:dyDescent="0.2">
      <c r="D125" s="2"/>
      <c r="F125" s="6"/>
      <c r="G125" s="7"/>
    </row>
    <row r="126" spans="4:7" x14ac:dyDescent="0.2">
      <c r="D126" s="2"/>
      <c r="F126" s="6"/>
      <c r="G126" s="7"/>
    </row>
    <row r="127" spans="4:7" x14ac:dyDescent="0.2">
      <c r="D127" s="2"/>
      <c r="F127" s="6"/>
      <c r="G127" s="7"/>
    </row>
    <row r="128" spans="4:7" x14ac:dyDescent="0.2">
      <c r="D128" s="2"/>
      <c r="F128" s="6"/>
      <c r="G128" s="7"/>
    </row>
    <row r="129" spans="4:7" x14ac:dyDescent="0.2">
      <c r="D129" s="2"/>
      <c r="F129" s="6"/>
      <c r="G129" s="7"/>
    </row>
    <row r="130" spans="4:7" x14ac:dyDescent="0.2">
      <c r="D130" s="2"/>
      <c r="F130" s="6"/>
      <c r="G130" s="7"/>
    </row>
    <row r="131" spans="4:7" x14ac:dyDescent="0.2">
      <c r="D131" s="2"/>
      <c r="F131" s="6"/>
      <c r="G131" s="7"/>
    </row>
    <row r="132" spans="4:7" x14ac:dyDescent="0.2">
      <c r="D132" s="2"/>
      <c r="F132" s="6"/>
      <c r="G132" s="7"/>
    </row>
    <row r="133" spans="4:7" x14ac:dyDescent="0.2">
      <c r="D133" s="2"/>
      <c r="F133" s="6"/>
      <c r="G133" s="7"/>
    </row>
    <row r="134" spans="4:7" x14ac:dyDescent="0.2">
      <c r="D134" s="2"/>
      <c r="F134" s="6"/>
      <c r="G134" s="7"/>
    </row>
    <row r="135" spans="4:7" x14ac:dyDescent="0.2">
      <c r="D135" s="2"/>
      <c r="F135" s="6"/>
      <c r="G135" s="7"/>
    </row>
    <row r="136" spans="4:7" x14ac:dyDescent="0.2">
      <c r="D136" s="2"/>
      <c r="F136" s="6"/>
      <c r="G136" s="7"/>
    </row>
    <row r="137" spans="4:7" x14ac:dyDescent="0.2">
      <c r="D137" s="2"/>
      <c r="F137" s="6"/>
      <c r="G137" s="7"/>
    </row>
    <row r="138" spans="4:7" x14ac:dyDescent="0.2">
      <c r="D138" s="2"/>
      <c r="F138" s="6"/>
      <c r="G138" s="7"/>
    </row>
    <row r="139" spans="4:7" x14ac:dyDescent="0.2">
      <c r="D139" s="2"/>
      <c r="F139" s="6"/>
      <c r="G139" s="7"/>
    </row>
    <row r="140" spans="4:7" x14ac:dyDescent="0.2">
      <c r="D140" s="2"/>
      <c r="F140" s="6"/>
      <c r="G140" s="7"/>
    </row>
    <row r="141" spans="4:7" x14ac:dyDescent="0.2">
      <c r="D141" s="2"/>
      <c r="F141" s="6"/>
      <c r="G141" s="7"/>
    </row>
    <row r="142" spans="4:7" x14ac:dyDescent="0.2">
      <c r="D142" s="2"/>
      <c r="F142" s="6"/>
      <c r="G142" s="7"/>
    </row>
    <row r="143" spans="4:7" x14ac:dyDescent="0.2">
      <c r="D143" s="2"/>
      <c r="F143" s="6"/>
      <c r="G143" s="7"/>
    </row>
    <row r="144" spans="4:7" x14ac:dyDescent="0.2">
      <c r="D144" s="2"/>
      <c r="F144" s="6"/>
      <c r="G144" s="7"/>
    </row>
    <row r="145" spans="4:7" x14ac:dyDescent="0.2">
      <c r="D145" s="2"/>
      <c r="F145" s="6"/>
      <c r="G145" s="7"/>
    </row>
    <row r="146" spans="4:7" x14ac:dyDescent="0.2">
      <c r="D146" s="2"/>
      <c r="F146" s="6"/>
      <c r="G146" s="7"/>
    </row>
    <row r="147" spans="4:7" x14ac:dyDescent="0.2">
      <c r="D147" s="2"/>
      <c r="F147" s="6"/>
      <c r="G147" s="7"/>
    </row>
    <row r="148" spans="4:7" x14ac:dyDescent="0.2">
      <c r="D148" s="2"/>
      <c r="F148" s="6"/>
      <c r="G148" s="7"/>
    </row>
    <row r="149" spans="4:7" x14ac:dyDescent="0.2">
      <c r="D149" s="2"/>
      <c r="F149" s="6"/>
      <c r="G149" s="7"/>
    </row>
    <row r="150" spans="4:7" x14ac:dyDescent="0.2">
      <c r="D150" s="2"/>
      <c r="F150" s="6"/>
      <c r="G150" s="7"/>
    </row>
    <row r="151" spans="4:7" x14ac:dyDescent="0.2">
      <c r="D151" s="2"/>
      <c r="F151" s="6"/>
      <c r="G151" s="7"/>
    </row>
    <row r="152" spans="4:7" x14ac:dyDescent="0.2">
      <c r="D152" s="2"/>
      <c r="F152" s="6"/>
      <c r="G152" s="7"/>
    </row>
    <row r="153" spans="4:7" x14ac:dyDescent="0.2">
      <c r="D153" s="2"/>
      <c r="F153" s="6"/>
      <c r="G153" s="7"/>
    </row>
    <row r="154" spans="4:7" x14ac:dyDescent="0.2">
      <c r="D154" s="2"/>
      <c r="F154" s="6"/>
      <c r="G154" s="7"/>
    </row>
    <row r="155" spans="4:7" x14ac:dyDescent="0.2">
      <c r="D155" s="2"/>
      <c r="F155" s="6"/>
      <c r="G155" s="7"/>
    </row>
    <row r="156" spans="4:7" x14ac:dyDescent="0.2">
      <c r="D156" s="2"/>
      <c r="F156" s="6"/>
      <c r="G156" s="7"/>
    </row>
    <row r="157" spans="4:7" x14ac:dyDescent="0.2">
      <c r="D157" s="2"/>
      <c r="F157" s="6"/>
      <c r="G157" s="7"/>
    </row>
    <row r="158" spans="4:7" x14ac:dyDescent="0.2">
      <c r="D158" s="2"/>
      <c r="F158" s="6"/>
      <c r="G158" s="7"/>
    </row>
    <row r="159" spans="4:7" x14ac:dyDescent="0.2">
      <c r="D159" s="2"/>
      <c r="F159" s="6"/>
      <c r="G159" s="7"/>
    </row>
    <row r="160" spans="4:7" x14ac:dyDescent="0.2">
      <c r="D160" s="2"/>
      <c r="F160" s="6"/>
      <c r="G160" s="7"/>
    </row>
    <row r="161" spans="4:7" x14ac:dyDescent="0.2">
      <c r="D161" s="2"/>
      <c r="F161" s="6"/>
      <c r="G161" s="7"/>
    </row>
    <row r="162" spans="4:7" x14ac:dyDescent="0.2">
      <c r="D162" s="2"/>
      <c r="F162" s="6"/>
      <c r="G162" s="7"/>
    </row>
    <row r="163" spans="4:7" x14ac:dyDescent="0.2">
      <c r="D163" s="2"/>
      <c r="F163" s="6"/>
      <c r="G163" s="7"/>
    </row>
    <row r="164" spans="4:7" x14ac:dyDescent="0.2">
      <c r="D164" s="2"/>
      <c r="F164" s="6"/>
      <c r="G164" s="7"/>
    </row>
    <row r="165" spans="4:7" x14ac:dyDescent="0.2">
      <c r="D165" s="2"/>
      <c r="F165" s="6"/>
      <c r="G165" s="7"/>
    </row>
    <row r="166" spans="4:7" x14ac:dyDescent="0.2">
      <c r="D166" s="2"/>
      <c r="F166" s="6"/>
      <c r="G166" s="7"/>
    </row>
    <row r="167" spans="4:7" x14ac:dyDescent="0.2">
      <c r="D167" s="2"/>
      <c r="F167" s="6"/>
      <c r="G167" s="7"/>
    </row>
    <row r="168" spans="4:7" x14ac:dyDescent="0.2">
      <c r="D168" s="2"/>
      <c r="F168" s="6"/>
      <c r="G168" s="7"/>
    </row>
    <row r="169" spans="4:7" x14ac:dyDescent="0.2">
      <c r="D169" s="2"/>
      <c r="F169" s="6"/>
      <c r="G169" s="7"/>
    </row>
    <row r="170" spans="4:7" x14ac:dyDescent="0.2">
      <c r="D170" s="2"/>
      <c r="F170" s="6"/>
      <c r="G170" s="7"/>
    </row>
    <row r="171" spans="4:7" x14ac:dyDescent="0.2">
      <c r="D171" s="2"/>
      <c r="F171" s="6"/>
      <c r="G171" s="7"/>
    </row>
    <row r="172" spans="4:7" x14ac:dyDescent="0.2">
      <c r="D172" s="2"/>
      <c r="F172" s="6"/>
      <c r="G172" s="7"/>
    </row>
    <row r="173" spans="4:7" x14ac:dyDescent="0.2">
      <c r="D173" s="2"/>
      <c r="F173" s="6"/>
      <c r="G173" s="7"/>
    </row>
    <row r="174" spans="4:7" x14ac:dyDescent="0.2">
      <c r="D174" s="2"/>
      <c r="F174" s="6"/>
      <c r="G174" s="7"/>
    </row>
    <row r="175" spans="4:7" x14ac:dyDescent="0.2">
      <c r="D175" s="2"/>
      <c r="F175" s="6"/>
      <c r="G175" s="7"/>
    </row>
    <row r="176" spans="4:7" x14ac:dyDescent="0.2">
      <c r="D176" s="2"/>
      <c r="F176" s="6"/>
      <c r="G176" s="7"/>
    </row>
    <row r="177" spans="4:7" x14ac:dyDescent="0.2">
      <c r="D177" s="2"/>
      <c r="F177" s="6"/>
      <c r="G177" s="7"/>
    </row>
    <row r="178" spans="4:7" x14ac:dyDescent="0.2">
      <c r="D178" s="2"/>
      <c r="F178" s="6"/>
      <c r="G178" s="7"/>
    </row>
    <row r="179" spans="4:7" x14ac:dyDescent="0.2">
      <c r="D179" s="2"/>
      <c r="F179" s="6"/>
      <c r="G179" s="7"/>
    </row>
    <row r="180" spans="4:7" x14ac:dyDescent="0.2">
      <c r="D180" s="2"/>
      <c r="F180" s="6"/>
      <c r="G180" s="7"/>
    </row>
    <row r="181" spans="4:7" x14ac:dyDescent="0.2">
      <c r="D181" s="2"/>
      <c r="F181" s="6"/>
      <c r="G181" s="7"/>
    </row>
    <row r="182" spans="4:7" x14ac:dyDescent="0.2">
      <c r="D182" s="2"/>
      <c r="F182" s="6"/>
      <c r="G182" s="7"/>
    </row>
    <row r="183" spans="4:7" x14ac:dyDescent="0.2">
      <c r="D183" s="2"/>
      <c r="F183" s="6"/>
      <c r="G183" s="7"/>
    </row>
    <row r="184" spans="4:7" x14ac:dyDescent="0.2">
      <c r="D184" s="2"/>
      <c r="F184" s="6"/>
      <c r="G184" s="7"/>
    </row>
    <row r="185" spans="4:7" x14ac:dyDescent="0.2">
      <c r="D185" s="2"/>
      <c r="F185" s="6"/>
      <c r="G185" s="7"/>
    </row>
    <row r="186" spans="4:7" x14ac:dyDescent="0.2">
      <c r="D186" s="2"/>
      <c r="F186" s="6"/>
      <c r="G186" s="7"/>
    </row>
    <row r="187" spans="4:7" x14ac:dyDescent="0.2">
      <c r="D187" s="2"/>
      <c r="F187" s="6"/>
      <c r="G187" s="7"/>
    </row>
    <row r="188" spans="4:7" x14ac:dyDescent="0.2">
      <c r="D188" s="2"/>
      <c r="F188" s="6"/>
      <c r="G188" s="7"/>
    </row>
    <row r="189" spans="4:7" x14ac:dyDescent="0.2">
      <c r="D189" s="2"/>
      <c r="F189" s="6"/>
      <c r="G189" s="7"/>
    </row>
    <row r="190" spans="4:7" x14ac:dyDescent="0.2">
      <c r="D190" s="2"/>
      <c r="F190" s="6"/>
      <c r="G190" s="7"/>
    </row>
    <row r="191" spans="4:7" x14ac:dyDescent="0.2">
      <c r="D191" s="2"/>
      <c r="F191" s="6"/>
      <c r="G191" s="7"/>
    </row>
    <row r="192" spans="4:7" x14ac:dyDescent="0.2">
      <c r="D192" s="2"/>
      <c r="F192" s="6"/>
      <c r="G192" s="7"/>
    </row>
    <row r="193" spans="4:7" x14ac:dyDescent="0.2">
      <c r="D193" s="2"/>
      <c r="F193" s="6"/>
      <c r="G193" s="7"/>
    </row>
    <row r="194" spans="4:7" x14ac:dyDescent="0.2">
      <c r="D194" s="2"/>
      <c r="F194" s="6"/>
      <c r="G194" s="7"/>
    </row>
    <row r="195" spans="4:7" x14ac:dyDescent="0.2">
      <c r="D195" s="2"/>
      <c r="F195" s="6"/>
      <c r="G195" s="7"/>
    </row>
    <row r="196" spans="4:7" x14ac:dyDescent="0.2">
      <c r="D196" s="2"/>
      <c r="F196" s="6"/>
      <c r="G196" s="7"/>
    </row>
    <row r="197" spans="4:7" x14ac:dyDescent="0.2">
      <c r="D197" s="2"/>
      <c r="F197" s="6"/>
      <c r="G197" s="7"/>
    </row>
    <row r="198" spans="4:7" x14ac:dyDescent="0.2">
      <c r="D198" s="2"/>
      <c r="F198" s="6"/>
      <c r="G198" s="7"/>
    </row>
    <row r="199" spans="4:7" x14ac:dyDescent="0.2">
      <c r="D199" s="2"/>
      <c r="F199" s="6"/>
      <c r="G199" s="7"/>
    </row>
    <row r="200" spans="4:7" x14ac:dyDescent="0.2">
      <c r="D200" s="2"/>
      <c r="F200" s="6"/>
      <c r="G200" s="7"/>
    </row>
    <row r="201" spans="4:7" x14ac:dyDescent="0.2">
      <c r="D201" s="2"/>
      <c r="F201" s="6"/>
      <c r="G201" s="7"/>
    </row>
    <row r="202" spans="4:7" x14ac:dyDescent="0.2">
      <c r="D202" s="2"/>
      <c r="F202" s="6"/>
      <c r="G202" s="7"/>
    </row>
    <row r="203" spans="4:7" x14ac:dyDescent="0.2">
      <c r="D203" s="2"/>
      <c r="F203" s="6"/>
      <c r="G203" s="7"/>
    </row>
    <row r="204" spans="4:7" x14ac:dyDescent="0.2">
      <c r="D204" s="2"/>
      <c r="F204" s="6"/>
      <c r="G204" s="7"/>
    </row>
    <row r="205" spans="4:7" x14ac:dyDescent="0.2">
      <c r="D205" s="2"/>
      <c r="F205" s="6"/>
      <c r="G205" s="7"/>
    </row>
  </sheetData>
  <mergeCells count="17">
    <mergeCell ref="B103:G103"/>
    <mergeCell ref="H103:N103"/>
    <mergeCell ref="C95:J95"/>
    <mergeCell ref="A41:B41"/>
    <mergeCell ref="K41:M41"/>
    <mergeCell ref="N40:N41"/>
    <mergeCell ref="A1:N1"/>
    <mergeCell ref="C40:M40"/>
    <mergeCell ref="H98:L98"/>
    <mergeCell ref="C100:D100"/>
    <mergeCell ref="H100:N100"/>
    <mergeCell ref="C96:J96"/>
    <mergeCell ref="D2:G2"/>
    <mergeCell ref="H2:J2"/>
    <mergeCell ref="A2:B2"/>
    <mergeCell ref="K2:M2"/>
    <mergeCell ref="C3:K3"/>
  </mergeCells>
  <phoneticPr fontId="32" type="noConversion"/>
  <pageMargins left="0.23622047244094491" right="0" top="0.11811023622047245" bottom="0" header="0.51181102362204722" footer="0.51181102362204722"/>
  <pageSetup paperSize="9" scale="90" orientation="portrait" horizontalDpi="4294967294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Q202"/>
  <sheetViews>
    <sheetView topLeftCell="A61" zoomScale="130" zoomScaleNormal="120" zoomScaleSheetLayoutView="55" workbookViewId="0">
      <selection activeCell="B53" sqref="B53"/>
    </sheetView>
  </sheetViews>
  <sheetFormatPr defaultColWidth="9.140625" defaultRowHeight="12.75" x14ac:dyDescent="0.2"/>
  <cols>
    <col min="1" max="1" width="6.5703125" style="173" customWidth="1"/>
    <col min="2" max="2" width="22.5703125" style="173" customWidth="1"/>
    <col min="3" max="3" width="5.5703125" style="173" customWidth="1"/>
    <col min="4" max="4" width="8.5703125" style="173" customWidth="1"/>
    <col min="5" max="5" width="3.5703125" style="173" customWidth="1"/>
    <col min="6" max="6" width="2.42578125" style="173" customWidth="1"/>
    <col min="7" max="7" width="8.5703125" style="173" customWidth="1"/>
    <col min="8" max="8" width="7.5703125" style="173" customWidth="1"/>
    <col min="9" max="9" width="2.42578125" style="173" customWidth="1"/>
    <col min="10" max="10" width="6.5703125" style="173" customWidth="1"/>
    <col min="11" max="11" width="2.42578125" style="173" customWidth="1"/>
    <col min="12" max="12" width="12.5703125" style="2" customWidth="1"/>
    <col min="13" max="13" width="4.5703125" style="2" customWidth="1"/>
    <col min="14" max="14" width="10.5703125" style="173" customWidth="1"/>
    <col min="15" max="15" width="5.5703125" style="173" customWidth="1"/>
    <col min="16" max="16384" width="9.140625" style="173"/>
  </cols>
  <sheetData>
    <row r="1" spans="1:14" ht="25.5" customHeight="1" x14ac:dyDescent="0.2">
      <c r="A1" s="207" t="s">
        <v>0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</row>
    <row r="2" spans="1:14" ht="25.5" customHeight="1" thickBot="1" x14ac:dyDescent="0.25">
      <c r="A2" s="238" t="s">
        <v>66</v>
      </c>
      <c r="B2" s="238"/>
      <c r="C2" s="60"/>
      <c r="D2" s="208"/>
      <c r="E2" s="208"/>
      <c r="F2" s="208"/>
      <c r="G2" s="208"/>
      <c r="H2" s="232" t="s">
        <v>131</v>
      </c>
      <c r="I2" s="232"/>
      <c r="J2" s="232"/>
      <c r="K2" s="245"/>
      <c r="L2" s="213"/>
      <c r="M2" s="213"/>
      <c r="N2" s="69" t="s">
        <v>125</v>
      </c>
    </row>
    <row r="3" spans="1:14" ht="25.5" customHeight="1" thickBot="1" x14ac:dyDescent="0.3">
      <c r="A3" s="111"/>
      <c r="B3" s="147"/>
      <c r="C3" s="246" t="s">
        <v>129</v>
      </c>
      <c r="D3" s="247"/>
      <c r="E3" s="247"/>
      <c r="F3" s="247"/>
      <c r="G3" s="247"/>
      <c r="H3" s="247"/>
      <c r="I3" s="247"/>
      <c r="J3" s="247"/>
      <c r="K3" s="248"/>
      <c r="L3" s="106">
        <f>strona5!L96</f>
        <v>4840.7250000000004</v>
      </c>
      <c r="M3" s="105" t="s">
        <v>38</v>
      </c>
      <c r="N3" s="100"/>
    </row>
    <row r="4" spans="1:14" ht="13.5" hidden="1" thickBot="1" x14ac:dyDescent="0.25">
      <c r="A4" s="32"/>
      <c r="B4" s="141"/>
      <c r="C4" s="173" t="s">
        <v>1</v>
      </c>
      <c r="N4" s="95"/>
    </row>
    <row r="5" spans="1:14" ht="13.5" hidden="1" thickBot="1" x14ac:dyDescent="0.25">
      <c r="A5" s="32"/>
      <c r="B5" s="141"/>
      <c r="C5" s="173" t="s">
        <v>2</v>
      </c>
      <c r="N5" s="95"/>
    </row>
    <row r="6" spans="1:14" ht="13.5" hidden="1" thickBot="1" x14ac:dyDescent="0.25">
      <c r="A6" s="32"/>
      <c r="B6" s="141"/>
      <c r="C6" s="173" t="s">
        <v>3</v>
      </c>
      <c r="N6" s="95"/>
    </row>
    <row r="7" spans="1:14" ht="13.5" hidden="1" thickBot="1" x14ac:dyDescent="0.25">
      <c r="A7" s="32"/>
      <c r="B7" s="141"/>
      <c r="C7" s="173" t="s">
        <v>4</v>
      </c>
      <c r="N7" s="95"/>
    </row>
    <row r="8" spans="1:14" ht="13.5" hidden="1" thickBot="1" x14ac:dyDescent="0.25">
      <c r="A8" s="32"/>
      <c r="B8" s="141"/>
      <c r="C8" s="173" t="s">
        <v>5</v>
      </c>
      <c r="N8" s="95"/>
    </row>
    <row r="9" spans="1:14" ht="13.5" hidden="1" thickBot="1" x14ac:dyDescent="0.25">
      <c r="A9" s="32"/>
      <c r="B9" s="141"/>
      <c r="C9" s="173" t="s">
        <v>6</v>
      </c>
      <c r="N9" s="95"/>
    </row>
    <row r="10" spans="1:14" ht="13.5" hidden="1" thickBot="1" x14ac:dyDescent="0.25">
      <c r="A10" s="32"/>
      <c r="B10" s="141"/>
      <c r="C10" s="173" t="s">
        <v>7</v>
      </c>
      <c r="N10" s="95"/>
    </row>
    <row r="11" spans="1:14" ht="13.5" hidden="1" thickBot="1" x14ac:dyDescent="0.25">
      <c r="A11" s="32"/>
      <c r="B11" s="141"/>
      <c r="C11" s="173" t="s">
        <v>8</v>
      </c>
      <c r="N11" s="95"/>
    </row>
    <row r="12" spans="1:14" ht="13.5" hidden="1" thickBot="1" x14ac:dyDescent="0.25">
      <c r="A12" s="32"/>
      <c r="B12" s="141"/>
      <c r="C12" s="173" t="s">
        <v>9</v>
      </c>
      <c r="N12" s="95"/>
    </row>
    <row r="13" spans="1:14" ht="13.5" hidden="1" thickBot="1" x14ac:dyDescent="0.25">
      <c r="A13" s="32"/>
      <c r="B13" s="141"/>
      <c r="C13" s="173" t="s">
        <v>10</v>
      </c>
      <c r="N13" s="95"/>
    </row>
    <row r="14" spans="1:14" ht="13.5" hidden="1" thickBot="1" x14ac:dyDescent="0.25">
      <c r="A14" s="32"/>
      <c r="B14" s="141"/>
      <c r="C14" s="173" t="s">
        <v>11</v>
      </c>
      <c r="N14" s="95"/>
    </row>
    <row r="15" spans="1:14" ht="13.5" hidden="1" thickBot="1" x14ac:dyDescent="0.25">
      <c r="A15" s="32"/>
      <c r="B15" s="141"/>
      <c r="C15" s="173" t="s">
        <v>12</v>
      </c>
      <c r="N15" s="95"/>
    </row>
    <row r="16" spans="1:14" ht="13.5" hidden="1" thickBot="1" x14ac:dyDescent="0.25">
      <c r="A16" s="32"/>
      <c r="B16" s="141"/>
      <c r="C16" s="173" t="s">
        <v>13</v>
      </c>
      <c r="N16" s="95"/>
    </row>
    <row r="17" spans="1:14" ht="13.5" hidden="1" thickBot="1" x14ac:dyDescent="0.25">
      <c r="A17" s="32"/>
      <c r="B17" s="141"/>
      <c r="C17" s="173" t="s">
        <v>14</v>
      </c>
      <c r="N17" s="95"/>
    </row>
    <row r="18" spans="1:14" ht="13.5" hidden="1" thickBot="1" x14ac:dyDescent="0.25">
      <c r="A18" s="32"/>
      <c r="B18" s="141"/>
      <c r="C18" s="173" t="s">
        <v>15</v>
      </c>
      <c r="N18" s="95"/>
    </row>
    <row r="19" spans="1:14" ht="13.5" hidden="1" thickBot="1" x14ac:dyDescent="0.25">
      <c r="A19" s="32"/>
      <c r="B19" s="141"/>
      <c r="C19" s="173" t="s">
        <v>16</v>
      </c>
      <c r="N19" s="95"/>
    </row>
    <row r="20" spans="1:14" ht="13.5" hidden="1" thickBot="1" x14ac:dyDescent="0.25">
      <c r="A20" s="32"/>
      <c r="B20" s="141"/>
      <c r="C20" s="173" t="s">
        <v>17</v>
      </c>
      <c r="N20" s="95"/>
    </row>
    <row r="21" spans="1:14" ht="13.5" hidden="1" thickBot="1" x14ac:dyDescent="0.25">
      <c r="A21" s="32"/>
      <c r="B21" s="141"/>
      <c r="C21" s="173" t="s">
        <v>18</v>
      </c>
      <c r="N21" s="95"/>
    </row>
    <row r="22" spans="1:14" ht="13.5" hidden="1" thickBot="1" x14ac:dyDescent="0.25">
      <c r="A22" s="32"/>
      <c r="B22" s="141"/>
      <c r="C22" s="173" t="s">
        <v>19</v>
      </c>
      <c r="N22" s="95"/>
    </row>
    <row r="23" spans="1:14" ht="13.5" hidden="1" thickBot="1" x14ac:dyDescent="0.25">
      <c r="A23" s="32"/>
      <c r="B23" s="141"/>
      <c r="C23" s="173" t="s">
        <v>20</v>
      </c>
      <c r="N23" s="95"/>
    </row>
    <row r="24" spans="1:14" ht="13.5" hidden="1" thickBot="1" x14ac:dyDescent="0.25">
      <c r="A24" s="32"/>
      <c r="B24" s="141"/>
      <c r="C24" s="173" t="s">
        <v>21</v>
      </c>
      <c r="N24" s="95"/>
    </row>
    <row r="25" spans="1:14" ht="13.5" hidden="1" thickBot="1" x14ac:dyDescent="0.25">
      <c r="A25" s="32"/>
      <c r="B25" s="141"/>
      <c r="C25" s="173" t="s">
        <v>22</v>
      </c>
      <c r="N25" s="95"/>
    </row>
    <row r="26" spans="1:14" ht="13.5" hidden="1" thickBot="1" x14ac:dyDescent="0.25">
      <c r="A26" s="32"/>
      <c r="B26" s="141"/>
      <c r="C26" s="173" t="s">
        <v>23</v>
      </c>
      <c r="N26" s="95"/>
    </row>
    <row r="27" spans="1:14" ht="13.5" hidden="1" thickBot="1" x14ac:dyDescent="0.25">
      <c r="A27" s="32"/>
      <c r="B27" s="141"/>
      <c r="C27" s="173" t="s">
        <v>24</v>
      </c>
      <c r="N27" s="95"/>
    </row>
    <row r="28" spans="1:14" ht="13.5" hidden="1" thickBot="1" x14ac:dyDescent="0.25">
      <c r="A28" s="32"/>
      <c r="B28" s="141"/>
      <c r="C28" s="173" t="s">
        <v>25</v>
      </c>
      <c r="N28" s="95"/>
    </row>
    <row r="29" spans="1:14" ht="13.5" hidden="1" thickBot="1" x14ac:dyDescent="0.25">
      <c r="A29" s="32"/>
      <c r="B29" s="141"/>
      <c r="C29" s="173" t="s">
        <v>26</v>
      </c>
      <c r="N29" s="95"/>
    </row>
    <row r="30" spans="1:14" ht="13.5" hidden="1" thickBot="1" x14ac:dyDescent="0.25">
      <c r="A30" s="32"/>
      <c r="B30" s="141"/>
      <c r="C30" s="173" t="s">
        <v>27</v>
      </c>
      <c r="N30" s="95"/>
    </row>
    <row r="31" spans="1:14" ht="13.5" hidden="1" thickBot="1" x14ac:dyDescent="0.25">
      <c r="A31" s="32"/>
      <c r="B31" s="141"/>
      <c r="C31" s="173" t="s">
        <v>28</v>
      </c>
      <c r="N31" s="95"/>
    </row>
    <row r="32" spans="1:14" ht="13.5" hidden="1" thickBot="1" x14ac:dyDescent="0.25">
      <c r="A32" s="32"/>
      <c r="B32" s="141"/>
      <c r="C32" s="173" t="s">
        <v>29</v>
      </c>
      <c r="N32" s="95"/>
    </row>
    <row r="33" spans="1:14" ht="13.5" hidden="1" thickBot="1" x14ac:dyDescent="0.25">
      <c r="A33" s="32"/>
      <c r="B33" s="141"/>
      <c r="C33" s="173" t="s">
        <v>30</v>
      </c>
      <c r="N33" s="95"/>
    </row>
    <row r="34" spans="1:14" ht="13.5" hidden="1" thickBot="1" x14ac:dyDescent="0.25">
      <c r="A34" s="32"/>
      <c r="B34" s="141"/>
      <c r="C34" s="173" t="s">
        <v>31</v>
      </c>
      <c r="N34" s="95"/>
    </row>
    <row r="35" spans="1:14" ht="13.5" hidden="1" thickBot="1" x14ac:dyDescent="0.25">
      <c r="A35" s="32"/>
      <c r="B35" s="141"/>
      <c r="C35" s="173" t="s">
        <v>32</v>
      </c>
      <c r="N35" s="95"/>
    </row>
    <row r="36" spans="1:14" ht="13.5" hidden="1" thickBot="1" x14ac:dyDescent="0.25">
      <c r="A36" s="32"/>
      <c r="B36" s="141"/>
      <c r="C36" s="173" t="s">
        <v>33</v>
      </c>
      <c r="N36" s="95"/>
    </row>
    <row r="37" spans="1:14" ht="13.5" hidden="1" thickBot="1" x14ac:dyDescent="0.25">
      <c r="A37" s="32"/>
      <c r="B37" s="141"/>
      <c r="C37" s="173" t="s">
        <v>34</v>
      </c>
      <c r="N37" s="95"/>
    </row>
    <row r="38" spans="1:14" ht="13.5" hidden="1" thickBot="1" x14ac:dyDescent="0.25">
      <c r="A38" s="32"/>
      <c r="B38" s="141"/>
      <c r="C38" s="173" t="s">
        <v>35</v>
      </c>
      <c r="N38" s="95"/>
    </row>
    <row r="39" spans="1:14" ht="13.5" hidden="1" thickBot="1" x14ac:dyDescent="0.25">
      <c r="A39" s="32"/>
      <c r="B39" s="141"/>
      <c r="C39" s="173" t="s">
        <v>36</v>
      </c>
      <c r="N39" s="95"/>
    </row>
    <row r="40" spans="1:14" ht="25.5" customHeight="1" thickBot="1" x14ac:dyDescent="0.25">
      <c r="A40" s="56" t="s">
        <v>64</v>
      </c>
      <c r="B40" s="139" t="s">
        <v>65</v>
      </c>
      <c r="C40" s="211" t="s">
        <v>63</v>
      </c>
      <c r="D40" s="211"/>
      <c r="E40" s="211"/>
      <c r="F40" s="211"/>
      <c r="G40" s="211"/>
      <c r="H40" s="211"/>
      <c r="I40" s="211"/>
      <c r="J40" s="211"/>
      <c r="K40" s="211"/>
      <c r="L40" s="211"/>
      <c r="M40" s="211"/>
      <c r="N40" s="230" t="s">
        <v>95</v>
      </c>
    </row>
    <row r="41" spans="1:14" ht="12.75" customHeight="1" thickBot="1" x14ac:dyDescent="0.25">
      <c r="A41" s="249"/>
      <c r="B41" s="250"/>
      <c r="C41" s="64" t="s">
        <v>60</v>
      </c>
      <c r="D41" s="47" t="s">
        <v>61</v>
      </c>
      <c r="E41" s="175" t="s">
        <v>62</v>
      </c>
      <c r="F41" s="175"/>
      <c r="G41" s="49" t="s">
        <v>90</v>
      </c>
      <c r="H41" s="49" t="str">
        <f>IF(ISERROR(VLOOKUP($C41,TabelaNorm!$A$2:$E$50,3,FALSE)),"",VLOOKUP($C41,TabelaNorm!$A$2:$E$50,3,FALSE))</f>
        <v/>
      </c>
      <c r="I41" s="175" t="str">
        <f>IF(ISERROR(IF(VLOOKUP($C41,TabelaNorm!$A$2:$E$50,5,FALSE)=1,"x","")),"",IF(VLOOKUP($C41,TabelaNorm!$A$2:$E$50,5,FALSE)=1,"x",""))</f>
        <v/>
      </c>
      <c r="J41" s="47" t="s">
        <v>86</v>
      </c>
      <c r="K41" s="251" t="s">
        <v>70</v>
      </c>
      <c r="L41" s="251"/>
      <c r="M41" s="252"/>
      <c r="N41" s="231"/>
    </row>
    <row r="42" spans="1:14" x14ac:dyDescent="0.2">
      <c r="A42" s="117"/>
      <c r="B42" s="130" t="s">
        <v>181</v>
      </c>
      <c r="C42" s="114" t="s">
        <v>24</v>
      </c>
      <c r="D42" s="126">
        <v>33</v>
      </c>
      <c r="E42" s="124" t="str">
        <f>IF(ISERROR(VLOOKUP(C42,TabelaNorm!$A$2:$E$50,4,FALSE)),"",VLOOKUP(C42,TabelaNorm!$A$2:$E$50,4,FALSE))</f>
        <v>mb</v>
      </c>
      <c r="F42" s="124" t="str">
        <f>IF(ISERROR(VLOOKUP(C42,TabelaNorm!$A$2:$E$50,4,FALSE)),"","x")</f>
        <v>x</v>
      </c>
      <c r="G42" s="127">
        <f>IF(ISERROR(VLOOKUP($C42,TabelaNorm!$A$2:$E$50,2,FALSE)),"",VLOOKUP($C42,TabelaNorm!$A$2:$E$50,2,FALSE))</f>
        <v>0.24</v>
      </c>
      <c r="H42" s="127" t="str">
        <f>IF(ISERROR(VLOOKUP($C42,TabelaNorm!$A$2:$E$50,3,FALSE)),"",VLOOKUP($C42,TabelaNorm!$A$2:$E$50,3,FALSE))</f>
        <v>m2/mb</v>
      </c>
      <c r="I42" s="124" t="str">
        <f>IF(ISERROR(IF(VLOOKUP($C42,TabelaNorm!$A$2:$E$50,5,FALSE)=1,"x","")),"",IF(VLOOKUP($C42,TabelaNorm!$A$2:$E$50,5,FALSE)=1,"x",""))</f>
        <v/>
      </c>
      <c r="J42" s="126"/>
      <c r="K42" s="124" t="str">
        <f>IF(ISERROR(VLOOKUP($C42,TabelaNorm!$A$2:$E$50,4,FALSE)),"","=")</f>
        <v>=</v>
      </c>
      <c r="L42" s="148">
        <f t="shared" ref="L42" si="0">IF(ISERROR(IF(I42="x",D42*G42*J42,D42*G42)),"",IF(I42="x",D42*G42*J42,D42*G42))</f>
        <v>7.92</v>
      </c>
      <c r="M42" s="125" t="str">
        <f>IF(ISERROR(VLOOKUP($C42,TabelaNorm!$A$2:$E$50,4,FALSE)),"","m2")</f>
        <v>m2</v>
      </c>
      <c r="N42" s="178"/>
    </row>
    <row r="43" spans="1:14" x14ac:dyDescent="0.2">
      <c r="A43" s="117"/>
      <c r="B43" s="130"/>
      <c r="C43" s="114" t="s">
        <v>14</v>
      </c>
      <c r="D43" s="126">
        <v>5</v>
      </c>
      <c r="E43" s="124" t="str">
        <f>IF(ISERROR(VLOOKUP(C43,TabelaNorm!$A$2:$E$50,4,FALSE)),"",VLOOKUP(C43,TabelaNorm!$A$2:$E$50,4,FALSE))</f>
        <v>mb</v>
      </c>
      <c r="F43" s="124" t="str">
        <f>IF(ISERROR(VLOOKUP(C43,TabelaNorm!$A$2:$E$50,4,FALSE)),"","x")</f>
        <v>x</v>
      </c>
      <c r="G43" s="127">
        <f>IF(ISERROR(VLOOKUP($C43,TabelaNorm!$A$2:$E$50,2,FALSE)),"",VLOOKUP($C43,TabelaNorm!$A$2:$E$50,2,FALSE))</f>
        <v>0.12</v>
      </c>
      <c r="H43" s="127" t="str">
        <f>IF(ISERROR(VLOOKUP($C43,TabelaNorm!$A$2:$E$50,3,FALSE)),"",VLOOKUP($C43,TabelaNorm!$A$2:$E$50,3,FALSE))</f>
        <v>m2/mb</v>
      </c>
      <c r="I43" s="124" t="str">
        <f>IF(ISERROR(IF(VLOOKUP($C43,TabelaNorm!$A$2:$E$50,5,FALSE)=1,"x","")),"",IF(VLOOKUP($C43,TabelaNorm!$A$2:$E$50,5,FALSE)=1,"x",""))</f>
        <v/>
      </c>
      <c r="J43" s="126"/>
      <c r="K43" s="124" t="str">
        <f>IF(ISERROR(VLOOKUP($C43,TabelaNorm!$A$2:$E$50,4,FALSE)),"","=")</f>
        <v>=</v>
      </c>
      <c r="L43" s="148">
        <f t="shared" ref="L43:L91" si="1">IF(ISERROR(IF(I43="x",D43*G43*J43,D43*G43)),"",IF(I43="x",D43*G43*J43,D43*G43))</f>
        <v>0.6</v>
      </c>
      <c r="M43" s="125" t="str">
        <f>IF(ISERROR(VLOOKUP($C43,TabelaNorm!$A$2:$E$50,4,FALSE)),"","m2")</f>
        <v>m2</v>
      </c>
      <c r="N43" s="178"/>
    </row>
    <row r="44" spans="1:14" x14ac:dyDescent="0.2">
      <c r="A44" s="117"/>
      <c r="B44" s="130" t="s">
        <v>182</v>
      </c>
      <c r="C44" s="114" t="s">
        <v>24</v>
      </c>
      <c r="D44" s="126">
        <v>56</v>
      </c>
      <c r="E44" s="124" t="str">
        <f>IF(ISERROR(VLOOKUP(C44,TabelaNorm!$A$2:$E$50,4,FALSE)),"",VLOOKUP(C44,TabelaNorm!$A$2:$E$50,4,FALSE))</f>
        <v>mb</v>
      </c>
      <c r="F44" s="124" t="str">
        <f>IF(ISERROR(VLOOKUP(C44,TabelaNorm!$A$2:$E$50,4,FALSE)),"","x")</f>
        <v>x</v>
      </c>
      <c r="G44" s="127">
        <f>IF(ISERROR(VLOOKUP($C44,TabelaNorm!$A$2:$E$50,2,FALSE)),"",VLOOKUP($C44,TabelaNorm!$A$2:$E$50,2,FALSE))</f>
        <v>0.24</v>
      </c>
      <c r="H44" s="127" t="str">
        <f>IF(ISERROR(VLOOKUP($C44,TabelaNorm!$A$2:$E$50,3,FALSE)),"",VLOOKUP($C44,TabelaNorm!$A$2:$E$50,3,FALSE))</f>
        <v>m2/mb</v>
      </c>
      <c r="I44" s="124" t="str">
        <f>IF(ISERROR(IF(VLOOKUP($C44,TabelaNorm!$A$2:$E$50,5,FALSE)=1,"x","")),"",IF(VLOOKUP($C44,TabelaNorm!$A$2:$E$50,5,FALSE)=1,"x",""))</f>
        <v/>
      </c>
      <c r="J44" s="126"/>
      <c r="K44" s="124" t="str">
        <f>IF(ISERROR(VLOOKUP($C44,TabelaNorm!$A$2:$E$50,4,FALSE)),"","=")</f>
        <v>=</v>
      </c>
      <c r="L44" s="148">
        <f t="shared" si="1"/>
        <v>13.44</v>
      </c>
      <c r="M44" s="125" t="str">
        <f>IF(ISERROR(VLOOKUP($C44,TabelaNorm!$A$2:$E$50,4,FALSE)),"","m2")</f>
        <v>m2</v>
      </c>
      <c r="N44" s="178"/>
    </row>
    <row r="45" spans="1:14" x14ac:dyDescent="0.2">
      <c r="A45" s="117"/>
      <c r="B45" s="130"/>
      <c r="C45" s="114" t="s">
        <v>14</v>
      </c>
      <c r="D45" s="126">
        <v>15</v>
      </c>
      <c r="E45" s="124" t="str">
        <f>IF(ISERROR(VLOOKUP(C45,TabelaNorm!$A$2:$E$50,4,FALSE)),"",VLOOKUP(C45,TabelaNorm!$A$2:$E$50,4,FALSE))</f>
        <v>mb</v>
      </c>
      <c r="F45" s="124" t="str">
        <f>IF(ISERROR(VLOOKUP(C45,TabelaNorm!$A$2:$E$50,4,FALSE)),"","x")</f>
        <v>x</v>
      </c>
      <c r="G45" s="127">
        <f>IF(ISERROR(VLOOKUP($C45,TabelaNorm!$A$2:$E$50,2,FALSE)),"",VLOOKUP($C45,TabelaNorm!$A$2:$E$50,2,FALSE))</f>
        <v>0.12</v>
      </c>
      <c r="H45" s="127" t="str">
        <f>IF(ISERROR(VLOOKUP($C45,TabelaNorm!$A$2:$E$50,3,FALSE)),"",VLOOKUP($C45,TabelaNorm!$A$2:$E$50,3,FALSE))</f>
        <v>m2/mb</v>
      </c>
      <c r="I45" s="124" t="str">
        <f>IF(ISERROR(IF(VLOOKUP($C45,TabelaNorm!$A$2:$E$50,5,FALSE)=1,"x","")),"",IF(VLOOKUP($C45,TabelaNorm!$A$2:$E$50,5,FALSE)=1,"x",""))</f>
        <v/>
      </c>
      <c r="J45" s="126"/>
      <c r="K45" s="124" t="str">
        <f>IF(ISERROR(VLOOKUP($C45,TabelaNorm!$A$2:$E$50,4,FALSE)),"","=")</f>
        <v>=</v>
      </c>
      <c r="L45" s="148">
        <f t="shared" si="1"/>
        <v>1.7999999999999998</v>
      </c>
      <c r="M45" s="125" t="str">
        <f>IF(ISERROR(VLOOKUP($C45,TabelaNorm!$A$2:$E$50,4,FALSE)),"","m2")</f>
        <v>m2</v>
      </c>
      <c r="N45" s="122"/>
    </row>
    <row r="46" spans="1:14" x14ac:dyDescent="0.2">
      <c r="A46" s="117"/>
      <c r="B46" s="130" t="s">
        <v>183</v>
      </c>
      <c r="C46" s="114" t="s">
        <v>9</v>
      </c>
      <c r="D46" s="126">
        <v>56</v>
      </c>
      <c r="E46" s="124" t="str">
        <f>IF(ISERROR(VLOOKUP(C46,TabelaNorm!$A$2:$E$50,4,FALSE)),"",VLOOKUP(C46,TabelaNorm!$A$2:$E$50,4,FALSE))</f>
        <v>mb</v>
      </c>
      <c r="F46" s="124" t="str">
        <f>IF(ISERROR(VLOOKUP(C46,TabelaNorm!$A$2:$E$50,4,FALSE)),"","x")</f>
        <v>x</v>
      </c>
      <c r="G46" s="127">
        <f>IF(ISERROR(VLOOKUP($C46,TabelaNorm!$A$2:$E$50,2,FALSE)),"",VLOOKUP($C46,TabelaNorm!$A$2:$E$50,2,FALSE))</f>
        <v>0.12</v>
      </c>
      <c r="H46" s="127" t="str">
        <f>IF(ISERROR(VLOOKUP($C46,TabelaNorm!$A$2:$E$50,3,FALSE)),"",VLOOKUP($C46,TabelaNorm!$A$2:$E$50,3,FALSE))</f>
        <v>m2/mb</v>
      </c>
      <c r="I46" s="124" t="str">
        <f>IF(ISERROR(IF(VLOOKUP($C46,TabelaNorm!$A$2:$E$50,5,FALSE)=1,"x","")),"",IF(VLOOKUP($C46,TabelaNorm!$A$2:$E$50,5,FALSE)=1,"x",""))</f>
        <v/>
      </c>
      <c r="J46" s="126"/>
      <c r="K46" s="124" t="str">
        <f>IF(ISERROR(VLOOKUP($C46,TabelaNorm!$A$2:$E$50,4,FALSE)),"","=")</f>
        <v>=</v>
      </c>
      <c r="L46" s="148">
        <f t="shared" si="1"/>
        <v>6.72</v>
      </c>
      <c r="M46" s="125" t="str">
        <f>IF(ISERROR(VLOOKUP($C46,TabelaNorm!$A$2:$E$50,4,FALSE)),"","m2")</f>
        <v>m2</v>
      </c>
      <c r="N46" s="122"/>
    </row>
    <row r="47" spans="1:14" x14ac:dyDescent="0.2">
      <c r="A47" s="117"/>
      <c r="B47" s="130"/>
      <c r="C47" s="114" t="s">
        <v>27</v>
      </c>
      <c r="D47" s="126">
        <v>13</v>
      </c>
      <c r="E47" s="124" t="str">
        <f>IF(ISERROR(VLOOKUP(C47,TabelaNorm!$A$2:$E$50,4,FALSE)),"",VLOOKUP(C47,TabelaNorm!$A$2:$E$50,4,FALSE))</f>
        <v>mb</v>
      </c>
      <c r="F47" s="124" t="str">
        <f>IF(ISERROR(VLOOKUP(C47,TabelaNorm!$A$2:$E$50,4,FALSE)),"","x")</f>
        <v>x</v>
      </c>
      <c r="G47" s="127">
        <f>IF(ISERROR(VLOOKUP($C47,TabelaNorm!$A$2:$E$50,2,FALSE)),"",VLOOKUP($C47,TabelaNorm!$A$2:$E$50,2,FALSE))</f>
        <v>0.12</v>
      </c>
      <c r="H47" s="127" t="str">
        <f>IF(ISERROR(VLOOKUP($C47,TabelaNorm!$A$2:$E$50,3,FALSE)),"",VLOOKUP($C47,TabelaNorm!$A$2:$E$50,3,FALSE))</f>
        <v>m2/mb</v>
      </c>
      <c r="I47" s="124" t="str">
        <f>IF(ISERROR(IF(VLOOKUP($C47,TabelaNorm!$A$2:$E$50,5,FALSE)=1,"x","")),"",IF(VLOOKUP($C47,TabelaNorm!$A$2:$E$50,5,FALSE)=1,"x",""))</f>
        <v/>
      </c>
      <c r="J47" s="126"/>
      <c r="K47" s="124" t="str">
        <f>IF(ISERROR(VLOOKUP($C47,TabelaNorm!$A$2:$E$50,4,FALSE)),"","=")</f>
        <v>=</v>
      </c>
      <c r="L47" s="148">
        <f t="shared" si="1"/>
        <v>1.56</v>
      </c>
      <c r="M47" s="125" t="str">
        <f>IF(ISERROR(VLOOKUP($C47,TabelaNorm!$A$2:$E$50,4,FALSE)),"","m2")</f>
        <v>m2</v>
      </c>
      <c r="N47" s="122"/>
    </row>
    <row r="48" spans="1:14" x14ac:dyDescent="0.2">
      <c r="A48" s="117"/>
      <c r="B48" s="130" t="s">
        <v>155</v>
      </c>
      <c r="C48" s="114" t="s">
        <v>1</v>
      </c>
      <c r="D48" s="126">
        <v>65</v>
      </c>
      <c r="E48" s="124" t="str">
        <f>IF(ISERROR(VLOOKUP(C48,TabelaNorm!$A$2:$E$50,4,FALSE)),"",VLOOKUP(C48,TabelaNorm!$A$2:$E$50,4,FALSE))</f>
        <v>szt</v>
      </c>
      <c r="F48" s="124" t="str">
        <f>IF(ISERROR(VLOOKUP(C48,TabelaNorm!$A$2:$E$50,4,FALSE)),"","x")</f>
        <v>x</v>
      </c>
      <c r="G48" s="127">
        <f>IF(ISERROR(VLOOKUP($C48,TabelaNorm!$A$2:$E$50,2,FALSE)),"",VLOOKUP($C48,TabelaNorm!$A$2:$E$50,2,FALSE))</f>
        <v>0.5</v>
      </c>
      <c r="H48" s="127" t="str">
        <f>IF(ISERROR(VLOOKUP($C48,TabelaNorm!$A$2:$E$50,3,FALSE)),"",VLOOKUP($C48,TabelaNorm!$A$2:$E$50,3,FALSE))</f>
        <v>m2</v>
      </c>
      <c r="I48" s="124" t="str">
        <f>IF(ISERROR(IF(VLOOKUP($C48,TabelaNorm!$A$2:$E$50,5,FALSE)=1,"x","")),"",IF(VLOOKUP($C48,TabelaNorm!$A$2:$E$50,5,FALSE)=1,"x",""))</f>
        <v>x</v>
      </c>
      <c r="J48" s="126">
        <v>4</v>
      </c>
      <c r="K48" s="124" t="str">
        <f>IF(ISERROR(VLOOKUP($C48,TabelaNorm!$A$2:$E$50,4,FALSE)),"","=")</f>
        <v>=</v>
      </c>
      <c r="L48" s="148">
        <f t="shared" si="1"/>
        <v>130</v>
      </c>
      <c r="M48" s="125" t="str">
        <f>IF(ISERROR(VLOOKUP($C48,TabelaNorm!$A$2:$E$50,4,FALSE)),"","m2")</f>
        <v>m2</v>
      </c>
      <c r="N48" s="122"/>
    </row>
    <row r="49" spans="1:14" ht="12.75" customHeight="1" x14ac:dyDescent="0.2">
      <c r="A49" s="117"/>
      <c r="B49" s="130"/>
      <c r="C49" s="114" t="s">
        <v>5</v>
      </c>
      <c r="D49" s="126">
        <v>24</v>
      </c>
      <c r="E49" s="124" t="str">
        <f>IF(ISERROR(VLOOKUP(C49,TabelaNorm!$A$2:$E$50,4,FALSE)),"",VLOOKUP(C49,TabelaNorm!$A$2:$E$50,4,FALSE))</f>
        <v>mb</v>
      </c>
      <c r="F49" s="124" t="str">
        <f>IF(ISERROR(VLOOKUP(C49,TabelaNorm!$A$2:$E$50,4,FALSE)),"","x")</f>
        <v>x</v>
      </c>
      <c r="G49" s="127">
        <f>IF(ISERROR(VLOOKUP($C49,TabelaNorm!$A$2:$E$50,2,FALSE)),"",VLOOKUP($C49,TabelaNorm!$A$2:$E$50,2,FALSE))</f>
        <v>0.375</v>
      </c>
      <c r="H49" s="127" t="str">
        <f>IF(ISERROR(VLOOKUP($C49,TabelaNorm!$A$2:$E$50,3,FALSE)),"",VLOOKUP($C49,TabelaNorm!$A$2:$E$50,3,FALSE))</f>
        <v>m2/mb</v>
      </c>
      <c r="I49" s="124" t="str">
        <f>IF(ISERROR(IF(VLOOKUP($C49,TabelaNorm!$A$2:$E$50,5,FALSE)=1,"x","")),"",IF(VLOOKUP($C49,TabelaNorm!$A$2:$E$50,5,FALSE)=1,"x",""))</f>
        <v/>
      </c>
      <c r="J49" s="126"/>
      <c r="K49" s="124" t="str">
        <f>IF(ISERROR(VLOOKUP($C49,TabelaNorm!$A$2:$E$50,4,FALSE)),"","=")</f>
        <v>=</v>
      </c>
      <c r="L49" s="148">
        <f t="shared" si="1"/>
        <v>9</v>
      </c>
      <c r="M49" s="125" t="str">
        <f>IF(ISERROR(VLOOKUP($C49,TabelaNorm!$A$2:$E$50,4,FALSE)),"","m2")</f>
        <v>m2</v>
      </c>
      <c r="N49" s="122"/>
    </row>
    <row r="50" spans="1:14" ht="12.75" customHeight="1" x14ac:dyDescent="0.2">
      <c r="A50" s="117"/>
      <c r="B50" s="130"/>
      <c r="C50" s="114" t="s">
        <v>3</v>
      </c>
      <c r="D50" s="126">
        <v>9</v>
      </c>
      <c r="E50" s="124" t="str">
        <f>IF(ISERROR(VLOOKUP(C50,TabelaNorm!$A$2:$E$50,4,FALSE)),"",VLOOKUP(C50,TabelaNorm!$A$2:$E$50,4,FALSE))</f>
        <v>mb</v>
      </c>
      <c r="F50" s="124" t="str">
        <f>IF(ISERROR(VLOOKUP(C50,TabelaNorm!$A$2:$E$50,4,FALSE)),"","x")</f>
        <v>x</v>
      </c>
      <c r="G50" s="127">
        <f>IF(ISERROR(VLOOKUP($C50,TabelaNorm!$A$2:$E$50,2,FALSE)),"",VLOOKUP($C50,TabelaNorm!$A$2:$E$50,2,FALSE))</f>
        <v>0.5</v>
      </c>
      <c r="H50" s="127" t="str">
        <f>IF(ISERROR(VLOOKUP($C50,TabelaNorm!$A$2:$E$50,3,FALSE)),"",VLOOKUP($C50,TabelaNorm!$A$2:$E$50,3,FALSE))</f>
        <v>m2/mb</v>
      </c>
      <c r="I50" s="124" t="str">
        <f>IF(ISERROR(IF(VLOOKUP($C50,TabelaNorm!$A$2:$E$50,5,FALSE)=1,"x","")),"",IF(VLOOKUP($C50,TabelaNorm!$A$2:$E$50,5,FALSE)=1,"x",""))</f>
        <v/>
      </c>
      <c r="J50" s="126"/>
      <c r="K50" s="124" t="str">
        <f>IF(ISERROR(VLOOKUP($C50,TabelaNorm!$A$2:$E$50,4,FALSE)),"","=")</f>
        <v>=</v>
      </c>
      <c r="L50" s="148">
        <f t="shared" si="1"/>
        <v>4.5</v>
      </c>
      <c r="M50" s="125" t="str">
        <f>IF(ISERROR(VLOOKUP($C50,TabelaNorm!$A$2:$E$50,4,FALSE)),"","m2")</f>
        <v>m2</v>
      </c>
      <c r="N50" s="122"/>
    </row>
    <row r="51" spans="1:14" ht="12.75" customHeight="1" x14ac:dyDescent="0.2">
      <c r="A51" s="117"/>
      <c r="B51" s="130"/>
      <c r="C51" s="114" t="s">
        <v>4</v>
      </c>
      <c r="D51" s="126">
        <v>9</v>
      </c>
      <c r="E51" s="124" t="str">
        <f>IF(ISERROR(VLOOKUP(C51,TabelaNorm!$A$2:$E$50,4,FALSE)),"",VLOOKUP(C51,TabelaNorm!$A$2:$E$50,4,FALSE))</f>
        <v>mb</v>
      </c>
      <c r="F51" s="124" t="str">
        <f>IF(ISERROR(VLOOKUP(C51,TabelaNorm!$A$2:$E$50,4,FALSE)),"","x")</f>
        <v>x</v>
      </c>
      <c r="G51" s="127">
        <f>IF(ISERROR(VLOOKUP($C51,TabelaNorm!$A$2:$E$50,2,FALSE)),"",VLOOKUP($C51,TabelaNorm!$A$2:$E$50,2,FALSE))</f>
        <v>0.26250000000000001</v>
      </c>
      <c r="H51" s="127" t="str">
        <f>IF(ISERROR(VLOOKUP($C51,TabelaNorm!$A$2:$E$50,3,FALSE)),"",VLOOKUP($C51,TabelaNorm!$A$2:$E$50,3,FALSE))</f>
        <v>m2/mb</v>
      </c>
      <c r="I51" s="124" t="str">
        <f>IF(ISERROR(IF(VLOOKUP($C51,TabelaNorm!$A$2:$E$50,5,FALSE)=1,"x","")),"",IF(VLOOKUP($C51,TabelaNorm!$A$2:$E$50,5,FALSE)=1,"x",""))</f>
        <v/>
      </c>
      <c r="J51" s="126"/>
      <c r="K51" s="124" t="str">
        <f>IF(ISERROR(VLOOKUP($C51,TabelaNorm!$A$2:$E$50,4,FALSE)),"","=")</f>
        <v>=</v>
      </c>
      <c r="L51" s="148">
        <f t="shared" si="1"/>
        <v>2.3625000000000003</v>
      </c>
      <c r="M51" s="125" t="str">
        <f>IF(ISERROR(VLOOKUP($C51,TabelaNorm!$A$2:$E$50,4,FALSE)),"","m2")</f>
        <v>m2</v>
      </c>
      <c r="N51" s="122"/>
    </row>
    <row r="52" spans="1:14" ht="12.75" customHeight="1" x14ac:dyDescent="0.2">
      <c r="A52" s="117"/>
      <c r="B52" s="130" t="s">
        <v>156</v>
      </c>
      <c r="C52" s="114" t="s">
        <v>1</v>
      </c>
      <c r="D52" s="126">
        <v>5</v>
      </c>
      <c r="E52" s="124" t="str">
        <f>IF(ISERROR(VLOOKUP(C52,TabelaNorm!$A$2:$E$50,4,FALSE)),"",VLOOKUP(C52,TabelaNorm!$A$2:$E$50,4,FALSE))</f>
        <v>szt</v>
      </c>
      <c r="F52" s="124" t="str">
        <f>IF(ISERROR(VLOOKUP(C52,TabelaNorm!$A$2:$E$50,4,FALSE)),"","x")</f>
        <v>x</v>
      </c>
      <c r="G52" s="127">
        <f>IF(ISERROR(VLOOKUP($C52,TabelaNorm!$A$2:$E$50,2,FALSE)),"",VLOOKUP($C52,TabelaNorm!$A$2:$E$50,2,FALSE))</f>
        <v>0.5</v>
      </c>
      <c r="H52" s="127" t="str">
        <f>IF(ISERROR(VLOOKUP($C52,TabelaNorm!$A$2:$E$50,3,FALSE)),"",VLOOKUP($C52,TabelaNorm!$A$2:$E$50,3,FALSE))</f>
        <v>m2</v>
      </c>
      <c r="I52" s="124" t="str">
        <f>IF(ISERROR(IF(VLOOKUP($C52,TabelaNorm!$A$2:$E$50,5,FALSE)=1,"x","")),"",IF(VLOOKUP($C52,TabelaNorm!$A$2:$E$50,5,FALSE)=1,"x",""))</f>
        <v>x</v>
      </c>
      <c r="J52" s="126">
        <v>4</v>
      </c>
      <c r="K52" s="124" t="str">
        <f>IF(ISERROR(VLOOKUP($C52,TabelaNorm!$A$2:$E$50,4,FALSE)),"","=")</f>
        <v>=</v>
      </c>
      <c r="L52" s="148">
        <f t="shared" si="1"/>
        <v>10</v>
      </c>
      <c r="M52" s="125" t="str">
        <f>IF(ISERROR(VLOOKUP($C52,TabelaNorm!$A$2:$E$50,4,FALSE)),"","m2")</f>
        <v>m2</v>
      </c>
      <c r="N52" s="122"/>
    </row>
    <row r="53" spans="1:14" ht="12.75" customHeight="1" x14ac:dyDescent="0.2">
      <c r="A53" s="117"/>
      <c r="B53" s="119"/>
      <c r="C53" s="114" t="s">
        <v>4</v>
      </c>
      <c r="D53" s="126">
        <v>9</v>
      </c>
      <c r="E53" s="124" t="str">
        <f>IF(ISERROR(VLOOKUP(C53,TabelaNorm!$A$2:$E$50,4,FALSE)),"",VLOOKUP(C53,TabelaNorm!$A$2:$E$50,4,FALSE))</f>
        <v>mb</v>
      </c>
      <c r="F53" s="124" t="str">
        <f>IF(ISERROR(VLOOKUP(C53,TabelaNorm!$A$2:$E$50,4,FALSE)),"","x")</f>
        <v>x</v>
      </c>
      <c r="G53" s="127">
        <f>IF(ISERROR(VLOOKUP($C53,TabelaNorm!$A$2:$E$50,2,FALSE)),"",VLOOKUP($C53,TabelaNorm!$A$2:$E$50,2,FALSE))</f>
        <v>0.26250000000000001</v>
      </c>
      <c r="H53" s="127" t="str">
        <f>IF(ISERROR(VLOOKUP($C53,TabelaNorm!$A$2:$E$50,3,FALSE)),"",VLOOKUP($C53,TabelaNorm!$A$2:$E$50,3,FALSE))</f>
        <v>m2/mb</v>
      </c>
      <c r="I53" s="124" t="str">
        <f>IF(ISERROR(IF(VLOOKUP($C53,TabelaNorm!$A$2:$E$50,5,FALSE)=1,"x","")),"",IF(VLOOKUP($C53,TabelaNorm!$A$2:$E$50,5,FALSE)=1,"x",""))</f>
        <v/>
      </c>
      <c r="J53" s="126"/>
      <c r="K53" s="124" t="str">
        <f>IF(ISERROR(VLOOKUP($C53,TabelaNorm!$A$2:$E$50,4,FALSE)),"","=")</f>
        <v>=</v>
      </c>
      <c r="L53" s="148">
        <f t="shared" si="1"/>
        <v>2.3625000000000003</v>
      </c>
      <c r="M53" s="125" t="str">
        <f>IF(ISERROR(VLOOKUP($C53,TabelaNorm!$A$2:$E$50,4,FALSE)),"","m2")</f>
        <v>m2</v>
      </c>
      <c r="N53" s="122"/>
    </row>
    <row r="54" spans="1:14" ht="12.75" customHeight="1" x14ac:dyDescent="0.2">
      <c r="A54" s="117"/>
      <c r="B54" s="119"/>
      <c r="C54" s="114" t="s">
        <v>5</v>
      </c>
      <c r="D54" s="126">
        <v>3</v>
      </c>
      <c r="E54" s="124" t="str">
        <f>IF(ISERROR(VLOOKUP(C54,TabelaNorm!$A$2:$E$50,4,FALSE)),"",VLOOKUP(C54,TabelaNorm!$A$2:$E$50,4,FALSE))</f>
        <v>mb</v>
      </c>
      <c r="F54" s="124" t="str">
        <f>IF(ISERROR(VLOOKUP(C54,TabelaNorm!$A$2:$E$50,4,FALSE)),"","x")</f>
        <v>x</v>
      </c>
      <c r="G54" s="127">
        <f>IF(ISERROR(VLOOKUP($C54,TabelaNorm!$A$2:$E$50,2,FALSE)),"",VLOOKUP($C54,TabelaNorm!$A$2:$E$50,2,FALSE))</f>
        <v>0.375</v>
      </c>
      <c r="H54" s="127" t="str">
        <f>IF(ISERROR(VLOOKUP($C54,TabelaNorm!$A$2:$E$50,3,FALSE)),"",VLOOKUP($C54,TabelaNorm!$A$2:$E$50,3,FALSE))</f>
        <v>m2/mb</v>
      </c>
      <c r="I54" s="124" t="str">
        <f>IF(ISERROR(IF(VLOOKUP($C54,TabelaNorm!$A$2:$E$50,5,FALSE)=1,"x","")),"",IF(VLOOKUP($C54,TabelaNorm!$A$2:$E$50,5,FALSE)=1,"x",""))</f>
        <v/>
      </c>
      <c r="J54" s="126"/>
      <c r="K54" s="124" t="str">
        <f>IF(ISERROR(VLOOKUP($C54,TabelaNorm!$A$2:$E$50,4,FALSE)),"","=")</f>
        <v>=</v>
      </c>
      <c r="L54" s="148">
        <f t="shared" si="1"/>
        <v>1.125</v>
      </c>
      <c r="M54" s="125" t="str">
        <f>IF(ISERROR(VLOOKUP($C54,TabelaNorm!$A$2:$E$50,4,FALSE)),"","m2")</f>
        <v>m2</v>
      </c>
      <c r="N54" s="122"/>
    </row>
    <row r="55" spans="1:14" ht="12.75" customHeight="1" x14ac:dyDescent="0.2">
      <c r="A55" s="117"/>
      <c r="B55" s="119"/>
      <c r="C55" s="114" t="s">
        <v>3</v>
      </c>
      <c r="D55" s="126">
        <v>9</v>
      </c>
      <c r="E55" s="124" t="str">
        <f>IF(ISERROR(VLOOKUP(C55,TabelaNorm!$A$2:$E$50,4,FALSE)),"",VLOOKUP(C55,TabelaNorm!$A$2:$E$50,4,FALSE))</f>
        <v>mb</v>
      </c>
      <c r="F55" s="124" t="str">
        <f>IF(ISERROR(VLOOKUP(C55,TabelaNorm!$A$2:$E$50,4,FALSE)),"","x")</f>
        <v>x</v>
      </c>
      <c r="G55" s="127">
        <f>IF(ISERROR(VLOOKUP($C55,TabelaNorm!$A$2:$E$50,2,FALSE)),"",VLOOKUP($C55,TabelaNorm!$A$2:$E$50,2,FALSE))</f>
        <v>0.5</v>
      </c>
      <c r="H55" s="127" t="str">
        <f>IF(ISERROR(VLOOKUP($C55,TabelaNorm!$A$2:$E$50,3,FALSE)),"",VLOOKUP($C55,TabelaNorm!$A$2:$E$50,3,FALSE))</f>
        <v>m2/mb</v>
      </c>
      <c r="I55" s="124" t="str">
        <f>IF(ISERROR(IF(VLOOKUP($C55,TabelaNorm!$A$2:$E$50,5,FALSE)=1,"x","")),"",IF(VLOOKUP($C55,TabelaNorm!$A$2:$E$50,5,FALSE)=1,"x",""))</f>
        <v/>
      </c>
      <c r="J55" s="126"/>
      <c r="K55" s="124" t="str">
        <f>IF(ISERROR(VLOOKUP($C55,TabelaNorm!$A$2:$E$50,4,FALSE)),"","=")</f>
        <v>=</v>
      </c>
      <c r="L55" s="148">
        <f t="shared" si="1"/>
        <v>4.5</v>
      </c>
      <c r="M55" s="125" t="str">
        <f>IF(ISERROR(VLOOKUP($C55,TabelaNorm!$A$2:$E$50,4,FALSE)),"","m2")</f>
        <v>m2</v>
      </c>
      <c r="N55" s="122"/>
    </row>
    <row r="56" spans="1:14" x14ac:dyDescent="0.2">
      <c r="A56" s="117"/>
      <c r="B56" s="130" t="s">
        <v>191</v>
      </c>
      <c r="C56" s="114" t="s">
        <v>1</v>
      </c>
      <c r="D56" s="126">
        <v>33</v>
      </c>
      <c r="E56" s="124" t="str">
        <f>IF(ISERROR(VLOOKUP(C56,TabelaNorm!$A$2:$E$50,4,FALSE)),"",VLOOKUP(C56,TabelaNorm!$A$2:$E$50,4,FALSE))</f>
        <v>szt</v>
      </c>
      <c r="F56" s="124" t="str">
        <f>IF(ISERROR(VLOOKUP(C56,TabelaNorm!$A$2:$E$50,4,FALSE)),"","x")</f>
        <v>x</v>
      </c>
      <c r="G56" s="127">
        <f>IF(ISERROR(VLOOKUP($C56,TabelaNorm!$A$2:$E$50,2,FALSE)),"",VLOOKUP($C56,TabelaNorm!$A$2:$E$50,2,FALSE))</f>
        <v>0.5</v>
      </c>
      <c r="H56" s="127" t="str">
        <f>IF(ISERROR(VLOOKUP($C56,TabelaNorm!$A$2:$E$50,3,FALSE)),"",VLOOKUP($C56,TabelaNorm!$A$2:$E$50,3,FALSE))</f>
        <v>m2</v>
      </c>
      <c r="I56" s="124" t="str">
        <f>IF(ISERROR(IF(VLOOKUP($C56,TabelaNorm!$A$2:$E$50,5,FALSE)=1,"x","")),"",IF(VLOOKUP($C56,TabelaNorm!$A$2:$E$50,5,FALSE)=1,"x",""))</f>
        <v>x</v>
      </c>
      <c r="J56" s="126">
        <v>4</v>
      </c>
      <c r="K56" s="124" t="str">
        <f>IF(ISERROR(VLOOKUP($C56,TabelaNorm!$A$2:$E$50,4,FALSE)),"","=")</f>
        <v>=</v>
      </c>
      <c r="L56" s="148">
        <f t="shared" ref="L56:L70" si="2">IF(ISERROR(IF(I56="x",D56*G56*J56,D56*G56)),"",IF(I56="x",D56*G56*J56,D56*G56))</f>
        <v>66</v>
      </c>
      <c r="M56" s="125" t="str">
        <f>IF(ISERROR(VLOOKUP($C56,TabelaNorm!$A$2:$E$50,4,FALSE)),"","m2")</f>
        <v>m2</v>
      </c>
      <c r="N56" s="122"/>
    </row>
    <row r="57" spans="1:14" x14ac:dyDescent="0.2">
      <c r="A57" s="117"/>
      <c r="B57" s="130"/>
      <c r="C57" s="114" t="s">
        <v>5</v>
      </c>
      <c r="D57" s="126">
        <v>18</v>
      </c>
      <c r="E57" s="124" t="str">
        <f>IF(ISERROR(VLOOKUP(C57,TabelaNorm!$A$2:$E$50,4,FALSE)),"",VLOOKUP(C57,TabelaNorm!$A$2:$E$50,4,FALSE))</f>
        <v>mb</v>
      </c>
      <c r="F57" s="124" t="str">
        <f>IF(ISERROR(VLOOKUP(C57,TabelaNorm!$A$2:$E$50,4,FALSE)),"","x")</f>
        <v>x</v>
      </c>
      <c r="G57" s="127">
        <f>IF(ISERROR(VLOOKUP($C57,TabelaNorm!$A$2:$E$50,2,FALSE)),"",VLOOKUP($C57,TabelaNorm!$A$2:$E$50,2,FALSE))</f>
        <v>0.375</v>
      </c>
      <c r="H57" s="127" t="str">
        <f>IF(ISERROR(VLOOKUP($C57,TabelaNorm!$A$2:$E$50,3,FALSE)),"",VLOOKUP($C57,TabelaNorm!$A$2:$E$50,3,FALSE))</f>
        <v>m2/mb</v>
      </c>
      <c r="I57" s="124" t="str">
        <f>IF(ISERROR(IF(VLOOKUP($C57,TabelaNorm!$A$2:$E$50,5,FALSE)=1,"x","")),"",IF(VLOOKUP($C57,TabelaNorm!$A$2:$E$50,5,FALSE)=1,"x",""))</f>
        <v/>
      </c>
      <c r="J57" s="126"/>
      <c r="K57" s="124" t="str">
        <f>IF(ISERROR(VLOOKUP($C57,TabelaNorm!$A$2:$E$50,4,FALSE)),"","=")</f>
        <v>=</v>
      </c>
      <c r="L57" s="148">
        <f t="shared" si="2"/>
        <v>6.75</v>
      </c>
      <c r="M57" s="125" t="str">
        <f>IF(ISERROR(VLOOKUP($C57,TabelaNorm!$A$2:$E$50,4,FALSE)),"","m2")</f>
        <v>m2</v>
      </c>
      <c r="N57" s="178"/>
    </row>
    <row r="58" spans="1:14" x14ac:dyDescent="0.2">
      <c r="A58" s="117"/>
      <c r="B58" s="130"/>
      <c r="C58" s="114" t="s">
        <v>4</v>
      </c>
      <c r="D58" s="126">
        <v>14</v>
      </c>
      <c r="E58" s="124" t="str">
        <f>IF(ISERROR(VLOOKUP(C58,TabelaNorm!$A$2:$E$50,4,FALSE)),"",VLOOKUP(C58,TabelaNorm!$A$2:$E$50,4,FALSE))</f>
        <v>mb</v>
      </c>
      <c r="F58" s="124" t="str">
        <f>IF(ISERROR(VLOOKUP(C58,TabelaNorm!$A$2:$E$50,4,FALSE)),"","x")</f>
        <v>x</v>
      </c>
      <c r="G58" s="127">
        <f>IF(ISERROR(VLOOKUP($C58,TabelaNorm!$A$2:$E$50,2,FALSE)),"",VLOOKUP($C58,TabelaNorm!$A$2:$E$50,2,FALSE))</f>
        <v>0.26250000000000001</v>
      </c>
      <c r="H58" s="127" t="str">
        <f>IF(ISERROR(VLOOKUP($C58,TabelaNorm!$A$2:$E$50,3,FALSE)),"",VLOOKUP($C58,TabelaNorm!$A$2:$E$50,3,FALSE))</f>
        <v>m2/mb</v>
      </c>
      <c r="I58" s="124" t="str">
        <f>IF(ISERROR(IF(VLOOKUP($C58,TabelaNorm!$A$2:$E$50,5,FALSE)=1,"x","")),"",IF(VLOOKUP($C58,TabelaNorm!$A$2:$E$50,5,FALSE)=1,"x",""))</f>
        <v/>
      </c>
      <c r="J58" s="126"/>
      <c r="K58" s="124" t="str">
        <f>IF(ISERROR(VLOOKUP($C58,TabelaNorm!$A$2:$E$50,4,FALSE)),"","=")</f>
        <v>=</v>
      </c>
      <c r="L58" s="148">
        <f t="shared" si="2"/>
        <v>3.6750000000000003</v>
      </c>
      <c r="M58" s="125" t="str">
        <f>IF(ISERROR(VLOOKUP($C58,TabelaNorm!$A$2:$E$50,4,FALSE)),"","m2")</f>
        <v>m2</v>
      </c>
      <c r="N58" s="178"/>
    </row>
    <row r="59" spans="1:14" x14ac:dyDescent="0.2">
      <c r="A59" s="117"/>
      <c r="B59" s="130" t="s">
        <v>192</v>
      </c>
      <c r="C59" s="114" t="s">
        <v>1</v>
      </c>
      <c r="D59" s="126">
        <v>75</v>
      </c>
      <c r="E59" s="124" t="str">
        <f>IF(ISERROR(VLOOKUP(C59,TabelaNorm!$A$2:$E$50,4,FALSE)),"",VLOOKUP(C59,TabelaNorm!$A$2:$E$50,4,FALSE))</f>
        <v>szt</v>
      </c>
      <c r="F59" s="124" t="str">
        <f>IF(ISERROR(VLOOKUP(C59,TabelaNorm!$A$2:$E$50,4,FALSE)),"","x")</f>
        <v>x</v>
      </c>
      <c r="G59" s="127">
        <f>IF(ISERROR(VLOOKUP($C59,TabelaNorm!$A$2:$E$50,2,FALSE)),"",VLOOKUP($C59,TabelaNorm!$A$2:$E$50,2,FALSE))</f>
        <v>0.5</v>
      </c>
      <c r="H59" s="127" t="str">
        <f>IF(ISERROR(VLOOKUP($C59,TabelaNorm!$A$2:$E$50,3,FALSE)),"",VLOOKUP($C59,TabelaNorm!$A$2:$E$50,3,FALSE))</f>
        <v>m2</v>
      </c>
      <c r="I59" s="124" t="str">
        <f>IF(ISERROR(IF(VLOOKUP($C59,TabelaNorm!$A$2:$E$50,5,FALSE)=1,"x","")),"",IF(VLOOKUP($C59,TabelaNorm!$A$2:$E$50,5,FALSE)=1,"x",""))</f>
        <v>x</v>
      </c>
      <c r="J59" s="126">
        <v>4</v>
      </c>
      <c r="K59" s="124" t="str">
        <f>IF(ISERROR(VLOOKUP($C59,TabelaNorm!$A$2:$E$50,4,FALSE)),"","=")</f>
        <v>=</v>
      </c>
      <c r="L59" s="148">
        <f t="shared" si="2"/>
        <v>150</v>
      </c>
      <c r="M59" s="125" t="str">
        <f>IF(ISERROR(VLOOKUP($C59,TabelaNorm!$A$2:$E$50,4,FALSE)),"","m2")</f>
        <v>m2</v>
      </c>
      <c r="N59" s="122"/>
    </row>
    <row r="60" spans="1:14" x14ac:dyDescent="0.2">
      <c r="A60" s="117"/>
      <c r="B60" s="130"/>
      <c r="C60" s="114" t="s">
        <v>5</v>
      </c>
      <c r="D60" s="126">
        <v>45</v>
      </c>
      <c r="E60" s="124" t="str">
        <f>IF(ISERROR(VLOOKUP(C60,TabelaNorm!$A$2:$E$50,4,FALSE)),"",VLOOKUP(C60,TabelaNorm!$A$2:$E$50,4,FALSE))</f>
        <v>mb</v>
      </c>
      <c r="F60" s="124" t="str">
        <f>IF(ISERROR(VLOOKUP(C60,TabelaNorm!$A$2:$E$50,4,FALSE)),"","x")</f>
        <v>x</v>
      </c>
      <c r="G60" s="127">
        <f>IF(ISERROR(VLOOKUP($C60,TabelaNorm!$A$2:$E$50,2,FALSE)),"",VLOOKUP($C60,TabelaNorm!$A$2:$E$50,2,FALSE))</f>
        <v>0.375</v>
      </c>
      <c r="H60" s="127" t="str">
        <f>IF(ISERROR(VLOOKUP($C60,TabelaNorm!$A$2:$E$50,3,FALSE)),"",VLOOKUP($C60,TabelaNorm!$A$2:$E$50,3,FALSE))</f>
        <v>m2/mb</v>
      </c>
      <c r="I60" s="124" t="str">
        <f>IF(ISERROR(IF(VLOOKUP($C60,TabelaNorm!$A$2:$E$50,5,FALSE)=1,"x","")),"",IF(VLOOKUP($C60,TabelaNorm!$A$2:$E$50,5,FALSE)=1,"x",""))</f>
        <v/>
      </c>
      <c r="J60" s="126"/>
      <c r="K60" s="124" t="str">
        <f>IF(ISERROR(VLOOKUP($C60,TabelaNorm!$A$2:$E$50,4,FALSE)),"","=")</f>
        <v>=</v>
      </c>
      <c r="L60" s="148">
        <f t="shared" si="2"/>
        <v>16.875</v>
      </c>
      <c r="M60" s="125" t="str">
        <f>IF(ISERROR(VLOOKUP($C60,TabelaNorm!$A$2:$E$50,4,FALSE)),"","m2")</f>
        <v>m2</v>
      </c>
      <c r="N60" s="122"/>
    </row>
    <row r="61" spans="1:14" x14ac:dyDescent="0.2">
      <c r="A61" s="117"/>
      <c r="B61" s="130"/>
      <c r="C61" s="114" t="s">
        <v>8</v>
      </c>
      <c r="D61" s="126">
        <v>210</v>
      </c>
      <c r="E61" s="124" t="str">
        <f>IF(ISERROR(VLOOKUP(C61,TabelaNorm!$A$2:$E$50,4,FALSE)),"",VLOOKUP(C61,TabelaNorm!$A$2:$E$50,4,FALSE))</f>
        <v>mb</v>
      </c>
      <c r="F61" s="124" t="str">
        <f>IF(ISERROR(VLOOKUP(C61,TabelaNorm!$A$2:$E$50,4,FALSE)),"","x")</f>
        <v>x</v>
      </c>
      <c r="G61" s="127">
        <f>IF(ISERROR(VLOOKUP($C61,TabelaNorm!$A$2:$E$50,2,FALSE)),"",VLOOKUP($C61,TabelaNorm!$A$2:$E$50,2,FALSE))</f>
        <v>0.12</v>
      </c>
      <c r="H61" s="127" t="str">
        <f>IF(ISERROR(VLOOKUP($C61,TabelaNorm!$A$2:$E$50,3,FALSE)),"",VLOOKUP($C61,TabelaNorm!$A$2:$E$50,3,FALSE))</f>
        <v>m2/mb</v>
      </c>
      <c r="I61" s="124" t="str">
        <f>IF(ISERROR(IF(VLOOKUP($C61,TabelaNorm!$A$2:$E$50,5,FALSE)=1,"x","")),"",IF(VLOOKUP($C61,TabelaNorm!$A$2:$E$50,5,FALSE)=1,"x",""))</f>
        <v/>
      </c>
      <c r="J61" s="126"/>
      <c r="K61" s="124" t="str">
        <f>IF(ISERROR(VLOOKUP($C61,TabelaNorm!$A$2:$E$50,4,FALSE)),"","=")</f>
        <v>=</v>
      </c>
      <c r="L61" s="148">
        <f t="shared" si="2"/>
        <v>25.2</v>
      </c>
      <c r="M61" s="125" t="str">
        <f>IF(ISERROR(VLOOKUP($C61,TabelaNorm!$A$2:$E$50,4,FALSE)),"","m2")</f>
        <v>m2</v>
      </c>
      <c r="N61" s="122"/>
    </row>
    <row r="62" spans="1:14" x14ac:dyDescent="0.2">
      <c r="A62" s="117"/>
      <c r="B62" s="130"/>
      <c r="C62" s="114" t="s">
        <v>4</v>
      </c>
      <c r="D62" s="126">
        <v>17</v>
      </c>
      <c r="E62" s="124" t="str">
        <f>IF(ISERROR(VLOOKUP(C62,TabelaNorm!$A$2:$E$50,4,FALSE)),"",VLOOKUP(C62,TabelaNorm!$A$2:$E$50,4,FALSE))</f>
        <v>mb</v>
      </c>
      <c r="F62" s="124" t="str">
        <f>IF(ISERROR(VLOOKUP(C62,TabelaNorm!$A$2:$E$50,4,FALSE)),"","x")</f>
        <v>x</v>
      </c>
      <c r="G62" s="127">
        <f>IF(ISERROR(VLOOKUP($C62,TabelaNorm!$A$2:$E$50,2,FALSE)),"",VLOOKUP($C62,TabelaNorm!$A$2:$E$50,2,FALSE))</f>
        <v>0.26250000000000001</v>
      </c>
      <c r="H62" s="127" t="str">
        <f>IF(ISERROR(VLOOKUP($C62,TabelaNorm!$A$2:$E$50,3,FALSE)),"",VLOOKUP($C62,TabelaNorm!$A$2:$E$50,3,FALSE))</f>
        <v>m2/mb</v>
      </c>
      <c r="I62" s="124" t="str">
        <f>IF(ISERROR(IF(VLOOKUP($C62,TabelaNorm!$A$2:$E$50,5,FALSE)=1,"x","")),"",IF(VLOOKUP($C62,TabelaNorm!$A$2:$E$50,5,FALSE)=1,"x",""))</f>
        <v/>
      </c>
      <c r="J62" s="126"/>
      <c r="K62" s="124" t="str">
        <f>IF(ISERROR(VLOOKUP($C62,TabelaNorm!$A$2:$E$50,4,FALSE)),"","=")</f>
        <v>=</v>
      </c>
      <c r="L62" s="148">
        <f t="shared" si="2"/>
        <v>4.4625000000000004</v>
      </c>
      <c r="M62" s="125" t="str">
        <f>IF(ISERROR(VLOOKUP($C62,TabelaNorm!$A$2:$E$50,4,FALSE)),"","m2")</f>
        <v>m2</v>
      </c>
      <c r="N62" s="122"/>
    </row>
    <row r="63" spans="1:14" x14ac:dyDescent="0.2">
      <c r="A63" s="117"/>
      <c r="B63" s="130" t="s">
        <v>157</v>
      </c>
      <c r="C63" s="114" t="s">
        <v>1</v>
      </c>
      <c r="D63" s="126">
        <v>18</v>
      </c>
      <c r="E63" s="124" t="str">
        <f>IF(ISERROR(VLOOKUP(C63,TabelaNorm!$A$2:$E$50,4,FALSE)),"",VLOOKUP(C63,TabelaNorm!$A$2:$E$50,4,FALSE))</f>
        <v>szt</v>
      </c>
      <c r="F63" s="124" t="str">
        <f>IF(ISERROR(VLOOKUP(C63,TabelaNorm!$A$2:$E$50,4,FALSE)),"","x")</f>
        <v>x</v>
      </c>
      <c r="G63" s="127">
        <f>IF(ISERROR(VLOOKUP($C63,TabelaNorm!$A$2:$E$50,2,FALSE)),"",VLOOKUP($C63,TabelaNorm!$A$2:$E$50,2,FALSE))</f>
        <v>0.5</v>
      </c>
      <c r="H63" s="127" t="str">
        <f>IF(ISERROR(VLOOKUP($C63,TabelaNorm!$A$2:$E$50,3,FALSE)),"",VLOOKUP($C63,TabelaNorm!$A$2:$E$50,3,FALSE))</f>
        <v>m2</v>
      </c>
      <c r="I63" s="124" t="str">
        <f>IF(ISERROR(IF(VLOOKUP($C63,TabelaNorm!$A$2:$E$50,5,FALSE)=1,"x","")),"",IF(VLOOKUP($C63,TabelaNorm!$A$2:$E$50,5,FALSE)=1,"x",""))</f>
        <v>x</v>
      </c>
      <c r="J63" s="126">
        <v>4</v>
      </c>
      <c r="K63" s="124" t="str">
        <f>IF(ISERROR(VLOOKUP($C63,TabelaNorm!$A$2:$E$50,4,FALSE)),"","=")</f>
        <v>=</v>
      </c>
      <c r="L63" s="148">
        <f t="shared" si="2"/>
        <v>36</v>
      </c>
      <c r="M63" s="125" t="str">
        <f>IF(ISERROR(VLOOKUP($C63,TabelaNorm!$A$2:$E$50,4,FALSE)),"","m2")</f>
        <v>m2</v>
      </c>
      <c r="N63" s="122"/>
    </row>
    <row r="64" spans="1:14" x14ac:dyDescent="0.2">
      <c r="A64" s="117"/>
      <c r="B64" s="130"/>
      <c r="C64" s="114" t="s">
        <v>1</v>
      </c>
      <c r="D64" s="126">
        <v>6</v>
      </c>
      <c r="E64" s="124" t="str">
        <f>IF(ISERROR(VLOOKUP(C64,TabelaNorm!$A$2:$E$50,4,FALSE)),"",VLOOKUP(C64,TabelaNorm!$A$2:$E$50,4,FALSE))</f>
        <v>szt</v>
      </c>
      <c r="F64" s="124" t="str">
        <f>IF(ISERROR(VLOOKUP(C64,TabelaNorm!$A$2:$E$50,4,FALSE)),"","x")</f>
        <v>x</v>
      </c>
      <c r="G64" s="127">
        <f>IF(ISERROR(VLOOKUP($C64,TabelaNorm!$A$2:$E$50,2,FALSE)),"",VLOOKUP($C64,TabelaNorm!$A$2:$E$50,2,FALSE))</f>
        <v>0.5</v>
      </c>
      <c r="H64" s="127" t="str">
        <f>IF(ISERROR(VLOOKUP($C64,TabelaNorm!$A$2:$E$50,3,FALSE)),"",VLOOKUP($C64,TabelaNorm!$A$2:$E$50,3,FALSE))</f>
        <v>m2</v>
      </c>
      <c r="I64" s="124" t="str">
        <f>IF(ISERROR(IF(VLOOKUP($C64,TabelaNorm!$A$2:$E$50,5,FALSE)=1,"x","")),"",IF(VLOOKUP($C64,TabelaNorm!$A$2:$E$50,5,FALSE)=1,"x",""))</f>
        <v>x</v>
      </c>
      <c r="J64" s="126">
        <v>5</v>
      </c>
      <c r="K64" s="124" t="str">
        <f>IF(ISERROR(VLOOKUP($C64,TabelaNorm!$A$2:$E$50,4,FALSE)),"","=")</f>
        <v>=</v>
      </c>
      <c r="L64" s="148">
        <f t="shared" si="2"/>
        <v>15</v>
      </c>
      <c r="M64" s="125" t="str">
        <f>IF(ISERROR(VLOOKUP($C64,TabelaNorm!$A$2:$E$50,4,FALSE)),"","m2")</f>
        <v>m2</v>
      </c>
      <c r="N64" s="122"/>
    </row>
    <row r="65" spans="1:14" x14ac:dyDescent="0.2">
      <c r="A65" s="117"/>
      <c r="B65" s="130"/>
      <c r="C65" s="114" t="s">
        <v>5</v>
      </c>
      <c r="D65" s="126">
        <v>15</v>
      </c>
      <c r="E65" s="124" t="str">
        <f>IF(ISERROR(VLOOKUP(C65,TabelaNorm!$A$2:$E$50,4,FALSE)),"",VLOOKUP(C65,TabelaNorm!$A$2:$E$50,4,FALSE))</f>
        <v>mb</v>
      </c>
      <c r="F65" s="124" t="str">
        <f>IF(ISERROR(VLOOKUP(C65,TabelaNorm!$A$2:$E$50,4,FALSE)),"","x")</f>
        <v>x</v>
      </c>
      <c r="G65" s="127">
        <f>IF(ISERROR(VLOOKUP($C65,TabelaNorm!$A$2:$E$50,2,FALSE)),"",VLOOKUP($C65,TabelaNorm!$A$2:$E$50,2,FALSE))</f>
        <v>0.375</v>
      </c>
      <c r="H65" s="127" t="str">
        <f>IF(ISERROR(VLOOKUP($C65,TabelaNorm!$A$2:$E$50,3,FALSE)),"",VLOOKUP($C65,TabelaNorm!$A$2:$E$50,3,FALSE))</f>
        <v>m2/mb</v>
      </c>
      <c r="I65" s="124" t="str">
        <f>IF(ISERROR(IF(VLOOKUP($C65,TabelaNorm!$A$2:$E$50,5,FALSE)=1,"x","")),"",IF(VLOOKUP($C65,TabelaNorm!$A$2:$E$50,5,FALSE)=1,"x",""))</f>
        <v/>
      </c>
      <c r="J65" s="126"/>
      <c r="K65" s="124" t="str">
        <f>IF(ISERROR(VLOOKUP($C65,TabelaNorm!$A$2:$E$50,4,FALSE)),"","=")</f>
        <v>=</v>
      </c>
      <c r="L65" s="148">
        <f t="shared" si="2"/>
        <v>5.625</v>
      </c>
      <c r="M65" s="125" t="str">
        <f>IF(ISERROR(VLOOKUP($C65,TabelaNorm!$A$2:$E$50,4,FALSE)),"","m2")</f>
        <v>m2</v>
      </c>
      <c r="N65" s="122"/>
    </row>
    <row r="66" spans="1:14" x14ac:dyDescent="0.2">
      <c r="A66" s="117"/>
      <c r="B66" s="130"/>
      <c r="C66" s="114" t="s">
        <v>4</v>
      </c>
      <c r="D66" s="126">
        <v>18</v>
      </c>
      <c r="E66" s="124" t="str">
        <f>IF(ISERROR(VLOOKUP(C66,TabelaNorm!$A$2:$E$50,4,FALSE)),"",VLOOKUP(C66,TabelaNorm!$A$2:$E$50,4,FALSE))</f>
        <v>mb</v>
      </c>
      <c r="F66" s="124" t="str">
        <f>IF(ISERROR(VLOOKUP(C66,TabelaNorm!$A$2:$E$50,4,FALSE)),"","x")</f>
        <v>x</v>
      </c>
      <c r="G66" s="127">
        <f>IF(ISERROR(VLOOKUP($C66,TabelaNorm!$A$2:$E$50,2,FALSE)),"",VLOOKUP($C66,TabelaNorm!$A$2:$E$50,2,FALSE))</f>
        <v>0.26250000000000001</v>
      </c>
      <c r="H66" s="127" t="str">
        <f>IF(ISERROR(VLOOKUP($C66,TabelaNorm!$A$2:$E$50,3,FALSE)),"",VLOOKUP($C66,TabelaNorm!$A$2:$E$50,3,FALSE))</f>
        <v>m2/mb</v>
      </c>
      <c r="I66" s="124" t="str">
        <f>IF(ISERROR(IF(VLOOKUP($C66,TabelaNorm!$A$2:$E$50,5,FALSE)=1,"x","")),"",IF(VLOOKUP($C66,TabelaNorm!$A$2:$E$50,5,FALSE)=1,"x",""))</f>
        <v/>
      </c>
      <c r="J66" s="126"/>
      <c r="K66" s="124" t="str">
        <f>IF(ISERROR(VLOOKUP($C66,TabelaNorm!$A$2:$E$50,4,FALSE)),"","=")</f>
        <v>=</v>
      </c>
      <c r="L66" s="148">
        <f t="shared" si="2"/>
        <v>4.7250000000000005</v>
      </c>
      <c r="M66" s="125" t="str">
        <f>IF(ISERROR(VLOOKUP($C66,TabelaNorm!$A$2:$E$50,4,FALSE)),"","m2")</f>
        <v>m2</v>
      </c>
      <c r="N66" s="122"/>
    </row>
    <row r="67" spans="1:14" x14ac:dyDescent="0.2">
      <c r="A67" s="117"/>
      <c r="B67" s="130" t="s">
        <v>193</v>
      </c>
      <c r="C67" s="114" t="s">
        <v>1</v>
      </c>
      <c r="D67" s="126">
        <v>6</v>
      </c>
      <c r="E67" s="124" t="str">
        <f>IF(ISERROR(VLOOKUP(C67,TabelaNorm!$A$2:$E$50,4,FALSE)),"",VLOOKUP(C67,TabelaNorm!$A$2:$E$50,4,FALSE))</f>
        <v>szt</v>
      </c>
      <c r="F67" s="124" t="str">
        <f>IF(ISERROR(VLOOKUP(C67,TabelaNorm!$A$2:$E$50,4,FALSE)),"","x")</f>
        <v>x</v>
      </c>
      <c r="G67" s="127">
        <f>IF(ISERROR(VLOOKUP($C67,TabelaNorm!$A$2:$E$50,2,FALSE)),"",VLOOKUP($C67,TabelaNorm!$A$2:$E$50,2,FALSE))</f>
        <v>0.5</v>
      </c>
      <c r="H67" s="127" t="str">
        <f>IF(ISERROR(VLOOKUP($C67,TabelaNorm!$A$2:$E$50,3,FALSE)),"",VLOOKUP($C67,TabelaNorm!$A$2:$E$50,3,FALSE))</f>
        <v>m2</v>
      </c>
      <c r="I67" s="124" t="str">
        <f>IF(ISERROR(IF(VLOOKUP($C67,TabelaNorm!$A$2:$E$50,5,FALSE)=1,"x","")),"",IF(VLOOKUP($C67,TabelaNorm!$A$2:$E$50,5,FALSE)=1,"x",""))</f>
        <v>x</v>
      </c>
      <c r="J67" s="126">
        <v>4</v>
      </c>
      <c r="K67" s="124" t="str">
        <f>IF(ISERROR(VLOOKUP($C67,TabelaNorm!$A$2:$E$50,4,FALSE)),"","=")</f>
        <v>=</v>
      </c>
      <c r="L67" s="148">
        <f t="shared" si="2"/>
        <v>12</v>
      </c>
      <c r="M67" s="125" t="str">
        <f>IF(ISERROR(VLOOKUP($C67,TabelaNorm!$A$2:$E$50,4,FALSE)),"","m2")</f>
        <v>m2</v>
      </c>
      <c r="N67" s="122"/>
    </row>
    <row r="68" spans="1:14" x14ac:dyDescent="0.2">
      <c r="A68" s="117"/>
      <c r="B68" s="130"/>
      <c r="C68" s="114" t="s">
        <v>5</v>
      </c>
      <c r="D68" s="126">
        <v>3</v>
      </c>
      <c r="E68" s="124" t="str">
        <f>IF(ISERROR(VLOOKUP(C68,TabelaNorm!$A$2:$E$50,4,FALSE)),"",VLOOKUP(C68,TabelaNorm!$A$2:$E$50,4,FALSE))</f>
        <v>mb</v>
      </c>
      <c r="F68" s="124" t="str">
        <f>IF(ISERROR(VLOOKUP(C68,TabelaNorm!$A$2:$E$50,4,FALSE)),"","x")</f>
        <v>x</v>
      </c>
      <c r="G68" s="127">
        <f>IF(ISERROR(VLOOKUP($C68,TabelaNorm!$A$2:$E$50,2,FALSE)),"",VLOOKUP($C68,TabelaNorm!$A$2:$E$50,2,FALSE))</f>
        <v>0.375</v>
      </c>
      <c r="H68" s="127" t="str">
        <f>IF(ISERROR(VLOOKUP($C68,TabelaNorm!$A$2:$E$50,3,FALSE)),"",VLOOKUP($C68,TabelaNorm!$A$2:$E$50,3,FALSE))</f>
        <v>m2/mb</v>
      </c>
      <c r="I68" s="124" t="str">
        <f>IF(ISERROR(IF(VLOOKUP($C68,TabelaNorm!$A$2:$E$50,5,FALSE)=1,"x","")),"",IF(VLOOKUP($C68,TabelaNorm!$A$2:$E$50,5,FALSE)=1,"x",""))</f>
        <v/>
      </c>
      <c r="J68" s="126"/>
      <c r="K68" s="124" t="str">
        <f>IF(ISERROR(VLOOKUP($C68,TabelaNorm!$A$2:$E$50,4,FALSE)),"","=")</f>
        <v>=</v>
      </c>
      <c r="L68" s="148">
        <f t="shared" si="2"/>
        <v>1.125</v>
      </c>
      <c r="M68" s="125" t="str">
        <f>IF(ISERROR(VLOOKUP($C68,TabelaNorm!$A$2:$E$50,4,FALSE)),"","m2")</f>
        <v>m2</v>
      </c>
      <c r="N68" s="122"/>
    </row>
    <row r="69" spans="1:14" x14ac:dyDescent="0.2">
      <c r="A69" s="117"/>
      <c r="B69" s="130"/>
      <c r="C69" s="114" t="s">
        <v>4</v>
      </c>
      <c r="D69" s="126">
        <v>7</v>
      </c>
      <c r="E69" s="124" t="str">
        <f>IF(ISERROR(VLOOKUP(C69,TabelaNorm!$A$2:$E$50,4,FALSE)),"",VLOOKUP(C69,TabelaNorm!$A$2:$E$50,4,FALSE))</f>
        <v>mb</v>
      </c>
      <c r="F69" s="124" t="str">
        <f>IF(ISERROR(VLOOKUP(C69,TabelaNorm!$A$2:$E$50,4,FALSE)),"","x")</f>
        <v>x</v>
      </c>
      <c r="G69" s="127">
        <f>IF(ISERROR(VLOOKUP($C69,TabelaNorm!$A$2:$E$50,2,FALSE)),"",VLOOKUP($C69,TabelaNorm!$A$2:$E$50,2,FALSE))</f>
        <v>0.26250000000000001</v>
      </c>
      <c r="H69" s="127" t="str">
        <f>IF(ISERROR(VLOOKUP($C69,TabelaNorm!$A$2:$E$50,3,FALSE)),"",VLOOKUP($C69,TabelaNorm!$A$2:$E$50,3,FALSE))</f>
        <v>m2/mb</v>
      </c>
      <c r="I69" s="124" t="str">
        <f>IF(ISERROR(IF(VLOOKUP($C69,TabelaNorm!$A$2:$E$50,5,FALSE)=1,"x","")),"",IF(VLOOKUP($C69,TabelaNorm!$A$2:$E$50,5,FALSE)=1,"x",""))</f>
        <v/>
      </c>
      <c r="J69" s="126"/>
      <c r="K69" s="124" t="str">
        <f>IF(ISERROR(VLOOKUP($C69,TabelaNorm!$A$2:$E$50,4,FALSE)),"","=")</f>
        <v>=</v>
      </c>
      <c r="L69" s="148">
        <f t="shared" si="2"/>
        <v>1.8375000000000001</v>
      </c>
      <c r="M69" s="125" t="str">
        <f>IF(ISERROR(VLOOKUP($C69,TabelaNorm!$A$2:$E$50,4,FALSE)),"","m2")</f>
        <v>m2</v>
      </c>
      <c r="N69" s="122"/>
    </row>
    <row r="70" spans="1:14" x14ac:dyDescent="0.2">
      <c r="A70" s="117"/>
      <c r="B70" s="130" t="s">
        <v>194</v>
      </c>
      <c r="C70" s="114" t="s">
        <v>1</v>
      </c>
      <c r="D70" s="126">
        <v>30</v>
      </c>
      <c r="E70" s="124" t="str">
        <f>IF(ISERROR(VLOOKUP(C70,TabelaNorm!$A$2:$E$50,4,FALSE)),"",VLOOKUP(C70,TabelaNorm!$A$2:$E$50,4,FALSE))</f>
        <v>szt</v>
      </c>
      <c r="F70" s="124" t="str">
        <f>IF(ISERROR(VLOOKUP(C70,TabelaNorm!$A$2:$E$50,4,FALSE)),"","x")</f>
        <v>x</v>
      </c>
      <c r="G70" s="127">
        <f>IF(ISERROR(VLOOKUP($C70,TabelaNorm!$A$2:$E$50,2,FALSE)),"",VLOOKUP($C70,TabelaNorm!$A$2:$E$50,2,FALSE))</f>
        <v>0.5</v>
      </c>
      <c r="H70" s="127" t="str">
        <f>IF(ISERROR(VLOOKUP($C70,TabelaNorm!$A$2:$E$50,3,FALSE)),"",VLOOKUP($C70,TabelaNorm!$A$2:$E$50,3,FALSE))</f>
        <v>m2</v>
      </c>
      <c r="I70" s="124" t="str">
        <f>IF(ISERROR(IF(VLOOKUP($C70,TabelaNorm!$A$2:$E$50,5,FALSE)=1,"x","")),"",IF(VLOOKUP($C70,TabelaNorm!$A$2:$E$50,5,FALSE)=1,"x",""))</f>
        <v>x</v>
      </c>
      <c r="J70" s="126">
        <v>4</v>
      </c>
      <c r="K70" s="124" t="str">
        <f>IF(ISERROR(VLOOKUP($C70,TabelaNorm!$A$2:$E$50,4,FALSE)),"","=")</f>
        <v>=</v>
      </c>
      <c r="L70" s="148">
        <f t="shared" si="2"/>
        <v>60</v>
      </c>
      <c r="M70" s="125" t="str">
        <f>IF(ISERROR(VLOOKUP($C70,TabelaNorm!$A$2:$E$50,4,FALSE)),"","m2")</f>
        <v>m2</v>
      </c>
      <c r="N70" s="122"/>
    </row>
    <row r="71" spans="1:14" x14ac:dyDescent="0.2">
      <c r="A71" s="117"/>
      <c r="B71" s="130"/>
      <c r="C71" s="114" t="s">
        <v>5</v>
      </c>
      <c r="D71" s="126">
        <v>27</v>
      </c>
      <c r="E71" s="124" t="str">
        <f>IF(ISERROR(VLOOKUP(C71,TabelaNorm!$A$2:$E$50,4,FALSE)),"",VLOOKUP(C71,TabelaNorm!$A$2:$E$50,4,FALSE))</f>
        <v>mb</v>
      </c>
      <c r="F71" s="124" t="str">
        <f>IF(ISERROR(VLOOKUP(C71,TabelaNorm!$A$2:$E$50,4,FALSE)),"","x")</f>
        <v>x</v>
      </c>
      <c r="G71" s="127">
        <f>IF(ISERROR(VLOOKUP($C71,TabelaNorm!$A$2:$E$50,2,FALSE)),"",VLOOKUP($C71,TabelaNorm!$A$2:$E$50,2,FALSE))</f>
        <v>0.375</v>
      </c>
      <c r="H71" s="127" t="str">
        <f>IF(ISERROR(VLOOKUP($C71,TabelaNorm!$A$2:$E$50,3,FALSE)),"",VLOOKUP($C71,TabelaNorm!$A$2:$E$50,3,FALSE))</f>
        <v>m2/mb</v>
      </c>
      <c r="I71" s="124" t="str">
        <f>IF(ISERROR(IF(VLOOKUP($C71,TabelaNorm!$A$2:$E$50,5,FALSE)=1,"x","")),"",IF(VLOOKUP($C71,TabelaNorm!$A$2:$E$50,5,FALSE)=1,"x",""))</f>
        <v/>
      </c>
      <c r="J71" s="126"/>
      <c r="K71" s="124" t="str">
        <f>IF(ISERROR(VLOOKUP($C71,TabelaNorm!$A$2:$E$50,4,FALSE)),"","=")</f>
        <v>=</v>
      </c>
      <c r="L71" s="148">
        <f t="shared" si="1"/>
        <v>10.125</v>
      </c>
      <c r="M71" s="125" t="str">
        <f>IF(ISERROR(VLOOKUP($C71,TabelaNorm!$A$2:$E$50,4,FALSE)),"","m2")</f>
        <v>m2</v>
      </c>
      <c r="N71" s="122"/>
    </row>
    <row r="72" spans="1:14" x14ac:dyDescent="0.2">
      <c r="A72" s="117"/>
      <c r="B72" s="130"/>
      <c r="C72" s="114" t="s">
        <v>4</v>
      </c>
      <c r="D72" s="126">
        <v>15</v>
      </c>
      <c r="E72" s="124" t="str">
        <f>IF(ISERROR(VLOOKUP(C72,[2]TabelaNorm!$A$2:$E$50,4,FALSE)),"",VLOOKUP(C72,[2]TabelaNorm!$A$2:$E$50,4,FALSE))</f>
        <v>mb</v>
      </c>
      <c r="F72" s="124" t="str">
        <f>IF(ISERROR(VLOOKUP(C72,[2]TabelaNorm!$A$2:$E$50,4,FALSE)),"","x")</f>
        <v>x</v>
      </c>
      <c r="G72" s="127">
        <f>IF(ISERROR(VLOOKUP($C72,[2]TabelaNorm!$A$2:$E$50,2,FALSE)),"",VLOOKUP($C72,[2]TabelaNorm!$A$2:$E$50,2,FALSE))</f>
        <v>0.26250000000000001</v>
      </c>
      <c r="H72" s="127" t="str">
        <f>IF(ISERROR(VLOOKUP($C72,[2]TabelaNorm!$A$2:$E$50,3,FALSE)),"",VLOOKUP($C72,[2]TabelaNorm!$A$2:$E$50,3,FALSE))</f>
        <v>m2/mb</v>
      </c>
      <c r="I72" s="124" t="str">
        <f>IF(ISERROR(IF(VLOOKUP($C72,[2]TabelaNorm!$A$2:$E$50,5,FALSE)=1,"x","")),"",IF(VLOOKUP($C72,[2]TabelaNorm!$A$2:$E$50,5,FALSE)=1,"x",""))</f>
        <v/>
      </c>
      <c r="J72" s="126"/>
      <c r="K72" s="124" t="str">
        <f>IF(ISERROR(VLOOKUP($C72,[2]TabelaNorm!$A$2:$E$50,4,FALSE)),"","=")</f>
        <v>=</v>
      </c>
      <c r="L72" s="148">
        <f t="shared" si="1"/>
        <v>3.9375</v>
      </c>
      <c r="M72" s="125" t="str">
        <f>IF(ISERROR(VLOOKUP($C72,[2]TabelaNorm!$A$2:$E$50,4,FALSE)),"","m2")</f>
        <v>m2</v>
      </c>
      <c r="N72" s="122"/>
    </row>
    <row r="73" spans="1:14" x14ac:dyDescent="0.2">
      <c r="A73" s="117"/>
      <c r="B73" s="130" t="s">
        <v>152</v>
      </c>
      <c r="C73" s="114" t="s">
        <v>1</v>
      </c>
      <c r="D73" s="126">
        <v>35</v>
      </c>
      <c r="E73" s="124" t="str">
        <f>IF(ISERROR(VLOOKUP(C73,[2]TabelaNorm!$A$2:$E$50,4,FALSE)),"",VLOOKUP(C73,[2]TabelaNorm!$A$2:$E$50,4,FALSE))</f>
        <v>szt</v>
      </c>
      <c r="F73" s="124" t="str">
        <f>IF(ISERROR(VLOOKUP(C73,[2]TabelaNorm!$A$2:$E$50,4,FALSE)),"","x")</f>
        <v>x</v>
      </c>
      <c r="G73" s="127">
        <f>IF(ISERROR(VLOOKUP($C73,[2]TabelaNorm!$A$2:$E$50,2,FALSE)),"",VLOOKUP($C73,[2]TabelaNorm!$A$2:$E$50,2,FALSE))</f>
        <v>0.5</v>
      </c>
      <c r="H73" s="127" t="str">
        <f>IF(ISERROR(VLOOKUP($C73,[2]TabelaNorm!$A$2:$E$50,3,FALSE)),"",VLOOKUP($C73,[2]TabelaNorm!$A$2:$E$50,3,FALSE))</f>
        <v>m2</v>
      </c>
      <c r="I73" s="124" t="str">
        <f>IF(ISERROR(IF(VLOOKUP($C73,[2]TabelaNorm!$A$2:$E$50,5,FALSE)=1,"x","")),"",IF(VLOOKUP($C73,[2]TabelaNorm!$A$2:$E$50,5,FALSE)=1,"x",""))</f>
        <v>x</v>
      </c>
      <c r="J73" s="126">
        <v>4</v>
      </c>
      <c r="K73" s="124" t="str">
        <f>IF(ISERROR(VLOOKUP($C73,[2]TabelaNorm!$A$2:$E$50,4,FALSE)),"","=")</f>
        <v>=</v>
      </c>
      <c r="L73" s="148">
        <f t="shared" si="1"/>
        <v>70</v>
      </c>
      <c r="M73" s="125" t="str">
        <f>IF(ISERROR(VLOOKUP($C73,[2]TabelaNorm!$A$2:$E$50,4,FALSE)),"","m2")</f>
        <v>m2</v>
      </c>
      <c r="N73" s="122"/>
    </row>
    <row r="74" spans="1:14" x14ac:dyDescent="0.2">
      <c r="A74" s="117"/>
      <c r="B74" s="130"/>
      <c r="C74" s="114" t="s">
        <v>5</v>
      </c>
      <c r="D74" s="126">
        <v>21</v>
      </c>
      <c r="E74" s="124" t="str">
        <f>IF(ISERROR(VLOOKUP(C74,[2]TabelaNorm!$A$2:$E$50,4,FALSE)),"",VLOOKUP(C74,[2]TabelaNorm!$A$2:$E$50,4,FALSE))</f>
        <v>mb</v>
      </c>
      <c r="F74" s="124" t="str">
        <f>IF(ISERROR(VLOOKUP(C74,[2]TabelaNorm!$A$2:$E$50,4,FALSE)),"","x")</f>
        <v>x</v>
      </c>
      <c r="G74" s="127">
        <f>IF(ISERROR(VLOOKUP($C74,[2]TabelaNorm!$A$2:$E$50,2,FALSE)),"",VLOOKUP($C74,[2]TabelaNorm!$A$2:$E$50,2,FALSE))</f>
        <v>0.375</v>
      </c>
      <c r="H74" s="127" t="str">
        <f>IF(ISERROR(VLOOKUP($C74,[2]TabelaNorm!$A$2:$E$50,3,FALSE)),"",VLOOKUP($C74,[2]TabelaNorm!$A$2:$E$50,3,FALSE))</f>
        <v>m2/mb</v>
      </c>
      <c r="I74" s="124" t="str">
        <f>IF(ISERROR(IF(VLOOKUP($C74,[2]TabelaNorm!$A$2:$E$50,5,FALSE)=1,"x","")),"",IF(VLOOKUP($C74,[2]TabelaNorm!$A$2:$E$50,5,FALSE)=1,"x",""))</f>
        <v/>
      </c>
      <c r="J74" s="126"/>
      <c r="K74" s="124" t="str">
        <f>IF(ISERROR(VLOOKUP($C74,[2]TabelaNorm!$A$2:$E$50,4,FALSE)),"","=")</f>
        <v>=</v>
      </c>
      <c r="L74" s="148">
        <f t="shared" si="1"/>
        <v>7.875</v>
      </c>
      <c r="M74" s="125" t="str">
        <f>IF(ISERROR(VLOOKUP($C74,[2]TabelaNorm!$A$2:$E$50,4,FALSE)),"","m2")</f>
        <v>m2</v>
      </c>
      <c r="N74" s="122"/>
    </row>
    <row r="75" spans="1:14" x14ac:dyDescent="0.2">
      <c r="A75" s="117"/>
      <c r="B75" s="130"/>
      <c r="C75" s="114" t="s">
        <v>4</v>
      </c>
      <c r="D75" s="126">
        <v>10</v>
      </c>
      <c r="E75" s="124" t="str">
        <f>IF(ISERROR(VLOOKUP(C75,[2]TabelaNorm!$A$2:$E$50,4,FALSE)),"",VLOOKUP(C75,[2]TabelaNorm!$A$2:$E$50,4,FALSE))</f>
        <v>mb</v>
      </c>
      <c r="F75" s="124" t="str">
        <f>IF(ISERROR(VLOOKUP(C75,[2]TabelaNorm!$A$2:$E$50,4,FALSE)),"","x")</f>
        <v>x</v>
      </c>
      <c r="G75" s="127">
        <f>IF(ISERROR(VLOOKUP($C75,[2]TabelaNorm!$A$2:$E$50,2,FALSE)),"",VLOOKUP($C75,[2]TabelaNorm!$A$2:$E$50,2,FALSE))</f>
        <v>0.26250000000000001</v>
      </c>
      <c r="H75" s="127" t="str">
        <f>IF(ISERROR(VLOOKUP($C75,[2]TabelaNorm!$A$2:$E$50,3,FALSE)),"",VLOOKUP($C75,[2]TabelaNorm!$A$2:$E$50,3,FALSE))</f>
        <v>m2/mb</v>
      </c>
      <c r="I75" s="124" t="str">
        <f>IF(ISERROR(IF(VLOOKUP($C75,[2]TabelaNorm!$A$2:$E$50,5,FALSE)=1,"x","")),"",IF(VLOOKUP($C75,[2]TabelaNorm!$A$2:$E$50,5,FALSE)=1,"x",""))</f>
        <v/>
      </c>
      <c r="J75" s="126"/>
      <c r="K75" s="124" t="str">
        <f>IF(ISERROR(VLOOKUP($C75,[2]TabelaNorm!$A$2:$E$50,4,FALSE)),"","=")</f>
        <v>=</v>
      </c>
      <c r="L75" s="148">
        <f t="shared" si="1"/>
        <v>2.625</v>
      </c>
      <c r="M75" s="125" t="str">
        <f>IF(ISERROR(VLOOKUP($C75,[2]TabelaNorm!$A$2:$E$50,4,FALSE)),"","m2")</f>
        <v>m2</v>
      </c>
      <c r="N75" s="122"/>
    </row>
    <row r="76" spans="1:14" x14ac:dyDescent="0.2">
      <c r="A76" s="117"/>
      <c r="B76" s="130"/>
      <c r="C76" s="114" t="s">
        <v>5</v>
      </c>
      <c r="D76" s="126">
        <v>3</v>
      </c>
      <c r="E76" s="124" t="str">
        <f>IF(ISERROR(VLOOKUP(C76,[2]TabelaNorm!$A$2:$E$50,4,FALSE)),"",VLOOKUP(C76,[2]TabelaNorm!$A$2:$E$50,4,FALSE))</f>
        <v>mb</v>
      </c>
      <c r="F76" s="124" t="str">
        <f>IF(ISERROR(VLOOKUP(C76,[2]TabelaNorm!$A$2:$E$50,4,FALSE)),"","x")</f>
        <v>x</v>
      </c>
      <c r="G76" s="127">
        <f>IF(ISERROR(VLOOKUP($C76,[2]TabelaNorm!$A$2:$E$50,2,FALSE)),"",VLOOKUP($C76,[2]TabelaNorm!$A$2:$E$50,2,FALSE))</f>
        <v>0.375</v>
      </c>
      <c r="H76" s="127" t="str">
        <f>IF(ISERROR(VLOOKUP($C76,[2]TabelaNorm!$A$2:$E$50,3,FALSE)),"",VLOOKUP($C76,[2]TabelaNorm!$A$2:$E$50,3,FALSE))</f>
        <v>m2/mb</v>
      </c>
      <c r="I76" s="124" t="str">
        <f>IF(ISERROR(IF(VLOOKUP($C76,[2]TabelaNorm!$A$2:$E$50,5,FALSE)=1,"x","")),"",IF(VLOOKUP($C76,[2]TabelaNorm!$A$2:$E$50,5,FALSE)=1,"x",""))</f>
        <v/>
      </c>
      <c r="J76" s="126"/>
      <c r="K76" s="124" t="str">
        <f>IF(ISERROR(VLOOKUP($C76,[2]TabelaNorm!$A$2:$E$50,4,FALSE)),"","=")</f>
        <v>=</v>
      </c>
      <c r="L76" s="148">
        <f t="shared" si="1"/>
        <v>1.125</v>
      </c>
      <c r="M76" s="125" t="str">
        <f>IF(ISERROR(VLOOKUP($C76,[2]TabelaNorm!$A$2:$E$50,4,FALSE)),"","m2")</f>
        <v>m2</v>
      </c>
      <c r="N76" s="122"/>
    </row>
    <row r="77" spans="1:14" x14ac:dyDescent="0.2">
      <c r="A77" s="117"/>
      <c r="B77" s="130" t="s">
        <v>135</v>
      </c>
      <c r="C77" s="114" t="s">
        <v>1</v>
      </c>
      <c r="D77" s="126">
        <v>91</v>
      </c>
      <c r="E77" s="124" t="str">
        <f>IF(ISERROR(VLOOKUP(C77,[2]TabelaNorm!$A$2:$E$50,4,FALSE)),"",VLOOKUP(C77,[2]TabelaNorm!$A$2:$E$50,4,FALSE))</f>
        <v>szt</v>
      </c>
      <c r="F77" s="124" t="str">
        <f>IF(ISERROR(VLOOKUP(C77,[2]TabelaNorm!$A$2:$E$50,4,FALSE)),"","x")</f>
        <v>x</v>
      </c>
      <c r="G77" s="127">
        <f>IF(ISERROR(VLOOKUP($C77,[2]TabelaNorm!$A$2:$E$50,2,FALSE)),"",VLOOKUP($C77,[2]TabelaNorm!$A$2:$E$50,2,FALSE))</f>
        <v>0.5</v>
      </c>
      <c r="H77" s="127" t="str">
        <f>IF(ISERROR(VLOOKUP($C77,[2]TabelaNorm!$A$2:$E$50,3,FALSE)),"",VLOOKUP($C77,[2]TabelaNorm!$A$2:$E$50,3,FALSE))</f>
        <v>m2</v>
      </c>
      <c r="I77" s="124" t="str">
        <f>IF(ISERROR(IF(VLOOKUP($C77,[2]TabelaNorm!$A$2:$E$50,5,FALSE)=1,"x","")),"",IF(VLOOKUP($C77,[2]TabelaNorm!$A$2:$E$50,5,FALSE)=1,"x",""))</f>
        <v>x</v>
      </c>
      <c r="J77" s="126">
        <v>4</v>
      </c>
      <c r="K77" s="124" t="str">
        <f>IF(ISERROR(VLOOKUP($C77,[2]TabelaNorm!$A$2:$E$50,4,FALSE)),"","=")</f>
        <v>=</v>
      </c>
      <c r="L77" s="148">
        <f t="shared" si="1"/>
        <v>182</v>
      </c>
      <c r="M77" s="125" t="str">
        <f>IF(ISERROR(VLOOKUP($C77,[2]TabelaNorm!$A$2:$E$50,4,FALSE)),"","m2")</f>
        <v>m2</v>
      </c>
      <c r="N77" s="122"/>
    </row>
    <row r="78" spans="1:14" x14ac:dyDescent="0.2">
      <c r="A78" s="117"/>
      <c r="B78" s="130"/>
      <c r="C78" s="114" t="s">
        <v>5</v>
      </c>
      <c r="D78" s="126">
        <v>30</v>
      </c>
      <c r="E78" s="124" t="str">
        <f>IF(ISERROR(VLOOKUP(C78,TabelaNorm!$A$2:$E$50,4,FALSE)),"",VLOOKUP(C78,TabelaNorm!$A$2:$E$50,4,FALSE))</f>
        <v>mb</v>
      </c>
      <c r="F78" s="124" t="str">
        <f>IF(ISERROR(VLOOKUP(C78,TabelaNorm!$A$2:$E$50,4,FALSE)),"","x")</f>
        <v>x</v>
      </c>
      <c r="G78" s="127">
        <f>IF(ISERROR(VLOOKUP($C78,TabelaNorm!$A$2:$E$50,2,FALSE)),"",VLOOKUP($C78,TabelaNorm!$A$2:$E$50,2,FALSE))</f>
        <v>0.375</v>
      </c>
      <c r="H78" s="127" t="str">
        <f>IF(ISERROR(VLOOKUP($C78,TabelaNorm!$A$2:$E$50,3,FALSE)),"",VLOOKUP($C78,TabelaNorm!$A$2:$E$50,3,FALSE))</f>
        <v>m2/mb</v>
      </c>
      <c r="I78" s="124" t="str">
        <f>IF(ISERROR(IF(VLOOKUP($C78,TabelaNorm!$A$2:$E$50,5,FALSE)=1,"x","")),"",IF(VLOOKUP($C78,TabelaNorm!$A$2:$E$50,5,FALSE)=1,"x",""))</f>
        <v/>
      </c>
      <c r="J78" s="126"/>
      <c r="K78" s="124" t="str">
        <f>IF(ISERROR(VLOOKUP($C78,TabelaNorm!$A$2:$E$50,4,FALSE)),"","=")</f>
        <v>=</v>
      </c>
      <c r="L78" s="148">
        <f t="shared" ref="L78" si="3">IF(ISERROR(IF(I78="x",D78*G78*J78,D78*G78)),"",IF(I78="x",D78*G78*J78,D78*G78))</f>
        <v>11.25</v>
      </c>
      <c r="M78" s="125" t="str">
        <f>IF(ISERROR(VLOOKUP($C78,TabelaNorm!$A$2:$E$50,4,FALSE)),"","m2")</f>
        <v>m2</v>
      </c>
      <c r="N78" s="122"/>
    </row>
    <row r="79" spans="1:14" x14ac:dyDescent="0.2">
      <c r="A79" s="117"/>
      <c r="B79" s="130"/>
      <c r="C79" s="114" t="s">
        <v>4</v>
      </c>
      <c r="D79" s="126">
        <v>31</v>
      </c>
      <c r="E79" s="124" t="str">
        <f>IF(ISERROR(VLOOKUP(C79,TabelaNorm!$A$2:$E$50,4,FALSE)),"",VLOOKUP(C79,TabelaNorm!$A$2:$E$50,4,FALSE))</f>
        <v>mb</v>
      </c>
      <c r="F79" s="124" t="str">
        <f>IF(ISERROR(VLOOKUP(C79,TabelaNorm!$A$2:$E$50,4,FALSE)),"","x")</f>
        <v>x</v>
      </c>
      <c r="G79" s="127">
        <f>IF(ISERROR(VLOOKUP($C79,TabelaNorm!$A$2:$E$50,2,FALSE)),"",VLOOKUP($C79,TabelaNorm!$A$2:$E$50,2,FALSE))</f>
        <v>0.26250000000000001</v>
      </c>
      <c r="H79" s="127" t="str">
        <f>IF(ISERROR(VLOOKUP($C79,TabelaNorm!$A$2:$E$50,3,FALSE)),"",VLOOKUP($C79,TabelaNorm!$A$2:$E$50,3,FALSE))</f>
        <v>m2/mb</v>
      </c>
      <c r="I79" s="124" t="str">
        <f>IF(ISERROR(IF(VLOOKUP($C79,TabelaNorm!$A$2:$E$50,5,FALSE)=1,"x","")),"",IF(VLOOKUP($C79,TabelaNorm!$A$2:$E$50,5,FALSE)=1,"x",""))</f>
        <v/>
      </c>
      <c r="J79" s="126"/>
      <c r="K79" s="124" t="str">
        <f>IF(ISERROR(VLOOKUP($C79,TabelaNorm!$A$2:$E$50,4,FALSE)),"","=")</f>
        <v>=</v>
      </c>
      <c r="L79" s="148">
        <f t="shared" si="1"/>
        <v>8.1375000000000011</v>
      </c>
      <c r="M79" s="125" t="str">
        <f>IF(ISERROR(VLOOKUP($C79,TabelaNorm!$A$2:$E$50,4,FALSE)),"","m2")</f>
        <v>m2</v>
      </c>
      <c r="N79" s="122"/>
    </row>
    <row r="80" spans="1:14" x14ac:dyDescent="0.2">
      <c r="A80" s="117"/>
      <c r="B80" s="130"/>
      <c r="C80" s="114" t="s">
        <v>3</v>
      </c>
      <c r="D80" s="126">
        <v>12</v>
      </c>
      <c r="E80" s="124" t="str">
        <f>IF(ISERROR(VLOOKUP(C80,TabelaNorm!$A$2:$E$50,4,FALSE)),"",VLOOKUP(C80,TabelaNorm!$A$2:$E$50,4,FALSE))</f>
        <v>mb</v>
      </c>
      <c r="F80" s="124" t="str">
        <f>IF(ISERROR(VLOOKUP(C80,TabelaNorm!$A$2:$E$50,4,FALSE)),"","x")</f>
        <v>x</v>
      </c>
      <c r="G80" s="127">
        <f>IF(ISERROR(VLOOKUP($C80,TabelaNorm!$A$2:$E$50,2,FALSE)),"",VLOOKUP($C80,TabelaNorm!$A$2:$E$50,2,FALSE))</f>
        <v>0.5</v>
      </c>
      <c r="H80" s="127" t="str">
        <f>IF(ISERROR(VLOOKUP($C80,TabelaNorm!$A$2:$E$50,3,FALSE)),"",VLOOKUP($C80,TabelaNorm!$A$2:$E$50,3,FALSE))</f>
        <v>m2/mb</v>
      </c>
      <c r="I80" s="124" t="str">
        <f>IF(ISERROR(IF(VLOOKUP($C80,TabelaNorm!$A$2:$E$50,5,FALSE)=1,"x","")),"",IF(VLOOKUP($C80,TabelaNorm!$A$2:$E$50,5,FALSE)=1,"x",""))</f>
        <v/>
      </c>
      <c r="J80" s="126"/>
      <c r="K80" s="124" t="str">
        <f>IF(ISERROR(VLOOKUP($C80,TabelaNorm!$A$2:$E$50,4,FALSE)),"","=")</f>
        <v>=</v>
      </c>
      <c r="L80" s="148">
        <f t="shared" si="1"/>
        <v>6</v>
      </c>
      <c r="M80" s="125" t="str">
        <f>IF(ISERROR(VLOOKUP($C80,TabelaNorm!$A$2:$E$50,4,FALSE)),"","m2")</f>
        <v>m2</v>
      </c>
      <c r="N80" s="122"/>
    </row>
    <row r="81" spans="1:17" x14ac:dyDescent="0.2">
      <c r="A81" s="117"/>
      <c r="B81" s="130" t="s">
        <v>195</v>
      </c>
      <c r="C81" s="114" t="s">
        <v>28</v>
      </c>
      <c r="D81" s="126">
        <v>140</v>
      </c>
      <c r="E81" s="124" t="str">
        <f>IF(ISERROR(VLOOKUP(C81,TabelaNorm!$A$2:$E$50,4,FALSE)),"",VLOOKUP(C81,TabelaNorm!$A$2:$E$50,4,FALSE))</f>
        <v>mb</v>
      </c>
      <c r="F81" s="124" t="str">
        <f>IF(ISERROR(VLOOKUP(C81,TabelaNorm!$A$2:$E$50,4,FALSE)),"","x")</f>
        <v>x</v>
      </c>
      <c r="G81" s="127">
        <f>IF(ISERROR(VLOOKUP($C81,TabelaNorm!$A$2:$E$50,2,FALSE)),"",VLOOKUP($C81,TabelaNorm!$A$2:$E$50,2,FALSE))</f>
        <v>0.24</v>
      </c>
      <c r="H81" s="127" t="str">
        <f>IF(ISERROR(VLOOKUP($C81,TabelaNorm!$A$2:$E$50,3,FALSE)),"",VLOOKUP($C81,TabelaNorm!$A$2:$E$50,3,FALSE))</f>
        <v>m2/mb</v>
      </c>
      <c r="I81" s="124" t="str">
        <f>IF(ISERROR(IF(VLOOKUP($C81,TabelaNorm!$A$2:$E$50,5,FALSE)=1,"x","")),"",IF(VLOOKUP($C81,TabelaNorm!$A$2:$E$50,5,FALSE)=1,"x",""))</f>
        <v/>
      </c>
      <c r="J81" s="126"/>
      <c r="K81" s="124" t="str">
        <f>IF(ISERROR(VLOOKUP($C81,TabelaNorm!$A$2:$E$50,4,FALSE)),"","=")</f>
        <v>=</v>
      </c>
      <c r="L81" s="148">
        <f t="shared" si="1"/>
        <v>33.6</v>
      </c>
      <c r="M81" s="125" t="str">
        <f>IF(ISERROR(VLOOKUP($C81,TabelaNorm!$A$2:$E$50,4,FALSE)),"","m2")</f>
        <v>m2</v>
      </c>
      <c r="N81" s="122"/>
    </row>
    <row r="82" spans="1:17" x14ac:dyDescent="0.2">
      <c r="A82" s="117"/>
      <c r="B82" s="130"/>
      <c r="C82" s="114" t="s">
        <v>16</v>
      </c>
      <c r="D82" s="126">
        <v>130</v>
      </c>
      <c r="E82" s="124" t="str">
        <f>IF(ISERROR(VLOOKUP(C82,TabelaNorm!$A$2:$E$50,4,FALSE)),"",VLOOKUP(C82,TabelaNorm!$A$2:$E$50,4,FALSE))</f>
        <v>mb</v>
      </c>
      <c r="F82" s="124" t="str">
        <f>IF(ISERROR(VLOOKUP(C82,TabelaNorm!$A$2:$E$50,4,FALSE)),"","x")</f>
        <v>x</v>
      </c>
      <c r="G82" s="127">
        <f>IF(ISERROR(VLOOKUP($C82,TabelaNorm!$A$2:$E$50,2,FALSE)),"",VLOOKUP($C82,TabelaNorm!$A$2:$E$50,2,FALSE))</f>
        <v>0.24</v>
      </c>
      <c r="H82" s="127" t="str">
        <f>IF(ISERROR(VLOOKUP($C82,TabelaNorm!$A$2:$E$50,3,FALSE)),"",VLOOKUP($C82,TabelaNorm!$A$2:$E$50,3,FALSE))</f>
        <v>m2/mb</v>
      </c>
      <c r="I82" s="124" t="str">
        <f>IF(ISERROR(IF(VLOOKUP($C82,TabelaNorm!$A$2:$E$50,5,FALSE)=1,"x","")),"",IF(VLOOKUP($C82,TabelaNorm!$A$2:$E$50,5,FALSE)=1,"x",""))</f>
        <v/>
      </c>
      <c r="J82" s="126"/>
      <c r="K82" s="124" t="str">
        <f>IF(ISERROR(VLOOKUP($C82,TabelaNorm!$A$2:$E$50,4,FALSE)),"","=")</f>
        <v>=</v>
      </c>
      <c r="L82" s="148">
        <f t="shared" si="1"/>
        <v>31.2</v>
      </c>
      <c r="M82" s="125" t="str">
        <f>IF(ISERROR(VLOOKUP($C82,TabelaNorm!$A$2:$E$50,4,FALSE)),"","m2")</f>
        <v>m2</v>
      </c>
      <c r="N82" s="122"/>
    </row>
    <row r="83" spans="1:17" x14ac:dyDescent="0.2">
      <c r="A83" s="117"/>
      <c r="B83" s="130"/>
      <c r="C83" s="114" t="s">
        <v>4</v>
      </c>
      <c r="D83" s="126">
        <v>18</v>
      </c>
      <c r="E83" s="124" t="str">
        <f>IF(ISERROR(VLOOKUP(C83,TabelaNorm!$A$2:$E$50,4,FALSE)),"",VLOOKUP(C83,TabelaNorm!$A$2:$E$50,4,FALSE))</f>
        <v>mb</v>
      </c>
      <c r="F83" s="124" t="str">
        <f>IF(ISERROR(VLOOKUP(C83,TabelaNorm!$A$2:$E$50,4,FALSE)),"","x")</f>
        <v>x</v>
      </c>
      <c r="G83" s="127">
        <f>IF(ISERROR(VLOOKUP($C83,TabelaNorm!$A$2:$E$50,2,FALSE)),"",VLOOKUP($C83,TabelaNorm!$A$2:$E$50,2,FALSE))</f>
        <v>0.26250000000000001</v>
      </c>
      <c r="H83" s="127" t="str">
        <f>IF(ISERROR(VLOOKUP($C83,TabelaNorm!$A$2:$E$50,3,FALSE)),"",VLOOKUP($C83,TabelaNorm!$A$2:$E$50,3,FALSE))</f>
        <v>m2/mb</v>
      </c>
      <c r="I83" s="124" t="str">
        <f>IF(ISERROR(IF(VLOOKUP($C83,TabelaNorm!$A$2:$E$50,5,FALSE)=1,"x","")),"",IF(VLOOKUP($C83,TabelaNorm!$A$2:$E$50,5,FALSE)=1,"x",""))</f>
        <v/>
      </c>
      <c r="J83" s="126"/>
      <c r="K83" s="124" t="str">
        <f>IF(ISERROR(VLOOKUP($C83,TabelaNorm!$A$2:$E$50,4,FALSE)),"","=")</f>
        <v>=</v>
      </c>
      <c r="L83" s="148">
        <f t="shared" si="1"/>
        <v>4.7250000000000005</v>
      </c>
      <c r="M83" s="125" t="str">
        <f>IF(ISERROR(VLOOKUP($C83,TabelaNorm!$A$2:$E$50,4,FALSE)),"","m2")</f>
        <v>m2</v>
      </c>
      <c r="N83" s="122"/>
    </row>
    <row r="84" spans="1:17" x14ac:dyDescent="0.2">
      <c r="A84" s="117"/>
      <c r="B84" s="130" t="s">
        <v>137</v>
      </c>
      <c r="C84" s="114" t="s">
        <v>1</v>
      </c>
      <c r="D84" s="126">
        <v>61</v>
      </c>
      <c r="E84" s="124" t="str">
        <f>IF(ISERROR(VLOOKUP(C84,TabelaNorm!$A$2:$E$50,4,FALSE)),"",VLOOKUP(C84,TabelaNorm!$A$2:$E$50,4,FALSE))</f>
        <v>szt</v>
      </c>
      <c r="F84" s="124" t="str">
        <f>IF(ISERROR(VLOOKUP(C84,TabelaNorm!$A$2:$E$50,4,FALSE)),"","x")</f>
        <v>x</v>
      </c>
      <c r="G84" s="127">
        <f>IF(ISERROR(VLOOKUP($C84,TabelaNorm!$A$2:$E$50,2,FALSE)),"",VLOOKUP($C84,TabelaNorm!$A$2:$E$50,2,FALSE))</f>
        <v>0.5</v>
      </c>
      <c r="H84" s="127" t="str">
        <f>IF(ISERROR(VLOOKUP($C84,TabelaNorm!$A$2:$E$50,3,FALSE)),"",VLOOKUP($C84,TabelaNorm!$A$2:$E$50,3,FALSE))</f>
        <v>m2</v>
      </c>
      <c r="I84" s="124" t="str">
        <f>IF(ISERROR(IF(VLOOKUP($C84,TabelaNorm!$A$2:$E$50,5,FALSE)=1,"x","")),"",IF(VLOOKUP($C84,TabelaNorm!$A$2:$E$50,5,FALSE)=1,"x",""))</f>
        <v>x</v>
      </c>
      <c r="J84" s="126">
        <v>4</v>
      </c>
      <c r="K84" s="124" t="str">
        <f>IF(ISERROR(VLOOKUP($C84,TabelaNorm!$A$2:$E$50,4,FALSE)),"","=")</f>
        <v>=</v>
      </c>
      <c r="L84" s="148">
        <f t="shared" si="1"/>
        <v>122</v>
      </c>
      <c r="M84" s="125" t="str">
        <f>IF(ISERROR(VLOOKUP($C84,TabelaNorm!$A$2:$E$50,4,FALSE)),"","m2")</f>
        <v>m2</v>
      </c>
      <c r="N84" s="122"/>
    </row>
    <row r="85" spans="1:17" x14ac:dyDescent="0.2">
      <c r="A85" s="117"/>
      <c r="B85" s="130"/>
      <c r="C85" s="114" t="s">
        <v>5</v>
      </c>
      <c r="D85" s="126">
        <v>54</v>
      </c>
      <c r="E85" s="124" t="str">
        <f>IF(ISERROR(VLOOKUP(C85,TabelaNorm!$A$2:$E$50,4,FALSE)),"",VLOOKUP(C85,TabelaNorm!$A$2:$E$50,4,FALSE))</f>
        <v>mb</v>
      </c>
      <c r="F85" s="124" t="str">
        <f>IF(ISERROR(VLOOKUP(C85,TabelaNorm!$A$2:$E$50,4,FALSE)),"","x")</f>
        <v>x</v>
      </c>
      <c r="G85" s="127">
        <f>IF(ISERROR(VLOOKUP($C85,TabelaNorm!$A$2:$E$50,2,FALSE)),"",VLOOKUP($C85,TabelaNorm!$A$2:$E$50,2,FALSE))</f>
        <v>0.375</v>
      </c>
      <c r="H85" s="127" t="str">
        <f>IF(ISERROR(VLOOKUP($C85,TabelaNorm!$A$2:$E$50,3,FALSE)),"",VLOOKUP($C85,TabelaNorm!$A$2:$E$50,3,FALSE))</f>
        <v>m2/mb</v>
      </c>
      <c r="I85" s="124" t="str">
        <f>IF(ISERROR(IF(VLOOKUP($C85,TabelaNorm!$A$2:$E$50,5,FALSE)=1,"x","")),"",IF(VLOOKUP($C85,TabelaNorm!$A$2:$E$50,5,FALSE)=1,"x",""))</f>
        <v/>
      </c>
      <c r="J85" s="126"/>
      <c r="K85" s="124" t="str">
        <f>IF(ISERROR(VLOOKUP($C85,TabelaNorm!$A$2:$E$50,4,FALSE)),"","=")</f>
        <v>=</v>
      </c>
      <c r="L85" s="148">
        <f t="shared" si="1"/>
        <v>20.25</v>
      </c>
      <c r="M85" s="125" t="str">
        <f>IF(ISERROR(VLOOKUP($C85,TabelaNorm!$A$2:$E$50,4,FALSE)),"","m2")</f>
        <v>m2</v>
      </c>
      <c r="N85" s="122"/>
    </row>
    <row r="86" spans="1:17" x14ac:dyDescent="0.2">
      <c r="A86" s="117"/>
      <c r="B86" s="130"/>
      <c r="C86" s="114" t="s">
        <v>4</v>
      </c>
      <c r="D86" s="126">
        <v>44</v>
      </c>
      <c r="E86" s="124" t="str">
        <f>IF(ISERROR(VLOOKUP(C86,TabelaNorm!$A$2:$E$50,4,FALSE)),"",VLOOKUP(C86,TabelaNorm!$A$2:$E$50,4,FALSE))</f>
        <v>mb</v>
      </c>
      <c r="F86" s="124" t="str">
        <f>IF(ISERROR(VLOOKUP(C86,TabelaNorm!$A$2:$E$50,4,FALSE)),"","x")</f>
        <v>x</v>
      </c>
      <c r="G86" s="127">
        <f>IF(ISERROR(VLOOKUP($C86,TabelaNorm!$A$2:$E$50,2,FALSE)),"",VLOOKUP($C86,TabelaNorm!$A$2:$E$50,2,FALSE))</f>
        <v>0.26250000000000001</v>
      </c>
      <c r="H86" s="127" t="str">
        <f>IF(ISERROR(VLOOKUP($C86,TabelaNorm!$A$2:$E$50,3,FALSE)),"",VLOOKUP($C86,TabelaNorm!$A$2:$E$50,3,FALSE))</f>
        <v>m2/mb</v>
      </c>
      <c r="I86" s="124" t="str">
        <f>IF(ISERROR(IF(VLOOKUP($C86,TabelaNorm!$A$2:$E$50,5,FALSE)=1,"x","")),"",IF(VLOOKUP($C86,TabelaNorm!$A$2:$E$50,5,FALSE)=1,"x",""))</f>
        <v/>
      </c>
      <c r="J86" s="126"/>
      <c r="K86" s="124" t="str">
        <f>IF(ISERROR(VLOOKUP($C86,TabelaNorm!$A$2:$E$50,4,FALSE)),"","=")</f>
        <v>=</v>
      </c>
      <c r="L86" s="148">
        <f t="shared" si="1"/>
        <v>11.55</v>
      </c>
      <c r="M86" s="125" t="str">
        <f>IF(ISERROR(VLOOKUP($C86,TabelaNorm!$A$2:$E$50,4,FALSE)),"","m2")</f>
        <v>m2</v>
      </c>
      <c r="N86" s="122"/>
    </row>
    <row r="87" spans="1:17" x14ac:dyDescent="0.2">
      <c r="A87" s="117"/>
      <c r="B87" s="130"/>
      <c r="C87" s="114" t="s">
        <v>106</v>
      </c>
      <c r="D87" s="126">
        <v>2</v>
      </c>
      <c r="E87" s="124" t="str">
        <f>IF(ISERROR(VLOOKUP(C87,TabelaNorm!$A$2:$E$50,4,FALSE)),"",VLOOKUP(C87,TabelaNorm!$A$2:$E$50,4,FALSE))</f>
        <v>szt</v>
      </c>
      <c r="F87" s="124" t="str">
        <f>IF(ISERROR(VLOOKUP(C87,TabelaNorm!$A$2:$E$50,4,FALSE)),"","x")</f>
        <v>x</v>
      </c>
      <c r="G87" s="127">
        <f>IF(ISERROR(VLOOKUP($C87,TabelaNorm!$A$2:$E$50,2,FALSE)),"",VLOOKUP($C87,TabelaNorm!$A$2:$E$50,2,FALSE))</f>
        <v>1.49</v>
      </c>
      <c r="H87" s="127" t="str">
        <f>IF(ISERROR(VLOOKUP($C87,TabelaNorm!$A$2:$E$50,3,FALSE)),"",VLOOKUP($C87,TabelaNorm!$A$2:$E$50,3,FALSE))</f>
        <v>m2</v>
      </c>
      <c r="I87" s="124" t="str">
        <f>IF(ISERROR(IF(VLOOKUP($C87,TabelaNorm!$A$2:$E$50,5,FALSE)=1,"x","")),"",IF(VLOOKUP($C87,TabelaNorm!$A$2:$E$50,5,FALSE)=1,"x",""))</f>
        <v/>
      </c>
      <c r="J87" s="126"/>
      <c r="K87" s="124" t="str">
        <f>IF(ISERROR(VLOOKUP($C87,TabelaNorm!$A$2:$E$50,4,FALSE)),"","=")</f>
        <v>=</v>
      </c>
      <c r="L87" s="148">
        <f t="shared" si="1"/>
        <v>2.98</v>
      </c>
      <c r="M87" s="125" t="str">
        <f>IF(ISERROR(VLOOKUP($C87,TabelaNorm!$A$2:$E$50,4,FALSE)),"","m2")</f>
        <v>m2</v>
      </c>
      <c r="N87" s="122"/>
    </row>
    <row r="88" spans="1:17" x14ac:dyDescent="0.2">
      <c r="A88" s="117"/>
      <c r="B88" s="130"/>
      <c r="C88" s="114" t="s">
        <v>30</v>
      </c>
      <c r="D88" s="126">
        <v>2</v>
      </c>
      <c r="E88" s="124" t="str">
        <f>IF(ISERROR(VLOOKUP(C88,TabelaNorm!$A$2:$E$50,4,FALSE)),"",VLOOKUP(C88,TabelaNorm!$A$2:$E$50,4,FALSE))</f>
        <v>szt</v>
      </c>
      <c r="F88" s="124" t="str">
        <f>IF(ISERROR(VLOOKUP(C88,TabelaNorm!$A$2:$E$50,4,FALSE)),"","x")</f>
        <v>x</v>
      </c>
      <c r="G88" s="127">
        <f>IF(ISERROR(VLOOKUP($C88,TabelaNorm!$A$2:$E$50,2,FALSE)),"",VLOOKUP($C88,TabelaNorm!$A$2:$E$50,2,FALSE))</f>
        <v>1.49</v>
      </c>
      <c r="H88" s="127" t="str">
        <f>IF(ISERROR(VLOOKUP($C88,TabelaNorm!$A$2:$E$50,3,FALSE)),"",VLOOKUP($C88,TabelaNorm!$A$2:$E$50,3,FALSE))</f>
        <v>m2</v>
      </c>
      <c r="I88" s="124" t="str">
        <f>IF(ISERROR(IF(VLOOKUP($C88,TabelaNorm!$A$2:$E$50,5,FALSE)=1,"x","")),"",IF(VLOOKUP($C88,TabelaNorm!$A$2:$E$50,5,FALSE)=1,"x",""))</f>
        <v/>
      </c>
      <c r="J88" s="126"/>
      <c r="K88" s="124" t="str">
        <f>IF(ISERROR(VLOOKUP($C88,TabelaNorm!$A$2:$E$50,4,FALSE)),"","=")</f>
        <v>=</v>
      </c>
      <c r="L88" s="148">
        <f t="shared" si="1"/>
        <v>2.98</v>
      </c>
      <c r="M88" s="125" t="str">
        <f>IF(ISERROR(VLOOKUP($C88,TabelaNorm!$A$2:$E$50,4,FALSE)),"","m2")</f>
        <v>m2</v>
      </c>
      <c r="N88" s="178"/>
    </row>
    <row r="89" spans="1:17" x14ac:dyDescent="0.2">
      <c r="A89" s="117"/>
      <c r="B89" s="130" t="s">
        <v>138</v>
      </c>
      <c r="C89" s="114" t="s">
        <v>1</v>
      </c>
      <c r="D89" s="126">
        <v>13</v>
      </c>
      <c r="E89" s="124" t="str">
        <f>IF(ISERROR(VLOOKUP(C89,TabelaNorm!$A$2:$E$50,4,FALSE)),"",VLOOKUP(C89,TabelaNorm!$A$2:$E$50,4,FALSE))</f>
        <v>szt</v>
      </c>
      <c r="F89" s="124" t="str">
        <f>IF(ISERROR(VLOOKUP(C89,TabelaNorm!$A$2:$E$50,4,FALSE)),"","x")</f>
        <v>x</v>
      </c>
      <c r="G89" s="127">
        <f>IF(ISERROR(VLOOKUP($C89,TabelaNorm!$A$2:$E$50,2,FALSE)),"",VLOOKUP($C89,TabelaNorm!$A$2:$E$50,2,FALSE))</f>
        <v>0.5</v>
      </c>
      <c r="H89" s="127" t="str">
        <f>IF(ISERROR(VLOOKUP($C89,TabelaNorm!$A$2:$E$50,3,FALSE)),"",VLOOKUP($C89,TabelaNorm!$A$2:$E$50,3,FALSE))</f>
        <v>m2</v>
      </c>
      <c r="I89" s="124" t="str">
        <f>IF(ISERROR(IF(VLOOKUP($C89,TabelaNorm!$A$2:$E$50,5,FALSE)=1,"x","")),"",IF(VLOOKUP($C89,TabelaNorm!$A$2:$E$50,5,FALSE)=1,"x",""))</f>
        <v>x</v>
      </c>
      <c r="J89" s="126">
        <v>4</v>
      </c>
      <c r="K89" s="124" t="str">
        <f>IF(ISERROR(VLOOKUP($C89,TabelaNorm!$A$2:$E$50,4,FALSE)),"","=")</f>
        <v>=</v>
      </c>
      <c r="L89" s="148">
        <f t="shared" si="1"/>
        <v>26</v>
      </c>
      <c r="M89" s="125" t="str">
        <f>IF(ISERROR(VLOOKUP($C89,TabelaNorm!$A$2:$E$50,4,FALSE)),"","m2")</f>
        <v>m2</v>
      </c>
      <c r="N89" s="178"/>
    </row>
    <row r="90" spans="1:17" x14ac:dyDescent="0.2">
      <c r="A90" s="117"/>
      <c r="B90" s="131"/>
      <c r="C90" s="114" t="s">
        <v>5</v>
      </c>
      <c r="D90" s="126">
        <v>9</v>
      </c>
      <c r="E90" s="124" t="str">
        <f>IF(ISERROR(VLOOKUP(C90,[2]TabelaNorm!$A$2:$E$50,4,FALSE)),"",VLOOKUP(C90,[2]TabelaNorm!$A$2:$E$50,4,FALSE))</f>
        <v>mb</v>
      </c>
      <c r="F90" s="124" t="str">
        <f>IF(ISERROR(VLOOKUP(C90,[2]TabelaNorm!$A$2:$E$50,4,FALSE)),"","x")</f>
        <v>x</v>
      </c>
      <c r="G90" s="127">
        <f>IF(ISERROR(VLOOKUP($C90,[2]TabelaNorm!$A$2:$E$50,2,FALSE)),"",VLOOKUP($C90,[2]TabelaNorm!$A$2:$E$50,2,FALSE))</f>
        <v>0.375</v>
      </c>
      <c r="H90" s="127" t="str">
        <f>IF(ISERROR(VLOOKUP($C90,[2]TabelaNorm!$A$2:$E$50,3,FALSE)),"",VLOOKUP($C90,[2]TabelaNorm!$A$2:$E$50,3,FALSE))</f>
        <v>m2/mb</v>
      </c>
      <c r="I90" s="124" t="str">
        <f>IF(ISERROR(IF(VLOOKUP($C90,[2]TabelaNorm!$A$2:$E$50,5,FALSE)=1,"x","")),"",IF(VLOOKUP($C90,[2]TabelaNorm!$A$2:$E$50,5,FALSE)=1,"x",""))</f>
        <v/>
      </c>
      <c r="J90" s="126"/>
      <c r="K90" s="124" t="str">
        <f>IF(ISERROR(VLOOKUP($C90,[2]TabelaNorm!$A$2:$E$50,4,FALSE)),"","=")</f>
        <v>=</v>
      </c>
      <c r="L90" s="148">
        <f t="shared" si="1"/>
        <v>3.375</v>
      </c>
      <c r="M90" s="125" t="str">
        <f>IF(ISERROR(VLOOKUP($C90,[2]TabelaNorm!$A$2:$E$50,4,FALSE)),"","m2")</f>
        <v>m2</v>
      </c>
      <c r="N90" s="178"/>
    </row>
    <row r="91" spans="1:17" ht="13.5" thickBot="1" x14ac:dyDescent="0.25">
      <c r="A91" s="117"/>
      <c r="B91" s="131"/>
      <c r="C91" s="114" t="s">
        <v>4</v>
      </c>
      <c r="D91" s="126">
        <v>37</v>
      </c>
      <c r="E91" s="124" t="str">
        <f>IF(ISERROR(VLOOKUP(C91,[2]TabelaNorm!$A$2:$E$50,4,FALSE)),"",VLOOKUP(C91,[2]TabelaNorm!$A$2:$E$50,4,FALSE))</f>
        <v>mb</v>
      </c>
      <c r="F91" s="124" t="str">
        <f>IF(ISERROR(VLOOKUP(C91,[2]TabelaNorm!$A$2:$E$50,4,FALSE)),"","x")</f>
        <v>x</v>
      </c>
      <c r="G91" s="127">
        <f>IF(ISERROR(VLOOKUP($C91,[2]TabelaNorm!$A$2:$E$50,2,FALSE)),"",VLOOKUP($C91,[2]TabelaNorm!$A$2:$E$50,2,FALSE))</f>
        <v>0.26250000000000001</v>
      </c>
      <c r="H91" s="127" t="str">
        <f>IF(ISERROR(VLOOKUP($C91,[2]TabelaNorm!$A$2:$E$50,3,FALSE)),"",VLOOKUP($C91,[2]TabelaNorm!$A$2:$E$50,3,FALSE))</f>
        <v>m2/mb</v>
      </c>
      <c r="I91" s="124" t="str">
        <f>IF(ISERROR(IF(VLOOKUP($C91,[2]TabelaNorm!$A$2:$E$50,5,FALSE)=1,"x","")),"",IF(VLOOKUP($C91,[2]TabelaNorm!$A$2:$E$50,5,FALSE)=1,"x",""))</f>
        <v/>
      </c>
      <c r="J91" s="126"/>
      <c r="K91" s="124" t="str">
        <f>IF(ISERROR(VLOOKUP($C91,[2]TabelaNorm!$A$2:$E$50,4,FALSE)),"","=")</f>
        <v>=</v>
      </c>
      <c r="L91" s="148">
        <f t="shared" si="1"/>
        <v>9.7125000000000004</v>
      </c>
      <c r="M91" s="125" t="str">
        <f>IF(ISERROR(VLOOKUP($C91,[2]TabelaNorm!$A$2:$E$50,4,FALSE)),"","m2")</f>
        <v>m2</v>
      </c>
      <c r="N91" s="122"/>
    </row>
    <row r="92" spans="1:17" ht="25.5" customHeight="1" thickBot="1" x14ac:dyDescent="0.25">
      <c r="A92" s="4"/>
      <c r="B92" s="57"/>
      <c r="C92" s="244" t="s">
        <v>126</v>
      </c>
      <c r="D92" s="244"/>
      <c r="E92" s="244"/>
      <c r="F92" s="244"/>
      <c r="G92" s="244"/>
      <c r="H92" s="244"/>
      <c r="I92" s="244"/>
      <c r="J92" s="244"/>
      <c r="K92" s="96" t="s">
        <v>37</v>
      </c>
      <c r="L92" s="104">
        <f>SUM(L42:L91)</f>
        <v>1176.6125000000002</v>
      </c>
      <c r="M92" s="108" t="s">
        <v>38</v>
      </c>
      <c r="N92" s="101"/>
    </row>
    <row r="93" spans="1:17" ht="25.5" customHeight="1" thickBot="1" x14ac:dyDescent="0.25">
      <c r="A93" s="4"/>
      <c r="B93" s="57"/>
      <c r="C93" s="223" t="s">
        <v>127</v>
      </c>
      <c r="D93" s="223"/>
      <c r="E93" s="223"/>
      <c r="F93" s="223"/>
      <c r="G93" s="223"/>
      <c r="H93" s="223"/>
      <c r="I93" s="223"/>
      <c r="J93" s="223"/>
      <c r="K93" s="171" t="s">
        <v>37</v>
      </c>
      <c r="L93" s="107">
        <f>L92+L3</f>
        <v>6017.3375000000005</v>
      </c>
      <c r="M93" s="105" t="s">
        <v>38</v>
      </c>
      <c r="N93" s="11"/>
    </row>
    <row r="94" spans="1:17" ht="12.75" customHeight="1" x14ac:dyDescent="0.2">
      <c r="D94" s="2"/>
      <c r="F94" s="6"/>
      <c r="G94" s="7"/>
    </row>
    <row r="95" spans="1:17" ht="12.75" customHeight="1" x14ac:dyDescent="0.2">
      <c r="B95" s="172" t="s">
        <v>69</v>
      </c>
      <c r="C95" s="19"/>
      <c r="D95" s="20"/>
      <c r="E95" s="19"/>
      <c r="F95" s="21"/>
      <c r="G95" s="7"/>
      <c r="H95" s="235" t="s">
        <v>78</v>
      </c>
      <c r="I95" s="235"/>
      <c r="J95" s="235"/>
      <c r="K95" s="235"/>
      <c r="L95" s="235"/>
    </row>
    <row r="96" spans="1:17" ht="12.75" customHeight="1" x14ac:dyDescent="0.2">
      <c r="D96" s="2"/>
      <c r="F96" s="6"/>
      <c r="G96" s="7"/>
      <c r="Q96" s="173">
        <v>1</v>
      </c>
    </row>
    <row r="97" spans="2:15" ht="12.75" customHeight="1" x14ac:dyDescent="0.2">
      <c r="B97" s="174" t="s">
        <v>76</v>
      </c>
      <c r="C97" s="241" t="s">
        <v>77</v>
      </c>
      <c r="D97" s="241"/>
      <c r="F97" s="6"/>
      <c r="G97" s="7"/>
      <c r="H97" s="236" t="s">
        <v>93</v>
      </c>
      <c r="I97" s="236"/>
      <c r="J97" s="236"/>
      <c r="K97" s="236"/>
      <c r="L97" s="236"/>
      <c r="M97" s="236"/>
      <c r="N97" s="236"/>
      <c r="O97" s="19"/>
    </row>
    <row r="98" spans="2:15" ht="12.75" customHeight="1" x14ac:dyDescent="0.2">
      <c r="D98" s="2"/>
      <c r="F98" s="6"/>
      <c r="G98" s="7"/>
    </row>
    <row r="99" spans="2:15" ht="12.75" customHeight="1" x14ac:dyDescent="0.2">
      <c r="D99" s="2"/>
      <c r="F99" s="6"/>
      <c r="G99" s="7"/>
    </row>
    <row r="100" spans="2:15" ht="12.75" customHeight="1" x14ac:dyDescent="0.2">
      <c r="B100" s="236" t="s">
        <v>75</v>
      </c>
      <c r="C100" s="236"/>
      <c r="D100" s="236"/>
      <c r="E100" s="236"/>
      <c r="F100" s="236"/>
      <c r="G100" s="236"/>
      <c r="H100" s="236" t="s">
        <v>94</v>
      </c>
      <c r="I100" s="236"/>
      <c r="J100" s="236"/>
      <c r="K100" s="236"/>
      <c r="L100" s="236"/>
      <c r="M100" s="236"/>
      <c r="N100" s="236"/>
    </row>
    <row r="101" spans="2:15" ht="12.75" customHeight="1" x14ac:dyDescent="0.2">
      <c r="D101" s="2"/>
      <c r="F101" s="6"/>
      <c r="G101" s="7"/>
    </row>
    <row r="102" spans="2:15" x14ac:dyDescent="0.2">
      <c r="D102" s="2"/>
      <c r="F102" s="6"/>
      <c r="G102" s="7"/>
    </row>
    <row r="103" spans="2:15" x14ac:dyDescent="0.2">
      <c r="D103" s="2"/>
      <c r="F103" s="6"/>
      <c r="G103" s="7"/>
    </row>
    <row r="104" spans="2:15" x14ac:dyDescent="0.2">
      <c r="D104" s="2"/>
      <c r="F104" s="6"/>
      <c r="G104" s="7"/>
    </row>
    <row r="105" spans="2:15" x14ac:dyDescent="0.2">
      <c r="D105" s="2"/>
      <c r="F105" s="6"/>
      <c r="G105" s="7"/>
    </row>
    <row r="106" spans="2:15" x14ac:dyDescent="0.2">
      <c r="D106" s="2"/>
      <c r="F106" s="6"/>
      <c r="G106" s="7"/>
    </row>
    <row r="107" spans="2:15" x14ac:dyDescent="0.2">
      <c r="D107" s="2"/>
      <c r="F107" s="6"/>
      <c r="G107" s="7"/>
    </row>
    <row r="108" spans="2:15" x14ac:dyDescent="0.2">
      <c r="D108" s="2"/>
      <c r="F108" s="6"/>
      <c r="G108" s="7"/>
    </row>
    <row r="109" spans="2:15" x14ac:dyDescent="0.2">
      <c r="D109" s="2"/>
      <c r="F109" s="6"/>
      <c r="G109" s="7"/>
    </row>
    <row r="110" spans="2:15" x14ac:dyDescent="0.2">
      <c r="D110" s="2"/>
      <c r="F110" s="6"/>
      <c r="G110" s="7"/>
    </row>
    <row r="111" spans="2:15" x14ac:dyDescent="0.2">
      <c r="D111" s="2"/>
      <c r="F111" s="6"/>
      <c r="G111" s="7"/>
    </row>
    <row r="112" spans="2:15" x14ac:dyDescent="0.2">
      <c r="D112" s="2"/>
      <c r="F112" s="6"/>
      <c r="G112" s="7"/>
    </row>
    <row r="113" spans="4:7" x14ac:dyDescent="0.2">
      <c r="D113" s="2"/>
      <c r="F113" s="6"/>
      <c r="G113" s="7"/>
    </row>
    <row r="114" spans="4:7" x14ac:dyDescent="0.2">
      <c r="D114" s="2"/>
      <c r="F114" s="6"/>
      <c r="G114" s="7"/>
    </row>
    <row r="115" spans="4:7" x14ac:dyDescent="0.2">
      <c r="D115" s="2"/>
      <c r="F115" s="6"/>
      <c r="G115" s="7"/>
    </row>
    <row r="116" spans="4:7" x14ac:dyDescent="0.2">
      <c r="D116" s="2"/>
      <c r="F116" s="6"/>
      <c r="G116" s="7"/>
    </row>
    <row r="117" spans="4:7" x14ac:dyDescent="0.2">
      <c r="D117" s="2"/>
      <c r="F117" s="6"/>
      <c r="G117" s="7"/>
    </row>
    <row r="118" spans="4:7" x14ac:dyDescent="0.2">
      <c r="D118" s="2"/>
      <c r="F118" s="6"/>
      <c r="G118" s="7"/>
    </row>
    <row r="119" spans="4:7" x14ac:dyDescent="0.2">
      <c r="D119" s="2"/>
      <c r="F119" s="6"/>
      <c r="G119" s="7"/>
    </row>
    <row r="120" spans="4:7" x14ac:dyDescent="0.2">
      <c r="D120" s="2"/>
      <c r="F120" s="6"/>
      <c r="G120" s="7"/>
    </row>
    <row r="121" spans="4:7" x14ac:dyDescent="0.2">
      <c r="D121" s="2"/>
      <c r="F121" s="6"/>
      <c r="G121" s="7"/>
    </row>
    <row r="122" spans="4:7" x14ac:dyDescent="0.2">
      <c r="D122" s="2"/>
      <c r="F122" s="6"/>
      <c r="G122" s="7"/>
    </row>
    <row r="123" spans="4:7" x14ac:dyDescent="0.2">
      <c r="D123" s="2"/>
      <c r="F123" s="6"/>
      <c r="G123" s="7"/>
    </row>
    <row r="124" spans="4:7" x14ac:dyDescent="0.2">
      <c r="D124" s="2"/>
      <c r="F124" s="6"/>
      <c r="G124" s="7"/>
    </row>
    <row r="125" spans="4:7" x14ac:dyDescent="0.2">
      <c r="D125" s="2"/>
      <c r="F125" s="6"/>
      <c r="G125" s="7"/>
    </row>
    <row r="126" spans="4:7" x14ac:dyDescent="0.2">
      <c r="D126" s="2"/>
      <c r="F126" s="6"/>
      <c r="G126" s="7"/>
    </row>
    <row r="127" spans="4:7" x14ac:dyDescent="0.2">
      <c r="D127" s="2"/>
      <c r="F127" s="6"/>
      <c r="G127" s="7"/>
    </row>
    <row r="128" spans="4:7" x14ac:dyDescent="0.2">
      <c r="D128" s="2"/>
      <c r="F128" s="6"/>
      <c r="G128" s="7"/>
    </row>
    <row r="129" spans="4:7" x14ac:dyDescent="0.2">
      <c r="D129" s="2"/>
      <c r="F129" s="6"/>
      <c r="G129" s="7"/>
    </row>
    <row r="130" spans="4:7" x14ac:dyDescent="0.2">
      <c r="D130" s="2"/>
      <c r="F130" s="6"/>
      <c r="G130" s="7"/>
    </row>
    <row r="131" spans="4:7" x14ac:dyDescent="0.2">
      <c r="D131" s="2"/>
      <c r="F131" s="6"/>
      <c r="G131" s="7"/>
    </row>
    <row r="132" spans="4:7" x14ac:dyDescent="0.2">
      <c r="D132" s="2"/>
      <c r="F132" s="6"/>
      <c r="G132" s="7"/>
    </row>
    <row r="133" spans="4:7" x14ac:dyDescent="0.2">
      <c r="D133" s="2"/>
      <c r="F133" s="6"/>
      <c r="G133" s="7"/>
    </row>
    <row r="134" spans="4:7" x14ac:dyDescent="0.2">
      <c r="D134" s="2"/>
      <c r="F134" s="6"/>
      <c r="G134" s="7"/>
    </row>
    <row r="135" spans="4:7" x14ac:dyDescent="0.2">
      <c r="D135" s="2"/>
      <c r="F135" s="6"/>
      <c r="G135" s="7"/>
    </row>
    <row r="136" spans="4:7" x14ac:dyDescent="0.2">
      <c r="D136" s="2"/>
      <c r="F136" s="6"/>
      <c r="G136" s="7"/>
    </row>
    <row r="137" spans="4:7" x14ac:dyDescent="0.2">
      <c r="D137" s="2"/>
      <c r="F137" s="6"/>
      <c r="G137" s="7"/>
    </row>
    <row r="138" spans="4:7" x14ac:dyDescent="0.2">
      <c r="D138" s="2"/>
      <c r="F138" s="6"/>
      <c r="G138" s="7"/>
    </row>
    <row r="139" spans="4:7" x14ac:dyDescent="0.2">
      <c r="D139" s="2"/>
      <c r="F139" s="6"/>
      <c r="G139" s="7"/>
    </row>
    <row r="140" spans="4:7" x14ac:dyDescent="0.2">
      <c r="D140" s="2"/>
      <c r="F140" s="6"/>
      <c r="G140" s="7"/>
    </row>
    <row r="141" spans="4:7" x14ac:dyDescent="0.2">
      <c r="D141" s="2"/>
      <c r="F141" s="6"/>
      <c r="G141" s="7"/>
    </row>
    <row r="142" spans="4:7" x14ac:dyDescent="0.2">
      <c r="D142" s="2"/>
      <c r="F142" s="6"/>
      <c r="G142" s="7"/>
    </row>
    <row r="143" spans="4:7" x14ac:dyDescent="0.2">
      <c r="D143" s="2"/>
      <c r="F143" s="6"/>
      <c r="G143" s="7"/>
    </row>
    <row r="144" spans="4:7" x14ac:dyDescent="0.2">
      <c r="D144" s="2"/>
      <c r="F144" s="6"/>
      <c r="G144" s="7"/>
    </row>
    <row r="145" spans="4:7" x14ac:dyDescent="0.2">
      <c r="D145" s="2"/>
      <c r="F145" s="6"/>
      <c r="G145" s="7"/>
    </row>
    <row r="146" spans="4:7" x14ac:dyDescent="0.2">
      <c r="D146" s="2"/>
      <c r="F146" s="6"/>
      <c r="G146" s="7"/>
    </row>
    <row r="147" spans="4:7" x14ac:dyDescent="0.2">
      <c r="D147" s="2"/>
      <c r="F147" s="6"/>
      <c r="G147" s="7"/>
    </row>
    <row r="148" spans="4:7" x14ac:dyDescent="0.2">
      <c r="D148" s="2"/>
      <c r="F148" s="6"/>
      <c r="G148" s="7"/>
    </row>
    <row r="149" spans="4:7" x14ac:dyDescent="0.2">
      <c r="D149" s="2"/>
      <c r="F149" s="6"/>
      <c r="G149" s="7"/>
    </row>
    <row r="150" spans="4:7" x14ac:dyDescent="0.2">
      <c r="D150" s="2"/>
      <c r="F150" s="6"/>
      <c r="G150" s="7"/>
    </row>
    <row r="151" spans="4:7" x14ac:dyDescent="0.2">
      <c r="D151" s="2"/>
      <c r="F151" s="6"/>
      <c r="G151" s="7"/>
    </row>
    <row r="152" spans="4:7" x14ac:dyDescent="0.2">
      <c r="D152" s="2"/>
      <c r="F152" s="6"/>
      <c r="G152" s="7"/>
    </row>
    <row r="153" spans="4:7" x14ac:dyDescent="0.2">
      <c r="D153" s="2"/>
      <c r="F153" s="6"/>
      <c r="G153" s="7"/>
    </row>
    <row r="154" spans="4:7" x14ac:dyDescent="0.2">
      <c r="D154" s="2"/>
      <c r="F154" s="6"/>
      <c r="G154" s="7"/>
    </row>
    <row r="155" spans="4:7" x14ac:dyDescent="0.2">
      <c r="D155" s="2"/>
      <c r="F155" s="6"/>
      <c r="G155" s="7"/>
    </row>
    <row r="156" spans="4:7" x14ac:dyDescent="0.2">
      <c r="D156" s="2"/>
      <c r="F156" s="6"/>
      <c r="G156" s="7"/>
    </row>
    <row r="157" spans="4:7" x14ac:dyDescent="0.2">
      <c r="D157" s="2"/>
      <c r="F157" s="6"/>
      <c r="G157" s="7"/>
    </row>
    <row r="158" spans="4:7" x14ac:dyDescent="0.2">
      <c r="D158" s="2"/>
      <c r="F158" s="6"/>
      <c r="G158" s="7"/>
    </row>
    <row r="159" spans="4:7" x14ac:dyDescent="0.2">
      <c r="D159" s="2"/>
      <c r="F159" s="6"/>
      <c r="G159" s="7"/>
    </row>
    <row r="160" spans="4:7" x14ac:dyDescent="0.2">
      <c r="D160" s="2"/>
      <c r="F160" s="6"/>
      <c r="G160" s="7"/>
    </row>
    <row r="161" spans="4:7" x14ac:dyDescent="0.2">
      <c r="D161" s="2"/>
      <c r="F161" s="6"/>
      <c r="G161" s="7"/>
    </row>
    <row r="162" spans="4:7" x14ac:dyDescent="0.2">
      <c r="D162" s="2"/>
      <c r="F162" s="6"/>
      <c r="G162" s="7"/>
    </row>
    <row r="163" spans="4:7" x14ac:dyDescent="0.2">
      <c r="D163" s="2"/>
      <c r="F163" s="6"/>
      <c r="G163" s="7"/>
    </row>
    <row r="164" spans="4:7" x14ac:dyDescent="0.2">
      <c r="D164" s="2"/>
      <c r="F164" s="6"/>
      <c r="G164" s="7"/>
    </row>
    <row r="165" spans="4:7" x14ac:dyDescent="0.2">
      <c r="D165" s="2"/>
      <c r="F165" s="6"/>
      <c r="G165" s="7"/>
    </row>
    <row r="166" spans="4:7" x14ac:dyDescent="0.2">
      <c r="D166" s="2"/>
      <c r="F166" s="6"/>
      <c r="G166" s="7"/>
    </row>
    <row r="167" spans="4:7" x14ac:dyDescent="0.2">
      <c r="D167" s="2"/>
      <c r="F167" s="6"/>
      <c r="G167" s="7"/>
    </row>
    <row r="168" spans="4:7" x14ac:dyDescent="0.2">
      <c r="D168" s="2"/>
      <c r="F168" s="6"/>
      <c r="G168" s="7"/>
    </row>
    <row r="169" spans="4:7" x14ac:dyDescent="0.2">
      <c r="D169" s="2"/>
      <c r="F169" s="6"/>
      <c r="G169" s="7"/>
    </row>
    <row r="170" spans="4:7" x14ac:dyDescent="0.2">
      <c r="D170" s="2"/>
      <c r="F170" s="6"/>
      <c r="G170" s="7"/>
    </row>
    <row r="171" spans="4:7" x14ac:dyDescent="0.2">
      <c r="D171" s="2"/>
      <c r="F171" s="6"/>
      <c r="G171" s="7"/>
    </row>
    <row r="172" spans="4:7" x14ac:dyDescent="0.2">
      <c r="D172" s="2"/>
      <c r="F172" s="6"/>
      <c r="G172" s="7"/>
    </row>
    <row r="173" spans="4:7" x14ac:dyDescent="0.2">
      <c r="D173" s="2"/>
      <c r="F173" s="6"/>
      <c r="G173" s="7"/>
    </row>
    <row r="174" spans="4:7" x14ac:dyDescent="0.2">
      <c r="D174" s="2"/>
      <c r="F174" s="6"/>
      <c r="G174" s="7"/>
    </row>
    <row r="175" spans="4:7" x14ac:dyDescent="0.2">
      <c r="D175" s="2"/>
      <c r="F175" s="6"/>
      <c r="G175" s="7"/>
    </row>
    <row r="176" spans="4:7" x14ac:dyDescent="0.2">
      <c r="D176" s="2"/>
      <c r="F176" s="6"/>
      <c r="G176" s="7"/>
    </row>
    <row r="177" spans="4:7" x14ac:dyDescent="0.2">
      <c r="D177" s="2"/>
      <c r="F177" s="6"/>
      <c r="G177" s="7"/>
    </row>
    <row r="178" spans="4:7" x14ac:dyDescent="0.2">
      <c r="D178" s="2"/>
      <c r="F178" s="6"/>
      <c r="G178" s="7"/>
    </row>
    <row r="179" spans="4:7" x14ac:dyDescent="0.2">
      <c r="D179" s="2"/>
      <c r="F179" s="6"/>
      <c r="G179" s="7"/>
    </row>
    <row r="180" spans="4:7" x14ac:dyDescent="0.2">
      <c r="D180" s="2"/>
      <c r="F180" s="6"/>
      <c r="G180" s="7"/>
    </row>
    <row r="181" spans="4:7" x14ac:dyDescent="0.2">
      <c r="D181" s="2"/>
      <c r="F181" s="6"/>
      <c r="G181" s="7"/>
    </row>
    <row r="182" spans="4:7" x14ac:dyDescent="0.2">
      <c r="D182" s="2"/>
      <c r="F182" s="6"/>
      <c r="G182" s="7"/>
    </row>
    <row r="183" spans="4:7" x14ac:dyDescent="0.2">
      <c r="D183" s="2"/>
      <c r="F183" s="6"/>
      <c r="G183" s="7"/>
    </row>
    <row r="184" spans="4:7" x14ac:dyDescent="0.2">
      <c r="D184" s="2"/>
      <c r="F184" s="6"/>
      <c r="G184" s="7"/>
    </row>
    <row r="185" spans="4:7" x14ac:dyDescent="0.2">
      <c r="D185" s="2"/>
      <c r="F185" s="6"/>
      <c r="G185" s="7"/>
    </row>
    <row r="186" spans="4:7" x14ac:dyDescent="0.2">
      <c r="D186" s="2"/>
      <c r="F186" s="6"/>
      <c r="G186" s="7"/>
    </row>
    <row r="187" spans="4:7" x14ac:dyDescent="0.2">
      <c r="D187" s="2"/>
      <c r="F187" s="6"/>
      <c r="G187" s="7"/>
    </row>
    <row r="188" spans="4:7" x14ac:dyDescent="0.2">
      <c r="D188" s="2"/>
      <c r="F188" s="6"/>
      <c r="G188" s="7"/>
    </row>
    <row r="189" spans="4:7" x14ac:dyDescent="0.2">
      <c r="D189" s="2"/>
      <c r="F189" s="6"/>
      <c r="G189" s="7"/>
    </row>
    <row r="190" spans="4:7" x14ac:dyDescent="0.2">
      <c r="D190" s="2"/>
      <c r="F190" s="6"/>
      <c r="G190" s="7"/>
    </row>
    <row r="191" spans="4:7" x14ac:dyDescent="0.2">
      <c r="D191" s="2"/>
      <c r="F191" s="6"/>
      <c r="G191" s="7"/>
    </row>
    <row r="192" spans="4:7" x14ac:dyDescent="0.2">
      <c r="D192" s="2"/>
      <c r="F192" s="6"/>
      <c r="G192" s="7"/>
    </row>
    <row r="193" spans="4:7" x14ac:dyDescent="0.2">
      <c r="D193" s="2"/>
      <c r="F193" s="6"/>
      <c r="G193" s="7"/>
    </row>
    <row r="194" spans="4:7" x14ac:dyDescent="0.2">
      <c r="D194" s="2"/>
      <c r="F194" s="6"/>
      <c r="G194" s="7"/>
    </row>
    <row r="195" spans="4:7" x14ac:dyDescent="0.2">
      <c r="D195" s="2"/>
      <c r="F195" s="6"/>
      <c r="G195" s="7"/>
    </row>
    <row r="196" spans="4:7" x14ac:dyDescent="0.2">
      <c r="D196" s="2"/>
      <c r="F196" s="6"/>
      <c r="G196" s="7"/>
    </row>
    <row r="197" spans="4:7" x14ac:dyDescent="0.2">
      <c r="D197" s="2"/>
      <c r="F197" s="6"/>
      <c r="G197" s="7"/>
    </row>
    <row r="198" spans="4:7" x14ac:dyDescent="0.2">
      <c r="D198" s="2"/>
      <c r="F198" s="6"/>
      <c r="G198" s="7"/>
    </row>
    <row r="199" spans="4:7" x14ac:dyDescent="0.2">
      <c r="D199" s="2"/>
      <c r="F199" s="6"/>
      <c r="G199" s="7"/>
    </row>
    <row r="200" spans="4:7" x14ac:dyDescent="0.2">
      <c r="D200" s="2"/>
      <c r="F200" s="6"/>
      <c r="G200" s="7"/>
    </row>
    <row r="201" spans="4:7" x14ac:dyDescent="0.2">
      <c r="D201" s="2"/>
      <c r="F201" s="6"/>
      <c r="G201" s="7"/>
    </row>
    <row r="202" spans="4:7" x14ac:dyDescent="0.2">
      <c r="D202" s="2"/>
      <c r="F202" s="6"/>
      <c r="G202" s="7"/>
    </row>
  </sheetData>
  <mergeCells count="17">
    <mergeCell ref="C93:J93"/>
    <mergeCell ref="A1:N1"/>
    <mergeCell ref="A2:B2"/>
    <mergeCell ref="D2:G2"/>
    <mergeCell ref="H2:J2"/>
    <mergeCell ref="K2:M2"/>
    <mergeCell ref="C3:K3"/>
    <mergeCell ref="C40:M40"/>
    <mergeCell ref="N40:N41"/>
    <mergeCell ref="A41:B41"/>
    <mergeCell ref="K41:M41"/>
    <mergeCell ref="C92:J92"/>
    <mergeCell ref="H95:L95"/>
    <mergeCell ref="C97:D97"/>
    <mergeCell ref="H97:N97"/>
    <mergeCell ref="B100:G100"/>
    <mergeCell ref="H100:N100"/>
  </mergeCells>
  <pageMargins left="0.23622047244094491" right="0" top="0.11811023622047245" bottom="0" header="0.51181102362204722" footer="0.51181102362204722"/>
  <pageSetup paperSize="9" scale="90" orientation="portrait" horizontalDpi="4294967294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D86E74-26EC-4E78-882D-52CA2FE25A46}">
  <dimension ref="A1:N205"/>
  <sheetViews>
    <sheetView topLeftCell="A55" workbookViewId="0">
      <selection activeCell="D2" sqref="D2:G2"/>
    </sheetView>
  </sheetViews>
  <sheetFormatPr defaultColWidth="9.140625" defaultRowHeight="12.75" x14ac:dyDescent="0.2"/>
  <cols>
    <col min="1" max="1" width="6.5703125" style="187" customWidth="1"/>
    <col min="2" max="2" width="22.5703125" style="187" customWidth="1"/>
    <col min="3" max="3" width="5.5703125" style="187" customWidth="1"/>
    <col min="4" max="4" width="8.5703125" style="187" customWidth="1"/>
    <col min="5" max="5" width="3.5703125" style="187" customWidth="1"/>
    <col min="6" max="6" width="2.42578125" style="187" customWidth="1"/>
    <col min="7" max="7" width="8.5703125" style="187" customWidth="1"/>
    <col min="8" max="8" width="7.5703125" style="187" customWidth="1"/>
    <col min="9" max="9" width="2.42578125" style="187" customWidth="1"/>
    <col min="10" max="10" width="6.5703125" style="187" customWidth="1"/>
    <col min="11" max="11" width="2.42578125" style="187" customWidth="1"/>
    <col min="12" max="12" width="12.5703125" style="2" customWidth="1"/>
    <col min="13" max="13" width="4.5703125" style="2" customWidth="1"/>
    <col min="14" max="14" width="10.5703125" style="187" customWidth="1"/>
    <col min="15" max="15" width="5.5703125" style="187" customWidth="1"/>
    <col min="16" max="16384" width="9.140625" style="187"/>
  </cols>
  <sheetData>
    <row r="1" spans="1:14" ht="25.5" customHeight="1" x14ac:dyDescent="0.2">
      <c r="A1" s="207" t="s">
        <v>0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</row>
    <row r="2" spans="1:14" ht="25.5" customHeight="1" thickBot="1" x14ac:dyDescent="0.25">
      <c r="A2" s="238" t="s">
        <v>88</v>
      </c>
      <c r="B2" s="238"/>
      <c r="C2" s="60"/>
      <c r="D2" s="208"/>
      <c r="E2" s="208"/>
      <c r="F2" s="208"/>
      <c r="G2" s="208"/>
      <c r="H2" s="232" t="s">
        <v>131</v>
      </c>
      <c r="I2" s="232"/>
      <c r="J2" s="232"/>
      <c r="K2" s="238"/>
      <c r="L2" s="238"/>
      <c r="M2" s="238"/>
      <c r="N2" s="69" t="s">
        <v>242</v>
      </c>
    </row>
    <row r="3" spans="1:14" ht="25.5" customHeight="1" thickBot="1" x14ac:dyDescent="0.25">
      <c r="A3" s="93"/>
      <c r="B3" s="138"/>
      <c r="C3" s="94"/>
      <c r="D3" s="94"/>
      <c r="E3" s="94"/>
      <c r="F3" s="94"/>
      <c r="G3" s="233" t="s">
        <v>184</v>
      </c>
      <c r="H3" s="233"/>
      <c r="I3" s="233"/>
      <c r="J3" s="233"/>
      <c r="K3" s="234"/>
      <c r="L3" s="106">
        <f>strona6!L93</f>
        <v>6017.3375000000005</v>
      </c>
      <c r="M3" s="107" t="s">
        <v>38</v>
      </c>
      <c r="N3" s="99"/>
    </row>
    <row r="4" spans="1:14" ht="13.5" hidden="1" thickBot="1" x14ac:dyDescent="0.25">
      <c r="A4" s="32"/>
      <c r="B4" s="140"/>
      <c r="C4" s="187" t="s">
        <v>1</v>
      </c>
      <c r="L4" s="20"/>
      <c r="M4" s="20"/>
      <c r="N4" s="95"/>
    </row>
    <row r="5" spans="1:14" ht="13.5" hidden="1" thickBot="1" x14ac:dyDescent="0.25">
      <c r="A5" s="32"/>
      <c r="B5" s="140"/>
      <c r="C5" s="187" t="s">
        <v>2</v>
      </c>
      <c r="L5" s="20"/>
      <c r="M5" s="20"/>
      <c r="N5" s="95"/>
    </row>
    <row r="6" spans="1:14" ht="13.5" hidden="1" thickBot="1" x14ac:dyDescent="0.25">
      <c r="A6" s="32"/>
      <c r="B6" s="140"/>
      <c r="C6" s="187" t="s">
        <v>3</v>
      </c>
      <c r="L6" s="20"/>
      <c r="M6" s="20"/>
      <c r="N6" s="95"/>
    </row>
    <row r="7" spans="1:14" ht="13.5" hidden="1" thickBot="1" x14ac:dyDescent="0.25">
      <c r="A7" s="32"/>
      <c r="B7" s="140"/>
      <c r="C7" s="187" t="s">
        <v>4</v>
      </c>
      <c r="L7" s="20"/>
      <c r="M7" s="20"/>
      <c r="N7" s="95"/>
    </row>
    <row r="8" spans="1:14" ht="13.5" hidden="1" thickBot="1" x14ac:dyDescent="0.25">
      <c r="A8" s="32"/>
      <c r="B8" s="140"/>
      <c r="C8" s="187" t="s">
        <v>5</v>
      </c>
      <c r="L8" s="20"/>
      <c r="M8" s="20"/>
      <c r="N8" s="95"/>
    </row>
    <row r="9" spans="1:14" ht="13.5" hidden="1" thickBot="1" x14ac:dyDescent="0.25">
      <c r="A9" s="32"/>
      <c r="B9" s="140"/>
      <c r="C9" s="187" t="s">
        <v>6</v>
      </c>
      <c r="L9" s="20"/>
      <c r="M9" s="20"/>
      <c r="N9" s="95"/>
    </row>
    <row r="10" spans="1:14" ht="13.5" hidden="1" thickBot="1" x14ac:dyDescent="0.25">
      <c r="A10" s="32"/>
      <c r="B10" s="140"/>
      <c r="C10" s="187" t="s">
        <v>7</v>
      </c>
      <c r="L10" s="20"/>
      <c r="M10" s="20"/>
      <c r="N10" s="95"/>
    </row>
    <row r="11" spans="1:14" ht="13.5" hidden="1" thickBot="1" x14ac:dyDescent="0.25">
      <c r="A11" s="32"/>
      <c r="B11" s="140"/>
      <c r="C11" s="187" t="s">
        <v>8</v>
      </c>
      <c r="L11" s="20"/>
      <c r="M11" s="20"/>
      <c r="N11" s="95"/>
    </row>
    <row r="12" spans="1:14" ht="13.5" hidden="1" thickBot="1" x14ac:dyDescent="0.25">
      <c r="A12" s="32"/>
      <c r="B12" s="140"/>
      <c r="C12" s="187" t="s">
        <v>9</v>
      </c>
      <c r="L12" s="20"/>
      <c r="M12" s="20"/>
      <c r="N12" s="95"/>
    </row>
    <row r="13" spans="1:14" ht="13.5" hidden="1" thickBot="1" x14ac:dyDescent="0.25">
      <c r="A13" s="32"/>
      <c r="B13" s="140"/>
      <c r="C13" s="187" t="s">
        <v>10</v>
      </c>
      <c r="L13" s="20"/>
      <c r="M13" s="20"/>
      <c r="N13" s="95"/>
    </row>
    <row r="14" spans="1:14" ht="13.5" hidden="1" thickBot="1" x14ac:dyDescent="0.25">
      <c r="A14" s="32"/>
      <c r="B14" s="140"/>
      <c r="C14" s="187" t="s">
        <v>11</v>
      </c>
      <c r="L14" s="20"/>
      <c r="M14" s="20"/>
      <c r="N14" s="95"/>
    </row>
    <row r="15" spans="1:14" ht="13.5" hidden="1" thickBot="1" x14ac:dyDescent="0.25">
      <c r="A15" s="32"/>
      <c r="B15" s="140"/>
      <c r="C15" s="187" t="s">
        <v>12</v>
      </c>
      <c r="L15" s="20"/>
      <c r="M15" s="20"/>
      <c r="N15" s="95"/>
    </row>
    <row r="16" spans="1:14" ht="13.5" hidden="1" thickBot="1" x14ac:dyDescent="0.25">
      <c r="A16" s="32"/>
      <c r="B16" s="140"/>
      <c r="C16" s="187" t="s">
        <v>13</v>
      </c>
      <c r="L16" s="20"/>
      <c r="M16" s="20"/>
      <c r="N16" s="95"/>
    </row>
    <row r="17" spans="1:14" ht="13.5" hidden="1" thickBot="1" x14ac:dyDescent="0.25">
      <c r="A17" s="32"/>
      <c r="B17" s="140"/>
      <c r="C17" s="187" t="s">
        <v>14</v>
      </c>
      <c r="L17" s="20"/>
      <c r="M17" s="20"/>
      <c r="N17" s="95"/>
    </row>
    <row r="18" spans="1:14" ht="13.5" hidden="1" thickBot="1" x14ac:dyDescent="0.25">
      <c r="A18" s="32"/>
      <c r="B18" s="140"/>
      <c r="C18" s="187" t="s">
        <v>15</v>
      </c>
      <c r="L18" s="20"/>
      <c r="M18" s="20"/>
      <c r="N18" s="95"/>
    </row>
    <row r="19" spans="1:14" ht="13.5" hidden="1" thickBot="1" x14ac:dyDescent="0.25">
      <c r="A19" s="32"/>
      <c r="B19" s="140"/>
      <c r="C19" s="187" t="s">
        <v>16</v>
      </c>
      <c r="L19" s="20"/>
      <c r="M19" s="20"/>
      <c r="N19" s="95"/>
    </row>
    <row r="20" spans="1:14" ht="13.5" hidden="1" thickBot="1" x14ac:dyDescent="0.25">
      <c r="A20" s="32"/>
      <c r="B20" s="140"/>
      <c r="C20" s="187" t="s">
        <v>17</v>
      </c>
      <c r="L20" s="20"/>
      <c r="M20" s="20"/>
      <c r="N20" s="95"/>
    </row>
    <row r="21" spans="1:14" ht="13.5" hidden="1" thickBot="1" x14ac:dyDescent="0.25">
      <c r="A21" s="32"/>
      <c r="B21" s="140"/>
      <c r="C21" s="187" t="s">
        <v>18</v>
      </c>
      <c r="L21" s="20"/>
      <c r="M21" s="20"/>
      <c r="N21" s="95"/>
    </row>
    <row r="22" spans="1:14" ht="13.5" hidden="1" thickBot="1" x14ac:dyDescent="0.25">
      <c r="A22" s="32"/>
      <c r="B22" s="140"/>
      <c r="C22" s="187" t="s">
        <v>19</v>
      </c>
      <c r="L22" s="20"/>
      <c r="M22" s="20"/>
      <c r="N22" s="95"/>
    </row>
    <row r="23" spans="1:14" ht="13.5" hidden="1" thickBot="1" x14ac:dyDescent="0.25">
      <c r="A23" s="32"/>
      <c r="B23" s="140"/>
      <c r="C23" s="187" t="s">
        <v>20</v>
      </c>
      <c r="L23" s="20"/>
      <c r="M23" s="20"/>
      <c r="N23" s="95"/>
    </row>
    <row r="24" spans="1:14" ht="13.5" hidden="1" thickBot="1" x14ac:dyDescent="0.25">
      <c r="A24" s="32"/>
      <c r="B24" s="140"/>
      <c r="C24" s="187" t="s">
        <v>21</v>
      </c>
      <c r="L24" s="20"/>
      <c r="M24" s="20"/>
      <c r="N24" s="95"/>
    </row>
    <row r="25" spans="1:14" ht="13.5" hidden="1" thickBot="1" x14ac:dyDescent="0.25">
      <c r="A25" s="32"/>
      <c r="B25" s="140"/>
      <c r="C25" s="187" t="s">
        <v>22</v>
      </c>
      <c r="L25" s="20"/>
      <c r="M25" s="20"/>
      <c r="N25" s="95"/>
    </row>
    <row r="26" spans="1:14" ht="13.5" hidden="1" thickBot="1" x14ac:dyDescent="0.25">
      <c r="A26" s="32"/>
      <c r="B26" s="140"/>
      <c r="C26" s="187" t="s">
        <v>23</v>
      </c>
      <c r="L26" s="20"/>
      <c r="M26" s="20"/>
      <c r="N26" s="95"/>
    </row>
    <row r="27" spans="1:14" ht="13.5" hidden="1" thickBot="1" x14ac:dyDescent="0.25">
      <c r="A27" s="32"/>
      <c r="B27" s="140"/>
      <c r="C27" s="187" t="s">
        <v>24</v>
      </c>
      <c r="L27" s="20"/>
      <c r="M27" s="20"/>
      <c r="N27" s="95"/>
    </row>
    <row r="28" spans="1:14" ht="13.5" hidden="1" thickBot="1" x14ac:dyDescent="0.25">
      <c r="A28" s="32"/>
      <c r="B28" s="140"/>
      <c r="C28" s="187" t="s">
        <v>25</v>
      </c>
      <c r="L28" s="20"/>
      <c r="M28" s="20"/>
      <c r="N28" s="95"/>
    </row>
    <row r="29" spans="1:14" ht="13.5" hidden="1" thickBot="1" x14ac:dyDescent="0.25">
      <c r="A29" s="32"/>
      <c r="B29" s="140"/>
      <c r="C29" s="187" t="s">
        <v>26</v>
      </c>
      <c r="L29" s="20"/>
      <c r="M29" s="20"/>
      <c r="N29" s="95"/>
    </row>
    <row r="30" spans="1:14" ht="13.5" hidden="1" thickBot="1" x14ac:dyDescent="0.25">
      <c r="A30" s="32"/>
      <c r="B30" s="140"/>
      <c r="C30" s="187" t="s">
        <v>27</v>
      </c>
      <c r="L30" s="20"/>
      <c r="M30" s="20"/>
      <c r="N30" s="95"/>
    </row>
    <row r="31" spans="1:14" ht="13.5" hidden="1" thickBot="1" x14ac:dyDescent="0.25">
      <c r="A31" s="32"/>
      <c r="B31" s="140"/>
      <c r="C31" s="187" t="s">
        <v>28</v>
      </c>
      <c r="L31" s="20"/>
      <c r="M31" s="20"/>
      <c r="N31" s="95"/>
    </row>
    <row r="32" spans="1:14" ht="13.5" hidden="1" thickBot="1" x14ac:dyDescent="0.25">
      <c r="A32" s="32"/>
      <c r="B32" s="140"/>
      <c r="C32" s="187" t="s">
        <v>29</v>
      </c>
      <c r="L32" s="20"/>
      <c r="M32" s="20"/>
      <c r="N32" s="95"/>
    </row>
    <row r="33" spans="1:14" ht="13.5" hidden="1" thickBot="1" x14ac:dyDescent="0.25">
      <c r="A33" s="32"/>
      <c r="B33" s="140"/>
      <c r="C33" s="187" t="s">
        <v>30</v>
      </c>
      <c r="L33" s="20"/>
      <c r="M33" s="20"/>
      <c r="N33" s="95"/>
    </row>
    <row r="34" spans="1:14" ht="13.5" hidden="1" thickBot="1" x14ac:dyDescent="0.25">
      <c r="A34" s="32"/>
      <c r="B34" s="140"/>
      <c r="C34" s="187" t="s">
        <v>31</v>
      </c>
      <c r="L34" s="20"/>
      <c r="M34" s="20"/>
      <c r="N34" s="95"/>
    </row>
    <row r="35" spans="1:14" ht="13.5" hidden="1" thickBot="1" x14ac:dyDescent="0.25">
      <c r="A35" s="32"/>
      <c r="B35" s="140"/>
      <c r="C35" s="187" t="s">
        <v>32</v>
      </c>
      <c r="L35" s="20"/>
      <c r="M35" s="20"/>
      <c r="N35" s="95"/>
    </row>
    <row r="36" spans="1:14" ht="13.5" hidden="1" thickBot="1" x14ac:dyDescent="0.25">
      <c r="A36" s="32"/>
      <c r="B36" s="140"/>
      <c r="C36" s="187" t="s">
        <v>33</v>
      </c>
      <c r="L36" s="20"/>
      <c r="M36" s="20"/>
      <c r="N36" s="95"/>
    </row>
    <row r="37" spans="1:14" ht="13.5" hidden="1" thickBot="1" x14ac:dyDescent="0.25">
      <c r="A37" s="32"/>
      <c r="B37" s="140"/>
      <c r="C37" s="187" t="s">
        <v>34</v>
      </c>
      <c r="L37" s="20"/>
      <c r="M37" s="20"/>
      <c r="N37" s="95"/>
    </row>
    <row r="38" spans="1:14" ht="13.5" hidden="1" thickBot="1" x14ac:dyDescent="0.25">
      <c r="A38" s="32"/>
      <c r="B38" s="140"/>
      <c r="C38" s="187" t="s">
        <v>35</v>
      </c>
      <c r="L38" s="20"/>
      <c r="M38" s="20"/>
      <c r="N38" s="95"/>
    </row>
    <row r="39" spans="1:14" ht="13.5" hidden="1" thickBot="1" x14ac:dyDescent="0.25">
      <c r="A39" s="32"/>
      <c r="B39" s="140"/>
      <c r="C39" s="187" t="s">
        <v>36</v>
      </c>
      <c r="L39" s="20"/>
      <c r="M39" s="20"/>
      <c r="N39" s="95"/>
    </row>
    <row r="40" spans="1:14" ht="25.5" customHeight="1" thickBot="1" x14ac:dyDescent="0.25">
      <c r="A40" s="56" t="s">
        <v>64</v>
      </c>
      <c r="B40" s="139" t="s">
        <v>89</v>
      </c>
      <c r="C40" s="211" t="s">
        <v>63</v>
      </c>
      <c r="D40" s="211"/>
      <c r="E40" s="211"/>
      <c r="F40" s="211"/>
      <c r="G40" s="211"/>
      <c r="H40" s="211"/>
      <c r="I40" s="211"/>
      <c r="J40" s="211"/>
      <c r="K40" s="211"/>
      <c r="L40" s="211"/>
      <c r="M40" s="212"/>
      <c r="N40" s="230" t="s">
        <v>96</v>
      </c>
    </row>
    <row r="41" spans="1:14" ht="12.75" customHeight="1" thickBot="1" x14ac:dyDescent="0.25">
      <c r="A41" s="215"/>
      <c r="B41" s="216"/>
      <c r="C41" s="64" t="s">
        <v>60</v>
      </c>
      <c r="D41" s="65" t="s">
        <v>61</v>
      </c>
      <c r="E41" s="65" t="s">
        <v>62</v>
      </c>
      <c r="F41" s="65"/>
      <c r="G41" s="65" t="s">
        <v>90</v>
      </c>
      <c r="H41" s="65"/>
      <c r="I41" s="65"/>
      <c r="J41" s="65" t="s">
        <v>86</v>
      </c>
      <c r="K41" s="65"/>
      <c r="L41" s="65" t="s">
        <v>70</v>
      </c>
      <c r="M41" s="136"/>
      <c r="N41" s="231"/>
    </row>
    <row r="42" spans="1:14" x14ac:dyDescent="0.2">
      <c r="A42" s="115"/>
      <c r="B42" s="131" t="s">
        <v>196</v>
      </c>
      <c r="C42" s="114" t="s">
        <v>1</v>
      </c>
      <c r="D42" s="126">
        <v>35</v>
      </c>
      <c r="E42" s="124" t="str">
        <f>IF(ISERROR(VLOOKUP(C42,[2]TabelaNorm!$A$2:$E$50,4,FALSE)),"",VLOOKUP(C42,[2]TabelaNorm!$A$2:$E$50,4,FALSE))</f>
        <v>szt</v>
      </c>
      <c r="F42" s="124" t="str">
        <f>IF(ISERROR(VLOOKUP(C42,[2]TabelaNorm!$A$2:$E$50,4,FALSE)),"","x")</f>
        <v>x</v>
      </c>
      <c r="G42" s="127">
        <f>IF(ISERROR(VLOOKUP($C42,[2]TabelaNorm!$A$2:$E$50,2,FALSE)),"",VLOOKUP($C42,[2]TabelaNorm!$A$2:$E$50,2,FALSE))</f>
        <v>0.5</v>
      </c>
      <c r="H42" s="127" t="str">
        <f>IF(ISERROR(VLOOKUP($C42,[2]TabelaNorm!$A$2:$E$50,3,FALSE)),"",VLOOKUP($C42,[2]TabelaNorm!$A$2:$E$50,3,FALSE))</f>
        <v>m2</v>
      </c>
      <c r="I42" s="124" t="str">
        <f>IF(ISERROR(IF(VLOOKUP($C42,[2]TabelaNorm!$A$2:$E$50,5,FALSE)=1,"x","")),"",IF(VLOOKUP($C42,[2]TabelaNorm!$A$2:$E$50,5,FALSE)=1,"x",""))</f>
        <v>x</v>
      </c>
      <c r="J42" s="126">
        <v>4</v>
      </c>
      <c r="K42" s="124" t="str">
        <f>IF(ISERROR(VLOOKUP($C42,[2]TabelaNorm!$A$2:$E$50,4,FALSE)),"","=")</f>
        <v>=</v>
      </c>
      <c r="L42" s="148">
        <f t="shared" ref="L42:L94" si="0">IF(ISERROR(IF(I42="x",D42*G42*J42,D42*G42)),"",IF(I42="x",D42*G42*J42,D42*G42))</f>
        <v>70</v>
      </c>
      <c r="M42" s="125" t="str">
        <f>IF(ISERROR(VLOOKUP($C42,[2]TabelaNorm!$A$2:$E$50,4,FALSE)),"","m2")</f>
        <v>m2</v>
      </c>
      <c r="N42" s="120"/>
    </row>
    <row r="43" spans="1:14" x14ac:dyDescent="0.2">
      <c r="A43" s="114"/>
      <c r="B43" s="131"/>
      <c r="C43" s="114" t="s">
        <v>5</v>
      </c>
      <c r="D43" s="126">
        <v>33</v>
      </c>
      <c r="E43" s="124" t="str">
        <f>IF(ISERROR(VLOOKUP(C43,[2]TabelaNorm!$A$2:$E$50,4,FALSE)),"",VLOOKUP(C43,[2]TabelaNorm!$A$2:$E$50,4,FALSE))</f>
        <v>mb</v>
      </c>
      <c r="F43" s="124" t="str">
        <f>IF(ISERROR(VLOOKUP(C43,[2]TabelaNorm!$A$2:$E$50,4,FALSE)),"","x")</f>
        <v>x</v>
      </c>
      <c r="G43" s="127">
        <f>IF(ISERROR(VLOOKUP($C43,[2]TabelaNorm!$A$2:$E$50,2,FALSE)),"",VLOOKUP($C43,[2]TabelaNorm!$A$2:$E$50,2,FALSE))</f>
        <v>0.375</v>
      </c>
      <c r="H43" s="127" t="str">
        <f>IF(ISERROR(VLOOKUP($C43,[2]TabelaNorm!$A$2:$E$50,3,FALSE)),"",VLOOKUP($C43,[2]TabelaNorm!$A$2:$E$50,3,FALSE))</f>
        <v>m2/mb</v>
      </c>
      <c r="I43" s="124" t="str">
        <f>IF(ISERROR(IF(VLOOKUP($C43,[2]TabelaNorm!$A$2:$E$50,5,FALSE)=1,"x","")),"",IF(VLOOKUP($C43,[2]TabelaNorm!$A$2:$E$50,5,FALSE)=1,"x",""))</f>
        <v/>
      </c>
      <c r="J43" s="126"/>
      <c r="K43" s="124" t="str">
        <f>IF(ISERROR(VLOOKUP($C43,[2]TabelaNorm!$A$2:$E$50,4,FALSE)),"","=")</f>
        <v>=</v>
      </c>
      <c r="L43" s="148">
        <f t="shared" si="0"/>
        <v>12.375</v>
      </c>
      <c r="M43" s="125" t="str">
        <f>IF(ISERROR(VLOOKUP($C43,[2]TabelaNorm!$A$2:$E$50,4,FALSE)),"","m2")</f>
        <v>m2</v>
      </c>
      <c r="N43" s="120"/>
    </row>
    <row r="44" spans="1:14" x14ac:dyDescent="0.2">
      <c r="A44" s="114"/>
      <c r="B44" s="131"/>
      <c r="C44" s="114" t="s">
        <v>4</v>
      </c>
      <c r="D44" s="126">
        <v>16</v>
      </c>
      <c r="E44" s="124" t="str">
        <f>IF(ISERROR(VLOOKUP(C44,[2]TabelaNorm!$A$2:$E$50,4,FALSE)),"",VLOOKUP(C44,[2]TabelaNorm!$A$2:$E$50,4,FALSE))</f>
        <v>mb</v>
      </c>
      <c r="F44" s="124" t="str">
        <f>IF(ISERROR(VLOOKUP(C44,[2]TabelaNorm!$A$2:$E$50,4,FALSE)),"","x")</f>
        <v>x</v>
      </c>
      <c r="G44" s="127">
        <f>IF(ISERROR(VLOOKUP($C44,[2]TabelaNorm!$A$2:$E$50,2,FALSE)),"",VLOOKUP($C44,[2]TabelaNorm!$A$2:$E$50,2,FALSE))</f>
        <v>0.26250000000000001</v>
      </c>
      <c r="H44" s="127" t="str">
        <f>IF(ISERROR(VLOOKUP($C44,[2]TabelaNorm!$A$2:$E$50,3,FALSE)),"",VLOOKUP($C44,[2]TabelaNorm!$A$2:$E$50,3,FALSE))</f>
        <v>m2/mb</v>
      </c>
      <c r="I44" s="124" t="str">
        <f>IF(ISERROR(IF(VLOOKUP($C44,[2]TabelaNorm!$A$2:$E$50,5,FALSE)=1,"x","")),"",IF(VLOOKUP($C44,[2]TabelaNorm!$A$2:$E$50,5,FALSE)=1,"x",""))</f>
        <v/>
      </c>
      <c r="J44" s="126"/>
      <c r="K44" s="124" t="str">
        <f>IF(ISERROR(VLOOKUP($C44,[2]TabelaNorm!$A$2:$E$50,4,FALSE)),"","=")</f>
        <v>=</v>
      </c>
      <c r="L44" s="148">
        <f t="shared" si="0"/>
        <v>4.2</v>
      </c>
      <c r="M44" s="125" t="str">
        <f>IF(ISERROR(VLOOKUP($C44,[2]TabelaNorm!$A$2:$E$50,4,FALSE)),"","m2")</f>
        <v>m2</v>
      </c>
      <c r="N44" s="122"/>
    </row>
    <row r="45" spans="1:14" x14ac:dyDescent="0.2">
      <c r="A45" s="115"/>
      <c r="B45" s="130" t="s">
        <v>197</v>
      </c>
      <c r="C45" s="114" t="s">
        <v>1</v>
      </c>
      <c r="D45" s="126">
        <v>5</v>
      </c>
      <c r="E45" s="124" t="str">
        <f>IF(ISERROR(VLOOKUP(C45,[2]TabelaNorm!$A$2:$E$50,4,FALSE)),"",VLOOKUP(C45,[2]TabelaNorm!$A$2:$E$50,4,FALSE))</f>
        <v>szt</v>
      </c>
      <c r="F45" s="124" t="str">
        <f>IF(ISERROR(VLOOKUP(C45,[2]TabelaNorm!$A$2:$E$50,4,FALSE)),"","x")</f>
        <v>x</v>
      </c>
      <c r="G45" s="127">
        <f>IF(ISERROR(VLOOKUP($C45,[2]TabelaNorm!$A$2:$E$50,2,FALSE)),"",VLOOKUP($C45,[2]TabelaNorm!$A$2:$E$50,2,FALSE))</f>
        <v>0.5</v>
      </c>
      <c r="H45" s="127" t="str">
        <f>IF(ISERROR(VLOOKUP($C45,[2]TabelaNorm!$A$2:$E$50,3,FALSE)),"",VLOOKUP($C45,[2]TabelaNorm!$A$2:$E$50,3,FALSE))</f>
        <v>m2</v>
      </c>
      <c r="I45" s="124" t="str">
        <f>IF(ISERROR(IF(VLOOKUP($C45,[2]TabelaNorm!$A$2:$E$50,5,FALSE)=1,"x","")),"",IF(VLOOKUP($C45,[2]TabelaNorm!$A$2:$E$50,5,FALSE)=1,"x",""))</f>
        <v>x</v>
      </c>
      <c r="J45" s="126">
        <v>4</v>
      </c>
      <c r="K45" s="124" t="str">
        <f>IF(ISERROR(VLOOKUP($C45,[2]TabelaNorm!$A$2:$E$50,4,FALSE)),"","=")</f>
        <v>=</v>
      </c>
      <c r="L45" s="148">
        <f t="shared" si="0"/>
        <v>10</v>
      </c>
      <c r="M45" s="125" t="str">
        <f>IF(ISERROR(VLOOKUP($C45,[2]TabelaNorm!$A$2:$E$50,4,FALSE)),"","m2")</f>
        <v>m2</v>
      </c>
      <c r="N45" s="120"/>
    </row>
    <row r="46" spans="1:14" x14ac:dyDescent="0.2">
      <c r="A46" s="115"/>
      <c r="B46" s="130"/>
      <c r="C46" s="114" t="s">
        <v>5</v>
      </c>
      <c r="D46" s="126">
        <v>4</v>
      </c>
      <c r="E46" s="124" t="str">
        <f>IF(ISERROR(VLOOKUP(C46,[2]TabelaNorm!$A$2:$E$50,4,FALSE)),"",VLOOKUP(C46,[2]TabelaNorm!$A$2:$E$50,4,FALSE))</f>
        <v>mb</v>
      </c>
      <c r="F46" s="124" t="str">
        <f>IF(ISERROR(VLOOKUP(C46,[2]TabelaNorm!$A$2:$E$50,4,FALSE)),"","x")</f>
        <v>x</v>
      </c>
      <c r="G46" s="127">
        <f>IF(ISERROR(VLOOKUP($C46,[2]TabelaNorm!$A$2:$E$50,2,FALSE)),"",VLOOKUP($C46,[2]TabelaNorm!$A$2:$E$50,2,FALSE))</f>
        <v>0.375</v>
      </c>
      <c r="H46" s="127" t="str">
        <f>IF(ISERROR(VLOOKUP($C46,[2]TabelaNorm!$A$2:$E$50,3,FALSE)),"",VLOOKUP($C46,[2]TabelaNorm!$A$2:$E$50,3,FALSE))</f>
        <v>m2/mb</v>
      </c>
      <c r="I46" s="124" t="str">
        <f>IF(ISERROR(IF(VLOOKUP($C46,[2]TabelaNorm!$A$2:$E$50,5,FALSE)=1,"x","")),"",IF(VLOOKUP($C46,[2]TabelaNorm!$A$2:$E$50,5,FALSE)=1,"x",""))</f>
        <v/>
      </c>
      <c r="J46" s="126"/>
      <c r="K46" s="124" t="str">
        <f>IF(ISERROR(VLOOKUP($C46,[2]TabelaNorm!$A$2:$E$50,4,FALSE)),"","=")</f>
        <v>=</v>
      </c>
      <c r="L46" s="148">
        <f t="shared" si="0"/>
        <v>1.5</v>
      </c>
      <c r="M46" s="125" t="str">
        <f>IF(ISERROR(VLOOKUP($C46,[2]TabelaNorm!$A$2:$E$50,4,FALSE)),"","m2")</f>
        <v>m2</v>
      </c>
      <c r="N46" s="120"/>
    </row>
    <row r="47" spans="1:14" x14ac:dyDescent="0.2">
      <c r="A47" s="114"/>
      <c r="B47" s="130" t="s">
        <v>198</v>
      </c>
      <c r="C47" s="114" t="s">
        <v>1</v>
      </c>
      <c r="D47" s="126">
        <v>72</v>
      </c>
      <c r="E47" s="124" t="str">
        <f>IF(ISERROR(VLOOKUP(C47,[2]TabelaNorm!$A$2:$E$50,4,FALSE)),"",VLOOKUP(C47,[2]TabelaNorm!$A$2:$E$50,4,FALSE))</f>
        <v>szt</v>
      </c>
      <c r="F47" s="124" t="str">
        <f>IF(ISERROR(VLOOKUP(C47,[2]TabelaNorm!$A$2:$E$50,4,FALSE)),"","x")</f>
        <v>x</v>
      </c>
      <c r="G47" s="127">
        <f>IF(ISERROR(VLOOKUP($C47,[2]TabelaNorm!$A$2:$E$50,2,FALSE)),"",VLOOKUP($C47,[2]TabelaNorm!$A$2:$E$50,2,FALSE))</f>
        <v>0.5</v>
      </c>
      <c r="H47" s="127" t="str">
        <f>IF(ISERROR(VLOOKUP($C47,[2]TabelaNorm!$A$2:$E$50,3,FALSE)),"",VLOOKUP($C47,[2]TabelaNorm!$A$2:$E$50,3,FALSE))</f>
        <v>m2</v>
      </c>
      <c r="I47" s="124" t="str">
        <f>IF(ISERROR(IF(VLOOKUP($C47,[2]TabelaNorm!$A$2:$E$50,5,FALSE)=1,"x","")),"",IF(VLOOKUP($C47,[2]TabelaNorm!$A$2:$E$50,5,FALSE)=1,"x",""))</f>
        <v>x</v>
      </c>
      <c r="J47" s="126">
        <v>4</v>
      </c>
      <c r="K47" s="124" t="str">
        <f>IF(ISERROR(VLOOKUP($C47,[2]TabelaNorm!$A$2:$E$50,4,FALSE)),"","=")</f>
        <v>=</v>
      </c>
      <c r="L47" s="148">
        <f t="shared" si="0"/>
        <v>144</v>
      </c>
      <c r="M47" s="125" t="str">
        <f>IF(ISERROR(VLOOKUP($C47,[2]TabelaNorm!$A$2:$E$50,4,FALSE)),"","m2")</f>
        <v>m2</v>
      </c>
      <c r="N47" s="122"/>
    </row>
    <row r="48" spans="1:14" x14ac:dyDescent="0.2">
      <c r="A48" s="114"/>
      <c r="B48" s="130"/>
      <c r="C48" s="114" t="s">
        <v>5</v>
      </c>
      <c r="D48" s="126">
        <v>41</v>
      </c>
      <c r="E48" s="124" t="str">
        <f>IF(ISERROR(VLOOKUP(C48,[2]TabelaNorm!$A$2:$E$50,4,FALSE)),"",VLOOKUP(C48,[2]TabelaNorm!$A$2:$E$50,4,FALSE))</f>
        <v>mb</v>
      </c>
      <c r="F48" s="124" t="str">
        <f>IF(ISERROR(VLOOKUP(C48,[2]TabelaNorm!$A$2:$E$50,4,FALSE)),"","x")</f>
        <v>x</v>
      </c>
      <c r="G48" s="127">
        <f>IF(ISERROR(VLOOKUP($C48,[2]TabelaNorm!$A$2:$E$50,2,FALSE)),"",VLOOKUP($C48,[2]TabelaNorm!$A$2:$E$50,2,FALSE))</f>
        <v>0.375</v>
      </c>
      <c r="H48" s="127" t="str">
        <f>IF(ISERROR(VLOOKUP($C48,[2]TabelaNorm!$A$2:$E$50,3,FALSE)),"",VLOOKUP($C48,[2]TabelaNorm!$A$2:$E$50,3,FALSE))</f>
        <v>m2/mb</v>
      </c>
      <c r="I48" s="124" t="str">
        <f>IF(ISERROR(IF(VLOOKUP($C48,[2]TabelaNorm!$A$2:$E$50,5,FALSE)=1,"x","")),"",IF(VLOOKUP($C48,[2]TabelaNorm!$A$2:$E$50,5,FALSE)=1,"x",""))</f>
        <v/>
      </c>
      <c r="J48" s="126"/>
      <c r="K48" s="124" t="str">
        <f>IF(ISERROR(VLOOKUP($C48,[2]TabelaNorm!$A$2:$E$50,4,FALSE)),"","=")</f>
        <v>=</v>
      </c>
      <c r="L48" s="148">
        <f t="shared" si="0"/>
        <v>15.375</v>
      </c>
      <c r="M48" s="125" t="str">
        <f>IF(ISERROR(VLOOKUP($C48,[2]TabelaNorm!$A$2:$E$50,4,FALSE)),"","m2")</f>
        <v>m2</v>
      </c>
      <c r="N48" s="122"/>
    </row>
    <row r="49" spans="1:14" x14ac:dyDescent="0.2">
      <c r="A49" s="114"/>
      <c r="B49" s="130"/>
      <c r="C49" s="114" t="s">
        <v>4</v>
      </c>
      <c r="D49" s="126">
        <v>10</v>
      </c>
      <c r="E49" s="124" t="str">
        <f>IF(ISERROR(VLOOKUP(C49,[2]TabelaNorm!$A$2:$E$50,4,FALSE)),"",VLOOKUP(C49,[2]TabelaNorm!$A$2:$E$50,4,FALSE))</f>
        <v>mb</v>
      </c>
      <c r="F49" s="124" t="str">
        <f>IF(ISERROR(VLOOKUP(C49,[2]TabelaNorm!$A$2:$E$50,4,FALSE)),"","x")</f>
        <v>x</v>
      </c>
      <c r="G49" s="127">
        <f>IF(ISERROR(VLOOKUP($C49,[2]TabelaNorm!$A$2:$E$50,2,FALSE)),"",VLOOKUP($C49,[2]TabelaNorm!$A$2:$E$50,2,FALSE))</f>
        <v>0.26250000000000001</v>
      </c>
      <c r="H49" s="127" t="str">
        <f>IF(ISERROR(VLOOKUP($C49,[2]TabelaNorm!$A$2:$E$50,3,FALSE)),"",VLOOKUP($C49,[2]TabelaNorm!$A$2:$E$50,3,FALSE))</f>
        <v>m2/mb</v>
      </c>
      <c r="I49" s="124" t="str">
        <f>IF(ISERROR(IF(VLOOKUP($C49,[2]TabelaNorm!$A$2:$E$50,5,FALSE)=1,"x","")),"",IF(VLOOKUP($C49,[2]TabelaNorm!$A$2:$E$50,5,FALSE)=1,"x",""))</f>
        <v/>
      </c>
      <c r="J49" s="126"/>
      <c r="K49" s="124" t="str">
        <f>IF(ISERROR(VLOOKUP($C49,[2]TabelaNorm!$A$2:$E$50,4,FALSE)),"","=")</f>
        <v>=</v>
      </c>
      <c r="L49" s="148">
        <f t="shared" si="0"/>
        <v>2.625</v>
      </c>
      <c r="M49" s="125" t="str">
        <f>IF(ISERROR(VLOOKUP($C49,[2]TabelaNorm!$A$2:$E$50,4,FALSE)),"","m2")</f>
        <v>m2</v>
      </c>
      <c r="N49" s="163"/>
    </row>
    <row r="50" spans="1:14" x14ac:dyDescent="0.2">
      <c r="A50" s="114"/>
      <c r="B50" s="130"/>
      <c r="C50" s="114" t="s">
        <v>2</v>
      </c>
      <c r="D50" s="126">
        <v>12</v>
      </c>
      <c r="E50" s="124" t="str">
        <f>IF(ISERROR(VLOOKUP(C50,[2]TabelaNorm!$A$2:$E$50,4,FALSE)),"",VLOOKUP(C50,[2]TabelaNorm!$A$2:$E$50,4,FALSE))</f>
        <v>mb</v>
      </c>
      <c r="F50" s="124" t="str">
        <f>IF(ISERROR(VLOOKUP(C50,[2]TabelaNorm!$A$2:$E$50,4,FALSE)),"","x")</f>
        <v>x</v>
      </c>
      <c r="G50" s="127">
        <f>IF(ISERROR(VLOOKUP($C50,[2]TabelaNorm!$A$2:$E$50,2,FALSE)),"",VLOOKUP($C50,[2]TabelaNorm!$A$2:$E$50,2,FALSE))</f>
        <v>0.5</v>
      </c>
      <c r="H50" s="127" t="str">
        <f>IF(ISERROR(VLOOKUP($C50,[2]TabelaNorm!$A$2:$E$50,3,FALSE)),"",VLOOKUP($C50,[2]TabelaNorm!$A$2:$E$50,3,FALSE))</f>
        <v>m2/mb</v>
      </c>
      <c r="I50" s="124" t="str">
        <f>IF(ISERROR(IF(VLOOKUP($C50,[2]TabelaNorm!$A$2:$E$50,5,FALSE)=1,"x","")),"",IF(VLOOKUP($C50,[2]TabelaNorm!$A$2:$E$50,5,FALSE)=1,"x",""))</f>
        <v/>
      </c>
      <c r="J50" s="126"/>
      <c r="K50" s="124" t="str">
        <f>IF(ISERROR(VLOOKUP($C50,[2]TabelaNorm!$A$2:$E$50,4,FALSE)),"","=")</f>
        <v>=</v>
      </c>
      <c r="L50" s="148">
        <f t="shared" si="0"/>
        <v>6</v>
      </c>
      <c r="M50" s="125" t="str">
        <f>IF(ISERROR(VLOOKUP($C50,[2]TabelaNorm!$A$2:$E$50,4,FALSE)),"","m2")</f>
        <v>m2</v>
      </c>
      <c r="N50" s="163"/>
    </row>
    <row r="51" spans="1:14" x14ac:dyDescent="0.2">
      <c r="A51" s="114"/>
      <c r="B51" s="130" t="s">
        <v>199</v>
      </c>
      <c r="C51" s="114" t="s">
        <v>1</v>
      </c>
      <c r="D51" s="126">
        <v>16</v>
      </c>
      <c r="E51" s="124" t="str">
        <f>IF(ISERROR(VLOOKUP(C51,[2]TabelaNorm!$A$2:$E$50,4,FALSE)),"",VLOOKUP(C51,[2]TabelaNorm!$A$2:$E$50,4,FALSE))</f>
        <v>szt</v>
      </c>
      <c r="F51" s="124" t="str">
        <f>IF(ISERROR(VLOOKUP(C51,[2]TabelaNorm!$A$2:$E$50,4,FALSE)),"","x")</f>
        <v>x</v>
      </c>
      <c r="G51" s="127">
        <f>IF(ISERROR(VLOOKUP($C51,[2]TabelaNorm!$A$2:$E$50,2,FALSE)),"",VLOOKUP($C51,[2]TabelaNorm!$A$2:$E$50,2,FALSE))</f>
        <v>0.5</v>
      </c>
      <c r="H51" s="127" t="str">
        <f>IF(ISERROR(VLOOKUP($C51,[2]TabelaNorm!$A$2:$E$50,3,FALSE)),"",VLOOKUP($C51,[2]TabelaNorm!$A$2:$E$50,3,FALSE))</f>
        <v>m2</v>
      </c>
      <c r="I51" s="124" t="str">
        <f>IF(ISERROR(IF(VLOOKUP($C51,[2]TabelaNorm!$A$2:$E$50,5,FALSE)=1,"x","")),"",IF(VLOOKUP($C51,[2]TabelaNorm!$A$2:$E$50,5,FALSE)=1,"x",""))</f>
        <v>x</v>
      </c>
      <c r="J51" s="126">
        <v>4</v>
      </c>
      <c r="K51" s="124" t="str">
        <f>IF(ISERROR(VLOOKUP($C51,[2]TabelaNorm!$A$2:$E$50,4,FALSE)),"","=")</f>
        <v>=</v>
      </c>
      <c r="L51" s="148">
        <f t="shared" si="0"/>
        <v>32</v>
      </c>
      <c r="M51" s="125" t="str">
        <f>IF(ISERROR(VLOOKUP($C51,[2]TabelaNorm!$A$2:$E$50,4,FALSE)),"","m2")</f>
        <v>m2</v>
      </c>
      <c r="N51" s="163"/>
    </row>
    <row r="52" spans="1:14" x14ac:dyDescent="0.2">
      <c r="A52" s="160"/>
      <c r="B52" s="130"/>
      <c r="C52" s="114" t="s">
        <v>5</v>
      </c>
      <c r="D52" s="126">
        <v>18</v>
      </c>
      <c r="E52" s="124" t="str">
        <f>IF(ISERROR(VLOOKUP(C52,[2]TabelaNorm!$A$2:$E$50,4,FALSE)),"",VLOOKUP(C52,[2]TabelaNorm!$A$2:$E$50,4,FALSE))</f>
        <v>mb</v>
      </c>
      <c r="F52" s="124" t="str">
        <f>IF(ISERROR(VLOOKUP(C52,[2]TabelaNorm!$A$2:$E$50,4,FALSE)),"","x")</f>
        <v>x</v>
      </c>
      <c r="G52" s="127">
        <f>IF(ISERROR(VLOOKUP($C52,[2]TabelaNorm!$A$2:$E$50,2,FALSE)),"",VLOOKUP($C52,[2]TabelaNorm!$A$2:$E$50,2,FALSE))</f>
        <v>0.375</v>
      </c>
      <c r="H52" s="127" t="str">
        <f>IF(ISERROR(VLOOKUP($C52,[2]TabelaNorm!$A$2:$E$50,3,FALSE)),"",VLOOKUP($C52,[2]TabelaNorm!$A$2:$E$50,3,FALSE))</f>
        <v>m2/mb</v>
      </c>
      <c r="I52" s="124" t="str">
        <f>IF(ISERROR(IF(VLOOKUP($C52,[2]TabelaNorm!$A$2:$E$50,5,FALSE)=1,"x","")),"",IF(VLOOKUP($C52,[2]TabelaNorm!$A$2:$E$50,5,FALSE)=1,"x",""))</f>
        <v/>
      </c>
      <c r="J52" s="126"/>
      <c r="K52" s="124" t="str">
        <f>IF(ISERROR(VLOOKUP($C52,[2]TabelaNorm!$A$2:$E$50,4,FALSE)),"","=")</f>
        <v>=</v>
      </c>
      <c r="L52" s="148">
        <f t="shared" si="0"/>
        <v>6.75</v>
      </c>
      <c r="M52" s="125" t="str">
        <f>IF(ISERROR(VLOOKUP($C52,[2]TabelaNorm!$A$2:$E$50,4,FALSE)),"","m2")</f>
        <v>m2</v>
      </c>
      <c r="N52" s="122"/>
    </row>
    <row r="53" spans="1:14" x14ac:dyDescent="0.2">
      <c r="A53" s="114"/>
      <c r="B53" s="130" t="s">
        <v>200</v>
      </c>
      <c r="C53" s="114" t="s">
        <v>1</v>
      </c>
      <c r="D53" s="126">
        <v>16</v>
      </c>
      <c r="E53" s="124" t="str">
        <f>IF(ISERROR(VLOOKUP(C53,[2]TabelaNorm!$A$2:$E$50,4,FALSE)),"",VLOOKUP(C53,[2]TabelaNorm!$A$2:$E$50,4,FALSE))</f>
        <v>szt</v>
      </c>
      <c r="F53" s="124" t="str">
        <f>IF(ISERROR(VLOOKUP(C53,[2]TabelaNorm!$A$2:$E$50,4,FALSE)),"","x")</f>
        <v>x</v>
      </c>
      <c r="G53" s="127">
        <f>IF(ISERROR(VLOOKUP($C53,[2]TabelaNorm!$A$2:$E$50,2,FALSE)),"",VLOOKUP($C53,[2]TabelaNorm!$A$2:$E$50,2,FALSE))</f>
        <v>0.5</v>
      </c>
      <c r="H53" s="127" t="str">
        <f>IF(ISERROR(VLOOKUP($C53,[2]TabelaNorm!$A$2:$E$50,3,FALSE)),"",VLOOKUP($C53,[2]TabelaNorm!$A$2:$E$50,3,FALSE))</f>
        <v>m2</v>
      </c>
      <c r="I53" s="124" t="str">
        <f>IF(ISERROR(IF(VLOOKUP($C53,[2]TabelaNorm!$A$2:$E$50,5,FALSE)=1,"x","")),"",IF(VLOOKUP($C53,[2]TabelaNorm!$A$2:$E$50,5,FALSE)=1,"x",""))</f>
        <v>x</v>
      </c>
      <c r="J53" s="126">
        <v>4</v>
      </c>
      <c r="K53" s="124" t="str">
        <f>IF(ISERROR(VLOOKUP($C53,[2]TabelaNorm!$A$2:$E$50,4,FALSE)),"","=")</f>
        <v>=</v>
      </c>
      <c r="L53" s="148">
        <f t="shared" si="0"/>
        <v>32</v>
      </c>
      <c r="M53" s="125" t="str">
        <f>IF(ISERROR(VLOOKUP($C53,[2]TabelaNorm!$A$2:$E$50,4,FALSE)),"","m2")</f>
        <v>m2</v>
      </c>
      <c r="N53" s="122"/>
    </row>
    <row r="54" spans="1:14" x14ac:dyDescent="0.2">
      <c r="A54" s="114"/>
      <c r="B54" s="130"/>
      <c r="C54" s="114" t="s">
        <v>4</v>
      </c>
      <c r="D54" s="126">
        <v>9</v>
      </c>
      <c r="E54" s="124" t="str">
        <f>IF(ISERROR(VLOOKUP(C54,[2]TabelaNorm!$A$2:$E$50,4,FALSE)),"",VLOOKUP(C54,[2]TabelaNorm!$A$2:$E$50,4,FALSE))</f>
        <v>mb</v>
      </c>
      <c r="F54" s="124" t="str">
        <f>IF(ISERROR(VLOOKUP(C54,[2]TabelaNorm!$A$2:$E$50,4,FALSE)),"","x")</f>
        <v>x</v>
      </c>
      <c r="G54" s="127">
        <f>IF(ISERROR(VLOOKUP($C54,[2]TabelaNorm!$A$2:$E$50,2,FALSE)),"",VLOOKUP($C54,[2]TabelaNorm!$A$2:$E$50,2,FALSE))</f>
        <v>0.26250000000000001</v>
      </c>
      <c r="H54" s="127" t="str">
        <f>IF(ISERROR(VLOOKUP($C54,[2]TabelaNorm!$A$2:$E$50,3,FALSE)),"",VLOOKUP($C54,[2]TabelaNorm!$A$2:$E$50,3,FALSE))</f>
        <v>m2/mb</v>
      </c>
      <c r="I54" s="124" t="str">
        <f>IF(ISERROR(IF(VLOOKUP($C54,[2]TabelaNorm!$A$2:$E$50,5,FALSE)=1,"x","")),"",IF(VLOOKUP($C54,[2]TabelaNorm!$A$2:$E$50,5,FALSE)=1,"x",""))</f>
        <v/>
      </c>
      <c r="J54" s="126"/>
      <c r="K54" s="124" t="str">
        <f>IF(ISERROR(VLOOKUP($C54,[2]TabelaNorm!$A$2:$E$50,4,FALSE)),"","=")</f>
        <v>=</v>
      </c>
      <c r="L54" s="148">
        <f t="shared" si="0"/>
        <v>2.3625000000000003</v>
      </c>
      <c r="M54" s="125" t="str">
        <f>IF(ISERROR(VLOOKUP($C54,[2]TabelaNorm!$A$2:$E$50,4,FALSE)),"","m2")</f>
        <v>m2</v>
      </c>
      <c r="N54" s="146"/>
    </row>
    <row r="55" spans="1:14" x14ac:dyDescent="0.2">
      <c r="A55" s="114"/>
      <c r="B55" s="130" t="s">
        <v>201</v>
      </c>
      <c r="C55" s="114" t="s">
        <v>1</v>
      </c>
      <c r="D55" s="126">
        <v>46</v>
      </c>
      <c r="E55" s="124" t="str">
        <f>IF(ISERROR(VLOOKUP(C55,[2]TabelaNorm!$A$2:$E$50,4,FALSE)),"",VLOOKUP(C55,[2]TabelaNorm!$A$2:$E$50,4,FALSE))</f>
        <v>szt</v>
      </c>
      <c r="F55" s="124" t="str">
        <f>IF(ISERROR(VLOOKUP(C55,[2]TabelaNorm!$A$2:$E$50,4,FALSE)),"","x")</f>
        <v>x</v>
      </c>
      <c r="G55" s="127">
        <f>IF(ISERROR(VLOOKUP($C55,[2]TabelaNorm!$A$2:$E$50,2,FALSE)),"",VLOOKUP($C55,[2]TabelaNorm!$A$2:$E$50,2,FALSE))</f>
        <v>0.5</v>
      </c>
      <c r="H55" s="127" t="str">
        <f>IF(ISERROR(VLOOKUP($C55,[2]TabelaNorm!$A$2:$E$50,3,FALSE)),"",VLOOKUP($C55,[2]TabelaNorm!$A$2:$E$50,3,FALSE))</f>
        <v>m2</v>
      </c>
      <c r="I55" s="124" t="str">
        <f>IF(ISERROR(IF(VLOOKUP($C55,[2]TabelaNorm!$A$2:$E$50,5,FALSE)=1,"x","")),"",IF(VLOOKUP($C55,[2]TabelaNorm!$A$2:$E$50,5,FALSE)=1,"x",""))</f>
        <v>x</v>
      </c>
      <c r="J55" s="126">
        <v>4</v>
      </c>
      <c r="K55" s="124" t="str">
        <f>IF(ISERROR(VLOOKUP($C55,[2]TabelaNorm!$A$2:$E$50,4,FALSE)),"","=")</f>
        <v>=</v>
      </c>
      <c r="L55" s="148">
        <f t="shared" si="0"/>
        <v>92</v>
      </c>
      <c r="M55" s="125" t="str">
        <f>IF(ISERROR(VLOOKUP($C55,[2]TabelaNorm!$A$2:$E$50,4,FALSE)),"","m2")</f>
        <v>m2</v>
      </c>
      <c r="N55" s="122"/>
    </row>
    <row r="56" spans="1:14" x14ac:dyDescent="0.2">
      <c r="A56" s="114"/>
      <c r="B56" s="130"/>
      <c r="C56" s="114" t="s">
        <v>5</v>
      </c>
      <c r="D56" s="126">
        <v>29</v>
      </c>
      <c r="E56" s="124" t="str">
        <f>IF(ISERROR(VLOOKUP(C56,[2]TabelaNorm!$A$2:$E$50,4,FALSE)),"",VLOOKUP(C56,[2]TabelaNorm!$A$2:$E$50,4,FALSE))</f>
        <v>mb</v>
      </c>
      <c r="F56" s="124" t="str">
        <f>IF(ISERROR(VLOOKUP(C56,[2]TabelaNorm!$A$2:$E$50,4,FALSE)),"","x")</f>
        <v>x</v>
      </c>
      <c r="G56" s="127">
        <f>IF(ISERROR(VLOOKUP($C56,[2]TabelaNorm!$A$2:$E$50,2,FALSE)),"",VLOOKUP($C56,[2]TabelaNorm!$A$2:$E$50,2,FALSE))</f>
        <v>0.375</v>
      </c>
      <c r="H56" s="127" t="str">
        <f>IF(ISERROR(VLOOKUP($C56,[2]TabelaNorm!$A$2:$E$50,3,FALSE)),"",VLOOKUP($C56,[2]TabelaNorm!$A$2:$E$50,3,FALSE))</f>
        <v>m2/mb</v>
      </c>
      <c r="I56" s="124" t="str">
        <f>IF(ISERROR(IF(VLOOKUP($C56,[2]TabelaNorm!$A$2:$E$50,5,FALSE)=1,"x","")),"",IF(VLOOKUP($C56,[2]TabelaNorm!$A$2:$E$50,5,FALSE)=1,"x",""))</f>
        <v/>
      </c>
      <c r="J56" s="126"/>
      <c r="K56" s="124" t="str">
        <f>IF(ISERROR(VLOOKUP($C56,[2]TabelaNorm!$A$2:$E$50,4,FALSE)),"","=")</f>
        <v>=</v>
      </c>
      <c r="L56" s="148">
        <f t="shared" si="0"/>
        <v>10.875</v>
      </c>
      <c r="M56" s="125" t="str">
        <f>IF(ISERROR(VLOOKUP($C56,[2]TabelaNorm!$A$2:$E$50,4,FALSE)),"","m2")</f>
        <v>m2</v>
      </c>
      <c r="N56" s="163"/>
    </row>
    <row r="57" spans="1:14" x14ac:dyDescent="0.2">
      <c r="A57" s="160"/>
      <c r="B57" s="130"/>
      <c r="C57" s="114" t="s">
        <v>4</v>
      </c>
      <c r="D57" s="126">
        <v>14</v>
      </c>
      <c r="E57" s="124" t="str">
        <f>IF(ISERROR(VLOOKUP(C57,[2]TabelaNorm!$A$2:$E$50,4,FALSE)),"",VLOOKUP(C57,[2]TabelaNorm!$A$2:$E$50,4,FALSE))</f>
        <v>mb</v>
      </c>
      <c r="F57" s="124" t="str">
        <f>IF(ISERROR(VLOOKUP(C57,[2]TabelaNorm!$A$2:$E$50,4,FALSE)),"","x")</f>
        <v>x</v>
      </c>
      <c r="G57" s="127">
        <f>IF(ISERROR(VLOOKUP($C57,[2]TabelaNorm!$A$2:$E$50,2,FALSE)),"",VLOOKUP($C57,[2]TabelaNorm!$A$2:$E$50,2,FALSE))</f>
        <v>0.26250000000000001</v>
      </c>
      <c r="H57" s="127" t="str">
        <f>IF(ISERROR(VLOOKUP($C57,[2]TabelaNorm!$A$2:$E$50,3,FALSE)),"",VLOOKUP($C57,[2]TabelaNorm!$A$2:$E$50,3,FALSE))</f>
        <v>m2/mb</v>
      </c>
      <c r="I57" s="124" t="str">
        <f>IF(ISERROR(IF(VLOOKUP($C57,[2]TabelaNorm!$A$2:$E$50,5,FALSE)=1,"x","")),"",IF(VLOOKUP($C57,[2]TabelaNorm!$A$2:$E$50,5,FALSE)=1,"x",""))</f>
        <v/>
      </c>
      <c r="J57" s="126"/>
      <c r="K57" s="124" t="str">
        <f>IF(ISERROR(VLOOKUP($C57,[2]TabelaNorm!$A$2:$E$50,4,FALSE)),"","=")</f>
        <v>=</v>
      </c>
      <c r="L57" s="148">
        <f t="shared" si="0"/>
        <v>3.6750000000000003</v>
      </c>
      <c r="M57" s="125" t="str">
        <f>IF(ISERROR(VLOOKUP($C57,[2]TabelaNorm!$A$2:$E$50,4,FALSE)),"","m2")</f>
        <v>m2</v>
      </c>
      <c r="N57" s="146"/>
    </row>
    <row r="58" spans="1:14" x14ac:dyDescent="0.2">
      <c r="A58" s="114"/>
      <c r="B58" s="130"/>
      <c r="C58" s="114" t="s">
        <v>3</v>
      </c>
      <c r="D58" s="126">
        <v>16</v>
      </c>
      <c r="E58" s="124" t="str">
        <f>IF(ISERROR(VLOOKUP(C58,[2]TabelaNorm!$A$2:$E$50,4,FALSE)),"",VLOOKUP(C58,[2]TabelaNorm!$A$2:$E$50,4,FALSE))</f>
        <v>mb</v>
      </c>
      <c r="F58" s="124" t="str">
        <f>IF(ISERROR(VLOOKUP(C58,[2]TabelaNorm!$A$2:$E$50,4,FALSE)),"","x")</f>
        <v>x</v>
      </c>
      <c r="G58" s="127">
        <f>IF(ISERROR(VLOOKUP($C58,[2]TabelaNorm!$A$2:$E$50,2,FALSE)),"",VLOOKUP($C58,[2]TabelaNorm!$A$2:$E$50,2,FALSE))</f>
        <v>0.5</v>
      </c>
      <c r="H58" s="127" t="str">
        <f>IF(ISERROR(VLOOKUP($C58,[2]TabelaNorm!$A$2:$E$50,3,FALSE)),"",VLOOKUP($C58,[2]TabelaNorm!$A$2:$E$50,3,FALSE))</f>
        <v>m2/mb</v>
      </c>
      <c r="I58" s="124" t="str">
        <f>IF(ISERROR(IF(VLOOKUP($C58,[2]TabelaNorm!$A$2:$E$50,5,FALSE)=1,"x","")),"",IF(VLOOKUP($C58,[2]TabelaNorm!$A$2:$E$50,5,FALSE)=1,"x",""))</f>
        <v/>
      </c>
      <c r="J58" s="126"/>
      <c r="K58" s="124" t="str">
        <f>IF(ISERROR(VLOOKUP($C58,[2]TabelaNorm!$A$2:$E$50,4,FALSE)),"","=")</f>
        <v>=</v>
      </c>
      <c r="L58" s="148">
        <f t="shared" si="0"/>
        <v>8</v>
      </c>
      <c r="M58" s="125" t="str">
        <f>IF(ISERROR(VLOOKUP($C58,[2]TabelaNorm!$A$2:$E$50,4,FALSE)),"","m2")</f>
        <v>m2</v>
      </c>
      <c r="N58" s="122"/>
    </row>
    <row r="59" spans="1:14" x14ac:dyDescent="0.2">
      <c r="A59" s="114"/>
      <c r="B59" s="130" t="s">
        <v>208</v>
      </c>
      <c r="C59" s="114" t="s">
        <v>1</v>
      </c>
      <c r="D59" s="126">
        <v>18</v>
      </c>
      <c r="E59" s="124" t="str">
        <f>IF(ISERROR(VLOOKUP(C59,[2]TabelaNorm!$A$2:$E$50,4,FALSE)),"",VLOOKUP(C59,[2]TabelaNorm!$A$2:$E$50,4,FALSE))</f>
        <v>szt</v>
      </c>
      <c r="F59" s="124" t="str">
        <f>IF(ISERROR(VLOOKUP(C59,[2]TabelaNorm!$A$2:$E$50,4,FALSE)),"","x")</f>
        <v>x</v>
      </c>
      <c r="G59" s="127">
        <f>IF(ISERROR(VLOOKUP($C59,[2]TabelaNorm!$A$2:$E$50,2,FALSE)),"",VLOOKUP($C59,[2]TabelaNorm!$A$2:$E$50,2,FALSE))</f>
        <v>0.5</v>
      </c>
      <c r="H59" s="127" t="str">
        <f>IF(ISERROR(VLOOKUP($C59,[2]TabelaNorm!$A$2:$E$50,3,FALSE)),"",VLOOKUP($C59,[2]TabelaNorm!$A$2:$E$50,3,FALSE))</f>
        <v>m2</v>
      </c>
      <c r="I59" s="124" t="str">
        <f>IF(ISERROR(IF(VLOOKUP($C59,[2]TabelaNorm!$A$2:$E$50,5,FALSE)=1,"x","")),"",IF(VLOOKUP($C59,[2]TabelaNorm!$A$2:$E$50,5,FALSE)=1,"x",""))</f>
        <v>x</v>
      </c>
      <c r="J59" s="126">
        <v>4</v>
      </c>
      <c r="K59" s="124" t="str">
        <f>IF(ISERROR(VLOOKUP($C59,[2]TabelaNorm!$A$2:$E$50,4,FALSE)),"","=")</f>
        <v>=</v>
      </c>
      <c r="L59" s="148">
        <f t="shared" si="0"/>
        <v>36</v>
      </c>
      <c r="M59" s="125" t="str">
        <f>IF(ISERROR(VLOOKUP($C59,[2]TabelaNorm!$A$2:$E$50,4,FALSE)),"","m2")</f>
        <v>m2</v>
      </c>
      <c r="N59" s="122"/>
    </row>
    <row r="60" spans="1:14" x14ac:dyDescent="0.2">
      <c r="A60" s="114"/>
      <c r="B60" s="130"/>
      <c r="C60" s="114" t="s">
        <v>5</v>
      </c>
      <c r="D60" s="126">
        <v>3</v>
      </c>
      <c r="E60" s="124" t="str">
        <f>IF(ISERROR(VLOOKUP(C60,[2]TabelaNorm!$A$2:$E$50,4,FALSE)),"",VLOOKUP(C60,[2]TabelaNorm!$A$2:$E$50,4,FALSE))</f>
        <v>mb</v>
      </c>
      <c r="F60" s="124" t="str">
        <f>IF(ISERROR(VLOOKUP(C60,[2]TabelaNorm!$A$2:$E$50,4,FALSE)),"","x")</f>
        <v>x</v>
      </c>
      <c r="G60" s="127">
        <f>IF(ISERROR(VLOOKUP($C60,[2]TabelaNorm!$A$2:$E$50,2,FALSE)),"",VLOOKUP($C60,[2]TabelaNorm!$A$2:$E$50,2,FALSE))</f>
        <v>0.375</v>
      </c>
      <c r="H60" s="127" t="str">
        <f>IF(ISERROR(VLOOKUP($C60,[2]TabelaNorm!$A$2:$E$50,3,FALSE)),"",VLOOKUP($C60,[2]TabelaNorm!$A$2:$E$50,3,FALSE))</f>
        <v>m2/mb</v>
      </c>
      <c r="I60" s="124" t="str">
        <f>IF(ISERROR(IF(VLOOKUP($C60,[2]TabelaNorm!$A$2:$E$50,5,FALSE)=1,"x","")),"",IF(VLOOKUP($C60,[2]TabelaNorm!$A$2:$E$50,5,FALSE)=1,"x",""))</f>
        <v/>
      </c>
      <c r="J60" s="126"/>
      <c r="K60" s="124" t="str">
        <f>IF(ISERROR(VLOOKUP($C60,[2]TabelaNorm!$A$2:$E$50,4,FALSE)),"","=")</f>
        <v>=</v>
      </c>
      <c r="L60" s="148">
        <f t="shared" si="0"/>
        <v>1.125</v>
      </c>
      <c r="M60" s="125" t="str">
        <f>IF(ISERROR(VLOOKUP($C60,[2]TabelaNorm!$A$2:$E$50,4,FALSE)),"","m2")</f>
        <v>m2</v>
      </c>
      <c r="N60" s="122"/>
    </row>
    <row r="61" spans="1:14" x14ac:dyDescent="0.2">
      <c r="A61" s="114"/>
      <c r="B61" s="130"/>
      <c r="C61" s="114" t="s">
        <v>3</v>
      </c>
      <c r="D61" s="126">
        <v>9</v>
      </c>
      <c r="E61" s="124" t="str">
        <f>IF(ISERROR(VLOOKUP(C61,[2]TabelaNorm!$A$2:$E$50,4,FALSE)),"",VLOOKUP(C61,[2]TabelaNorm!$A$2:$E$50,4,FALSE))</f>
        <v>mb</v>
      </c>
      <c r="F61" s="124" t="str">
        <f>IF(ISERROR(VLOOKUP(C61,[2]TabelaNorm!$A$2:$E$50,4,FALSE)),"","x")</f>
        <v>x</v>
      </c>
      <c r="G61" s="127">
        <f>IF(ISERROR(VLOOKUP($C61,[2]TabelaNorm!$A$2:$E$50,2,FALSE)),"",VLOOKUP($C61,[2]TabelaNorm!$A$2:$E$50,2,FALSE))</f>
        <v>0.5</v>
      </c>
      <c r="H61" s="127" t="str">
        <f>IF(ISERROR(VLOOKUP($C61,[2]TabelaNorm!$A$2:$E$50,3,FALSE)),"",VLOOKUP($C61,[2]TabelaNorm!$A$2:$E$50,3,FALSE))</f>
        <v>m2/mb</v>
      </c>
      <c r="I61" s="124" t="str">
        <f>IF(ISERROR(IF(VLOOKUP($C61,[2]TabelaNorm!$A$2:$E$50,5,FALSE)=1,"x","")),"",IF(VLOOKUP($C61,[2]TabelaNorm!$A$2:$E$50,5,FALSE)=1,"x",""))</f>
        <v/>
      </c>
      <c r="J61" s="126"/>
      <c r="K61" s="124" t="str">
        <f>IF(ISERROR(VLOOKUP($C61,[2]TabelaNorm!$A$2:$E$50,4,FALSE)),"","=")</f>
        <v>=</v>
      </c>
      <c r="L61" s="148">
        <f t="shared" si="0"/>
        <v>4.5</v>
      </c>
      <c r="M61" s="125" t="str">
        <f>IF(ISERROR(VLOOKUP($C61,[2]TabelaNorm!$A$2:$E$50,4,FALSE)),"","m2")</f>
        <v>m2</v>
      </c>
      <c r="N61" s="122"/>
    </row>
    <row r="62" spans="1:14" x14ac:dyDescent="0.2">
      <c r="A62" s="114"/>
      <c r="B62" s="130" t="s">
        <v>143</v>
      </c>
      <c r="C62" s="114" t="s">
        <v>1</v>
      </c>
      <c r="D62" s="126">
        <v>12</v>
      </c>
      <c r="E62" s="124" t="str">
        <f>IF(ISERROR(VLOOKUP(C62,[2]TabelaNorm!$A$2:$E$50,4,FALSE)),"",VLOOKUP(C62,[2]TabelaNorm!$A$2:$E$50,4,FALSE))</f>
        <v>szt</v>
      </c>
      <c r="F62" s="124" t="str">
        <f>IF(ISERROR(VLOOKUP(C62,[2]TabelaNorm!$A$2:$E$50,4,FALSE)),"","x")</f>
        <v>x</v>
      </c>
      <c r="G62" s="127">
        <f>IF(ISERROR(VLOOKUP($C62,[2]TabelaNorm!$A$2:$E$50,2,FALSE)),"",VLOOKUP($C62,[2]TabelaNorm!$A$2:$E$50,2,FALSE))</f>
        <v>0.5</v>
      </c>
      <c r="H62" s="127" t="str">
        <f>IF(ISERROR(VLOOKUP($C62,[2]TabelaNorm!$A$2:$E$50,3,FALSE)),"",VLOOKUP($C62,[2]TabelaNorm!$A$2:$E$50,3,FALSE))</f>
        <v>m2</v>
      </c>
      <c r="I62" s="124" t="str">
        <f>IF(ISERROR(IF(VLOOKUP($C62,[2]TabelaNorm!$A$2:$E$50,5,FALSE)=1,"x","")),"",IF(VLOOKUP($C62,[2]TabelaNorm!$A$2:$E$50,5,FALSE)=1,"x",""))</f>
        <v>x</v>
      </c>
      <c r="J62" s="126">
        <v>4</v>
      </c>
      <c r="K62" s="124" t="str">
        <f>IF(ISERROR(VLOOKUP($C62,[2]TabelaNorm!$A$2:$E$50,4,FALSE)),"","=")</f>
        <v>=</v>
      </c>
      <c r="L62" s="148">
        <f t="shared" si="0"/>
        <v>24</v>
      </c>
      <c r="M62" s="125" t="str">
        <f>IF(ISERROR(VLOOKUP($C62,[2]TabelaNorm!$A$2:$E$50,4,FALSE)),"","m2")</f>
        <v>m2</v>
      </c>
      <c r="N62" s="122"/>
    </row>
    <row r="63" spans="1:14" x14ac:dyDescent="0.2">
      <c r="A63" s="114"/>
      <c r="B63" s="130"/>
      <c r="C63" s="114" t="s">
        <v>5</v>
      </c>
      <c r="D63" s="126">
        <v>9</v>
      </c>
      <c r="E63" s="124" t="str">
        <f>IF(ISERROR(VLOOKUP(C63,[2]TabelaNorm!$A$2:$E$50,4,FALSE)),"",VLOOKUP(C63,[2]TabelaNorm!$A$2:$E$50,4,FALSE))</f>
        <v>mb</v>
      </c>
      <c r="F63" s="124" t="str">
        <f>IF(ISERROR(VLOOKUP(C63,[2]TabelaNorm!$A$2:$E$50,4,FALSE)),"","x")</f>
        <v>x</v>
      </c>
      <c r="G63" s="127">
        <f>IF(ISERROR(VLOOKUP($C63,[2]TabelaNorm!$A$2:$E$50,2,FALSE)),"",VLOOKUP($C63,[2]TabelaNorm!$A$2:$E$50,2,FALSE))</f>
        <v>0.375</v>
      </c>
      <c r="H63" s="127" t="str">
        <f>IF(ISERROR(VLOOKUP($C63,[2]TabelaNorm!$A$2:$E$50,3,FALSE)),"",VLOOKUP($C63,[2]TabelaNorm!$A$2:$E$50,3,FALSE))</f>
        <v>m2/mb</v>
      </c>
      <c r="I63" s="124" t="str">
        <f>IF(ISERROR(IF(VLOOKUP($C63,[2]TabelaNorm!$A$2:$E$50,5,FALSE)=1,"x","")),"",IF(VLOOKUP($C63,[2]TabelaNorm!$A$2:$E$50,5,FALSE)=1,"x",""))</f>
        <v/>
      </c>
      <c r="J63" s="126"/>
      <c r="K63" s="124" t="str">
        <f>IF(ISERROR(VLOOKUP($C63,[2]TabelaNorm!$A$2:$E$50,4,FALSE)),"","=")</f>
        <v>=</v>
      </c>
      <c r="L63" s="148">
        <f t="shared" si="0"/>
        <v>3.375</v>
      </c>
      <c r="M63" s="125" t="str">
        <f>IF(ISERROR(VLOOKUP($C63,[2]TabelaNorm!$A$2:$E$50,4,FALSE)),"","m2")</f>
        <v>m2</v>
      </c>
      <c r="N63" s="146"/>
    </row>
    <row r="64" spans="1:14" x14ac:dyDescent="0.2">
      <c r="A64" s="114"/>
      <c r="B64" s="130" t="s">
        <v>139</v>
      </c>
      <c r="C64" s="114" t="s">
        <v>1</v>
      </c>
      <c r="D64" s="126">
        <v>69</v>
      </c>
      <c r="E64" s="124" t="str">
        <f>IF(ISERROR(VLOOKUP(C64,[2]TabelaNorm!$A$2:$E$50,4,FALSE)),"",VLOOKUP(C64,[2]TabelaNorm!$A$2:$E$50,4,FALSE))</f>
        <v>szt</v>
      </c>
      <c r="F64" s="124" t="str">
        <f>IF(ISERROR(VLOOKUP(C64,[2]TabelaNorm!$A$2:$E$50,4,FALSE)),"","x")</f>
        <v>x</v>
      </c>
      <c r="G64" s="127">
        <f>IF(ISERROR(VLOOKUP($C64,[2]TabelaNorm!$A$2:$E$50,2,FALSE)),"",VLOOKUP($C64,[2]TabelaNorm!$A$2:$E$50,2,FALSE))</f>
        <v>0.5</v>
      </c>
      <c r="H64" s="127" t="str">
        <f>IF(ISERROR(VLOOKUP($C64,[2]TabelaNorm!$A$2:$E$50,3,FALSE)),"",VLOOKUP($C64,[2]TabelaNorm!$A$2:$E$50,3,FALSE))</f>
        <v>m2</v>
      </c>
      <c r="I64" s="124" t="str">
        <f>IF(ISERROR(IF(VLOOKUP($C64,[2]TabelaNorm!$A$2:$E$50,5,FALSE)=1,"x","")),"",IF(VLOOKUP($C64,[2]TabelaNorm!$A$2:$E$50,5,FALSE)=1,"x",""))</f>
        <v>x</v>
      </c>
      <c r="J64" s="126">
        <v>4</v>
      </c>
      <c r="K64" s="124" t="str">
        <f>IF(ISERROR(VLOOKUP($C64,[2]TabelaNorm!$A$2:$E$50,4,FALSE)),"","=")</f>
        <v>=</v>
      </c>
      <c r="L64" s="148">
        <f t="shared" si="0"/>
        <v>138</v>
      </c>
      <c r="M64" s="125" t="str">
        <f>IF(ISERROR(VLOOKUP($C64,[2]TabelaNorm!$A$2:$E$50,4,FALSE)),"","m2")</f>
        <v>m2</v>
      </c>
      <c r="N64" s="122"/>
    </row>
    <row r="65" spans="1:14" x14ac:dyDescent="0.2">
      <c r="A65" s="114"/>
      <c r="B65" s="130"/>
      <c r="C65" s="114" t="s">
        <v>5</v>
      </c>
      <c r="D65" s="126">
        <v>25</v>
      </c>
      <c r="E65" s="124" t="str">
        <f>IF(ISERROR(VLOOKUP(C65,[2]TabelaNorm!$A$2:$E$50,4,FALSE)),"",VLOOKUP(C65,[2]TabelaNorm!$A$2:$E$50,4,FALSE))</f>
        <v>mb</v>
      </c>
      <c r="F65" s="124" t="str">
        <f>IF(ISERROR(VLOOKUP(C65,[2]TabelaNorm!$A$2:$E$50,4,FALSE)),"","x")</f>
        <v>x</v>
      </c>
      <c r="G65" s="127">
        <f>IF(ISERROR(VLOOKUP($C65,[2]TabelaNorm!$A$2:$E$50,2,FALSE)),"",VLOOKUP($C65,[2]TabelaNorm!$A$2:$E$50,2,FALSE))</f>
        <v>0.375</v>
      </c>
      <c r="H65" s="127" t="str">
        <f>IF(ISERROR(VLOOKUP($C65,[2]TabelaNorm!$A$2:$E$50,3,FALSE)),"",VLOOKUP($C65,[2]TabelaNorm!$A$2:$E$50,3,FALSE))</f>
        <v>m2/mb</v>
      </c>
      <c r="I65" s="124" t="str">
        <f>IF(ISERROR(IF(VLOOKUP($C65,[2]TabelaNorm!$A$2:$E$50,5,FALSE)=1,"x","")),"",IF(VLOOKUP($C65,[2]TabelaNorm!$A$2:$E$50,5,FALSE)=1,"x",""))</f>
        <v/>
      </c>
      <c r="J65" s="126"/>
      <c r="K65" s="124" t="str">
        <f>IF(ISERROR(VLOOKUP($C65,[2]TabelaNorm!$A$2:$E$50,4,FALSE)),"","=")</f>
        <v>=</v>
      </c>
      <c r="L65" s="148">
        <f t="shared" si="0"/>
        <v>9.375</v>
      </c>
      <c r="M65" s="125" t="str">
        <f>IF(ISERROR(VLOOKUP($C65,[2]TabelaNorm!$A$2:$E$50,4,FALSE)),"","m2")</f>
        <v>m2</v>
      </c>
      <c r="N65" s="122"/>
    </row>
    <row r="66" spans="1:14" x14ac:dyDescent="0.2">
      <c r="A66" s="114"/>
      <c r="B66" s="130"/>
      <c r="C66" s="114" t="s">
        <v>1</v>
      </c>
      <c r="D66" s="126">
        <v>11</v>
      </c>
      <c r="E66" s="124" t="str">
        <f>IF(ISERROR(VLOOKUP(C66,[2]TabelaNorm!$A$2:$E$50,4,FALSE)),"",VLOOKUP(C66,[2]TabelaNorm!$A$2:$E$50,4,FALSE))</f>
        <v>szt</v>
      </c>
      <c r="F66" s="124" t="str">
        <f>IF(ISERROR(VLOOKUP(C66,[2]TabelaNorm!$A$2:$E$50,4,FALSE)),"","x")</f>
        <v>x</v>
      </c>
      <c r="G66" s="127">
        <f>IF(ISERROR(VLOOKUP($C66,[2]TabelaNorm!$A$2:$E$50,2,FALSE)),"",VLOOKUP($C66,[2]TabelaNorm!$A$2:$E$50,2,FALSE))</f>
        <v>0.5</v>
      </c>
      <c r="H66" s="127" t="str">
        <f>IF(ISERROR(VLOOKUP($C66,[2]TabelaNorm!$A$2:$E$50,3,FALSE)),"",VLOOKUP($C66,[2]TabelaNorm!$A$2:$E$50,3,FALSE))</f>
        <v>m2</v>
      </c>
      <c r="I66" s="124" t="str">
        <f>IF(ISERROR(IF(VLOOKUP($C66,[2]TabelaNorm!$A$2:$E$50,5,FALSE)=1,"x","")),"",IF(VLOOKUP($C66,[2]TabelaNorm!$A$2:$E$50,5,FALSE)=1,"x",""))</f>
        <v>x</v>
      </c>
      <c r="J66" s="126">
        <v>6</v>
      </c>
      <c r="K66" s="124" t="str">
        <f>IF(ISERROR(VLOOKUP($C66,[2]TabelaNorm!$A$2:$E$50,4,FALSE)),"","=")</f>
        <v>=</v>
      </c>
      <c r="L66" s="148">
        <f t="shared" si="0"/>
        <v>33</v>
      </c>
      <c r="M66" s="125" t="str">
        <f>IF(ISERROR(VLOOKUP($C66,[2]TabelaNorm!$A$2:$E$50,4,FALSE)),"","m2")</f>
        <v>m2</v>
      </c>
      <c r="N66" s="122"/>
    </row>
    <row r="67" spans="1:14" x14ac:dyDescent="0.2">
      <c r="A67" s="114"/>
      <c r="B67" s="130"/>
      <c r="C67" s="114" t="s">
        <v>2</v>
      </c>
      <c r="D67" s="126">
        <v>8</v>
      </c>
      <c r="E67" s="124" t="str">
        <f>IF(ISERROR(VLOOKUP(C67,[2]TabelaNorm!$A$2:$E$50,4,FALSE)),"",VLOOKUP(C67,[2]TabelaNorm!$A$2:$E$50,4,FALSE))</f>
        <v>mb</v>
      </c>
      <c r="F67" s="124" t="str">
        <f>IF(ISERROR(VLOOKUP(C67,[2]TabelaNorm!$A$2:$E$50,4,FALSE)),"","x")</f>
        <v>x</v>
      </c>
      <c r="G67" s="127">
        <f>IF(ISERROR(VLOOKUP($C67,[2]TabelaNorm!$A$2:$E$50,2,FALSE)),"",VLOOKUP($C67,[2]TabelaNorm!$A$2:$E$50,2,FALSE))</f>
        <v>0.5</v>
      </c>
      <c r="H67" s="127" t="str">
        <f>IF(ISERROR(VLOOKUP($C67,[2]TabelaNorm!$A$2:$E$50,3,FALSE)),"",VLOOKUP($C67,[2]TabelaNorm!$A$2:$E$50,3,FALSE))</f>
        <v>m2/mb</v>
      </c>
      <c r="I67" s="124" t="str">
        <f>IF(ISERROR(IF(VLOOKUP($C67,[2]TabelaNorm!$A$2:$E$50,5,FALSE)=1,"x","")),"",IF(VLOOKUP($C67,[2]TabelaNorm!$A$2:$E$50,5,FALSE)=1,"x",""))</f>
        <v/>
      </c>
      <c r="J67" s="126"/>
      <c r="K67" s="124" t="str">
        <f>IF(ISERROR(VLOOKUP($C67,[2]TabelaNorm!$A$2:$E$50,4,FALSE)),"","=")</f>
        <v>=</v>
      </c>
      <c r="L67" s="148">
        <f t="shared" si="0"/>
        <v>4</v>
      </c>
      <c r="M67" s="125" t="str">
        <f>IF(ISERROR(VLOOKUP($C67,[2]TabelaNorm!$A$2:$E$50,4,FALSE)),"","m2")</f>
        <v>m2</v>
      </c>
      <c r="N67" s="163"/>
    </row>
    <row r="68" spans="1:14" x14ac:dyDescent="0.2">
      <c r="A68" s="160"/>
      <c r="B68" s="130" t="s">
        <v>202</v>
      </c>
      <c r="C68" s="114" t="s">
        <v>1</v>
      </c>
      <c r="D68" s="126">
        <v>6</v>
      </c>
      <c r="E68" s="124" t="str">
        <f>IF(ISERROR(VLOOKUP(C68,[2]TabelaNorm!$A$2:$E$50,4,FALSE)),"",VLOOKUP(C68,[2]TabelaNorm!$A$2:$E$50,4,FALSE))</f>
        <v>szt</v>
      </c>
      <c r="F68" s="124" t="str">
        <f>IF(ISERROR(VLOOKUP(C68,[2]TabelaNorm!$A$2:$E$50,4,FALSE)),"","x")</f>
        <v>x</v>
      </c>
      <c r="G68" s="127">
        <f>IF(ISERROR(VLOOKUP($C68,[2]TabelaNorm!$A$2:$E$50,2,FALSE)),"",VLOOKUP($C68,[2]TabelaNorm!$A$2:$E$50,2,FALSE))</f>
        <v>0.5</v>
      </c>
      <c r="H68" s="127" t="str">
        <f>IF(ISERROR(VLOOKUP($C68,[2]TabelaNorm!$A$2:$E$50,3,FALSE)),"",VLOOKUP($C68,[2]TabelaNorm!$A$2:$E$50,3,FALSE))</f>
        <v>m2</v>
      </c>
      <c r="I68" s="124" t="str">
        <f>IF(ISERROR(IF(VLOOKUP($C68,[2]TabelaNorm!$A$2:$E$50,5,FALSE)=1,"x","")),"",IF(VLOOKUP($C68,[2]TabelaNorm!$A$2:$E$50,5,FALSE)=1,"x",""))</f>
        <v>x</v>
      </c>
      <c r="J68" s="126">
        <v>4</v>
      </c>
      <c r="K68" s="124" t="str">
        <f>IF(ISERROR(VLOOKUP($C68,[2]TabelaNorm!$A$2:$E$50,4,FALSE)),"","=")</f>
        <v>=</v>
      </c>
      <c r="L68" s="148">
        <f t="shared" si="0"/>
        <v>12</v>
      </c>
      <c r="M68" s="125" t="str">
        <f>IF(ISERROR(VLOOKUP($C68,[2]TabelaNorm!$A$2:$E$50,4,FALSE)),"","m2")</f>
        <v>m2</v>
      </c>
      <c r="N68" s="122"/>
    </row>
    <row r="69" spans="1:14" x14ac:dyDescent="0.2">
      <c r="A69" s="114"/>
      <c r="B69" s="130" t="s">
        <v>160</v>
      </c>
      <c r="C69" s="114" t="s">
        <v>1</v>
      </c>
      <c r="D69" s="126">
        <v>87</v>
      </c>
      <c r="E69" s="124" t="str">
        <f>IF(ISERROR(VLOOKUP(C69,[2]TabelaNorm!$A$2:$E$50,4,FALSE)),"",VLOOKUP(C69,[2]TabelaNorm!$A$2:$E$50,4,FALSE))</f>
        <v>szt</v>
      </c>
      <c r="F69" s="124" t="str">
        <f>IF(ISERROR(VLOOKUP(C69,[2]TabelaNorm!$A$2:$E$50,4,FALSE)),"","x")</f>
        <v>x</v>
      </c>
      <c r="G69" s="127">
        <f>IF(ISERROR(VLOOKUP($C69,[2]TabelaNorm!$A$2:$E$50,2,FALSE)),"",VLOOKUP($C69,[2]TabelaNorm!$A$2:$E$50,2,FALSE))</f>
        <v>0.5</v>
      </c>
      <c r="H69" s="127" t="str">
        <f>IF(ISERROR(VLOOKUP($C69,[2]TabelaNorm!$A$2:$E$50,3,FALSE)),"",VLOOKUP($C69,[2]TabelaNorm!$A$2:$E$50,3,FALSE))</f>
        <v>m2</v>
      </c>
      <c r="I69" s="124" t="str">
        <f>IF(ISERROR(IF(VLOOKUP($C69,[2]TabelaNorm!$A$2:$E$50,5,FALSE)=1,"x","")),"",IF(VLOOKUP($C69,[2]TabelaNorm!$A$2:$E$50,5,FALSE)=1,"x",""))</f>
        <v>x</v>
      </c>
      <c r="J69" s="126">
        <v>4</v>
      </c>
      <c r="K69" s="124" t="str">
        <f>IF(ISERROR(VLOOKUP($C69,[2]TabelaNorm!$A$2:$E$50,4,FALSE)),"","=")</f>
        <v>=</v>
      </c>
      <c r="L69" s="148">
        <f t="shared" si="0"/>
        <v>174</v>
      </c>
      <c r="M69" s="125" t="str">
        <f>IF(ISERROR(VLOOKUP($C69,[2]TabelaNorm!$A$2:$E$50,4,FALSE)),"","m2")</f>
        <v>m2</v>
      </c>
      <c r="N69" s="122"/>
    </row>
    <row r="70" spans="1:14" x14ac:dyDescent="0.2">
      <c r="A70" s="114"/>
      <c r="B70" s="130"/>
      <c r="C70" s="114" t="s">
        <v>5</v>
      </c>
      <c r="D70" s="126">
        <v>40</v>
      </c>
      <c r="E70" s="124" t="str">
        <f>IF(ISERROR(VLOOKUP(C70,[2]TabelaNorm!$A$2:$E$50,4,FALSE)),"",VLOOKUP(C70,[2]TabelaNorm!$A$2:$E$50,4,FALSE))</f>
        <v>mb</v>
      </c>
      <c r="F70" s="124" t="str">
        <f>IF(ISERROR(VLOOKUP(C70,[2]TabelaNorm!$A$2:$E$50,4,FALSE)),"","x")</f>
        <v>x</v>
      </c>
      <c r="G70" s="127">
        <f>IF(ISERROR(VLOOKUP($C70,[2]TabelaNorm!$A$2:$E$50,2,FALSE)),"",VLOOKUP($C70,[2]TabelaNorm!$A$2:$E$50,2,FALSE))</f>
        <v>0.375</v>
      </c>
      <c r="H70" s="127" t="str">
        <f>IF(ISERROR(VLOOKUP($C70,[2]TabelaNorm!$A$2:$E$50,3,FALSE)),"",VLOOKUP($C70,[2]TabelaNorm!$A$2:$E$50,3,FALSE))</f>
        <v>m2/mb</v>
      </c>
      <c r="I70" s="124" t="str">
        <f>IF(ISERROR(IF(VLOOKUP($C70,[2]TabelaNorm!$A$2:$E$50,5,FALSE)=1,"x","")),"",IF(VLOOKUP($C70,[2]TabelaNorm!$A$2:$E$50,5,FALSE)=1,"x",""))</f>
        <v/>
      </c>
      <c r="J70" s="126"/>
      <c r="K70" s="124" t="str">
        <f>IF(ISERROR(VLOOKUP($C70,[2]TabelaNorm!$A$2:$E$50,4,FALSE)),"","=")</f>
        <v>=</v>
      </c>
      <c r="L70" s="148">
        <f t="shared" si="0"/>
        <v>15</v>
      </c>
      <c r="M70" s="125" t="str">
        <f>IF(ISERROR(VLOOKUP($C70,[2]TabelaNorm!$A$2:$E$50,4,FALSE)),"","m2")</f>
        <v>m2</v>
      </c>
      <c r="N70" s="122"/>
    </row>
    <row r="71" spans="1:14" x14ac:dyDescent="0.2">
      <c r="A71" s="114"/>
      <c r="B71" s="130"/>
      <c r="C71" s="114" t="s">
        <v>1</v>
      </c>
      <c r="D71" s="126">
        <v>10</v>
      </c>
      <c r="E71" s="124" t="str">
        <f>IF(ISERROR(VLOOKUP(C71,[2]TabelaNorm!$A$2:$E$50,4,FALSE)),"",VLOOKUP(C71,[2]TabelaNorm!$A$2:$E$50,4,FALSE))</f>
        <v>szt</v>
      </c>
      <c r="F71" s="124" t="str">
        <f>IF(ISERROR(VLOOKUP(C71,[2]TabelaNorm!$A$2:$E$50,4,FALSE)),"","x")</f>
        <v>x</v>
      </c>
      <c r="G71" s="127">
        <f>IF(ISERROR(VLOOKUP($C71,[2]TabelaNorm!$A$2:$E$50,2,FALSE)),"",VLOOKUP($C71,[2]TabelaNorm!$A$2:$E$50,2,FALSE))</f>
        <v>0.5</v>
      </c>
      <c r="H71" s="127" t="str">
        <f>IF(ISERROR(VLOOKUP($C71,[2]TabelaNorm!$A$2:$E$50,3,FALSE)),"",VLOOKUP($C71,[2]TabelaNorm!$A$2:$E$50,3,FALSE))</f>
        <v>m2</v>
      </c>
      <c r="I71" s="124" t="str">
        <f>IF(ISERROR(IF(VLOOKUP($C71,[2]TabelaNorm!$A$2:$E$50,5,FALSE)=1,"x","")),"",IF(VLOOKUP($C71,[2]TabelaNorm!$A$2:$E$50,5,FALSE)=1,"x",""))</f>
        <v>x</v>
      </c>
      <c r="J71" s="126">
        <v>3</v>
      </c>
      <c r="K71" s="124" t="str">
        <f>IF(ISERROR(VLOOKUP($C71,[2]TabelaNorm!$A$2:$E$50,4,FALSE)),"","=")</f>
        <v>=</v>
      </c>
      <c r="L71" s="148">
        <f t="shared" si="0"/>
        <v>15</v>
      </c>
      <c r="M71" s="125" t="str">
        <f>IF(ISERROR(VLOOKUP($C71,[2]TabelaNorm!$A$2:$E$50,4,FALSE)),"","m2")</f>
        <v>m2</v>
      </c>
      <c r="N71" s="122"/>
    </row>
    <row r="72" spans="1:14" x14ac:dyDescent="0.2">
      <c r="A72" s="160"/>
      <c r="B72" s="130"/>
      <c r="C72" s="114" t="s">
        <v>2</v>
      </c>
      <c r="D72" s="126">
        <v>9</v>
      </c>
      <c r="E72" s="124" t="str">
        <f>IF(ISERROR(VLOOKUP(C72,[2]TabelaNorm!$A$2:$E$50,4,FALSE)),"",VLOOKUP(C72,[2]TabelaNorm!$A$2:$E$50,4,FALSE))</f>
        <v>mb</v>
      </c>
      <c r="F72" s="124" t="str">
        <f>IF(ISERROR(VLOOKUP(C72,[2]TabelaNorm!$A$2:$E$50,4,FALSE)),"","x")</f>
        <v>x</v>
      </c>
      <c r="G72" s="127">
        <f>IF(ISERROR(VLOOKUP($C72,[2]TabelaNorm!$A$2:$E$50,2,FALSE)),"",VLOOKUP($C72,[2]TabelaNorm!$A$2:$E$50,2,FALSE))</f>
        <v>0.5</v>
      </c>
      <c r="H72" s="127" t="str">
        <f>IF(ISERROR(VLOOKUP($C72,[2]TabelaNorm!$A$2:$E$50,3,FALSE)),"",VLOOKUP($C72,[2]TabelaNorm!$A$2:$E$50,3,FALSE))</f>
        <v>m2/mb</v>
      </c>
      <c r="I72" s="124" t="str">
        <f>IF(ISERROR(IF(VLOOKUP($C72,[2]TabelaNorm!$A$2:$E$50,5,FALSE)=1,"x","")),"",IF(VLOOKUP($C72,[2]TabelaNorm!$A$2:$E$50,5,FALSE)=1,"x",""))</f>
        <v/>
      </c>
      <c r="J72" s="126"/>
      <c r="K72" s="124" t="str">
        <f>IF(ISERROR(VLOOKUP($C72,[2]TabelaNorm!$A$2:$E$50,4,FALSE)),"","=")</f>
        <v>=</v>
      </c>
      <c r="L72" s="148">
        <f t="shared" si="0"/>
        <v>4.5</v>
      </c>
      <c r="M72" s="125" t="str">
        <f>IF(ISERROR(VLOOKUP($C72,[2]TabelaNorm!$A$2:$E$50,4,FALSE)),"","m2")</f>
        <v>m2</v>
      </c>
      <c r="N72" s="122"/>
    </row>
    <row r="73" spans="1:14" x14ac:dyDescent="0.2">
      <c r="A73" s="114"/>
      <c r="B73" s="130" t="s">
        <v>203</v>
      </c>
      <c r="C73" s="114" t="s">
        <v>8</v>
      </c>
      <c r="D73" s="126">
        <v>20</v>
      </c>
      <c r="E73" s="124" t="str">
        <f>IF(ISERROR(VLOOKUP(C73,[2]TabelaNorm!$A$2:$E$50,4,FALSE)),"",VLOOKUP(C73,[2]TabelaNorm!$A$2:$E$50,4,FALSE))</f>
        <v>mb</v>
      </c>
      <c r="F73" s="124" t="str">
        <f>IF(ISERROR(VLOOKUP(C73,[2]TabelaNorm!$A$2:$E$50,4,FALSE)),"","x")</f>
        <v>x</v>
      </c>
      <c r="G73" s="127">
        <f>IF(ISERROR(VLOOKUP($C73,[2]TabelaNorm!$A$2:$E$50,2,FALSE)),"",VLOOKUP($C73,[2]TabelaNorm!$A$2:$E$50,2,FALSE))</f>
        <v>0.12</v>
      </c>
      <c r="H73" s="127" t="str">
        <f>IF(ISERROR(VLOOKUP($C73,[2]TabelaNorm!$A$2:$E$50,3,FALSE)),"",VLOOKUP($C73,[2]TabelaNorm!$A$2:$E$50,3,FALSE))</f>
        <v>m2/mb</v>
      </c>
      <c r="I73" s="124" t="str">
        <f>IF(ISERROR(IF(VLOOKUP($C73,[2]TabelaNorm!$A$2:$E$50,5,FALSE)=1,"x","")),"",IF(VLOOKUP($C73,[2]TabelaNorm!$A$2:$E$50,5,FALSE)=1,"x",""))</f>
        <v/>
      </c>
      <c r="J73" s="126"/>
      <c r="K73" s="124" t="str">
        <f>IF(ISERROR(VLOOKUP($C73,[2]TabelaNorm!$A$2:$E$50,4,FALSE)),"","=")</f>
        <v>=</v>
      </c>
      <c r="L73" s="148">
        <f t="shared" si="0"/>
        <v>2.4</v>
      </c>
      <c r="M73" s="125" t="str">
        <f>IF(ISERROR(VLOOKUP($C73,[2]TabelaNorm!$A$2:$E$50,4,FALSE)),"","m2")</f>
        <v>m2</v>
      </c>
      <c r="N73" s="122"/>
    </row>
    <row r="74" spans="1:14" x14ac:dyDescent="0.2">
      <c r="A74" s="114"/>
      <c r="B74" s="130" t="s">
        <v>204</v>
      </c>
      <c r="C74" s="114" t="s">
        <v>1</v>
      </c>
      <c r="D74" s="126">
        <v>11</v>
      </c>
      <c r="E74" s="124" t="str">
        <f>IF(ISERROR(VLOOKUP(C74,[2]TabelaNorm!$A$2:$E$50,4,FALSE)),"",VLOOKUP(C74,[2]TabelaNorm!$A$2:$E$50,4,FALSE))</f>
        <v>szt</v>
      </c>
      <c r="F74" s="124" t="str">
        <f>IF(ISERROR(VLOOKUP(C74,[2]TabelaNorm!$A$2:$E$50,4,FALSE)),"","x")</f>
        <v>x</v>
      </c>
      <c r="G74" s="127">
        <f>IF(ISERROR(VLOOKUP($C74,[2]TabelaNorm!$A$2:$E$50,2,FALSE)),"",VLOOKUP($C74,[2]TabelaNorm!$A$2:$E$50,2,FALSE))</f>
        <v>0.5</v>
      </c>
      <c r="H74" s="127" t="str">
        <f>IF(ISERROR(VLOOKUP($C74,[2]TabelaNorm!$A$2:$E$50,3,FALSE)),"",VLOOKUP($C74,[2]TabelaNorm!$A$2:$E$50,3,FALSE))</f>
        <v>m2</v>
      </c>
      <c r="I74" s="124" t="str">
        <f>IF(ISERROR(IF(VLOOKUP($C74,[2]TabelaNorm!$A$2:$E$50,5,FALSE)=1,"x","")),"",IF(VLOOKUP($C74,[2]TabelaNorm!$A$2:$E$50,5,FALSE)=1,"x",""))</f>
        <v>x</v>
      </c>
      <c r="J74" s="126">
        <v>4</v>
      </c>
      <c r="K74" s="124" t="str">
        <f>IF(ISERROR(VLOOKUP($C74,[2]TabelaNorm!$A$2:$E$50,4,FALSE)),"","=")</f>
        <v>=</v>
      </c>
      <c r="L74" s="148">
        <f t="shared" si="0"/>
        <v>22</v>
      </c>
      <c r="M74" s="125" t="str">
        <f>IF(ISERROR(VLOOKUP($C74,[2]TabelaNorm!$A$2:$E$50,4,FALSE)),"","m2")</f>
        <v>m2</v>
      </c>
      <c r="N74" s="122"/>
    </row>
    <row r="75" spans="1:14" x14ac:dyDescent="0.2">
      <c r="A75" s="114"/>
      <c r="B75" s="130"/>
      <c r="C75" s="114" t="s">
        <v>5</v>
      </c>
      <c r="D75" s="126">
        <v>4</v>
      </c>
      <c r="E75" s="124" t="str">
        <f>IF(ISERROR(VLOOKUP(C75,[2]TabelaNorm!$A$2:$E$50,4,FALSE)),"",VLOOKUP(C75,[2]TabelaNorm!$A$2:$E$50,4,FALSE))</f>
        <v>mb</v>
      </c>
      <c r="F75" s="124" t="str">
        <f>IF(ISERROR(VLOOKUP(C75,[2]TabelaNorm!$A$2:$E$50,4,FALSE)),"","x")</f>
        <v>x</v>
      </c>
      <c r="G75" s="127">
        <f>IF(ISERROR(VLOOKUP($C75,[2]TabelaNorm!$A$2:$E$50,2,FALSE)),"",VLOOKUP($C75,[2]TabelaNorm!$A$2:$E$50,2,FALSE))</f>
        <v>0.375</v>
      </c>
      <c r="H75" s="127" t="str">
        <f>IF(ISERROR(VLOOKUP($C75,[2]TabelaNorm!$A$2:$E$50,3,FALSE)),"",VLOOKUP($C75,[2]TabelaNorm!$A$2:$E$50,3,FALSE))</f>
        <v>m2/mb</v>
      </c>
      <c r="I75" s="124" t="str">
        <f>IF(ISERROR(IF(VLOOKUP($C75,[2]TabelaNorm!$A$2:$E$50,5,FALSE)=1,"x","")),"",IF(VLOOKUP($C75,[2]TabelaNorm!$A$2:$E$50,5,FALSE)=1,"x",""))</f>
        <v/>
      </c>
      <c r="J75" s="126"/>
      <c r="K75" s="124" t="str">
        <f>IF(ISERROR(VLOOKUP($C75,[2]TabelaNorm!$A$2:$E$50,4,FALSE)),"","=")</f>
        <v>=</v>
      </c>
      <c r="L75" s="148">
        <f t="shared" si="0"/>
        <v>1.5</v>
      </c>
      <c r="M75" s="125" t="str">
        <f>IF(ISERROR(VLOOKUP($C75,[2]TabelaNorm!$A$2:$E$50,4,FALSE)),"","m2")</f>
        <v>m2</v>
      </c>
      <c r="N75" s="122"/>
    </row>
    <row r="76" spans="1:14" x14ac:dyDescent="0.2">
      <c r="A76" s="114"/>
      <c r="B76" s="130"/>
      <c r="C76" s="114" t="s">
        <v>4</v>
      </c>
      <c r="D76" s="126">
        <v>14</v>
      </c>
      <c r="E76" s="124" t="str">
        <f>IF(ISERROR(VLOOKUP(C76,[2]TabelaNorm!$A$2:$E$50,4,FALSE)),"",VLOOKUP(C76,[2]TabelaNorm!$A$2:$E$50,4,FALSE))</f>
        <v>mb</v>
      </c>
      <c r="F76" s="124" t="str">
        <f>IF(ISERROR(VLOOKUP(C76,[2]TabelaNorm!$A$2:$E$50,4,FALSE)),"","x")</f>
        <v>x</v>
      </c>
      <c r="G76" s="127">
        <f>IF(ISERROR(VLOOKUP($C76,[2]TabelaNorm!$A$2:$E$50,2,FALSE)),"",VLOOKUP($C76,[2]TabelaNorm!$A$2:$E$50,2,FALSE))</f>
        <v>0.26250000000000001</v>
      </c>
      <c r="H76" s="127" t="str">
        <f>IF(ISERROR(VLOOKUP($C76,[2]TabelaNorm!$A$2:$E$50,3,FALSE)),"",VLOOKUP($C76,[2]TabelaNorm!$A$2:$E$50,3,FALSE))</f>
        <v>m2/mb</v>
      </c>
      <c r="I76" s="124" t="str">
        <f>IF(ISERROR(IF(VLOOKUP($C76,[2]TabelaNorm!$A$2:$E$50,5,FALSE)=1,"x","")),"",IF(VLOOKUP($C76,[2]TabelaNorm!$A$2:$E$50,5,FALSE)=1,"x",""))</f>
        <v/>
      </c>
      <c r="J76" s="126"/>
      <c r="K76" s="124" t="str">
        <f>IF(ISERROR(VLOOKUP($C76,[2]TabelaNorm!$A$2:$E$50,4,FALSE)),"","=")</f>
        <v>=</v>
      </c>
      <c r="L76" s="148">
        <f t="shared" si="0"/>
        <v>3.6750000000000003</v>
      </c>
      <c r="M76" s="125" t="str">
        <f>IF(ISERROR(VLOOKUP($C76,[2]TabelaNorm!$A$2:$E$50,4,FALSE)),"","m2")</f>
        <v>m2</v>
      </c>
      <c r="N76" s="122"/>
    </row>
    <row r="77" spans="1:14" x14ac:dyDescent="0.2">
      <c r="A77" s="114"/>
      <c r="B77" s="130" t="s">
        <v>201</v>
      </c>
      <c r="C77" s="114" t="s">
        <v>1</v>
      </c>
      <c r="D77" s="126">
        <v>21</v>
      </c>
      <c r="E77" s="124" t="str">
        <f>IF(ISERROR(VLOOKUP(C77,[2]TabelaNorm!$A$2:$E$50,4,FALSE)),"",VLOOKUP(C77,[2]TabelaNorm!$A$2:$E$50,4,FALSE))</f>
        <v>szt</v>
      </c>
      <c r="F77" s="124" t="str">
        <f>IF(ISERROR(VLOOKUP(C77,[2]TabelaNorm!$A$2:$E$50,4,FALSE)),"","x")</f>
        <v>x</v>
      </c>
      <c r="G77" s="127">
        <f>IF(ISERROR(VLOOKUP($C77,[2]TabelaNorm!$A$2:$E$50,2,FALSE)),"",VLOOKUP($C77,[2]TabelaNorm!$A$2:$E$50,2,FALSE))</f>
        <v>0.5</v>
      </c>
      <c r="H77" s="127" t="str">
        <f>IF(ISERROR(VLOOKUP($C77,[2]TabelaNorm!$A$2:$E$50,3,FALSE)),"",VLOOKUP($C77,[2]TabelaNorm!$A$2:$E$50,3,FALSE))</f>
        <v>m2</v>
      </c>
      <c r="I77" s="124" t="str">
        <f>IF(ISERROR(IF(VLOOKUP($C77,[2]TabelaNorm!$A$2:$E$50,5,FALSE)=1,"x","")),"",IF(VLOOKUP($C77,[2]TabelaNorm!$A$2:$E$50,5,FALSE)=1,"x",""))</f>
        <v>x</v>
      </c>
      <c r="J77" s="126">
        <v>4</v>
      </c>
      <c r="K77" s="124" t="str">
        <f>IF(ISERROR(VLOOKUP($C77,[2]TabelaNorm!$A$2:$E$50,4,FALSE)),"","=")</f>
        <v>=</v>
      </c>
      <c r="L77" s="148">
        <f t="shared" si="0"/>
        <v>42</v>
      </c>
      <c r="M77" s="125" t="str">
        <f>IF(ISERROR(VLOOKUP($C77,[2]TabelaNorm!$A$2:$E$50,4,FALSE)),"","m2")</f>
        <v>m2</v>
      </c>
      <c r="N77" s="122"/>
    </row>
    <row r="78" spans="1:14" x14ac:dyDescent="0.2">
      <c r="A78" s="114"/>
      <c r="B78" s="130"/>
      <c r="C78" s="114" t="s">
        <v>5</v>
      </c>
      <c r="D78" s="126">
        <v>12</v>
      </c>
      <c r="E78" s="124" t="str">
        <f>IF(ISERROR(VLOOKUP(C78,[2]TabelaNorm!$A$2:$E$50,4,FALSE)),"",VLOOKUP(C78,[2]TabelaNorm!$A$2:$E$50,4,FALSE))</f>
        <v>mb</v>
      </c>
      <c r="F78" s="124" t="str">
        <f>IF(ISERROR(VLOOKUP(C78,[2]TabelaNorm!$A$2:$E$50,4,FALSE)),"","x")</f>
        <v>x</v>
      </c>
      <c r="G78" s="127">
        <f>IF(ISERROR(VLOOKUP($C78,[2]TabelaNorm!$A$2:$E$50,2,FALSE)),"",VLOOKUP($C78,[2]TabelaNorm!$A$2:$E$50,2,FALSE))</f>
        <v>0.375</v>
      </c>
      <c r="H78" s="127" t="str">
        <f>IF(ISERROR(VLOOKUP($C78,[2]TabelaNorm!$A$2:$E$50,3,FALSE)),"",VLOOKUP($C78,[2]TabelaNorm!$A$2:$E$50,3,FALSE))</f>
        <v>m2/mb</v>
      </c>
      <c r="I78" s="124" t="str">
        <f>IF(ISERROR(IF(VLOOKUP($C78,[2]TabelaNorm!$A$2:$E$50,5,FALSE)=1,"x","")),"",IF(VLOOKUP($C78,[2]TabelaNorm!$A$2:$E$50,5,FALSE)=1,"x",""))</f>
        <v/>
      </c>
      <c r="J78" s="126"/>
      <c r="K78" s="124" t="str">
        <f>IF(ISERROR(VLOOKUP($C78,[2]TabelaNorm!$A$2:$E$50,4,FALSE)),"","=")</f>
        <v>=</v>
      </c>
      <c r="L78" s="148">
        <f t="shared" si="0"/>
        <v>4.5</v>
      </c>
      <c r="M78" s="125" t="str">
        <f>IF(ISERROR(VLOOKUP($C78,[2]TabelaNorm!$A$2:$E$50,4,FALSE)),"","m2")</f>
        <v>m2</v>
      </c>
      <c r="N78" s="122"/>
    </row>
    <row r="79" spans="1:14" x14ac:dyDescent="0.2">
      <c r="A79" s="114"/>
      <c r="B79" s="130"/>
      <c r="C79" s="114" t="s">
        <v>4</v>
      </c>
      <c r="D79" s="126">
        <v>12</v>
      </c>
      <c r="E79" s="124" t="str">
        <f>IF(ISERROR(VLOOKUP(C79,[2]TabelaNorm!$A$2:$E$50,4,FALSE)),"",VLOOKUP(C79,[2]TabelaNorm!$A$2:$E$50,4,FALSE))</f>
        <v>mb</v>
      </c>
      <c r="F79" s="124" t="str">
        <f>IF(ISERROR(VLOOKUP(C79,[2]TabelaNorm!$A$2:$E$50,4,FALSE)),"","x")</f>
        <v>x</v>
      </c>
      <c r="G79" s="127">
        <f>IF(ISERROR(VLOOKUP($C79,[2]TabelaNorm!$A$2:$E$50,2,FALSE)),"",VLOOKUP($C79,[2]TabelaNorm!$A$2:$E$50,2,FALSE))</f>
        <v>0.26250000000000001</v>
      </c>
      <c r="H79" s="127" t="str">
        <f>IF(ISERROR(VLOOKUP($C79,[2]TabelaNorm!$A$2:$E$50,3,FALSE)),"",VLOOKUP($C79,[2]TabelaNorm!$A$2:$E$50,3,FALSE))</f>
        <v>m2/mb</v>
      </c>
      <c r="I79" s="124" t="str">
        <f>IF(ISERROR(IF(VLOOKUP($C79,[2]TabelaNorm!$A$2:$E$50,5,FALSE)=1,"x","")),"",IF(VLOOKUP($C79,[2]TabelaNorm!$A$2:$E$50,5,FALSE)=1,"x",""))</f>
        <v/>
      </c>
      <c r="J79" s="126"/>
      <c r="K79" s="124" t="str">
        <f>IF(ISERROR(VLOOKUP($C79,[2]TabelaNorm!$A$2:$E$50,4,FALSE)),"","=")</f>
        <v>=</v>
      </c>
      <c r="L79" s="148">
        <f t="shared" si="0"/>
        <v>3.1500000000000004</v>
      </c>
      <c r="M79" s="125" t="str">
        <f>IF(ISERROR(VLOOKUP($C79,[2]TabelaNorm!$A$2:$E$50,4,FALSE)),"","m2")</f>
        <v>m2</v>
      </c>
      <c r="N79" s="122"/>
    </row>
    <row r="80" spans="1:14" x14ac:dyDescent="0.2">
      <c r="A80" s="114"/>
      <c r="B80" s="130" t="s">
        <v>149</v>
      </c>
      <c r="C80" s="114" t="s">
        <v>4</v>
      </c>
      <c r="D80" s="126">
        <v>15</v>
      </c>
      <c r="E80" s="124" t="str">
        <f>IF(ISERROR(VLOOKUP(C80,[2]TabelaNorm!$A$2:$E$50,4,FALSE)),"",VLOOKUP(C80,[2]TabelaNorm!$A$2:$E$50,4,FALSE))</f>
        <v>mb</v>
      </c>
      <c r="F80" s="124" t="str">
        <f>IF(ISERROR(VLOOKUP(C80,[2]TabelaNorm!$A$2:$E$50,4,FALSE)),"","x")</f>
        <v>x</v>
      </c>
      <c r="G80" s="127">
        <f>IF(ISERROR(VLOOKUP($C80,[2]TabelaNorm!$A$2:$E$50,2,FALSE)),"",VLOOKUP($C80,[2]TabelaNorm!$A$2:$E$50,2,FALSE))</f>
        <v>0.26250000000000001</v>
      </c>
      <c r="H80" s="127" t="str">
        <f>IF(ISERROR(VLOOKUP($C80,[2]TabelaNorm!$A$2:$E$50,3,FALSE)),"",VLOOKUP($C80,[2]TabelaNorm!$A$2:$E$50,3,FALSE))</f>
        <v>m2/mb</v>
      </c>
      <c r="I80" s="124" t="str">
        <f>IF(ISERROR(IF(VLOOKUP($C80,[2]TabelaNorm!$A$2:$E$50,5,FALSE)=1,"x","")),"",IF(VLOOKUP($C80,[2]TabelaNorm!$A$2:$E$50,5,FALSE)=1,"x",""))</f>
        <v/>
      </c>
      <c r="J80" s="126"/>
      <c r="K80" s="124" t="str">
        <f>IF(ISERROR(VLOOKUP($C80,[2]TabelaNorm!$A$2:$E$50,4,FALSE)),"","=")</f>
        <v>=</v>
      </c>
      <c r="L80" s="148">
        <f t="shared" si="0"/>
        <v>3.9375</v>
      </c>
      <c r="M80" s="125" t="str">
        <f>IF(ISERROR(VLOOKUP($C80,[2]TabelaNorm!$A$2:$E$50,4,FALSE)),"","m2")</f>
        <v>m2</v>
      </c>
      <c r="N80" s="122"/>
    </row>
    <row r="81" spans="1:14" x14ac:dyDescent="0.2">
      <c r="A81" s="114"/>
      <c r="B81" s="130"/>
      <c r="C81" s="114" t="s">
        <v>1</v>
      </c>
      <c r="D81" s="126">
        <v>12</v>
      </c>
      <c r="E81" s="124" t="str">
        <f>IF(ISERROR(VLOOKUP(C81,[2]TabelaNorm!$A$2:$E$50,4,FALSE)),"",VLOOKUP(C81,[2]TabelaNorm!$A$2:$E$50,4,FALSE))</f>
        <v>szt</v>
      </c>
      <c r="F81" s="124" t="str">
        <f>IF(ISERROR(VLOOKUP(C81,[2]TabelaNorm!$A$2:$E$50,4,FALSE)),"","x")</f>
        <v>x</v>
      </c>
      <c r="G81" s="127">
        <f>IF(ISERROR(VLOOKUP($C81,[2]TabelaNorm!$A$2:$E$50,2,FALSE)),"",VLOOKUP($C81,[2]TabelaNorm!$A$2:$E$50,2,FALSE))</f>
        <v>0.5</v>
      </c>
      <c r="H81" s="127" t="str">
        <f>IF(ISERROR(VLOOKUP($C81,[2]TabelaNorm!$A$2:$E$50,3,FALSE)),"",VLOOKUP($C81,[2]TabelaNorm!$A$2:$E$50,3,FALSE))</f>
        <v>m2</v>
      </c>
      <c r="I81" s="124" t="str">
        <f>IF(ISERROR(IF(VLOOKUP($C81,[2]TabelaNorm!$A$2:$E$50,5,FALSE)=1,"x","")),"",IF(VLOOKUP($C81,[2]TabelaNorm!$A$2:$E$50,5,FALSE)=1,"x",""))</f>
        <v>x</v>
      </c>
      <c r="J81" s="126">
        <v>4</v>
      </c>
      <c r="K81" s="124" t="str">
        <f>IF(ISERROR(VLOOKUP($C81,[2]TabelaNorm!$A$2:$E$50,4,FALSE)),"","=")</f>
        <v>=</v>
      </c>
      <c r="L81" s="148">
        <f t="shared" si="0"/>
        <v>24</v>
      </c>
      <c r="M81" s="125" t="str">
        <f>IF(ISERROR(VLOOKUP($C81,[2]TabelaNorm!$A$2:$E$50,4,FALSE)),"","m2")</f>
        <v>m2</v>
      </c>
      <c r="N81" s="122"/>
    </row>
    <row r="82" spans="1:14" x14ac:dyDescent="0.2">
      <c r="A82" s="114"/>
      <c r="B82" s="130"/>
      <c r="C82" s="114" t="s">
        <v>5</v>
      </c>
      <c r="D82" s="126">
        <v>9</v>
      </c>
      <c r="E82" s="124" t="str">
        <f>IF(ISERROR(VLOOKUP(C82,[2]TabelaNorm!$A$2:$E$50,4,FALSE)),"",VLOOKUP(C82,[2]TabelaNorm!$A$2:$E$50,4,FALSE))</f>
        <v>mb</v>
      </c>
      <c r="F82" s="124" t="str">
        <f>IF(ISERROR(VLOOKUP(C82,[2]TabelaNorm!$A$2:$E$50,4,FALSE)),"","x")</f>
        <v>x</v>
      </c>
      <c r="G82" s="127">
        <f>IF(ISERROR(VLOOKUP($C82,[2]TabelaNorm!$A$2:$E$50,2,FALSE)),"",VLOOKUP($C82,[2]TabelaNorm!$A$2:$E$50,2,FALSE))</f>
        <v>0.375</v>
      </c>
      <c r="H82" s="127" t="str">
        <f>IF(ISERROR(VLOOKUP($C82,[2]TabelaNorm!$A$2:$E$50,3,FALSE)),"",VLOOKUP($C82,[2]TabelaNorm!$A$2:$E$50,3,FALSE))</f>
        <v>m2/mb</v>
      </c>
      <c r="I82" s="124" t="str">
        <f>IF(ISERROR(IF(VLOOKUP($C82,[2]TabelaNorm!$A$2:$E$50,5,FALSE)=1,"x","")),"",IF(VLOOKUP($C82,[2]TabelaNorm!$A$2:$E$50,5,FALSE)=1,"x",""))</f>
        <v/>
      </c>
      <c r="J82" s="126"/>
      <c r="K82" s="124" t="str">
        <f>IF(ISERROR(VLOOKUP($C82,[2]TabelaNorm!$A$2:$E$50,4,FALSE)),"","=")</f>
        <v>=</v>
      </c>
      <c r="L82" s="148">
        <f t="shared" si="0"/>
        <v>3.375</v>
      </c>
      <c r="M82" s="125" t="str">
        <f>IF(ISERROR(VLOOKUP($C82,[2]TabelaNorm!$A$2:$E$50,4,FALSE)),"","m2")</f>
        <v>m2</v>
      </c>
      <c r="N82" s="122"/>
    </row>
    <row r="83" spans="1:14" x14ac:dyDescent="0.2">
      <c r="A83" s="114"/>
      <c r="B83" s="130" t="s">
        <v>150</v>
      </c>
      <c r="C83" s="114" t="s">
        <v>1</v>
      </c>
      <c r="D83" s="126">
        <v>64</v>
      </c>
      <c r="E83" s="124" t="str">
        <f>IF(ISERROR(VLOOKUP(C83,[2]TabelaNorm!$A$2:$E$50,4,FALSE)),"",VLOOKUP(C83,[2]TabelaNorm!$A$2:$E$50,4,FALSE))</f>
        <v>szt</v>
      </c>
      <c r="F83" s="124" t="str">
        <f>IF(ISERROR(VLOOKUP(C83,[2]TabelaNorm!$A$2:$E$50,4,FALSE)),"","x")</f>
        <v>x</v>
      </c>
      <c r="G83" s="127">
        <f>IF(ISERROR(VLOOKUP($C83,[2]TabelaNorm!$A$2:$E$50,2,FALSE)),"",VLOOKUP($C83,[2]TabelaNorm!$A$2:$E$50,2,FALSE))</f>
        <v>0.5</v>
      </c>
      <c r="H83" s="127" t="str">
        <f>IF(ISERROR(VLOOKUP($C83,[2]TabelaNorm!$A$2:$E$50,3,FALSE)),"",VLOOKUP($C83,[2]TabelaNorm!$A$2:$E$50,3,FALSE))</f>
        <v>m2</v>
      </c>
      <c r="I83" s="124" t="str">
        <f>IF(ISERROR(IF(VLOOKUP($C83,[2]TabelaNorm!$A$2:$E$50,5,FALSE)=1,"x","")),"",IF(VLOOKUP($C83,[2]TabelaNorm!$A$2:$E$50,5,FALSE)=1,"x",""))</f>
        <v>x</v>
      </c>
      <c r="J83" s="126">
        <v>4</v>
      </c>
      <c r="K83" s="124" t="str">
        <f>IF(ISERROR(VLOOKUP($C83,[2]TabelaNorm!$A$2:$E$50,4,FALSE)),"","=")</f>
        <v>=</v>
      </c>
      <c r="L83" s="148">
        <f t="shared" si="0"/>
        <v>128</v>
      </c>
      <c r="M83" s="125" t="str">
        <f>IF(ISERROR(VLOOKUP($C83,[2]TabelaNorm!$A$2:$E$50,4,FALSE)),"","m2")</f>
        <v>m2</v>
      </c>
      <c r="N83" s="122"/>
    </row>
    <row r="84" spans="1:14" x14ac:dyDescent="0.2">
      <c r="A84" s="114"/>
      <c r="B84" s="130"/>
      <c r="C84" s="114" t="s">
        <v>4</v>
      </c>
      <c r="D84" s="126">
        <v>16</v>
      </c>
      <c r="E84" s="124" t="str">
        <f>IF(ISERROR(VLOOKUP(C84,[2]TabelaNorm!$A$2:$E$50,4,FALSE)),"",VLOOKUP(C84,[2]TabelaNorm!$A$2:$E$50,4,FALSE))</f>
        <v>mb</v>
      </c>
      <c r="F84" s="124" t="str">
        <f>IF(ISERROR(VLOOKUP(C84,[2]TabelaNorm!$A$2:$E$50,4,FALSE)),"","x")</f>
        <v>x</v>
      </c>
      <c r="G84" s="127">
        <f>IF(ISERROR(VLOOKUP($C84,[2]TabelaNorm!$A$2:$E$50,2,FALSE)),"",VLOOKUP($C84,[2]TabelaNorm!$A$2:$E$50,2,FALSE))</f>
        <v>0.26250000000000001</v>
      </c>
      <c r="H84" s="127" t="str">
        <f>IF(ISERROR(VLOOKUP($C84,[2]TabelaNorm!$A$2:$E$50,3,FALSE)),"",VLOOKUP($C84,[2]TabelaNorm!$A$2:$E$50,3,FALSE))</f>
        <v>m2/mb</v>
      </c>
      <c r="I84" s="124" t="str">
        <f>IF(ISERROR(IF(VLOOKUP($C84,[2]TabelaNorm!$A$2:$E$50,5,FALSE)=1,"x","")),"",IF(VLOOKUP($C84,[2]TabelaNorm!$A$2:$E$50,5,FALSE)=1,"x",""))</f>
        <v/>
      </c>
      <c r="J84" s="126"/>
      <c r="K84" s="124" t="str">
        <f>IF(ISERROR(VLOOKUP($C84,[2]TabelaNorm!$A$2:$E$50,4,FALSE)),"","=")</f>
        <v>=</v>
      </c>
      <c r="L84" s="148">
        <f t="shared" si="0"/>
        <v>4.2</v>
      </c>
      <c r="M84" s="125" t="str">
        <f>IF(ISERROR(VLOOKUP($C84,[2]TabelaNorm!$A$2:$E$50,4,FALSE)),"","m2")</f>
        <v>m2</v>
      </c>
      <c r="N84" s="122"/>
    </row>
    <row r="85" spans="1:14" x14ac:dyDescent="0.2">
      <c r="A85" s="114"/>
      <c r="B85" s="130"/>
      <c r="C85" s="114" t="s">
        <v>3</v>
      </c>
      <c r="D85" s="126">
        <v>14</v>
      </c>
      <c r="E85" s="124" t="str">
        <f>IF(ISERROR(VLOOKUP(C85,[2]TabelaNorm!$A$2:$E$50,4,FALSE)),"",VLOOKUP(C85,[2]TabelaNorm!$A$2:$E$50,4,FALSE))</f>
        <v>mb</v>
      </c>
      <c r="F85" s="124" t="str">
        <f>IF(ISERROR(VLOOKUP(C85,[2]TabelaNorm!$A$2:$E$50,4,FALSE)),"","x")</f>
        <v>x</v>
      </c>
      <c r="G85" s="127">
        <f>IF(ISERROR(VLOOKUP($C85,[2]TabelaNorm!$A$2:$E$50,2,FALSE)),"",VLOOKUP($C85,[2]TabelaNorm!$A$2:$E$50,2,FALSE))</f>
        <v>0.5</v>
      </c>
      <c r="H85" s="127" t="str">
        <f>IF(ISERROR(VLOOKUP($C85,[2]TabelaNorm!$A$2:$E$50,3,FALSE)),"",VLOOKUP($C85,[2]TabelaNorm!$A$2:$E$50,3,FALSE))</f>
        <v>m2/mb</v>
      </c>
      <c r="I85" s="124" t="str">
        <f>IF(ISERROR(IF(VLOOKUP($C85,[2]TabelaNorm!$A$2:$E$50,5,FALSE)=1,"x","")),"",IF(VLOOKUP($C85,[2]TabelaNorm!$A$2:$E$50,5,FALSE)=1,"x",""))</f>
        <v/>
      </c>
      <c r="J85" s="126">
        <v>4</v>
      </c>
      <c r="K85" s="124" t="str">
        <f>IF(ISERROR(VLOOKUP($C85,[2]TabelaNorm!$A$2:$E$50,4,FALSE)),"","=")</f>
        <v>=</v>
      </c>
      <c r="L85" s="148">
        <f t="shared" si="0"/>
        <v>7</v>
      </c>
      <c r="M85" s="125" t="str">
        <f>IF(ISERROR(VLOOKUP($C85,[2]TabelaNorm!$A$2:$E$50,4,FALSE)),"","m2")</f>
        <v>m2</v>
      </c>
      <c r="N85" s="122"/>
    </row>
    <row r="86" spans="1:14" x14ac:dyDescent="0.2">
      <c r="A86" s="114"/>
      <c r="B86" s="130"/>
      <c r="C86" s="114" t="s">
        <v>2</v>
      </c>
      <c r="D86" s="126">
        <v>16</v>
      </c>
      <c r="E86" s="124" t="str">
        <f>IF(ISERROR(VLOOKUP(C86,[2]TabelaNorm!$A$2:$E$50,4,FALSE)),"",VLOOKUP(C86,[2]TabelaNorm!$A$2:$E$50,4,FALSE))</f>
        <v>mb</v>
      </c>
      <c r="F86" s="124" t="str">
        <f>IF(ISERROR(VLOOKUP(C86,[2]TabelaNorm!$A$2:$E$50,4,FALSE)),"","x")</f>
        <v>x</v>
      </c>
      <c r="G86" s="127">
        <f>IF(ISERROR(VLOOKUP($C86,[2]TabelaNorm!$A$2:$E$50,2,FALSE)),"",VLOOKUP($C86,[2]TabelaNorm!$A$2:$E$50,2,FALSE))</f>
        <v>0.5</v>
      </c>
      <c r="H86" s="127" t="str">
        <f>IF(ISERROR(VLOOKUP($C86,[2]TabelaNorm!$A$2:$E$50,3,FALSE)),"",VLOOKUP($C86,[2]TabelaNorm!$A$2:$E$50,3,FALSE))</f>
        <v>m2/mb</v>
      </c>
      <c r="I86" s="124" t="str">
        <f>IF(ISERROR(IF(VLOOKUP($C86,[2]TabelaNorm!$A$2:$E$50,5,FALSE)=1,"x","")),"",IF(VLOOKUP($C86,[2]TabelaNorm!$A$2:$E$50,5,FALSE)=1,"x",""))</f>
        <v/>
      </c>
      <c r="J86" s="126"/>
      <c r="K86" s="124" t="str">
        <f>IF(ISERROR(VLOOKUP($C86,[2]TabelaNorm!$A$2:$E$50,4,FALSE)),"","=")</f>
        <v>=</v>
      </c>
      <c r="L86" s="148">
        <f t="shared" si="0"/>
        <v>8</v>
      </c>
      <c r="M86" s="125" t="str">
        <f>IF(ISERROR(VLOOKUP($C86,[2]TabelaNorm!$A$2:$E$50,4,FALSE)),"","m2")</f>
        <v>m2</v>
      </c>
      <c r="N86" s="122"/>
    </row>
    <row r="87" spans="1:14" x14ac:dyDescent="0.2">
      <c r="A87" s="114"/>
      <c r="B87" s="131" t="s">
        <v>205</v>
      </c>
      <c r="C87" s="114" t="s">
        <v>1</v>
      </c>
      <c r="D87" s="126">
        <v>18</v>
      </c>
      <c r="E87" s="124" t="str">
        <f>IF(ISERROR(VLOOKUP(C87,[2]TabelaNorm!$A$2:$E$50,4,FALSE)),"",VLOOKUP(C87,[2]TabelaNorm!$A$2:$E$50,4,FALSE))</f>
        <v>szt</v>
      </c>
      <c r="F87" s="124" t="str">
        <f>IF(ISERROR(VLOOKUP(C87,[2]TabelaNorm!$A$2:$E$50,4,FALSE)),"","x")</f>
        <v>x</v>
      </c>
      <c r="G87" s="127">
        <f>IF(ISERROR(VLOOKUP($C87,[2]TabelaNorm!$A$2:$E$50,2,FALSE)),"",VLOOKUP($C87,[2]TabelaNorm!$A$2:$E$50,2,FALSE))</f>
        <v>0.5</v>
      </c>
      <c r="H87" s="127" t="str">
        <f>IF(ISERROR(VLOOKUP($C87,[2]TabelaNorm!$A$2:$E$50,3,FALSE)),"",VLOOKUP($C87,[2]TabelaNorm!$A$2:$E$50,3,FALSE))</f>
        <v>m2</v>
      </c>
      <c r="I87" s="124" t="str">
        <f>IF(ISERROR(IF(VLOOKUP($C87,[2]TabelaNorm!$A$2:$E$50,5,FALSE)=1,"x","")),"",IF(VLOOKUP($C87,[2]TabelaNorm!$A$2:$E$50,5,FALSE)=1,"x",""))</f>
        <v>x</v>
      </c>
      <c r="J87" s="126">
        <v>4</v>
      </c>
      <c r="K87" s="124" t="str">
        <f>IF(ISERROR(VLOOKUP($C87,[2]TabelaNorm!$A$2:$E$50,4,FALSE)),"","=")</f>
        <v>=</v>
      </c>
      <c r="L87" s="148">
        <f t="shared" si="0"/>
        <v>36</v>
      </c>
      <c r="M87" s="125" t="str">
        <f>IF(ISERROR(VLOOKUP($C87,[2]TabelaNorm!$A$2:$E$50,4,FALSE)),"","m2")</f>
        <v>m2</v>
      </c>
      <c r="N87" s="122"/>
    </row>
    <row r="88" spans="1:14" x14ac:dyDescent="0.2">
      <c r="A88" s="114"/>
      <c r="B88" s="131"/>
      <c r="C88" s="114" t="s">
        <v>5</v>
      </c>
      <c r="D88" s="126">
        <v>9</v>
      </c>
      <c r="E88" s="124" t="str">
        <f>IF(ISERROR(VLOOKUP(C88,[2]TabelaNorm!$A$2:$E$50,4,FALSE)),"",VLOOKUP(C88,[2]TabelaNorm!$A$2:$E$50,4,FALSE))</f>
        <v>mb</v>
      </c>
      <c r="F88" s="124" t="str">
        <f>IF(ISERROR(VLOOKUP(C88,[2]TabelaNorm!$A$2:$E$50,4,FALSE)),"","x")</f>
        <v>x</v>
      </c>
      <c r="G88" s="127">
        <f>IF(ISERROR(VLOOKUP($C88,[2]TabelaNorm!$A$2:$E$50,2,FALSE)),"",VLOOKUP($C88,[2]TabelaNorm!$A$2:$E$50,2,FALSE))</f>
        <v>0.375</v>
      </c>
      <c r="H88" s="127" t="str">
        <f>IF(ISERROR(VLOOKUP($C88,[2]TabelaNorm!$A$2:$E$50,3,FALSE)),"",VLOOKUP($C88,[2]TabelaNorm!$A$2:$E$50,3,FALSE))</f>
        <v>m2/mb</v>
      </c>
      <c r="I88" s="124" t="str">
        <f>IF(ISERROR(IF(VLOOKUP($C88,[2]TabelaNorm!$A$2:$E$50,5,FALSE)=1,"x","")),"",IF(VLOOKUP($C88,[2]TabelaNorm!$A$2:$E$50,5,FALSE)=1,"x",""))</f>
        <v/>
      </c>
      <c r="J88" s="126"/>
      <c r="K88" s="124" t="str">
        <f>IF(ISERROR(VLOOKUP($C88,[2]TabelaNorm!$A$2:$E$50,4,FALSE)),"","=")</f>
        <v>=</v>
      </c>
      <c r="L88" s="148">
        <f t="shared" si="0"/>
        <v>3.375</v>
      </c>
      <c r="M88" s="125" t="str">
        <f>IF(ISERROR(VLOOKUP($C88,[2]TabelaNorm!$A$2:$E$50,4,FALSE)),"","m2")</f>
        <v>m2</v>
      </c>
      <c r="N88" s="122"/>
    </row>
    <row r="89" spans="1:14" x14ac:dyDescent="0.2">
      <c r="A89" s="114"/>
      <c r="B89" s="131"/>
      <c r="C89" s="114" t="s">
        <v>4</v>
      </c>
      <c r="D89" s="126">
        <v>9</v>
      </c>
      <c r="E89" s="124" t="str">
        <f>IF(ISERROR(VLOOKUP(C89,[2]TabelaNorm!$A$2:$E$50,4,FALSE)),"",VLOOKUP(C89,[2]TabelaNorm!$A$2:$E$50,4,FALSE))</f>
        <v>mb</v>
      </c>
      <c r="F89" s="124" t="str">
        <f>IF(ISERROR(VLOOKUP(C89,[2]TabelaNorm!$A$2:$E$50,4,FALSE)),"","x")</f>
        <v>x</v>
      </c>
      <c r="G89" s="127">
        <f>IF(ISERROR(VLOOKUP($C89,[2]TabelaNorm!$A$2:$E$50,2,FALSE)),"",VLOOKUP($C89,[2]TabelaNorm!$A$2:$E$50,2,FALSE))</f>
        <v>0.26250000000000001</v>
      </c>
      <c r="H89" s="127" t="str">
        <f>IF(ISERROR(VLOOKUP($C89,[2]TabelaNorm!$A$2:$E$50,3,FALSE)),"",VLOOKUP($C89,[2]TabelaNorm!$A$2:$E$50,3,FALSE))</f>
        <v>m2/mb</v>
      </c>
      <c r="I89" s="124" t="str">
        <f>IF(ISERROR(IF(VLOOKUP($C89,[2]TabelaNorm!$A$2:$E$50,5,FALSE)=1,"x","")),"",IF(VLOOKUP($C89,[2]TabelaNorm!$A$2:$E$50,5,FALSE)=1,"x",""))</f>
        <v/>
      </c>
      <c r="J89" s="126"/>
      <c r="K89" s="124" t="str">
        <f>IF(ISERROR(VLOOKUP($C89,[2]TabelaNorm!$A$2:$E$50,4,FALSE)),"","=")</f>
        <v>=</v>
      </c>
      <c r="L89" s="148">
        <f t="shared" si="0"/>
        <v>2.3625000000000003</v>
      </c>
      <c r="M89" s="125" t="str">
        <f>IF(ISERROR(VLOOKUP($C89,[2]TabelaNorm!$A$2:$E$50,4,FALSE)),"","m2")</f>
        <v>m2</v>
      </c>
      <c r="N89" s="122"/>
    </row>
    <row r="90" spans="1:14" x14ac:dyDescent="0.2">
      <c r="A90" s="114"/>
      <c r="B90" s="119"/>
      <c r="C90" s="114" t="s">
        <v>3</v>
      </c>
      <c r="D90" s="126">
        <v>5</v>
      </c>
      <c r="E90" s="124" t="str">
        <f>IF(ISERROR(VLOOKUP(C90,[4]TabelaNorm!$A$2:$E$50,4,FALSE)),"",VLOOKUP(C90,[4]TabelaNorm!$A$2:$E$50,4,FALSE))</f>
        <v>mb</v>
      </c>
      <c r="F90" s="124" t="str">
        <f>IF(ISERROR(VLOOKUP(C90,[4]TabelaNorm!$A$2:$E$50,4,FALSE)),"","x")</f>
        <v>x</v>
      </c>
      <c r="G90" s="127">
        <f>IF(ISERROR(VLOOKUP($C90,[4]TabelaNorm!$A$2:$E$50,2,FALSE)),"",VLOOKUP($C90,[4]TabelaNorm!$A$2:$E$50,2,FALSE))</f>
        <v>0.5</v>
      </c>
      <c r="H90" s="127" t="str">
        <f>IF(ISERROR(VLOOKUP($C90,[4]TabelaNorm!$A$2:$E$50,3,FALSE)),"",VLOOKUP($C90,[4]TabelaNorm!$A$2:$E$50,3,FALSE))</f>
        <v>m2/mb</v>
      </c>
      <c r="I90" s="124" t="str">
        <f>IF(ISERROR(IF(VLOOKUP($C90,[4]TabelaNorm!$A$2:$E$50,5,FALSE)=1,"x","")),"",IF(VLOOKUP($C90,[4]TabelaNorm!$A$2:$E$50,5,FALSE)=1,"x",""))</f>
        <v/>
      </c>
      <c r="J90" s="126"/>
      <c r="K90" s="124" t="str">
        <f>IF(ISERROR(VLOOKUP($C90,[4]TabelaNorm!$A$2:$E$50,4,FALSE)),"","=")</f>
        <v>=</v>
      </c>
      <c r="L90" s="148">
        <f t="shared" si="0"/>
        <v>2.5</v>
      </c>
      <c r="M90" s="125" t="str">
        <f>IF(ISERROR(VLOOKUP($C90,[4]TabelaNorm!$A$2:$E$50,4,FALSE)),"","m2")</f>
        <v>m2</v>
      </c>
      <c r="N90" s="122"/>
    </row>
    <row r="91" spans="1:14" x14ac:dyDescent="0.2">
      <c r="A91" s="114"/>
      <c r="B91" s="119" t="s">
        <v>174</v>
      </c>
      <c r="C91" s="114" t="s">
        <v>4</v>
      </c>
      <c r="D91" s="126">
        <v>10</v>
      </c>
      <c r="E91" s="124" t="str">
        <f>IF(ISERROR(VLOOKUP(C91,[4]TabelaNorm!$A$2:$E$50,4,FALSE)),"",VLOOKUP(C91,[4]TabelaNorm!$A$2:$E$50,4,FALSE))</f>
        <v>mb</v>
      </c>
      <c r="F91" s="124" t="str">
        <f>IF(ISERROR(VLOOKUP(C91,[4]TabelaNorm!$A$2:$E$50,4,FALSE)),"","x")</f>
        <v>x</v>
      </c>
      <c r="G91" s="127">
        <f>IF(ISERROR(VLOOKUP($C91,[4]TabelaNorm!$A$2:$E$50,2,FALSE)),"",VLOOKUP($C91,[4]TabelaNorm!$A$2:$E$50,2,FALSE))</f>
        <v>0.26250000000000001</v>
      </c>
      <c r="H91" s="127" t="str">
        <f>IF(ISERROR(VLOOKUP($C91,[4]TabelaNorm!$A$2:$E$50,3,FALSE)),"",VLOOKUP($C91,[4]TabelaNorm!$A$2:$E$50,3,FALSE))</f>
        <v>m2/mb</v>
      </c>
      <c r="I91" s="124" t="str">
        <f>IF(ISERROR(IF(VLOOKUP($C91,[4]TabelaNorm!$A$2:$E$50,5,FALSE)=1,"x","")),"",IF(VLOOKUP($C91,[4]TabelaNorm!$A$2:$E$50,5,FALSE)=1,"x",""))</f>
        <v/>
      </c>
      <c r="J91" s="126"/>
      <c r="K91" s="124" t="str">
        <f>IF(ISERROR(VLOOKUP($C91,[4]TabelaNorm!$A$2:$E$50,4,FALSE)),"","=")</f>
        <v>=</v>
      </c>
      <c r="L91" s="148">
        <f t="shared" si="0"/>
        <v>2.625</v>
      </c>
      <c r="M91" s="125" t="str">
        <f>IF(ISERROR(VLOOKUP($C91,[4]TabelaNorm!$A$2:$E$50,4,FALSE)),"","m2")</f>
        <v>m2</v>
      </c>
      <c r="N91" s="122"/>
    </row>
    <row r="92" spans="1:14" x14ac:dyDescent="0.2">
      <c r="A92" s="114"/>
      <c r="B92" s="119"/>
      <c r="C92" s="114" t="s">
        <v>1</v>
      </c>
      <c r="D92" s="126">
        <v>12</v>
      </c>
      <c r="E92" s="124" t="str">
        <f>IF(ISERROR(VLOOKUP(C92,[4]TabelaNorm!$A$2:$E$50,4,FALSE)),"",VLOOKUP(C92,[4]TabelaNorm!$A$2:$E$50,4,FALSE))</f>
        <v>szt</v>
      </c>
      <c r="F92" s="124" t="str">
        <f>IF(ISERROR(VLOOKUP(C92,[4]TabelaNorm!$A$2:$E$50,4,FALSE)),"","x")</f>
        <v>x</v>
      </c>
      <c r="G92" s="127">
        <f>IF(ISERROR(VLOOKUP($C92,[4]TabelaNorm!$A$2:$E$50,2,FALSE)),"",VLOOKUP($C92,[4]TabelaNorm!$A$2:$E$50,2,FALSE))</f>
        <v>0.5</v>
      </c>
      <c r="H92" s="127" t="str">
        <f>IF(ISERROR(VLOOKUP($C92,[4]TabelaNorm!$A$2:$E$50,3,FALSE)),"",VLOOKUP($C92,[4]TabelaNorm!$A$2:$E$50,3,FALSE))</f>
        <v>m2</v>
      </c>
      <c r="I92" s="124" t="str">
        <f>IF(ISERROR(IF(VLOOKUP($C92,[4]TabelaNorm!$A$2:$E$50,5,FALSE)=1,"x","")),"",IF(VLOOKUP($C92,[4]TabelaNorm!$A$2:$E$50,5,FALSE)=1,"x",""))</f>
        <v>x</v>
      </c>
      <c r="J92" s="126">
        <v>4</v>
      </c>
      <c r="K92" s="124" t="str">
        <f>IF(ISERROR(VLOOKUP($C92,[4]TabelaNorm!$A$2:$E$50,4,FALSE)),"","=")</f>
        <v>=</v>
      </c>
      <c r="L92" s="148">
        <f t="shared" si="0"/>
        <v>24</v>
      </c>
      <c r="M92" s="125" t="str">
        <f>IF(ISERROR(VLOOKUP($C92,[4]TabelaNorm!$A$2:$E$50,4,FALSE)),"","m2")</f>
        <v>m2</v>
      </c>
      <c r="N92" s="122"/>
    </row>
    <row r="93" spans="1:14" x14ac:dyDescent="0.2">
      <c r="A93" s="114"/>
      <c r="B93" s="119"/>
      <c r="C93" s="114" t="s">
        <v>5</v>
      </c>
      <c r="D93" s="126">
        <v>3</v>
      </c>
      <c r="E93" s="124" t="str">
        <f>IF(ISERROR(VLOOKUP(C93,[4]TabelaNorm!$A$2:$E$50,4,FALSE)),"",VLOOKUP(C93,[4]TabelaNorm!$A$2:$E$50,4,FALSE))</f>
        <v>mb</v>
      </c>
      <c r="F93" s="124" t="str">
        <f>IF(ISERROR(VLOOKUP(C93,[4]TabelaNorm!$A$2:$E$50,4,FALSE)),"","x")</f>
        <v>x</v>
      </c>
      <c r="G93" s="127">
        <f>IF(ISERROR(VLOOKUP($C93,[4]TabelaNorm!$A$2:$E$50,2,FALSE)),"",VLOOKUP($C93,[4]TabelaNorm!$A$2:$E$50,2,FALSE))</f>
        <v>0.375</v>
      </c>
      <c r="H93" s="127" t="str">
        <f>IF(ISERROR(VLOOKUP($C93,[4]TabelaNorm!$A$2:$E$50,3,FALSE)),"",VLOOKUP($C93,[4]TabelaNorm!$A$2:$E$50,3,FALSE))</f>
        <v>m2/mb</v>
      </c>
      <c r="I93" s="124" t="str">
        <f>IF(ISERROR(IF(VLOOKUP($C93,[4]TabelaNorm!$A$2:$E$50,5,FALSE)=1,"x","")),"",IF(VLOOKUP($C93,[4]TabelaNorm!$A$2:$E$50,5,FALSE)=1,"x",""))</f>
        <v/>
      </c>
      <c r="J93" s="126"/>
      <c r="K93" s="124" t="str">
        <f>IF(ISERROR(VLOOKUP($C93,[4]TabelaNorm!$A$2:$E$50,4,FALSE)),"","=")</f>
        <v>=</v>
      </c>
      <c r="L93" s="148">
        <f t="shared" si="0"/>
        <v>1.125</v>
      </c>
      <c r="M93" s="125" t="str">
        <f>IF(ISERROR(VLOOKUP($C93,[4]TabelaNorm!$A$2:$E$50,4,FALSE)),"","m2")</f>
        <v>m2</v>
      </c>
      <c r="N93" s="122"/>
    </row>
    <row r="94" spans="1:14" ht="13.5" thickBot="1" x14ac:dyDescent="0.25">
      <c r="A94" s="114"/>
      <c r="B94" s="119"/>
      <c r="C94" s="114"/>
      <c r="D94" s="126"/>
      <c r="E94" s="124" t="str">
        <f>IF(ISERROR(VLOOKUP(C94,[4]TabelaNorm!$A$2:$E$50,4,FALSE)),"",VLOOKUP(C94,[4]TabelaNorm!$A$2:$E$50,4,FALSE))</f>
        <v/>
      </c>
      <c r="F94" s="124" t="str">
        <f>IF(ISERROR(VLOOKUP(C94,[4]TabelaNorm!$A$2:$E$50,4,FALSE)),"","x")</f>
        <v/>
      </c>
      <c r="G94" s="127" t="str">
        <f>IF(ISERROR(VLOOKUP($C94,[4]TabelaNorm!$A$2:$E$50,2,FALSE)),"",VLOOKUP($C94,[4]TabelaNorm!$A$2:$E$50,2,FALSE))</f>
        <v/>
      </c>
      <c r="H94" s="127" t="str">
        <f>IF(ISERROR(VLOOKUP($C94,[4]TabelaNorm!$A$2:$E$50,3,FALSE)),"",VLOOKUP($C94,[4]TabelaNorm!$A$2:$E$50,3,FALSE))</f>
        <v/>
      </c>
      <c r="I94" s="124" t="str">
        <f>IF(ISERROR(IF(VLOOKUP($C94,[4]TabelaNorm!$A$2:$E$50,5,FALSE)=1,"x","")),"",IF(VLOOKUP($C94,[4]TabelaNorm!$A$2:$E$50,5,FALSE)=1,"x",""))</f>
        <v/>
      </c>
      <c r="J94" s="126"/>
      <c r="K94" s="124" t="str">
        <f>IF(ISERROR(VLOOKUP($C94,[4]TabelaNorm!$A$2:$E$50,4,FALSE)),"","=")</f>
        <v/>
      </c>
      <c r="L94" s="148" t="str">
        <f t="shared" si="0"/>
        <v/>
      </c>
      <c r="M94" s="125" t="str">
        <f>IF(ISERROR(VLOOKUP($C94,[4]TabelaNorm!$A$2:$E$50,4,FALSE)),"","m2")</f>
        <v/>
      </c>
      <c r="N94" s="122"/>
    </row>
    <row r="95" spans="1:14" ht="25.5" customHeight="1" thickBot="1" x14ac:dyDescent="0.25">
      <c r="A95" s="97"/>
      <c r="B95" s="5"/>
      <c r="C95" s="243" t="s">
        <v>186</v>
      </c>
      <c r="D95" s="244"/>
      <c r="E95" s="244"/>
      <c r="F95" s="244"/>
      <c r="G95" s="244"/>
      <c r="H95" s="244"/>
      <c r="I95" s="244"/>
      <c r="J95" s="244"/>
      <c r="K95" s="96" t="s">
        <v>37</v>
      </c>
      <c r="L95" s="104">
        <f>SUM(L42:L94)</f>
        <v>1257.3374999999999</v>
      </c>
      <c r="M95" s="108" t="s">
        <v>38</v>
      </c>
      <c r="N95" s="98">
        <f>SUM(L42:L94)</f>
        <v>1257.3374999999999</v>
      </c>
    </row>
    <row r="96" spans="1:14" ht="25.5" customHeight="1" thickBot="1" x14ac:dyDescent="0.25">
      <c r="A96" s="97"/>
      <c r="B96" s="5"/>
      <c r="C96" s="242" t="s">
        <v>189</v>
      </c>
      <c r="D96" s="223"/>
      <c r="E96" s="223"/>
      <c r="F96" s="223"/>
      <c r="G96" s="223"/>
      <c r="H96" s="223"/>
      <c r="I96" s="223"/>
      <c r="J96" s="223"/>
      <c r="K96" s="185" t="s">
        <v>37</v>
      </c>
      <c r="L96" s="109">
        <f>L95+L3</f>
        <v>7274.6750000000002</v>
      </c>
      <c r="M96" s="105" t="s">
        <v>38</v>
      </c>
      <c r="N96" s="59" t="s">
        <v>71</v>
      </c>
    </row>
    <row r="97" spans="2:14" ht="12.75" customHeight="1" x14ac:dyDescent="0.2">
      <c r="D97" s="2"/>
      <c r="F97" s="6"/>
      <c r="G97" s="7"/>
    </row>
    <row r="98" spans="2:14" ht="12.75" customHeight="1" x14ac:dyDescent="0.2">
      <c r="B98" s="186" t="s">
        <v>69</v>
      </c>
      <c r="D98" s="20"/>
      <c r="F98" s="6"/>
      <c r="G98" s="7"/>
      <c r="H98" s="235" t="s">
        <v>78</v>
      </c>
      <c r="I98" s="235"/>
      <c r="J98" s="235"/>
      <c r="K98" s="235"/>
      <c r="L98" s="235"/>
    </row>
    <row r="99" spans="2:14" ht="12.75" customHeight="1" x14ac:dyDescent="0.2">
      <c r="D99" s="2"/>
      <c r="F99" s="6"/>
      <c r="G99" s="7"/>
    </row>
    <row r="100" spans="2:14" ht="12.75" customHeight="1" x14ac:dyDescent="0.2">
      <c r="B100" s="188" t="s">
        <v>76</v>
      </c>
      <c r="C100" s="240" t="s">
        <v>77</v>
      </c>
      <c r="D100" s="240"/>
      <c r="F100" s="6"/>
      <c r="G100" s="7"/>
      <c r="H100" s="240" t="s">
        <v>91</v>
      </c>
      <c r="I100" s="240"/>
      <c r="J100" s="240"/>
      <c r="K100" s="240"/>
      <c r="L100" s="240"/>
      <c r="M100" s="240"/>
      <c r="N100" s="240"/>
    </row>
    <row r="101" spans="2:14" ht="12.75" customHeight="1" x14ac:dyDescent="0.2">
      <c r="D101" s="2"/>
      <c r="F101" s="6"/>
      <c r="G101" s="7"/>
    </row>
    <row r="102" spans="2:14" ht="12.75" customHeight="1" x14ac:dyDescent="0.2">
      <c r="D102" s="2"/>
      <c r="F102" s="6"/>
      <c r="G102" s="7"/>
    </row>
    <row r="103" spans="2:14" ht="12.75" customHeight="1" x14ac:dyDescent="0.2">
      <c r="B103" s="236" t="s">
        <v>75</v>
      </c>
      <c r="C103" s="236"/>
      <c r="D103" s="236"/>
      <c r="E103" s="236"/>
      <c r="F103" s="6"/>
      <c r="G103" s="7"/>
      <c r="H103" s="236" t="s">
        <v>92</v>
      </c>
      <c r="I103" s="236"/>
      <c r="J103" s="236"/>
      <c r="K103" s="236"/>
      <c r="L103" s="236"/>
      <c r="M103" s="236"/>
      <c r="N103" s="236"/>
    </row>
    <row r="104" spans="2:14" ht="12.75" customHeight="1" x14ac:dyDescent="0.2">
      <c r="D104" s="2"/>
      <c r="F104" s="6"/>
      <c r="G104" s="7"/>
    </row>
    <row r="105" spans="2:14" ht="12.75" customHeight="1" x14ac:dyDescent="0.2">
      <c r="D105" s="2"/>
      <c r="F105" s="6"/>
      <c r="G105" s="7"/>
    </row>
    <row r="106" spans="2:14" ht="12.75" customHeight="1" x14ac:dyDescent="0.2">
      <c r="D106" s="2"/>
      <c r="F106" s="6"/>
      <c r="G106" s="7"/>
    </row>
    <row r="107" spans="2:14" x14ac:dyDescent="0.2">
      <c r="D107" s="2"/>
      <c r="F107" s="6"/>
      <c r="G107" s="7"/>
    </row>
    <row r="108" spans="2:14" x14ac:dyDescent="0.2">
      <c r="D108" s="2"/>
      <c r="F108" s="6"/>
      <c r="G108" s="7"/>
    </row>
    <row r="109" spans="2:14" x14ac:dyDescent="0.2">
      <c r="D109" s="2"/>
      <c r="F109" s="6"/>
      <c r="G109" s="7"/>
    </row>
    <row r="110" spans="2:14" x14ac:dyDescent="0.2">
      <c r="D110" s="2"/>
      <c r="F110" s="6"/>
      <c r="G110" s="7"/>
    </row>
    <row r="111" spans="2:14" x14ac:dyDescent="0.2">
      <c r="D111" s="2"/>
      <c r="F111" s="6"/>
      <c r="G111" s="7"/>
    </row>
    <row r="112" spans="2:14" x14ac:dyDescent="0.2">
      <c r="D112" s="2"/>
      <c r="F112" s="6"/>
      <c r="G112" s="7"/>
    </row>
    <row r="113" spans="4:7" x14ac:dyDescent="0.2">
      <c r="D113" s="2"/>
      <c r="F113" s="6"/>
      <c r="G113" s="7"/>
    </row>
    <row r="114" spans="4:7" x14ac:dyDescent="0.2">
      <c r="D114" s="2"/>
      <c r="F114" s="6"/>
      <c r="G114" s="7"/>
    </row>
    <row r="115" spans="4:7" x14ac:dyDescent="0.2">
      <c r="D115" s="2"/>
      <c r="F115" s="6"/>
      <c r="G115" s="7"/>
    </row>
    <row r="116" spans="4:7" x14ac:dyDescent="0.2">
      <c r="D116" s="2"/>
      <c r="F116" s="6"/>
      <c r="G116" s="7"/>
    </row>
    <row r="117" spans="4:7" x14ac:dyDescent="0.2">
      <c r="D117" s="2"/>
      <c r="F117" s="6"/>
      <c r="G117" s="7"/>
    </row>
    <row r="118" spans="4:7" x14ac:dyDescent="0.2">
      <c r="D118" s="2"/>
      <c r="F118" s="6"/>
      <c r="G118" s="7"/>
    </row>
    <row r="119" spans="4:7" x14ac:dyDescent="0.2">
      <c r="D119" s="2"/>
      <c r="F119" s="6"/>
      <c r="G119" s="7"/>
    </row>
    <row r="120" spans="4:7" x14ac:dyDescent="0.2">
      <c r="D120" s="2"/>
      <c r="F120" s="6"/>
      <c r="G120" s="7"/>
    </row>
    <row r="121" spans="4:7" x14ac:dyDescent="0.2">
      <c r="D121" s="2"/>
      <c r="F121" s="6"/>
      <c r="G121" s="7"/>
    </row>
    <row r="122" spans="4:7" x14ac:dyDescent="0.2">
      <c r="D122" s="2"/>
      <c r="F122" s="6"/>
      <c r="G122" s="7"/>
    </row>
    <row r="123" spans="4:7" x14ac:dyDescent="0.2">
      <c r="D123" s="2"/>
      <c r="F123" s="6"/>
      <c r="G123" s="7"/>
    </row>
    <row r="124" spans="4:7" x14ac:dyDescent="0.2">
      <c r="D124" s="2"/>
      <c r="F124" s="6"/>
      <c r="G124" s="7"/>
    </row>
    <row r="125" spans="4:7" x14ac:dyDescent="0.2">
      <c r="D125" s="2"/>
      <c r="F125" s="6"/>
      <c r="G125" s="7"/>
    </row>
    <row r="126" spans="4:7" x14ac:dyDescent="0.2">
      <c r="D126" s="2"/>
      <c r="F126" s="6"/>
      <c r="G126" s="7"/>
    </row>
    <row r="127" spans="4:7" x14ac:dyDescent="0.2">
      <c r="D127" s="2"/>
      <c r="F127" s="6"/>
      <c r="G127" s="7"/>
    </row>
    <row r="128" spans="4:7" x14ac:dyDescent="0.2">
      <c r="D128" s="2"/>
      <c r="F128" s="6"/>
      <c r="G128" s="7"/>
    </row>
    <row r="129" spans="4:7" x14ac:dyDescent="0.2">
      <c r="D129" s="2"/>
      <c r="F129" s="6"/>
      <c r="G129" s="7"/>
    </row>
    <row r="130" spans="4:7" x14ac:dyDescent="0.2">
      <c r="D130" s="2"/>
      <c r="F130" s="6"/>
      <c r="G130" s="7"/>
    </row>
    <row r="131" spans="4:7" x14ac:dyDescent="0.2">
      <c r="D131" s="2"/>
      <c r="F131" s="6"/>
      <c r="G131" s="7"/>
    </row>
    <row r="132" spans="4:7" x14ac:dyDescent="0.2">
      <c r="D132" s="2"/>
      <c r="F132" s="6"/>
      <c r="G132" s="7"/>
    </row>
    <row r="133" spans="4:7" x14ac:dyDescent="0.2">
      <c r="D133" s="2"/>
      <c r="F133" s="6"/>
      <c r="G133" s="7"/>
    </row>
    <row r="134" spans="4:7" x14ac:dyDescent="0.2">
      <c r="D134" s="2"/>
      <c r="F134" s="6"/>
      <c r="G134" s="7"/>
    </row>
    <row r="135" spans="4:7" x14ac:dyDescent="0.2">
      <c r="D135" s="2"/>
      <c r="F135" s="6"/>
      <c r="G135" s="7"/>
    </row>
    <row r="136" spans="4:7" x14ac:dyDescent="0.2">
      <c r="D136" s="2"/>
      <c r="F136" s="6"/>
      <c r="G136" s="7"/>
    </row>
    <row r="137" spans="4:7" x14ac:dyDescent="0.2">
      <c r="D137" s="2"/>
      <c r="F137" s="6"/>
      <c r="G137" s="7"/>
    </row>
    <row r="138" spans="4:7" x14ac:dyDescent="0.2">
      <c r="D138" s="2"/>
      <c r="F138" s="6"/>
      <c r="G138" s="7"/>
    </row>
    <row r="139" spans="4:7" x14ac:dyDescent="0.2">
      <c r="D139" s="2"/>
      <c r="F139" s="6"/>
      <c r="G139" s="7"/>
    </row>
    <row r="140" spans="4:7" x14ac:dyDescent="0.2">
      <c r="D140" s="2"/>
      <c r="F140" s="6"/>
      <c r="G140" s="7"/>
    </row>
    <row r="141" spans="4:7" x14ac:dyDescent="0.2">
      <c r="D141" s="2"/>
      <c r="F141" s="6"/>
      <c r="G141" s="7"/>
    </row>
    <row r="142" spans="4:7" x14ac:dyDescent="0.2">
      <c r="D142" s="2"/>
      <c r="F142" s="6"/>
      <c r="G142" s="7"/>
    </row>
    <row r="143" spans="4:7" x14ac:dyDescent="0.2">
      <c r="D143" s="2"/>
      <c r="F143" s="6"/>
      <c r="G143" s="7"/>
    </row>
    <row r="144" spans="4:7" x14ac:dyDescent="0.2">
      <c r="D144" s="2"/>
      <c r="F144" s="6"/>
      <c r="G144" s="7"/>
    </row>
    <row r="145" spans="4:7" x14ac:dyDescent="0.2">
      <c r="D145" s="2"/>
      <c r="F145" s="6"/>
      <c r="G145" s="7"/>
    </row>
    <row r="146" spans="4:7" x14ac:dyDescent="0.2">
      <c r="D146" s="2"/>
      <c r="F146" s="6"/>
      <c r="G146" s="7"/>
    </row>
    <row r="147" spans="4:7" x14ac:dyDescent="0.2">
      <c r="D147" s="2"/>
      <c r="F147" s="6"/>
      <c r="G147" s="7"/>
    </row>
    <row r="148" spans="4:7" x14ac:dyDescent="0.2">
      <c r="D148" s="2"/>
      <c r="F148" s="6"/>
      <c r="G148" s="7"/>
    </row>
    <row r="149" spans="4:7" x14ac:dyDescent="0.2">
      <c r="D149" s="2"/>
      <c r="F149" s="6"/>
      <c r="G149" s="7"/>
    </row>
    <row r="150" spans="4:7" x14ac:dyDescent="0.2">
      <c r="D150" s="2"/>
      <c r="F150" s="6"/>
      <c r="G150" s="7"/>
    </row>
    <row r="151" spans="4:7" x14ac:dyDescent="0.2">
      <c r="D151" s="2"/>
      <c r="F151" s="6"/>
      <c r="G151" s="7"/>
    </row>
    <row r="152" spans="4:7" x14ac:dyDescent="0.2">
      <c r="D152" s="2"/>
      <c r="F152" s="6"/>
      <c r="G152" s="7"/>
    </row>
    <row r="153" spans="4:7" x14ac:dyDescent="0.2">
      <c r="D153" s="2"/>
      <c r="F153" s="6"/>
      <c r="G153" s="7"/>
    </row>
    <row r="154" spans="4:7" x14ac:dyDescent="0.2">
      <c r="D154" s="2"/>
      <c r="F154" s="6"/>
      <c r="G154" s="7"/>
    </row>
    <row r="155" spans="4:7" x14ac:dyDescent="0.2">
      <c r="D155" s="2"/>
      <c r="F155" s="6"/>
      <c r="G155" s="7"/>
    </row>
    <row r="156" spans="4:7" x14ac:dyDescent="0.2">
      <c r="D156" s="2"/>
      <c r="F156" s="6"/>
      <c r="G156" s="7"/>
    </row>
    <row r="157" spans="4:7" x14ac:dyDescent="0.2">
      <c r="D157" s="2"/>
      <c r="F157" s="6"/>
      <c r="G157" s="7"/>
    </row>
    <row r="158" spans="4:7" x14ac:dyDescent="0.2">
      <c r="D158" s="2"/>
      <c r="F158" s="6"/>
      <c r="G158" s="7"/>
    </row>
    <row r="159" spans="4:7" x14ac:dyDescent="0.2">
      <c r="D159" s="2"/>
      <c r="F159" s="6"/>
      <c r="G159" s="7"/>
    </row>
    <row r="160" spans="4:7" x14ac:dyDescent="0.2">
      <c r="D160" s="2"/>
      <c r="F160" s="6"/>
      <c r="G160" s="7"/>
    </row>
    <row r="161" spans="4:7" x14ac:dyDescent="0.2">
      <c r="D161" s="2"/>
      <c r="F161" s="6"/>
      <c r="G161" s="7"/>
    </row>
    <row r="162" spans="4:7" x14ac:dyDescent="0.2">
      <c r="D162" s="2"/>
      <c r="F162" s="6"/>
      <c r="G162" s="7"/>
    </row>
    <row r="163" spans="4:7" x14ac:dyDescent="0.2">
      <c r="D163" s="2"/>
      <c r="F163" s="6"/>
      <c r="G163" s="7"/>
    </row>
    <row r="164" spans="4:7" x14ac:dyDescent="0.2">
      <c r="D164" s="2"/>
      <c r="F164" s="6"/>
      <c r="G164" s="7"/>
    </row>
    <row r="165" spans="4:7" x14ac:dyDescent="0.2">
      <c r="D165" s="2"/>
      <c r="F165" s="6"/>
      <c r="G165" s="7"/>
    </row>
    <row r="166" spans="4:7" x14ac:dyDescent="0.2">
      <c r="D166" s="2"/>
      <c r="F166" s="6"/>
      <c r="G166" s="7"/>
    </row>
    <row r="167" spans="4:7" x14ac:dyDescent="0.2">
      <c r="D167" s="2"/>
      <c r="F167" s="6"/>
      <c r="G167" s="7"/>
    </row>
    <row r="168" spans="4:7" x14ac:dyDescent="0.2">
      <c r="D168" s="2"/>
      <c r="F168" s="6"/>
      <c r="G168" s="7"/>
    </row>
    <row r="169" spans="4:7" x14ac:dyDescent="0.2">
      <c r="D169" s="2"/>
      <c r="F169" s="6"/>
      <c r="G169" s="7"/>
    </row>
    <row r="170" spans="4:7" x14ac:dyDescent="0.2">
      <c r="D170" s="2"/>
      <c r="F170" s="6"/>
      <c r="G170" s="7"/>
    </row>
    <row r="171" spans="4:7" x14ac:dyDescent="0.2">
      <c r="D171" s="2"/>
      <c r="F171" s="6"/>
      <c r="G171" s="7"/>
    </row>
    <row r="172" spans="4:7" x14ac:dyDescent="0.2">
      <c r="D172" s="2"/>
      <c r="F172" s="6"/>
      <c r="G172" s="7"/>
    </row>
    <row r="173" spans="4:7" x14ac:dyDescent="0.2">
      <c r="D173" s="2"/>
      <c r="F173" s="6"/>
      <c r="G173" s="7"/>
    </row>
    <row r="174" spans="4:7" x14ac:dyDescent="0.2">
      <c r="D174" s="2"/>
      <c r="F174" s="6"/>
      <c r="G174" s="7"/>
    </row>
    <row r="175" spans="4:7" x14ac:dyDescent="0.2">
      <c r="D175" s="2"/>
      <c r="F175" s="6"/>
      <c r="G175" s="7"/>
    </row>
    <row r="176" spans="4:7" x14ac:dyDescent="0.2">
      <c r="D176" s="2"/>
      <c r="F176" s="6"/>
      <c r="G176" s="7"/>
    </row>
    <row r="177" spans="4:7" x14ac:dyDescent="0.2">
      <c r="D177" s="2"/>
      <c r="F177" s="6"/>
      <c r="G177" s="7"/>
    </row>
    <row r="178" spans="4:7" x14ac:dyDescent="0.2">
      <c r="D178" s="2"/>
      <c r="F178" s="6"/>
      <c r="G178" s="7"/>
    </row>
    <row r="179" spans="4:7" x14ac:dyDescent="0.2">
      <c r="D179" s="2"/>
      <c r="F179" s="6"/>
      <c r="G179" s="7"/>
    </row>
    <row r="180" spans="4:7" x14ac:dyDescent="0.2">
      <c r="D180" s="2"/>
      <c r="F180" s="6"/>
      <c r="G180" s="7"/>
    </row>
    <row r="181" spans="4:7" x14ac:dyDescent="0.2">
      <c r="D181" s="2"/>
      <c r="F181" s="6"/>
      <c r="G181" s="7"/>
    </row>
    <row r="182" spans="4:7" x14ac:dyDescent="0.2">
      <c r="D182" s="2"/>
      <c r="F182" s="6"/>
      <c r="G182" s="7"/>
    </row>
    <row r="183" spans="4:7" x14ac:dyDescent="0.2">
      <c r="D183" s="2"/>
      <c r="F183" s="6"/>
      <c r="G183" s="7"/>
    </row>
    <row r="184" spans="4:7" x14ac:dyDescent="0.2">
      <c r="D184" s="2"/>
      <c r="F184" s="6"/>
      <c r="G184" s="7"/>
    </row>
    <row r="185" spans="4:7" x14ac:dyDescent="0.2">
      <c r="D185" s="2"/>
      <c r="F185" s="6"/>
      <c r="G185" s="7"/>
    </row>
    <row r="186" spans="4:7" x14ac:dyDescent="0.2">
      <c r="D186" s="2"/>
      <c r="F186" s="6"/>
      <c r="G186" s="7"/>
    </row>
    <row r="187" spans="4:7" x14ac:dyDescent="0.2">
      <c r="D187" s="2"/>
      <c r="F187" s="6"/>
      <c r="G187" s="7"/>
    </row>
    <row r="188" spans="4:7" x14ac:dyDescent="0.2">
      <c r="D188" s="2"/>
      <c r="F188" s="6"/>
      <c r="G188" s="7"/>
    </row>
    <row r="189" spans="4:7" x14ac:dyDescent="0.2">
      <c r="D189" s="2"/>
      <c r="F189" s="6"/>
      <c r="G189" s="7"/>
    </row>
    <row r="190" spans="4:7" x14ac:dyDescent="0.2">
      <c r="D190" s="2"/>
      <c r="F190" s="6"/>
      <c r="G190" s="7"/>
    </row>
    <row r="191" spans="4:7" x14ac:dyDescent="0.2">
      <c r="D191" s="2"/>
      <c r="F191" s="6"/>
      <c r="G191" s="7"/>
    </row>
    <row r="192" spans="4:7" x14ac:dyDescent="0.2">
      <c r="D192" s="2"/>
      <c r="F192" s="6"/>
      <c r="G192" s="7"/>
    </row>
    <row r="193" spans="4:7" x14ac:dyDescent="0.2">
      <c r="D193" s="2"/>
      <c r="F193" s="6"/>
      <c r="G193" s="7"/>
    </row>
    <row r="194" spans="4:7" x14ac:dyDescent="0.2">
      <c r="D194" s="2"/>
      <c r="F194" s="6"/>
      <c r="G194" s="7"/>
    </row>
    <row r="195" spans="4:7" x14ac:dyDescent="0.2">
      <c r="D195" s="2"/>
      <c r="F195" s="6"/>
      <c r="G195" s="7"/>
    </row>
    <row r="196" spans="4:7" x14ac:dyDescent="0.2">
      <c r="D196" s="2"/>
      <c r="F196" s="6"/>
      <c r="G196" s="7"/>
    </row>
    <row r="197" spans="4:7" x14ac:dyDescent="0.2">
      <c r="D197" s="2"/>
      <c r="F197" s="6"/>
      <c r="G197" s="7"/>
    </row>
    <row r="198" spans="4:7" x14ac:dyDescent="0.2">
      <c r="D198" s="2"/>
      <c r="F198" s="6"/>
      <c r="G198" s="7"/>
    </row>
    <row r="199" spans="4:7" x14ac:dyDescent="0.2">
      <c r="D199" s="2"/>
      <c r="F199" s="6"/>
      <c r="G199" s="7"/>
    </row>
    <row r="200" spans="4:7" x14ac:dyDescent="0.2">
      <c r="D200" s="2"/>
      <c r="F200" s="6"/>
      <c r="G200" s="7"/>
    </row>
    <row r="201" spans="4:7" x14ac:dyDescent="0.2">
      <c r="D201" s="2"/>
      <c r="F201" s="6"/>
      <c r="G201" s="7"/>
    </row>
    <row r="202" spans="4:7" x14ac:dyDescent="0.2">
      <c r="D202" s="2"/>
      <c r="F202" s="6"/>
      <c r="G202" s="7"/>
    </row>
    <row r="203" spans="4:7" x14ac:dyDescent="0.2">
      <c r="D203" s="2"/>
      <c r="F203" s="6"/>
      <c r="G203" s="7"/>
    </row>
    <row r="204" spans="4:7" x14ac:dyDescent="0.2">
      <c r="D204" s="2"/>
      <c r="F204" s="6"/>
      <c r="G204" s="7"/>
    </row>
    <row r="205" spans="4:7" x14ac:dyDescent="0.2">
      <c r="D205" s="2"/>
      <c r="F205" s="6"/>
      <c r="G205" s="7"/>
    </row>
  </sheetData>
  <mergeCells count="16">
    <mergeCell ref="G3:K3"/>
    <mergeCell ref="A1:N1"/>
    <mergeCell ref="A2:B2"/>
    <mergeCell ref="D2:G2"/>
    <mergeCell ref="H2:J2"/>
    <mergeCell ref="K2:M2"/>
    <mergeCell ref="B103:E103"/>
    <mergeCell ref="H103:N103"/>
    <mergeCell ref="N40:N41"/>
    <mergeCell ref="A41:B41"/>
    <mergeCell ref="C95:J95"/>
    <mergeCell ref="C96:J96"/>
    <mergeCell ref="H98:L98"/>
    <mergeCell ref="C100:D100"/>
    <mergeCell ref="H100:N100"/>
    <mergeCell ref="C40:M40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8EA3F3-998B-4EB6-B7DF-785E11227B7C}">
  <dimension ref="A1:N205"/>
  <sheetViews>
    <sheetView workbookViewId="0">
      <selection activeCell="B51" sqref="B51"/>
    </sheetView>
  </sheetViews>
  <sheetFormatPr defaultColWidth="9.140625" defaultRowHeight="12.75" x14ac:dyDescent="0.2"/>
  <cols>
    <col min="1" max="1" width="6.5703125" style="187" customWidth="1"/>
    <col min="2" max="2" width="22.5703125" style="187" customWidth="1"/>
    <col min="3" max="3" width="5.5703125" style="187" customWidth="1"/>
    <col min="4" max="4" width="8.5703125" style="187" customWidth="1"/>
    <col min="5" max="5" width="3.5703125" style="187" customWidth="1"/>
    <col min="6" max="6" width="2.42578125" style="187" customWidth="1"/>
    <col min="7" max="7" width="8.5703125" style="187" customWidth="1"/>
    <col min="8" max="8" width="7.5703125" style="187" customWidth="1"/>
    <col min="9" max="9" width="2.42578125" style="187" customWidth="1"/>
    <col min="10" max="10" width="6.5703125" style="187" customWidth="1"/>
    <col min="11" max="11" width="2.42578125" style="187" customWidth="1"/>
    <col min="12" max="12" width="12.5703125" style="2" customWidth="1"/>
    <col min="13" max="13" width="4.5703125" style="2" customWidth="1"/>
    <col min="14" max="14" width="10.5703125" style="187" customWidth="1"/>
    <col min="15" max="15" width="5.5703125" style="187" customWidth="1"/>
    <col min="16" max="16384" width="9.140625" style="187"/>
  </cols>
  <sheetData>
    <row r="1" spans="1:14" ht="25.5" customHeight="1" x14ac:dyDescent="0.2">
      <c r="A1" s="207" t="s">
        <v>0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</row>
    <row r="2" spans="1:14" ht="25.5" customHeight="1" thickBot="1" x14ac:dyDescent="0.25">
      <c r="A2" s="238" t="s">
        <v>88</v>
      </c>
      <c r="B2" s="238"/>
      <c r="C2" s="60"/>
      <c r="D2" s="208"/>
      <c r="E2" s="208"/>
      <c r="F2" s="208"/>
      <c r="G2" s="208"/>
      <c r="H2" s="232" t="s">
        <v>131</v>
      </c>
      <c r="I2" s="232"/>
      <c r="J2" s="232"/>
      <c r="K2" s="238"/>
      <c r="L2" s="238"/>
      <c r="M2" s="238"/>
      <c r="N2" s="69" t="s">
        <v>243</v>
      </c>
    </row>
    <row r="3" spans="1:14" ht="25.5" customHeight="1" thickBot="1" x14ac:dyDescent="0.25">
      <c r="A3" s="93"/>
      <c r="B3" s="138"/>
      <c r="C3" s="94"/>
      <c r="D3" s="94"/>
      <c r="E3" s="94"/>
      <c r="F3" s="94"/>
      <c r="G3" s="233" t="s">
        <v>185</v>
      </c>
      <c r="H3" s="233"/>
      <c r="I3" s="233"/>
      <c r="J3" s="233"/>
      <c r="K3" s="234"/>
      <c r="L3" s="106">
        <f>strona7!L96</f>
        <v>7274.6750000000002</v>
      </c>
      <c r="M3" s="107" t="s">
        <v>38</v>
      </c>
      <c r="N3" s="99"/>
    </row>
    <row r="4" spans="1:14" ht="13.5" hidden="1" thickBot="1" x14ac:dyDescent="0.25">
      <c r="A4" s="32"/>
      <c r="B4" s="140"/>
      <c r="C4" s="187" t="s">
        <v>1</v>
      </c>
      <c r="L4" s="20"/>
      <c r="M4" s="20"/>
      <c r="N4" s="95"/>
    </row>
    <row r="5" spans="1:14" ht="13.5" hidden="1" thickBot="1" x14ac:dyDescent="0.25">
      <c r="A5" s="32"/>
      <c r="B5" s="140"/>
      <c r="C5" s="187" t="s">
        <v>2</v>
      </c>
      <c r="L5" s="20"/>
      <c r="M5" s="20"/>
      <c r="N5" s="95"/>
    </row>
    <row r="6" spans="1:14" ht="13.5" hidden="1" thickBot="1" x14ac:dyDescent="0.25">
      <c r="A6" s="32"/>
      <c r="B6" s="140"/>
      <c r="C6" s="187" t="s">
        <v>3</v>
      </c>
      <c r="L6" s="20"/>
      <c r="M6" s="20"/>
      <c r="N6" s="95"/>
    </row>
    <row r="7" spans="1:14" ht="13.5" hidden="1" thickBot="1" x14ac:dyDescent="0.25">
      <c r="A7" s="32"/>
      <c r="B7" s="140"/>
      <c r="C7" s="187" t="s">
        <v>4</v>
      </c>
      <c r="L7" s="20"/>
      <c r="M7" s="20"/>
      <c r="N7" s="95"/>
    </row>
    <row r="8" spans="1:14" ht="13.5" hidden="1" thickBot="1" x14ac:dyDescent="0.25">
      <c r="A8" s="32"/>
      <c r="B8" s="140"/>
      <c r="C8" s="187" t="s">
        <v>5</v>
      </c>
      <c r="L8" s="20"/>
      <c r="M8" s="20"/>
      <c r="N8" s="95"/>
    </row>
    <row r="9" spans="1:14" ht="13.5" hidden="1" thickBot="1" x14ac:dyDescent="0.25">
      <c r="A9" s="32"/>
      <c r="B9" s="140"/>
      <c r="C9" s="187" t="s">
        <v>6</v>
      </c>
      <c r="L9" s="20"/>
      <c r="M9" s="20"/>
      <c r="N9" s="95"/>
    </row>
    <row r="10" spans="1:14" ht="13.5" hidden="1" thickBot="1" x14ac:dyDescent="0.25">
      <c r="A10" s="32"/>
      <c r="B10" s="140"/>
      <c r="C10" s="187" t="s">
        <v>7</v>
      </c>
      <c r="L10" s="20"/>
      <c r="M10" s="20"/>
      <c r="N10" s="95"/>
    </row>
    <row r="11" spans="1:14" ht="13.5" hidden="1" thickBot="1" x14ac:dyDescent="0.25">
      <c r="A11" s="32"/>
      <c r="B11" s="140"/>
      <c r="C11" s="187" t="s">
        <v>8</v>
      </c>
      <c r="L11" s="20"/>
      <c r="M11" s="20"/>
      <c r="N11" s="95"/>
    </row>
    <row r="12" spans="1:14" ht="13.5" hidden="1" thickBot="1" x14ac:dyDescent="0.25">
      <c r="A12" s="32"/>
      <c r="B12" s="140"/>
      <c r="C12" s="187" t="s">
        <v>9</v>
      </c>
      <c r="L12" s="20"/>
      <c r="M12" s="20"/>
      <c r="N12" s="95"/>
    </row>
    <row r="13" spans="1:14" ht="13.5" hidden="1" thickBot="1" x14ac:dyDescent="0.25">
      <c r="A13" s="32"/>
      <c r="B13" s="140"/>
      <c r="C13" s="187" t="s">
        <v>10</v>
      </c>
      <c r="L13" s="20"/>
      <c r="M13" s="20"/>
      <c r="N13" s="95"/>
    </row>
    <row r="14" spans="1:14" ht="13.5" hidden="1" thickBot="1" x14ac:dyDescent="0.25">
      <c r="A14" s="32"/>
      <c r="B14" s="140"/>
      <c r="C14" s="187" t="s">
        <v>11</v>
      </c>
      <c r="L14" s="20"/>
      <c r="M14" s="20"/>
      <c r="N14" s="95"/>
    </row>
    <row r="15" spans="1:14" ht="13.5" hidden="1" thickBot="1" x14ac:dyDescent="0.25">
      <c r="A15" s="32"/>
      <c r="B15" s="140"/>
      <c r="C15" s="187" t="s">
        <v>12</v>
      </c>
      <c r="L15" s="20"/>
      <c r="M15" s="20"/>
      <c r="N15" s="95"/>
    </row>
    <row r="16" spans="1:14" ht="13.5" hidden="1" thickBot="1" x14ac:dyDescent="0.25">
      <c r="A16" s="32"/>
      <c r="B16" s="140"/>
      <c r="C16" s="187" t="s">
        <v>13</v>
      </c>
      <c r="L16" s="20"/>
      <c r="M16" s="20"/>
      <c r="N16" s="95"/>
    </row>
    <row r="17" spans="1:14" ht="13.5" hidden="1" thickBot="1" x14ac:dyDescent="0.25">
      <c r="A17" s="32"/>
      <c r="B17" s="140"/>
      <c r="C17" s="187" t="s">
        <v>14</v>
      </c>
      <c r="L17" s="20"/>
      <c r="M17" s="20"/>
      <c r="N17" s="95"/>
    </row>
    <row r="18" spans="1:14" ht="13.5" hidden="1" thickBot="1" x14ac:dyDescent="0.25">
      <c r="A18" s="32"/>
      <c r="B18" s="140"/>
      <c r="C18" s="187" t="s">
        <v>15</v>
      </c>
      <c r="L18" s="20"/>
      <c r="M18" s="20"/>
      <c r="N18" s="95"/>
    </row>
    <row r="19" spans="1:14" ht="13.5" hidden="1" thickBot="1" x14ac:dyDescent="0.25">
      <c r="A19" s="32"/>
      <c r="B19" s="140"/>
      <c r="C19" s="187" t="s">
        <v>16</v>
      </c>
      <c r="L19" s="20"/>
      <c r="M19" s="20"/>
      <c r="N19" s="95"/>
    </row>
    <row r="20" spans="1:14" ht="13.5" hidden="1" thickBot="1" x14ac:dyDescent="0.25">
      <c r="A20" s="32"/>
      <c r="B20" s="140"/>
      <c r="C20" s="187" t="s">
        <v>17</v>
      </c>
      <c r="L20" s="20"/>
      <c r="M20" s="20"/>
      <c r="N20" s="95"/>
    </row>
    <row r="21" spans="1:14" ht="13.5" hidden="1" thickBot="1" x14ac:dyDescent="0.25">
      <c r="A21" s="32"/>
      <c r="B21" s="140"/>
      <c r="C21" s="187" t="s">
        <v>18</v>
      </c>
      <c r="L21" s="20"/>
      <c r="M21" s="20"/>
      <c r="N21" s="95"/>
    </row>
    <row r="22" spans="1:14" ht="13.5" hidden="1" thickBot="1" x14ac:dyDescent="0.25">
      <c r="A22" s="32"/>
      <c r="B22" s="140"/>
      <c r="C22" s="187" t="s">
        <v>19</v>
      </c>
      <c r="L22" s="20"/>
      <c r="M22" s="20"/>
      <c r="N22" s="95"/>
    </row>
    <row r="23" spans="1:14" ht="13.5" hidden="1" thickBot="1" x14ac:dyDescent="0.25">
      <c r="A23" s="32"/>
      <c r="B23" s="140"/>
      <c r="C23" s="187" t="s">
        <v>20</v>
      </c>
      <c r="L23" s="20"/>
      <c r="M23" s="20"/>
      <c r="N23" s="95"/>
    </row>
    <row r="24" spans="1:14" ht="13.5" hidden="1" thickBot="1" x14ac:dyDescent="0.25">
      <c r="A24" s="32"/>
      <c r="B24" s="140"/>
      <c r="C24" s="187" t="s">
        <v>21</v>
      </c>
      <c r="L24" s="20"/>
      <c r="M24" s="20"/>
      <c r="N24" s="95"/>
    </row>
    <row r="25" spans="1:14" ht="13.5" hidden="1" thickBot="1" x14ac:dyDescent="0.25">
      <c r="A25" s="32"/>
      <c r="B25" s="140"/>
      <c r="C25" s="187" t="s">
        <v>22</v>
      </c>
      <c r="L25" s="20"/>
      <c r="M25" s="20"/>
      <c r="N25" s="95"/>
    </row>
    <row r="26" spans="1:14" ht="13.5" hidden="1" thickBot="1" x14ac:dyDescent="0.25">
      <c r="A26" s="32"/>
      <c r="B26" s="140"/>
      <c r="C26" s="187" t="s">
        <v>23</v>
      </c>
      <c r="L26" s="20"/>
      <c r="M26" s="20"/>
      <c r="N26" s="95"/>
    </row>
    <row r="27" spans="1:14" ht="13.5" hidden="1" thickBot="1" x14ac:dyDescent="0.25">
      <c r="A27" s="32"/>
      <c r="B27" s="140"/>
      <c r="C27" s="187" t="s">
        <v>24</v>
      </c>
      <c r="L27" s="20"/>
      <c r="M27" s="20"/>
      <c r="N27" s="95"/>
    </row>
    <row r="28" spans="1:14" ht="13.5" hidden="1" thickBot="1" x14ac:dyDescent="0.25">
      <c r="A28" s="32"/>
      <c r="B28" s="140"/>
      <c r="C28" s="187" t="s">
        <v>25</v>
      </c>
      <c r="L28" s="20"/>
      <c r="M28" s="20"/>
      <c r="N28" s="95"/>
    </row>
    <row r="29" spans="1:14" ht="13.5" hidden="1" thickBot="1" x14ac:dyDescent="0.25">
      <c r="A29" s="32"/>
      <c r="B29" s="140"/>
      <c r="C29" s="187" t="s">
        <v>26</v>
      </c>
      <c r="L29" s="20"/>
      <c r="M29" s="20"/>
      <c r="N29" s="95"/>
    </row>
    <row r="30" spans="1:14" ht="13.5" hidden="1" thickBot="1" x14ac:dyDescent="0.25">
      <c r="A30" s="32"/>
      <c r="B30" s="140"/>
      <c r="C30" s="187" t="s">
        <v>27</v>
      </c>
      <c r="L30" s="20"/>
      <c r="M30" s="20"/>
      <c r="N30" s="95"/>
    </row>
    <row r="31" spans="1:14" ht="13.5" hidden="1" thickBot="1" x14ac:dyDescent="0.25">
      <c r="A31" s="32"/>
      <c r="B31" s="140"/>
      <c r="C31" s="187" t="s">
        <v>28</v>
      </c>
      <c r="L31" s="20"/>
      <c r="M31" s="20"/>
      <c r="N31" s="95"/>
    </row>
    <row r="32" spans="1:14" ht="13.5" hidden="1" thickBot="1" x14ac:dyDescent="0.25">
      <c r="A32" s="32"/>
      <c r="B32" s="140"/>
      <c r="C32" s="187" t="s">
        <v>29</v>
      </c>
      <c r="L32" s="20"/>
      <c r="M32" s="20"/>
      <c r="N32" s="95"/>
    </row>
    <row r="33" spans="1:14" ht="13.5" hidden="1" thickBot="1" x14ac:dyDescent="0.25">
      <c r="A33" s="32"/>
      <c r="B33" s="140"/>
      <c r="C33" s="187" t="s">
        <v>30</v>
      </c>
      <c r="L33" s="20"/>
      <c r="M33" s="20"/>
      <c r="N33" s="95"/>
    </row>
    <row r="34" spans="1:14" ht="13.5" hidden="1" thickBot="1" x14ac:dyDescent="0.25">
      <c r="A34" s="32"/>
      <c r="B34" s="140"/>
      <c r="C34" s="187" t="s">
        <v>31</v>
      </c>
      <c r="L34" s="20"/>
      <c r="M34" s="20"/>
      <c r="N34" s="95"/>
    </row>
    <row r="35" spans="1:14" ht="13.5" hidden="1" thickBot="1" x14ac:dyDescent="0.25">
      <c r="A35" s="32"/>
      <c r="B35" s="140"/>
      <c r="C35" s="187" t="s">
        <v>32</v>
      </c>
      <c r="L35" s="20"/>
      <c r="M35" s="20"/>
      <c r="N35" s="95"/>
    </row>
    <row r="36" spans="1:14" ht="13.5" hidden="1" thickBot="1" x14ac:dyDescent="0.25">
      <c r="A36" s="32"/>
      <c r="B36" s="140"/>
      <c r="C36" s="187" t="s">
        <v>33</v>
      </c>
      <c r="L36" s="20"/>
      <c r="M36" s="20"/>
      <c r="N36" s="95"/>
    </row>
    <row r="37" spans="1:14" ht="13.5" hidden="1" thickBot="1" x14ac:dyDescent="0.25">
      <c r="A37" s="32"/>
      <c r="B37" s="140"/>
      <c r="C37" s="187" t="s">
        <v>34</v>
      </c>
      <c r="L37" s="20"/>
      <c r="M37" s="20"/>
      <c r="N37" s="95"/>
    </row>
    <row r="38" spans="1:14" ht="13.5" hidden="1" thickBot="1" x14ac:dyDescent="0.25">
      <c r="A38" s="32"/>
      <c r="B38" s="140"/>
      <c r="C38" s="187" t="s">
        <v>35</v>
      </c>
      <c r="L38" s="20"/>
      <c r="M38" s="20"/>
      <c r="N38" s="95"/>
    </row>
    <row r="39" spans="1:14" ht="13.5" hidden="1" thickBot="1" x14ac:dyDescent="0.25">
      <c r="A39" s="32"/>
      <c r="B39" s="140"/>
      <c r="C39" s="187" t="s">
        <v>36</v>
      </c>
      <c r="L39" s="20"/>
      <c r="M39" s="20"/>
      <c r="N39" s="95"/>
    </row>
    <row r="40" spans="1:14" ht="25.5" customHeight="1" thickBot="1" x14ac:dyDescent="0.25">
      <c r="A40" s="56" t="s">
        <v>64</v>
      </c>
      <c r="B40" s="139" t="s">
        <v>89</v>
      </c>
      <c r="C40" s="211" t="s">
        <v>63</v>
      </c>
      <c r="D40" s="211"/>
      <c r="E40" s="211"/>
      <c r="F40" s="211"/>
      <c r="G40" s="211"/>
      <c r="H40" s="211"/>
      <c r="I40" s="211"/>
      <c r="J40" s="211"/>
      <c r="K40" s="211"/>
      <c r="L40" s="211"/>
      <c r="M40" s="212"/>
      <c r="N40" s="230" t="s">
        <v>96</v>
      </c>
    </row>
    <row r="41" spans="1:14" ht="12.75" customHeight="1" thickBot="1" x14ac:dyDescent="0.25">
      <c r="A41" s="215"/>
      <c r="B41" s="216"/>
      <c r="C41" s="64" t="s">
        <v>60</v>
      </c>
      <c r="D41" s="65" t="s">
        <v>61</v>
      </c>
      <c r="E41" s="65" t="s">
        <v>62</v>
      </c>
      <c r="F41" s="65"/>
      <c r="G41" s="65" t="s">
        <v>90</v>
      </c>
      <c r="H41" s="65"/>
      <c r="I41" s="65"/>
      <c r="J41" s="65" t="s">
        <v>86</v>
      </c>
      <c r="K41" s="65"/>
      <c r="L41" s="65" t="s">
        <v>70</v>
      </c>
      <c r="M41" s="136"/>
      <c r="N41" s="231"/>
    </row>
    <row r="42" spans="1:14" x14ac:dyDescent="0.2">
      <c r="A42" s="115"/>
      <c r="B42" s="131" t="s">
        <v>175</v>
      </c>
      <c r="C42" s="114" t="s">
        <v>4</v>
      </c>
      <c r="D42" s="126">
        <v>18</v>
      </c>
      <c r="E42" s="124" t="str">
        <f>IF(ISERROR(VLOOKUP(C42,[2]TabelaNorm!$A$2:$E$50,4,FALSE)),"",VLOOKUP(C42,[2]TabelaNorm!$A$2:$E$50,4,FALSE))</f>
        <v>mb</v>
      </c>
      <c r="F42" s="124" t="str">
        <f>IF(ISERROR(VLOOKUP(C42,[2]TabelaNorm!$A$2:$E$50,4,FALSE)),"","x")</f>
        <v>x</v>
      </c>
      <c r="G42" s="127">
        <f>IF(ISERROR(VLOOKUP($C42,[2]TabelaNorm!$A$2:$E$50,2,FALSE)),"",VLOOKUP($C42,[2]TabelaNorm!$A$2:$E$50,2,FALSE))</f>
        <v>0.26250000000000001</v>
      </c>
      <c r="H42" s="127" t="str">
        <f>IF(ISERROR(VLOOKUP($C42,[2]TabelaNorm!$A$2:$E$50,3,FALSE)),"",VLOOKUP($C42,[2]TabelaNorm!$A$2:$E$50,3,FALSE))</f>
        <v>m2/mb</v>
      </c>
      <c r="I42" s="124" t="str">
        <f>IF(ISERROR(IF(VLOOKUP($C42,[2]TabelaNorm!$A$2:$E$50,5,FALSE)=1,"x","")),"",IF(VLOOKUP($C42,[2]TabelaNorm!$A$2:$E$50,5,FALSE)=1,"x",""))</f>
        <v/>
      </c>
      <c r="J42" s="126"/>
      <c r="K42" s="124" t="str">
        <f>IF(ISERROR(VLOOKUP($C42,[2]TabelaNorm!$A$2:$E$50,4,FALSE)),"","=")</f>
        <v>=</v>
      </c>
      <c r="L42" s="148">
        <f t="shared" ref="L42:L94" si="0">IF(ISERROR(IF(I42="x",D42*G42*J42,D42*G42)),"",IF(I42="x",D42*G42*J42,D42*G42))</f>
        <v>4.7250000000000005</v>
      </c>
      <c r="M42" s="125" t="str">
        <f>IF(ISERROR(VLOOKUP($C42,[2]TabelaNorm!$A$2:$E$50,4,FALSE)),"","m2")</f>
        <v>m2</v>
      </c>
      <c r="N42" s="120"/>
    </row>
    <row r="43" spans="1:14" x14ac:dyDescent="0.2">
      <c r="A43" s="114"/>
      <c r="B43" s="131" t="s">
        <v>206</v>
      </c>
      <c r="C43" s="114" t="s">
        <v>3</v>
      </c>
      <c r="D43" s="126">
        <v>4</v>
      </c>
      <c r="E43" s="124" t="str">
        <f>IF(ISERROR(VLOOKUP(C43,[2]TabelaNorm!$A$2:$E$50,4,FALSE)),"",VLOOKUP(C43,[2]TabelaNorm!$A$2:$E$50,4,FALSE))</f>
        <v>mb</v>
      </c>
      <c r="F43" s="124" t="str">
        <f>IF(ISERROR(VLOOKUP(C43,[2]TabelaNorm!$A$2:$E$50,4,FALSE)),"","x")</f>
        <v>x</v>
      </c>
      <c r="G43" s="127">
        <f>IF(ISERROR(VLOOKUP($C43,[2]TabelaNorm!$A$2:$E$50,2,FALSE)),"",VLOOKUP($C43,[2]TabelaNorm!$A$2:$E$50,2,FALSE))</f>
        <v>0.5</v>
      </c>
      <c r="H43" s="127" t="str">
        <f>IF(ISERROR(VLOOKUP($C43,[2]TabelaNorm!$A$2:$E$50,3,FALSE)),"",VLOOKUP($C43,[2]TabelaNorm!$A$2:$E$50,3,FALSE))</f>
        <v>m2/mb</v>
      </c>
      <c r="I43" s="124" t="str">
        <f>IF(ISERROR(IF(VLOOKUP($C43,[2]TabelaNorm!$A$2:$E$50,5,FALSE)=1,"x","")),"",IF(VLOOKUP($C43,[2]TabelaNorm!$A$2:$E$50,5,FALSE)=1,"x",""))</f>
        <v/>
      </c>
      <c r="J43" s="126"/>
      <c r="K43" s="124" t="str">
        <f>IF(ISERROR(VLOOKUP($C43,[2]TabelaNorm!$A$2:$E$50,4,FALSE)),"","=")</f>
        <v>=</v>
      </c>
      <c r="L43" s="148">
        <f t="shared" si="0"/>
        <v>2</v>
      </c>
      <c r="M43" s="125" t="str">
        <f>IF(ISERROR(VLOOKUP($C43,[2]TabelaNorm!$A$2:$E$50,4,FALSE)),"","m2")</f>
        <v>m2</v>
      </c>
      <c r="N43" s="120"/>
    </row>
    <row r="44" spans="1:14" x14ac:dyDescent="0.2">
      <c r="A44" s="114"/>
      <c r="B44" s="131"/>
      <c r="C44" s="114" t="s">
        <v>27</v>
      </c>
      <c r="D44" s="126">
        <v>8</v>
      </c>
      <c r="E44" s="124" t="str">
        <f>IF(ISERROR(VLOOKUP(C44,[2]TabelaNorm!$A$2:$E$50,4,FALSE)),"",VLOOKUP(C44,[2]TabelaNorm!$A$2:$E$50,4,FALSE))</f>
        <v>mb</v>
      </c>
      <c r="F44" s="124" t="str">
        <f>IF(ISERROR(VLOOKUP(C44,[2]TabelaNorm!$A$2:$E$50,4,FALSE)),"","x")</f>
        <v>x</v>
      </c>
      <c r="G44" s="127">
        <f>IF(ISERROR(VLOOKUP($C44,[2]TabelaNorm!$A$2:$E$50,2,FALSE)),"",VLOOKUP($C44,[2]TabelaNorm!$A$2:$E$50,2,FALSE))</f>
        <v>0.12</v>
      </c>
      <c r="H44" s="127" t="str">
        <f>IF(ISERROR(VLOOKUP($C44,[2]TabelaNorm!$A$2:$E$50,3,FALSE)),"",VLOOKUP($C44,[2]TabelaNorm!$A$2:$E$50,3,FALSE))</f>
        <v>m2/mb</v>
      </c>
      <c r="I44" s="124" t="str">
        <f>IF(ISERROR(IF(VLOOKUP($C44,[2]TabelaNorm!$A$2:$E$50,5,FALSE)=1,"x","")),"",IF(VLOOKUP($C44,[2]TabelaNorm!$A$2:$E$50,5,FALSE)=1,"x",""))</f>
        <v/>
      </c>
      <c r="J44" s="126"/>
      <c r="K44" s="124" t="str">
        <f>IF(ISERROR(VLOOKUP($C44,[2]TabelaNorm!$A$2:$E$50,4,FALSE)),"","=")</f>
        <v>=</v>
      </c>
      <c r="L44" s="148">
        <f t="shared" si="0"/>
        <v>0.96</v>
      </c>
      <c r="M44" s="125" t="str">
        <f>IF(ISERROR(VLOOKUP($C44,[2]TabelaNorm!$A$2:$E$50,4,FALSE)),"","m2")</f>
        <v>m2</v>
      </c>
      <c r="N44" s="122"/>
    </row>
    <row r="45" spans="1:14" x14ac:dyDescent="0.2">
      <c r="A45" s="115"/>
      <c r="B45" s="130" t="s">
        <v>146</v>
      </c>
      <c r="C45" s="114" t="s">
        <v>8</v>
      </c>
      <c r="D45" s="126">
        <v>50</v>
      </c>
      <c r="E45" s="124" t="str">
        <f>IF(ISERROR(VLOOKUP(C45,[2]TabelaNorm!$A$2:$E$50,4,FALSE)),"",VLOOKUP(C45,[2]TabelaNorm!$A$2:$E$50,4,FALSE))</f>
        <v>mb</v>
      </c>
      <c r="F45" s="124" t="str">
        <f>IF(ISERROR(VLOOKUP(C45,[2]TabelaNorm!$A$2:$E$50,4,FALSE)),"","x")</f>
        <v>x</v>
      </c>
      <c r="G45" s="127">
        <f>IF(ISERROR(VLOOKUP($C45,[2]TabelaNorm!$A$2:$E$50,2,FALSE)),"",VLOOKUP($C45,[2]TabelaNorm!$A$2:$E$50,2,FALSE))</f>
        <v>0.12</v>
      </c>
      <c r="H45" s="127" t="str">
        <f>IF(ISERROR(VLOOKUP($C45,[2]TabelaNorm!$A$2:$E$50,3,FALSE)),"",VLOOKUP($C45,[2]TabelaNorm!$A$2:$E$50,3,FALSE))</f>
        <v>m2/mb</v>
      </c>
      <c r="I45" s="124" t="str">
        <f>IF(ISERROR(IF(VLOOKUP($C45,[2]TabelaNorm!$A$2:$E$50,5,FALSE)=1,"x","")),"",IF(VLOOKUP($C45,[2]TabelaNorm!$A$2:$E$50,5,FALSE)=1,"x",""))</f>
        <v/>
      </c>
      <c r="J45" s="126"/>
      <c r="K45" s="124" t="str">
        <f>IF(ISERROR(VLOOKUP($C45,[2]TabelaNorm!$A$2:$E$50,4,FALSE)),"","=")</f>
        <v>=</v>
      </c>
      <c r="L45" s="148">
        <f t="shared" si="0"/>
        <v>6</v>
      </c>
      <c r="M45" s="125" t="str">
        <f>IF(ISERROR(VLOOKUP($C45,[2]TabelaNorm!$A$2:$E$50,4,FALSE)),"","m2")</f>
        <v>m2</v>
      </c>
      <c r="N45" s="120"/>
    </row>
    <row r="46" spans="1:14" x14ac:dyDescent="0.2">
      <c r="A46" s="115"/>
      <c r="B46" s="130" t="s">
        <v>207</v>
      </c>
      <c r="C46" s="114" t="s">
        <v>16</v>
      </c>
      <c r="D46" s="126">
        <v>274</v>
      </c>
      <c r="E46" s="124" t="str">
        <f>IF(ISERROR(VLOOKUP(C46,[2]TabelaNorm!$A$2:$E$50,4,FALSE)),"",VLOOKUP(C46,[2]TabelaNorm!$A$2:$E$50,4,FALSE))</f>
        <v>mb</v>
      </c>
      <c r="F46" s="124" t="str">
        <f>IF(ISERROR(VLOOKUP(C46,[2]TabelaNorm!$A$2:$E$50,4,FALSE)),"","x")</f>
        <v>x</v>
      </c>
      <c r="G46" s="127">
        <f>IF(ISERROR(VLOOKUP($C46,[2]TabelaNorm!$A$2:$E$50,2,FALSE)),"",VLOOKUP($C46,[2]TabelaNorm!$A$2:$E$50,2,FALSE))</f>
        <v>0.24</v>
      </c>
      <c r="H46" s="127" t="str">
        <f>IF(ISERROR(VLOOKUP($C46,[2]TabelaNorm!$A$2:$E$50,3,FALSE)),"",VLOOKUP($C46,[2]TabelaNorm!$A$2:$E$50,3,FALSE))</f>
        <v>m2/mb</v>
      </c>
      <c r="I46" s="124" t="str">
        <f>IF(ISERROR(IF(VLOOKUP($C46,[2]TabelaNorm!$A$2:$E$50,5,FALSE)=1,"x","")),"",IF(VLOOKUP($C46,[2]TabelaNorm!$A$2:$E$50,5,FALSE)=1,"x",""))</f>
        <v/>
      </c>
      <c r="J46" s="126"/>
      <c r="K46" s="124" t="str">
        <f>IF(ISERROR(VLOOKUP($C46,[2]TabelaNorm!$A$2:$E$50,4,FALSE)),"","=")</f>
        <v>=</v>
      </c>
      <c r="L46" s="148">
        <f t="shared" si="0"/>
        <v>65.759999999999991</v>
      </c>
      <c r="M46" s="125" t="str">
        <f>IF(ISERROR(VLOOKUP($C46,[2]TabelaNorm!$A$2:$E$50,4,FALSE)),"","m2")</f>
        <v>m2</v>
      </c>
      <c r="N46" s="120"/>
    </row>
    <row r="47" spans="1:14" x14ac:dyDescent="0.2">
      <c r="A47" s="114"/>
      <c r="B47" s="130"/>
      <c r="C47" s="114" t="s">
        <v>28</v>
      </c>
      <c r="D47" s="126">
        <v>301</v>
      </c>
      <c r="E47" s="124" t="str">
        <f>IF(ISERROR(VLOOKUP(C47,[2]TabelaNorm!$A$2:$E$50,4,FALSE)),"",VLOOKUP(C47,[2]TabelaNorm!$A$2:$E$50,4,FALSE))</f>
        <v>mb</v>
      </c>
      <c r="F47" s="124" t="str">
        <f>IF(ISERROR(VLOOKUP(C47,[2]TabelaNorm!$A$2:$E$50,4,FALSE)),"","x")</f>
        <v>x</v>
      </c>
      <c r="G47" s="127">
        <f>IF(ISERROR(VLOOKUP($C47,[2]TabelaNorm!$A$2:$E$50,2,FALSE)),"",VLOOKUP($C47,[2]TabelaNorm!$A$2:$E$50,2,FALSE))</f>
        <v>0.24</v>
      </c>
      <c r="H47" s="127" t="str">
        <f>IF(ISERROR(VLOOKUP($C47,[2]TabelaNorm!$A$2:$E$50,3,FALSE)),"",VLOOKUP($C47,[2]TabelaNorm!$A$2:$E$50,3,FALSE))</f>
        <v>m2/mb</v>
      </c>
      <c r="I47" s="124" t="str">
        <f>IF(ISERROR(IF(VLOOKUP($C47,[2]TabelaNorm!$A$2:$E$50,5,FALSE)=1,"x","")),"",IF(VLOOKUP($C47,[2]TabelaNorm!$A$2:$E$50,5,FALSE)=1,"x",""))</f>
        <v/>
      </c>
      <c r="J47" s="126"/>
      <c r="K47" s="124" t="str">
        <f>IF(ISERROR(VLOOKUP($C47,[2]TabelaNorm!$A$2:$E$50,4,FALSE)),"","=")</f>
        <v>=</v>
      </c>
      <c r="L47" s="148">
        <f t="shared" si="0"/>
        <v>72.239999999999995</v>
      </c>
      <c r="M47" s="125" t="str">
        <f>IF(ISERROR(VLOOKUP($C47,[2]TabelaNorm!$A$2:$E$50,4,FALSE)),"","m2")</f>
        <v>m2</v>
      </c>
      <c r="N47" s="122"/>
    </row>
    <row r="48" spans="1:14" x14ac:dyDescent="0.2">
      <c r="A48" s="114"/>
      <c r="B48" s="130"/>
      <c r="C48" s="114" t="s">
        <v>27</v>
      </c>
      <c r="D48" s="126">
        <v>63</v>
      </c>
      <c r="E48" s="124" t="str">
        <f>IF(ISERROR(VLOOKUP(C48,[2]TabelaNorm!$A$2:$E$50,4,FALSE)),"",VLOOKUP(C48,[2]TabelaNorm!$A$2:$E$50,4,FALSE))</f>
        <v>mb</v>
      </c>
      <c r="F48" s="124" t="str">
        <f>IF(ISERROR(VLOOKUP(C48,[2]TabelaNorm!$A$2:$E$50,4,FALSE)),"","x")</f>
        <v>x</v>
      </c>
      <c r="G48" s="127">
        <f>IF(ISERROR(VLOOKUP($C48,[2]TabelaNorm!$A$2:$E$50,2,FALSE)),"",VLOOKUP($C48,[2]TabelaNorm!$A$2:$E$50,2,FALSE))</f>
        <v>0.12</v>
      </c>
      <c r="H48" s="127" t="str">
        <f>IF(ISERROR(VLOOKUP($C48,[2]TabelaNorm!$A$2:$E$50,3,FALSE)),"",VLOOKUP($C48,[2]TabelaNorm!$A$2:$E$50,3,FALSE))</f>
        <v>m2/mb</v>
      </c>
      <c r="I48" s="124" t="str">
        <f>IF(ISERROR(IF(VLOOKUP($C48,[2]TabelaNorm!$A$2:$E$50,5,FALSE)=1,"x","")),"",IF(VLOOKUP($C48,[2]TabelaNorm!$A$2:$E$50,5,FALSE)=1,"x",""))</f>
        <v/>
      </c>
      <c r="J48" s="126"/>
      <c r="K48" s="124" t="str">
        <f>IF(ISERROR(VLOOKUP($C48,[2]TabelaNorm!$A$2:$E$50,4,FALSE)),"","=")</f>
        <v>=</v>
      </c>
      <c r="L48" s="148">
        <f t="shared" si="0"/>
        <v>7.56</v>
      </c>
      <c r="M48" s="125" t="str">
        <f>IF(ISERROR(VLOOKUP($C48,[2]TabelaNorm!$A$2:$E$50,4,FALSE)),"","m2")</f>
        <v>m2</v>
      </c>
      <c r="N48" s="122"/>
    </row>
    <row r="49" spans="1:14" x14ac:dyDescent="0.2">
      <c r="A49" s="114"/>
      <c r="B49" s="130"/>
      <c r="C49" s="114" t="s">
        <v>101</v>
      </c>
      <c r="D49" s="126">
        <v>138</v>
      </c>
      <c r="E49" s="124" t="str">
        <f>IF(ISERROR(VLOOKUP(C49,[2]TabelaNorm!$A$2:$E$50,4,FALSE)),"",VLOOKUP(C49,[2]TabelaNorm!$A$2:$E$50,4,FALSE))</f>
        <v>mb</v>
      </c>
      <c r="F49" s="124" t="str">
        <f>IF(ISERROR(VLOOKUP(C49,[2]TabelaNorm!$A$2:$E$50,4,FALSE)),"","x")</f>
        <v>x</v>
      </c>
      <c r="G49" s="127">
        <f>IF(ISERROR(VLOOKUP($C49,[2]TabelaNorm!$A$2:$E$50,2,FALSE)),"",VLOOKUP($C49,[2]TabelaNorm!$A$2:$E$50,2,FALSE))</f>
        <v>0.12</v>
      </c>
      <c r="H49" s="127" t="str">
        <f>IF(ISERROR(VLOOKUP($C49,[2]TabelaNorm!$A$2:$E$50,3,FALSE)),"",VLOOKUP($C49,[2]TabelaNorm!$A$2:$E$50,3,FALSE))</f>
        <v>m2/mb</v>
      </c>
      <c r="I49" s="124" t="str">
        <f>IF(ISERROR(IF(VLOOKUP($C49,[2]TabelaNorm!$A$2:$E$50,5,FALSE)=1,"x","")),"",IF(VLOOKUP($C49,[2]TabelaNorm!$A$2:$E$50,5,FALSE)=1,"x",""))</f>
        <v/>
      </c>
      <c r="J49" s="126"/>
      <c r="K49" s="124" t="str">
        <f>IF(ISERROR(VLOOKUP($C49,[2]TabelaNorm!$A$2:$E$50,4,FALSE)),"","=")</f>
        <v>=</v>
      </c>
      <c r="L49" s="148">
        <f t="shared" si="0"/>
        <v>16.559999999999999</v>
      </c>
      <c r="M49" s="125" t="str">
        <f>IF(ISERROR(VLOOKUP($C49,[2]TabelaNorm!$A$2:$E$50,4,FALSE)),"","m2")</f>
        <v>m2</v>
      </c>
      <c r="N49" s="163"/>
    </row>
    <row r="50" spans="1:14" x14ac:dyDescent="0.2">
      <c r="A50" s="114"/>
      <c r="B50" s="130" t="s">
        <v>250</v>
      </c>
      <c r="C50" s="114" t="s">
        <v>1</v>
      </c>
      <c r="D50" s="126">
        <v>5</v>
      </c>
      <c r="E50" s="124" t="str">
        <f>IF(ISERROR(VLOOKUP(C50,[2]TabelaNorm!$A$2:$E$50,4,FALSE)),"",VLOOKUP(C50,[2]TabelaNorm!$A$2:$E$50,4,FALSE))</f>
        <v>szt</v>
      </c>
      <c r="F50" s="124" t="str">
        <f>IF(ISERROR(VLOOKUP(C50,[2]TabelaNorm!$A$2:$E$50,4,FALSE)),"","x")</f>
        <v>x</v>
      </c>
      <c r="G50" s="127">
        <f>IF(ISERROR(VLOOKUP($C50,[2]TabelaNorm!$A$2:$E$50,2,FALSE)),"",VLOOKUP($C50,[2]TabelaNorm!$A$2:$E$50,2,FALSE))</f>
        <v>0.5</v>
      </c>
      <c r="H50" s="127" t="str">
        <f>IF(ISERROR(VLOOKUP($C50,[2]TabelaNorm!$A$2:$E$50,3,FALSE)),"",VLOOKUP($C50,[2]TabelaNorm!$A$2:$E$50,3,FALSE))</f>
        <v>m2</v>
      </c>
      <c r="I50" s="124" t="str">
        <f>IF(ISERROR(IF(VLOOKUP($C50,[2]TabelaNorm!$A$2:$E$50,5,FALSE)=1,"x","")),"",IF(VLOOKUP($C50,[2]TabelaNorm!$A$2:$E$50,5,FALSE)=1,"x",""))</f>
        <v>x</v>
      </c>
      <c r="J50" s="126">
        <v>4</v>
      </c>
      <c r="K50" s="124" t="str">
        <f>IF(ISERROR(VLOOKUP($C50,[2]TabelaNorm!$A$2:$E$50,4,FALSE)),"","=")</f>
        <v>=</v>
      </c>
      <c r="L50" s="148">
        <f t="shared" si="0"/>
        <v>10</v>
      </c>
      <c r="M50" s="125" t="str">
        <f>IF(ISERROR(VLOOKUP($C50,[2]TabelaNorm!$A$2:$E$50,4,FALSE)),"","m2")</f>
        <v>m2</v>
      </c>
      <c r="N50" s="163"/>
    </row>
    <row r="51" spans="1:14" x14ac:dyDescent="0.2">
      <c r="A51" s="114"/>
      <c r="B51" s="130"/>
      <c r="C51" s="114" t="s">
        <v>5</v>
      </c>
      <c r="D51" s="126">
        <v>6</v>
      </c>
      <c r="E51" s="124" t="str">
        <f>IF(ISERROR(VLOOKUP(C51,[2]TabelaNorm!$A$2:$E$50,4,FALSE)),"",VLOOKUP(C51,[2]TabelaNorm!$A$2:$E$50,4,FALSE))</f>
        <v>mb</v>
      </c>
      <c r="F51" s="124" t="str">
        <f>IF(ISERROR(VLOOKUP(C51,[2]TabelaNorm!$A$2:$E$50,4,FALSE)),"","x")</f>
        <v>x</v>
      </c>
      <c r="G51" s="127">
        <f>IF(ISERROR(VLOOKUP($C51,[2]TabelaNorm!$A$2:$E$50,2,FALSE)),"",VLOOKUP($C51,[2]TabelaNorm!$A$2:$E$50,2,FALSE))</f>
        <v>0.375</v>
      </c>
      <c r="H51" s="127" t="str">
        <f>IF(ISERROR(VLOOKUP($C51,[2]TabelaNorm!$A$2:$E$50,3,FALSE)),"",VLOOKUP($C51,[2]TabelaNorm!$A$2:$E$50,3,FALSE))</f>
        <v>m2/mb</v>
      </c>
      <c r="I51" s="124" t="str">
        <f>IF(ISERROR(IF(VLOOKUP($C51,[2]TabelaNorm!$A$2:$E$50,5,FALSE)=1,"x","")),"",IF(VLOOKUP($C51,[2]TabelaNorm!$A$2:$E$50,5,FALSE)=1,"x",""))</f>
        <v/>
      </c>
      <c r="J51" s="126"/>
      <c r="K51" s="124" t="str">
        <f>IF(ISERROR(VLOOKUP($C51,[2]TabelaNorm!$A$2:$E$50,4,FALSE)),"","=")</f>
        <v>=</v>
      </c>
      <c r="L51" s="148">
        <f t="shared" si="0"/>
        <v>2.25</v>
      </c>
      <c r="M51" s="125" t="str">
        <f>IF(ISERROR(VLOOKUP($C51,[2]TabelaNorm!$A$2:$E$50,4,FALSE)),"","m2")</f>
        <v>m2</v>
      </c>
      <c r="N51" s="163"/>
    </row>
    <row r="52" spans="1:14" x14ac:dyDescent="0.2">
      <c r="A52" s="160"/>
      <c r="B52" s="130"/>
      <c r="C52" s="114" t="s">
        <v>4</v>
      </c>
      <c r="D52" s="126">
        <v>8</v>
      </c>
      <c r="E52" s="124" t="str">
        <f>IF(ISERROR(VLOOKUP(C52,[2]TabelaNorm!$A$2:$E$50,4,FALSE)),"",VLOOKUP(C52,[2]TabelaNorm!$A$2:$E$50,4,FALSE))</f>
        <v>mb</v>
      </c>
      <c r="F52" s="124" t="str">
        <f>IF(ISERROR(VLOOKUP(C52,[2]TabelaNorm!$A$2:$E$50,4,FALSE)),"","x")</f>
        <v>x</v>
      </c>
      <c r="G52" s="127">
        <f>IF(ISERROR(VLOOKUP($C52,[2]TabelaNorm!$A$2:$E$50,2,FALSE)),"",VLOOKUP($C52,[2]TabelaNorm!$A$2:$E$50,2,FALSE))</f>
        <v>0.26250000000000001</v>
      </c>
      <c r="H52" s="127" t="str">
        <f>IF(ISERROR(VLOOKUP($C52,[2]TabelaNorm!$A$2:$E$50,3,FALSE)),"",VLOOKUP($C52,[2]TabelaNorm!$A$2:$E$50,3,FALSE))</f>
        <v>m2/mb</v>
      </c>
      <c r="I52" s="124" t="str">
        <f>IF(ISERROR(IF(VLOOKUP($C52,[2]TabelaNorm!$A$2:$E$50,5,FALSE)=1,"x","")),"",IF(VLOOKUP($C52,[2]TabelaNorm!$A$2:$E$50,5,FALSE)=1,"x",""))</f>
        <v/>
      </c>
      <c r="J52" s="126"/>
      <c r="K52" s="124" t="str">
        <f>IF(ISERROR(VLOOKUP($C52,[2]TabelaNorm!$A$2:$E$50,4,FALSE)),"","=")</f>
        <v>=</v>
      </c>
      <c r="L52" s="148">
        <f t="shared" si="0"/>
        <v>2.1</v>
      </c>
      <c r="M52" s="125" t="str">
        <f>IF(ISERROR(VLOOKUP($C52,[2]TabelaNorm!$A$2:$E$50,4,FALSE)),"","m2")</f>
        <v>m2</v>
      </c>
      <c r="N52" s="122"/>
    </row>
    <row r="53" spans="1:14" x14ac:dyDescent="0.2">
      <c r="A53" s="114"/>
      <c r="B53" s="130"/>
      <c r="C53" s="114" t="s">
        <v>27</v>
      </c>
      <c r="D53" s="126">
        <v>12</v>
      </c>
      <c r="E53" s="124" t="str">
        <f>IF(ISERROR(VLOOKUP(C53,[2]TabelaNorm!$A$2:$E$50,4,FALSE)),"",VLOOKUP(C53,[2]TabelaNorm!$A$2:$E$50,4,FALSE))</f>
        <v>mb</v>
      </c>
      <c r="F53" s="124" t="str">
        <f>IF(ISERROR(VLOOKUP(C53,[2]TabelaNorm!$A$2:$E$50,4,FALSE)),"","x")</f>
        <v>x</v>
      </c>
      <c r="G53" s="127">
        <f>IF(ISERROR(VLOOKUP($C53,[2]TabelaNorm!$A$2:$E$50,2,FALSE)),"",VLOOKUP($C53,[2]TabelaNorm!$A$2:$E$50,2,FALSE))</f>
        <v>0.12</v>
      </c>
      <c r="H53" s="127" t="str">
        <f>IF(ISERROR(VLOOKUP($C53,[2]TabelaNorm!$A$2:$E$50,3,FALSE)),"",VLOOKUP($C53,[2]TabelaNorm!$A$2:$E$50,3,FALSE))</f>
        <v>m2/mb</v>
      </c>
      <c r="I53" s="124" t="str">
        <f>IF(ISERROR(IF(VLOOKUP($C53,[2]TabelaNorm!$A$2:$E$50,5,FALSE)=1,"x","")),"",IF(VLOOKUP($C53,[2]TabelaNorm!$A$2:$E$50,5,FALSE)=1,"x",""))</f>
        <v/>
      </c>
      <c r="J53" s="126"/>
      <c r="K53" s="124" t="str">
        <f>IF(ISERROR(VLOOKUP($C53,[2]TabelaNorm!$A$2:$E$50,4,FALSE)),"","=")</f>
        <v>=</v>
      </c>
      <c r="L53" s="148">
        <f t="shared" si="0"/>
        <v>1.44</v>
      </c>
      <c r="M53" s="125" t="str">
        <f>IF(ISERROR(VLOOKUP($C53,[2]TabelaNorm!$A$2:$E$50,4,FALSE)),"","m2")</f>
        <v>m2</v>
      </c>
      <c r="N53" s="122"/>
    </row>
    <row r="54" spans="1:14" x14ac:dyDescent="0.2">
      <c r="A54" s="114"/>
      <c r="B54" s="130" t="s">
        <v>139</v>
      </c>
      <c r="C54" s="114" t="s">
        <v>4</v>
      </c>
      <c r="D54" s="126">
        <v>33</v>
      </c>
      <c r="E54" s="124" t="str">
        <f>IF(ISERROR(VLOOKUP(C54,[2]TabelaNorm!$A$2:$E$50,4,FALSE)),"",VLOOKUP(C54,[2]TabelaNorm!$A$2:$E$50,4,FALSE))</f>
        <v>mb</v>
      </c>
      <c r="F54" s="124" t="str">
        <f>IF(ISERROR(VLOOKUP(C54,[2]TabelaNorm!$A$2:$E$50,4,FALSE)),"","x")</f>
        <v>x</v>
      </c>
      <c r="G54" s="127">
        <f>IF(ISERROR(VLOOKUP($C54,[2]TabelaNorm!$A$2:$E$50,2,FALSE)),"",VLOOKUP($C54,[2]TabelaNorm!$A$2:$E$50,2,FALSE))</f>
        <v>0.26250000000000001</v>
      </c>
      <c r="H54" s="127" t="str">
        <f>IF(ISERROR(VLOOKUP($C54,[2]TabelaNorm!$A$2:$E$50,3,FALSE)),"",VLOOKUP($C54,[2]TabelaNorm!$A$2:$E$50,3,FALSE))</f>
        <v>m2/mb</v>
      </c>
      <c r="I54" s="124" t="str">
        <f>IF(ISERROR(IF(VLOOKUP($C54,[2]TabelaNorm!$A$2:$E$50,5,FALSE)=1,"x","")),"",IF(VLOOKUP($C54,[2]TabelaNorm!$A$2:$E$50,5,FALSE)=1,"x",""))</f>
        <v/>
      </c>
      <c r="J54" s="126"/>
      <c r="K54" s="124" t="str">
        <f>IF(ISERROR(VLOOKUP($C54,[2]TabelaNorm!$A$2:$E$50,4,FALSE)),"","=")</f>
        <v>=</v>
      </c>
      <c r="L54" s="148">
        <f t="shared" si="0"/>
        <v>8.6624999999999996</v>
      </c>
      <c r="M54" s="125" t="str">
        <f>IF(ISERROR(VLOOKUP($C54,[2]TabelaNorm!$A$2:$E$50,4,FALSE)),"","m2")</f>
        <v>m2</v>
      </c>
      <c r="N54" s="146"/>
    </row>
    <row r="55" spans="1:14" x14ac:dyDescent="0.2">
      <c r="A55" s="114"/>
      <c r="B55" s="130" t="s">
        <v>209</v>
      </c>
      <c r="C55" s="114" t="s">
        <v>4</v>
      </c>
      <c r="D55" s="126">
        <v>13</v>
      </c>
      <c r="E55" s="124" t="str">
        <f>IF(ISERROR(VLOOKUP(C55,[2]TabelaNorm!$A$2:$E$50,4,FALSE)),"",VLOOKUP(C55,[2]TabelaNorm!$A$2:$E$50,4,FALSE))</f>
        <v>mb</v>
      </c>
      <c r="F55" s="124" t="str">
        <f>IF(ISERROR(VLOOKUP(C55,[2]TabelaNorm!$A$2:$E$50,4,FALSE)),"","x")</f>
        <v>x</v>
      </c>
      <c r="G55" s="127">
        <f>IF(ISERROR(VLOOKUP($C55,[2]TabelaNorm!$A$2:$E$50,2,FALSE)),"",VLOOKUP($C55,[2]TabelaNorm!$A$2:$E$50,2,FALSE))</f>
        <v>0.26250000000000001</v>
      </c>
      <c r="H55" s="127" t="str">
        <f>IF(ISERROR(VLOOKUP($C55,[2]TabelaNorm!$A$2:$E$50,3,FALSE)),"",VLOOKUP($C55,[2]TabelaNorm!$A$2:$E$50,3,FALSE))</f>
        <v>m2/mb</v>
      </c>
      <c r="I55" s="124" t="str">
        <f>IF(ISERROR(IF(VLOOKUP($C55,[2]TabelaNorm!$A$2:$E$50,5,FALSE)=1,"x","")),"",IF(VLOOKUP($C55,[2]TabelaNorm!$A$2:$E$50,5,FALSE)=1,"x",""))</f>
        <v/>
      </c>
      <c r="J55" s="126"/>
      <c r="K55" s="124" t="str">
        <f>IF(ISERROR(VLOOKUP($C55,[2]TabelaNorm!$A$2:$E$50,4,FALSE)),"","=")</f>
        <v>=</v>
      </c>
      <c r="L55" s="148">
        <f t="shared" si="0"/>
        <v>3.4125000000000001</v>
      </c>
      <c r="M55" s="125" t="str">
        <f>IF(ISERROR(VLOOKUP($C55,[2]TabelaNorm!$A$2:$E$50,4,FALSE)),"","m2")</f>
        <v>m2</v>
      </c>
      <c r="N55" s="122"/>
    </row>
    <row r="56" spans="1:14" x14ac:dyDescent="0.2">
      <c r="A56" s="114"/>
      <c r="B56" s="130"/>
      <c r="C56" s="114" t="s">
        <v>16</v>
      </c>
      <c r="D56" s="126">
        <v>19</v>
      </c>
      <c r="E56" s="124" t="str">
        <f>IF(ISERROR(VLOOKUP(C56,[2]TabelaNorm!$A$2:$E$50,4,FALSE)),"",VLOOKUP(C56,[2]TabelaNorm!$A$2:$E$50,4,FALSE))</f>
        <v>mb</v>
      </c>
      <c r="F56" s="124" t="str">
        <f>IF(ISERROR(VLOOKUP(C56,[2]TabelaNorm!$A$2:$E$50,4,FALSE)),"","x")</f>
        <v>x</v>
      </c>
      <c r="G56" s="127">
        <f>IF(ISERROR(VLOOKUP($C56,[2]TabelaNorm!$A$2:$E$50,2,FALSE)),"",VLOOKUP($C56,[2]TabelaNorm!$A$2:$E$50,2,FALSE))</f>
        <v>0.24</v>
      </c>
      <c r="H56" s="127" t="str">
        <f>IF(ISERROR(VLOOKUP($C56,[2]TabelaNorm!$A$2:$E$50,3,FALSE)),"",VLOOKUP($C56,[2]TabelaNorm!$A$2:$E$50,3,FALSE))</f>
        <v>m2/mb</v>
      </c>
      <c r="I56" s="124" t="str">
        <f>IF(ISERROR(IF(VLOOKUP($C56,[2]TabelaNorm!$A$2:$E$50,5,FALSE)=1,"x","")),"",IF(VLOOKUP($C56,[2]TabelaNorm!$A$2:$E$50,5,FALSE)=1,"x",""))</f>
        <v/>
      </c>
      <c r="J56" s="126"/>
      <c r="K56" s="124" t="str">
        <f>IF(ISERROR(VLOOKUP($C56,[2]TabelaNorm!$A$2:$E$50,4,FALSE)),"","=")</f>
        <v>=</v>
      </c>
      <c r="L56" s="148">
        <f t="shared" si="0"/>
        <v>4.5599999999999996</v>
      </c>
      <c r="M56" s="125" t="str">
        <f>IF(ISERROR(VLOOKUP($C56,[2]TabelaNorm!$A$2:$E$50,4,FALSE)),"","m2")</f>
        <v>m2</v>
      </c>
      <c r="N56" s="163"/>
    </row>
    <row r="57" spans="1:14" x14ac:dyDescent="0.2">
      <c r="A57" s="160"/>
      <c r="B57" s="130"/>
      <c r="C57" s="114" t="s">
        <v>28</v>
      </c>
      <c r="D57" s="126">
        <v>6</v>
      </c>
      <c r="E57" s="124" t="str">
        <f>IF(ISERROR(VLOOKUP(C57,[2]TabelaNorm!$A$2:$E$50,4,FALSE)),"",VLOOKUP(C57,[2]TabelaNorm!$A$2:$E$50,4,FALSE))</f>
        <v>mb</v>
      </c>
      <c r="F57" s="124" t="str">
        <f>IF(ISERROR(VLOOKUP(C57,[2]TabelaNorm!$A$2:$E$50,4,FALSE)),"","x")</f>
        <v>x</v>
      </c>
      <c r="G57" s="127">
        <f>IF(ISERROR(VLOOKUP($C57,[2]TabelaNorm!$A$2:$E$50,2,FALSE)),"",VLOOKUP($C57,[2]TabelaNorm!$A$2:$E$50,2,FALSE))</f>
        <v>0.24</v>
      </c>
      <c r="H57" s="127" t="str">
        <f>IF(ISERROR(VLOOKUP($C57,[2]TabelaNorm!$A$2:$E$50,3,FALSE)),"",VLOOKUP($C57,[2]TabelaNorm!$A$2:$E$50,3,FALSE))</f>
        <v>m2/mb</v>
      </c>
      <c r="I57" s="124" t="str">
        <f>IF(ISERROR(IF(VLOOKUP($C57,[2]TabelaNorm!$A$2:$E$50,5,FALSE)=1,"x","")),"",IF(VLOOKUP($C57,[2]TabelaNorm!$A$2:$E$50,5,FALSE)=1,"x",""))</f>
        <v/>
      </c>
      <c r="J57" s="126"/>
      <c r="K57" s="124" t="str">
        <f>IF(ISERROR(VLOOKUP($C57,[2]TabelaNorm!$A$2:$E$50,4,FALSE)),"","=")</f>
        <v>=</v>
      </c>
      <c r="L57" s="148">
        <f t="shared" si="0"/>
        <v>1.44</v>
      </c>
      <c r="M57" s="125" t="str">
        <f>IF(ISERROR(VLOOKUP($C57,[2]TabelaNorm!$A$2:$E$50,4,FALSE)),"","m2")</f>
        <v>m2</v>
      </c>
      <c r="N57" s="146"/>
    </row>
    <row r="58" spans="1:14" x14ac:dyDescent="0.2">
      <c r="A58" s="114"/>
      <c r="B58" s="130" t="s">
        <v>210</v>
      </c>
      <c r="C58" s="114" t="s">
        <v>4</v>
      </c>
      <c r="D58" s="126">
        <v>12</v>
      </c>
      <c r="E58" s="124" t="str">
        <f>IF(ISERROR(VLOOKUP(C58,[2]TabelaNorm!$A$2:$E$50,4,FALSE)),"",VLOOKUP(C58,[2]TabelaNorm!$A$2:$E$50,4,FALSE))</f>
        <v>mb</v>
      </c>
      <c r="F58" s="124" t="str">
        <f>IF(ISERROR(VLOOKUP(C58,[2]TabelaNorm!$A$2:$E$50,4,FALSE)),"","x")</f>
        <v>x</v>
      </c>
      <c r="G58" s="127">
        <f>IF(ISERROR(VLOOKUP($C58,[2]TabelaNorm!$A$2:$E$50,2,FALSE)),"",VLOOKUP($C58,[2]TabelaNorm!$A$2:$E$50,2,FALSE))</f>
        <v>0.26250000000000001</v>
      </c>
      <c r="H58" s="127" t="str">
        <f>IF(ISERROR(VLOOKUP($C58,[2]TabelaNorm!$A$2:$E$50,3,FALSE)),"",VLOOKUP($C58,[2]TabelaNorm!$A$2:$E$50,3,FALSE))</f>
        <v>m2/mb</v>
      </c>
      <c r="I58" s="124" t="str">
        <f>IF(ISERROR(IF(VLOOKUP($C58,[2]TabelaNorm!$A$2:$E$50,5,FALSE)=1,"x","")),"",IF(VLOOKUP($C58,[2]TabelaNorm!$A$2:$E$50,5,FALSE)=1,"x",""))</f>
        <v/>
      </c>
      <c r="J58" s="126"/>
      <c r="K58" s="124" t="str">
        <f>IF(ISERROR(VLOOKUP($C58,[2]TabelaNorm!$A$2:$E$50,4,FALSE)),"","=")</f>
        <v>=</v>
      </c>
      <c r="L58" s="148">
        <f t="shared" si="0"/>
        <v>3.1500000000000004</v>
      </c>
      <c r="M58" s="125" t="str">
        <f>IF(ISERROR(VLOOKUP($C58,[2]TabelaNorm!$A$2:$E$50,4,FALSE)),"","m2")</f>
        <v>m2</v>
      </c>
      <c r="N58" s="122"/>
    </row>
    <row r="59" spans="1:14" x14ac:dyDescent="0.2">
      <c r="A59" s="114"/>
      <c r="B59" s="130" t="s">
        <v>162</v>
      </c>
      <c r="C59" s="114" t="s">
        <v>4</v>
      </c>
      <c r="D59" s="126">
        <v>28</v>
      </c>
      <c r="E59" s="124" t="str">
        <f>IF(ISERROR(VLOOKUP(C59,[2]TabelaNorm!$A$2:$E$50,4,FALSE)),"",VLOOKUP(C59,[2]TabelaNorm!$A$2:$E$50,4,FALSE))</f>
        <v>mb</v>
      </c>
      <c r="F59" s="124" t="str">
        <f>IF(ISERROR(VLOOKUP(C59,[2]TabelaNorm!$A$2:$E$50,4,FALSE)),"","x")</f>
        <v>x</v>
      </c>
      <c r="G59" s="127">
        <f>IF(ISERROR(VLOOKUP($C59,[2]TabelaNorm!$A$2:$E$50,2,FALSE)),"",VLOOKUP($C59,[2]TabelaNorm!$A$2:$E$50,2,FALSE))</f>
        <v>0.26250000000000001</v>
      </c>
      <c r="H59" s="127" t="str">
        <f>IF(ISERROR(VLOOKUP($C59,[2]TabelaNorm!$A$2:$E$50,3,FALSE)),"",VLOOKUP($C59,[2]TabelaNorm!$A$2:$E$50,3,FALSE))</f>
        <v>m2/mb</v>
      </c>
      <c r="I59" s="124" t="str">
        <f>IF(ISERROR(IF(VLOOKUP($C59,[2]TabelaNorm!$A$2:$E$50,5,FALSE)=1,"x","")),"",IF(VLOOKUP($C59,[2]TabelaNorm!$A$2:$E$50,5,FALSE)=1,"x",""))</f>
        <v/>
      </c>
      <c r="J59" s="126"/>
      <c r="K59" s="124" t="str">
        <f>IF(ISERROR(VLOOKUP($C59,[2]TabelaNorm!$A$2:$E$50,4,FALSE)),"","=")</f>
        <v>=</v>
      </c>
      <c r="L59" s="148">
        <f t="shared" si="0"/>
        <v>7.3500000000000005</v>
      </c>
      <c r="M59" s="125" t="str">
        <f>IF(ISERROR(VLOOKUP($C59,[2]TabelaNorm!$A$2:$E$50,4,FALSE)),"","m2")</f>
        <v>m2</v>
      </c>
      <c r="N59" s="122"/>
    </row>
    <row r="60" spans="1:14" x14ac:dyDescent="0.2">
      <c r="A60" s="114"/>
      <c r="B60" s="130" t="s">
        <v>160</v>
      </c>
      <c r="C60" s="114" t="s">
        <v>28</v>
      </c>
      <c r="D60" s="126">
        <v>166</v>
      </c>
      <c r="E60" s="124" t="str">
        <f>IF(ISERROR(VLOOKUP(C60,[2]TabelaNorm!$A$2:$E$50,4,FALSE)),"",VLOOKUP(C60,[2]TabelaNorm!$A$2:$E$50,4,FALSE))</f>
        <v>mb</v>
      </c>
      <c r="F60" s="124" t="str">
        <f>IF(ISERROR(VLOOKUP(C60,[2]TabelaNorm!$A$2:$E$50,4,FALSE)),"","x")</f>
        <v>x</v>
      </c>
      <c r="G60" s="127">
        <f>IF(ISERROR(VLOOKUP($C60,[2]TabelaNorm!$A$2:$E$50,2,FALSE)),"",VLOOKUP($C60,[2]TabelaNorm!$A$2:$E$50,2,FALSE))</f>
        <v>0.24</v>
      </c>
      <c r="H60" s="127" t="str">
        <f>IF(ISERROR(VLOOKUP($C60,[2]TabelaNorm!$A$2:$E$50,3,FALSE)),"",VLOOKUP($C60,[2]TabelaNorm!$A$2:$E$50,3,FALSE))</f>
        <v>m2/mb</v>
      </c>
      <c r="I60" s="124" t="str">
        <f>IF(ISERROR(IF(VLOOKUP($C60,[2]TabelaNorm!$A$2:$E$50,5,FALSE)=1,"x","")),"",IF(VLOOKUP($C60,[2]TabelaNorm!$A$2:$E$50,5,FALSE)=1,"x",""))</f>
        <v/>
      </c>
      <c r="J60" s="126"/>
      <c r="K60" s="124" t="str">
        <f>IF(ISERROR(VLOOKUP($C60,[2]TabelaNorm!$A$2:$E$50,4,FALSE)),"","=")</f>
        <v>=</v>
      </c>
      <c r="L60" s="148">
        <f t="shared" si="0"/>
        <v>39.839999999999996</v>
      </c>
      <c r="M60" s="125" t="str">
        <f>IF(ISERROR(VLOOKUP($C60,[2]TabelaNorm!$A$2:$E$50,4,FALSE)),"","m2")</f>
        <v>m2</v>
      </c>
      <c r="N60" s="122"/>
    </row>
    <row r="61" spans="1:14" x14ac:dyDescent="0.2">
      <c r="A61" s="114"/>
      <c r="B61" s="130"/>
      <c r="C61" s="114" t="s">
        <v>16</v>
      </c>
      <c r="D61" s="126">
        <v>53</v>
      </c>
      <c r="E61" s="124" t="str">
        <f>IF(ISERROR(VLOOKUP(C61,[2]TabelaNorm!$A$2:$E$50,4,FALSE)),"",VLOOKUP(C61,[2]TabelaNorm!$A$2:$E$50,4,FALSE))</f>
        <v>mb</v>
      </c>
      <c r="F61" s="124" t="str">
        <f>IF(ISERROR(VLOOKUP(C61,[2]TabelaNorm!$A$2:$E$50,4,FALSE)),"","x")</f>
        <v>x</v>
      </c>
      <c r="G61" s="127">
        <f>IF(ISERROR(VLOOKUP($C61,[2]TabelaNorm!$A$2:$E$50,2,FALSE)),"",VLOOKUP($C61,[2]TabelaNorm!$A$2:$E$50,2,FALSE))</f>
        <v>0.24</v>
      </c>
      <c r="H61" s="127" t="str">
        <f>IF(ISERROR(VLOOKUP($C61,[2]TabelaNorm!$A$2:$E$50,3,FALSE)),"",VLOOKUP($C61,[2]TabelaNorm!$A$2:$E$50,3,FALSE))</f>
        <v>m2/mb</v>
      </c>
      <c r="I61" s="124" t="str">
        <f>IF(ISERROR(IF(VLOOKUP($C61,[2]TabelaNorm!$A$2:$E$50,5,FALSE)=1,"x","")),"",IF(VLOOKUP($C61,[2]TabelaNorm!$A$2:$E$50,5,FALSE)=1,"x",""))</f>
        <v/>
      </c>
      <c r="J61" s="126"/>
      <c r="K61" s="124" t="str">
        <f>IF(ISERROR(VLOOKUP($C61,[2]TabelaNorm!$A$2:$E$50,4,FALSE)),"","=")</f>
        <v>=</v>
      </c>
      <c r="L61" s="148">
        <f t="shared" si="0"/>
        <v>12.719999999999999</v>
      </c>
      <c r="M61" s="125" t="str">
        <f>IF(ISERROR(VLOOKUP($C61,[2]TabelaNorm!$A$2:$E$50,4,FALSE)),"","m2")</f>
        <v>m2</v>
      </c>
      <c r="N61" s="122"/>
    </row>
    <row r="62" spans="1:14" x14ac:dyDescent="0.2">
      <c r="A62" s="114"/>
      <c r="B62" s="130"/>
      <c r="C62" s="114" t="s">
        <v>30</v>
      </c>
      <c r="D62" s="126">
        <v>5</v>
      </c>
      <c r="E62" s="124" t="str">
        <f>IF(ISERROR(VLOOKUP(C62,[2]TabelaNorm!$A$2:$E$50,4,FALSE)),"",VLOOKUP(C62,[2]TabelaNorm!$A$2:$E$50,4,FALSE))</f>
        <v>szt</v>
      </c>
      <c r="F62" s="124" t="str">
        <f>IF(ISERROR(VLOOKUP(C62,[2]TabelaNorm!$A$2:$E$50,4,FALSE)),"","x")</f>
        <v>x</v>
      </c>
      <c r="G62" s="127">
        <f>IF(ISERROR(VLOOKUP($C62,[2]TabelaNorm!$A$2:$E$50,2,FALSE)),"",VLOOKUP($C62,[2]TabelaNorm!$A$2:$E$50,2,FALSE))</f>
        <v>1.49</v>
      </c>
      <c r="H62" s="127" t="str">
        <f>IF(ISERROR(VLOOKUP($C62,[2]TabelaNorm!$A$2:$E$50,3,FALSE)),"",VLOOKUP($C62,[2]TabelaNorm!$A$2:$E$50,3,FALSE))</f>
        <v>m2</v>
      </c>
      <c r="I62" s="124" t="str">
        <f>IF(ISERROR(IF(VLOOKUP($C62,[2]TabelaNorm!$A$2:$E$50,5,FALSE)=1,"x","")),"",IF(VLOOKUP($C62,[2]TabelaNorm!$A$2:$E$50,5,FALSE)=1,"x",""))</f>
        <v/>
      </c>
      <c r="J62" s="126"/>
      <c r="K62" s="124" t="str">
        <f>IF(ISERROR(VLOOKUP($C62,[2]TabelaNorm!$A$2:$E$50,4,FALSE)),"","=")</f>
        <v>=</v>
      </c>
      <c r="L62" s="148">
        <f t="shared" si="0"/>
        <v>7.45</v>
      </c>
      <c r="M62" s="125" t="str">
        <f>IF(ISERROR(VLOOKUP($C62,[2]TabelaNorm!$A$2:$E$50,4,FALSE)),"","m2")</f>
        <v>m2</v>
      </c>
      <c r="N62" s="122"/>
    </row>
    <row r="63" spans="1:14" x14ac:dyDescent="0.2">
      <c r="A63" s="114"/>
      <c r="B63" s="130"/>
      <c r="C63" s="114" t="s">
        <v>103</v>
      </c>
      <c r="D63" s="126">
        <v>5</v>
      </c>
      <c r="E63" s="124" t="str">
        <f>IF(ISERROR(VLOOKUP(C63,[2]TabelaNorm!$A$2:$E$50,4,FALSE)),"",VLOOKUP(C63,[2]TabelaNorm!$A$2:$E$50,4,FALSE))</f>
        <v>szt</v>
      </c>
      <c r="F63" s="124" t="str">
        <f>IF(ISERROR(VLOOKUP(C63,[2]TabelaNorm!$A$2:$E$50,4,FALSE)),"","x")</f>
        <v>x</v>
      </c>
      <c r="G63" s="127">
        <f>IF(ISERROR(VLOOKUP($C63,[2]TabelaNorm!$A$2:$E$50,2,FALSE)),"",VLOOKUP($C63,[2]TabelaNorm!$A$2:$E$50,2,FALSE))</f>
        <v>2.19</v>
      </c>
      <c r="H63" s="127" t="str">
        <f>IF(ISERROR(VLOOKUP($C63,[2]TabelaNorm!$A$2:$E$50,3,FALSE)),"",VLOOKUP($C63,[2]TabelaNorm!$A$2:$E$50,3,FALSE))</f>
        <v>m2</v>
      </c>
      <c r="I63" s="124" t="str">
        <f>IF(ISERROR(IF(VLOOKUP($C63,[2]TabelaNorm!$A$2:$E$50,5,FALSE)=1,"x","")),"",IF(VLOOKUP($C63,[2]TabelaNorm!$A$2:$E$50,5,FALSE)=1,"x",""))</f>
        <v/>
      </c>
      <c r="J63" s="126"/>
      <c r="K63" s="124" t="str">
        <f>IF(ISERROR(VLOOKUP($C63,[2]TabelaNorm!$A$2:$E$50,4,FALSE)),"","=")</f>
        <v>=</v>
      </c>
      <c r="L63" s="148">
        <f t="shared" si="0"/>
        <v>10.95</v>
      </c>
      <c r="M63" s="125" t="str">
        <f>IF(ISERROR(VLOOKUP($C63,[2]TabelaNorm!$A$2:$E$50,4,FALSE)),"","m2")</f>
        <v>m2</v>
      </c>
      <c r="N63" s="146"/>
    </row>
    <row r="64" spans="1:14" x14ac:dyDescent="0.2">
      <c r="A64" s="114"/>
      <c r="B64" s="130"/>
      <c r="C64" s="114" t="s">
        <v>4</v>
      </c>
      <c r="D64" s="126">
        <v>28</v>
      </c>
      <c r="E64" s="124" t="str">
        <f>IF(ISERROR(VLOOKUP(C64,[2]TabelaNorm!$A$2:$E$50,4,FALSE)),"",VLOOKUP(C64,[2]TabelaNorm!$A$2:$E$50,4,FALSE))</f>
        <v>mb</v>
      </c>
      <c r="F64" s="124" t="str">
        <f>IF(ISERROR(VLOOKUP(C64,[2]TabelaNorm!$A$2:$E$50,4,FALSE)),"","x")</f>
        <v>x</v>
      </c>
      <c r="G64" s="127">
        <f>IF(ISERROR(VLOOKUP($C64,[2]TabelaNorm!$A$2:$E$50,2,FALSE)),"",VLOOKUP($C64,[2]TabelaNorm!$A$2:$E$50,2,FALSE))</f>
        <v>0.26250000000000001</v>
      </c>
      <c r="H64" s="127" t="str">
        <f>IF(ISERROR(VLOOKUP($C64,[2]TabelaNorm!$A$2:$E$50,3,FALSE)),"",VLOOKUP($C64,[2]TabelaNorm!$A$2:$E$50,3,FALSE))</f>
        <v>m2/mb</v>
      </c>
      <c r="I64" s="124" t="str">
        <f>IF(ISERROR(IF(VLOOKUP($C64,[2]TabelaNorm!$A$2:$E$50,5,FALSE)=1,"x","")),"",IF(VLOOKUP($C64,[2]TabelaNorm!$A$2:$E$50,5,FALSE)=1,"x",""))</f>
        <v/>
      </c>
      <c r="J64" s="126"/>
      <c r="K64" s="124" t="str">
        <f>IF(ISERROR(VLOOKUP($C64,[2]TabelaNorm!$A$2:$E$50,4,FALSE)),"","=")</f>
        <v>=</v>
      </c>
      <c r="L64" s="148">
        <f t="shared" si="0"/>
        <v>7.3500000000000005</v>
      </c>
      <c r="M64" s="125" t="str">
        <f>IF(ISERROR(VLOOKUP($C64,[2]TabelaNorm!$A$2:$E$50,4,FALSE)),"","m2")</f>
        <v>m2</v>
      </c>
      <c r="N64" s="122"/>
    </row>
    <row r="65" spans="1:14" x14ac:dyDescent="0.2">
      <c r="A65" s="114"/>
      <c r="B65" s="130"/>
      <c r="C65" s="114" t="s">
        <v>8</v>
      </c>
      <c r="D65" s="126">
        <v>15</v>
      </c>
      <c r="E65" s="124" t="str">
        <f>IF(ISERROR(VLOOKUP(C65,[2]TabelaNorm!$A$2:$E$50,4,FALSE)),"",VLOOKUP(C65,[2]TabelaNorm!$A$2:$E$50,4,FALSE))</f>
        <v>mb</v>
      </c>
      <c r="F65" s="124" t="str">
        <f>IF(ISERROR(VLOOKUP(C65,[2]TabelaNorm!$A$2:$E$50,4,FALSE)),"","x")</f>
        <v>x</v>
      </c>
      <c r="G65" s="127">
        <f>IF(ISERROR(VLOOKUP($C65,[2]TabelaNorm!$A$2:$E$50,2,FALSE)),"",VLOOKUP($C65,[2]TabelaNorm!$A$2:$E$50,2,FALSE))</f>
        <v>0.12</v>
      </c>
      <c r="H65" s="127" t="str">
        <f>IF(ISERROR(VLOOKUP($C65,[2]TabelaNorm!$A$2:$E$50,3,FALSE)),"",VLOOKUP($C65,[2]TabelaNorm!$A$2:$E$50,3,FALSE))</f>
        <v>m2/mb</v>
      </c>
      <c r="I65" s="124" t="str">
        <f>IF(ISERROR(IF(VLOOKUP($C65,[2]TabelaNorm!$A$2:$E$50,5,FALSE)=1,"x","")),"",IF(VLOOKUP($C65,[2]TabelaNorm!$A$2:$E$50,5,FALSE)=1,"x",""))</f>
        <v/>
      </c>
      <c r="J65" s="126"/>
      <c r="K65" s="124" t="str">
        <f>IF(ISERROR(VLOOKUP($C65,[2]TabelaNorm!$A$2:$E$50,4,FALSE)),"","=")</f>
        <v>=</v>
      </c>
      <c r="L65" s="148">
        <f t="shared" si="0"/>
        <v>1.7999999999999998</v>
      </c>
      <c r="M65" s="125" t="str">
        <f>IF(ISERROR(VLOOKUP($C65,[2]TabelaNorm!$A$2:$E$50,4,FALSE)),"","m2")</f>
        <v>m2</v>
      </c>
      <c r="N65" s="122"/>
    </row>
    <row r="66" spans="1:14" x14ac:dyDescent="0.2">
      <c r="A66" s="114"/>
      <c r="B66" s="130" t="s">
        <v>208</v>
      </c>
      <c r="C66" s="114" t="s">
        <v>4</v>
      </c>
      <c r="D66" s="126">
        <v>16</v>
      </c>
      <c r="E66" s="124" t="str">
        <f>IF(ISERROR(VLOOKUP(C66,[2]TabelaNorm!$A$2:$E$50,4,FALSE)),"",VLOOKUP(C66,[2]TabelaNorm!$A$2:$E$50,4,FALSE))</f>
        <v>mb</v>
      </c>
      <c r="F66" s="124" t="str">
        <f>IF(ISERROR(VLOOKUP(C66,[2]TabelaNorm!$A$2:$E$50,4,FALSE)),"","x")</f>
        <v>x</v>
      </c>
      <c r="G66" s="127">
        <f>IF(ISERROR(VLOOKUP($C66,[2]TabelaNorm!$A$2:$E$50,2,FALSE)),"",VLOOKUP($C66,[2]TabelaNorm!$A$2:$E$50,2,FALSE))</f>
        <v>0.26250000000000001</v>
      </c>
      <c r="H66" s="127" t="str">
        <f>IF(ISERROR(VLOOKUP($C66,[2]TabelaNorm!$A$2:$E$50,3,FALSE)),"",VLOOKUP($C66,[2]TabelaNorm!$A$2:$E$50,3,FALSE))</f>
        <v>m2/mb</v>
      </c>
      <c r="I66" s="124" t="str">
        <f>IF(ISERROR(IF(VLOOKUP($C66,[2]TabelaNorm!$A$2:$E$50,5,FALSE)=1,"x","")),"",IF(VLOOKUP($C66,[2]TabelaNorm!$A$2:$E$50,5,FALSE)=1,"x",""))</f>
        <v/>
      </c>
      <c r="J66" s="126"/>
      <c r="K66" s="124" t="str">
        <f>IF(ISERROR(VLOOKUP($C66,[2]TabelaNorm!$A$2:$E$50,4,FALSE)),"","=")</f>
        <v>=</v>
      </c>
      <c r="L66" s="148">
        <f t="shared" si="0"/>
        <v>4.2</v>
      </c>
      <c r="M66" s="125" t="str">
        <f>IF(ISERROR(VLOOKUP($C66,[2]TabelaNorm!$A$2:$E$50,4,FALSE)),"","m2")</f>
        <v>m2</v>
      </c>
      <c r="N66" s="122"/>
    </row>
    <row r="67" spans="1:14" x14ac:dyDescent="0.2">
      <c r="A67" s="114"/>
      <c r="B67" s="130"/>
      <c r="C67" s="114" t="s">
        <v>36</v>
      </c>
      <c r="D67" s="126">
        <v>2</v>
      </c>
      <c r="E67" s="124" t="str">
        <f>IF(ISERROR(VLOOKUP(C67,[2]TabelaNorm!$A$2:$E$50,4,FALSE)),"",VLOOKUP(C67,[2]TabelaNorm!$A$2:$E$50,4,FALSE))</f>
        <v>szt</v>
      </c>
      <c r="F67" s="124" t="str">
        <f>IF(ISERROR(VLOOKUP(C67,[2]TabelaNorm!$A$2:$E$50,4,FALSE)),"","x")</f>
        <v>x</v>
      </c>
      <c r="G67" s="127">
        <f>IF(ISERROR(VLOOKUP($C67,[2]TabelaNorm!$A$2:$E$50,2,FALSE)),"",VLOOKUP($C67,[2]TabelaNorm!$A$2:$E$50,2,FALSE))</f>
        <v>4.1500000000000004</v>
      </c>
      <c r="H67" s="127" t="str">
        <f>IF(ISERROR(VLOOKUP($C67,[2]TabelaNorm!$A$2:$E$50,3,FALSE)),"",VLOOKUP($C67,[2]TabelaNorm!$A$2:$E$50,3,FALSE))</f>
        <v>m2</v>
      </c>
      <c r="I67" s="124" t="str">
        <f>IF(ISERROR(IF(VLOOKUP($C67,[2]TabelaNorm!$A$2:$E$50,5,FALSE)=1,"x","")),"",IF(VLOOKUP($C67,[2]TabelaNorm!$A$2:$E$50,5,FALSE)=1,"x",""))</f>
        <v/>
      </c>
      <c r="J67" s="126"/>
      <c r="K67" s="124" t="str">
        <f>IF(ISERROR(VLOOKUP($C67,[2]TabelaNorm!$A$2:$E$50,4,FALSE)),"","=")</f>
        <v>=</v>
      </c>
      <c r="L67" s="148">
        <f t="shared" si="0"/>
        <v>8.3000000000000007</v>
      </c>
      <c r="M67" s="125" t="str">
        <f>IF(ISERROR(VLOOKUP($C67,[2]TabelaNorm!$A$2:$E$50,4,FALSE)),"","m2")</f>
        <v>m2</v>
      </c>
      <c r="N67" s="163"/>
    </row>
    <row r="68" spans="1:14" x14ac:dyDescent="0.2">
      <c r="A68" s="160"/>
      <c r="B68" s="130"/>
      <c r="C68" s="114" t="s">
        <v>8</v>
      </c>
      <c r="D68" s="126">
        <v>30</v>
      </c>
      <c r="E68" s="124" t="str">
        <f>IF(ISERROR(VLOOKUP(C68,[2]TabelaNorm!$A$2:$E$50,4,FALSE)),"",VLOOKUP(C68,[2]TabelaNorm!$A$2:$E$50,4,FALSE))</f>
        <v>mb</v>
      </c>
      <c r="F68" s="124" t="str">
        <f>IF(ISERROR(VLOOKUP(C68,[2]TabelaNorm!$A$2:$E$50,4,FALSE)),"","x")</f>
        <v>x</v>
      </c>
      <c r="G68" s="127">
        <f>IF(ISERROR(VLOOKUP($C68,[2]TabelaNorm!$A$2:$E$50,2,FALSE)),"",VLOOKUP($C68,[2]TabelaNorm!$A$2:$E$50,2,FALSE))</f>
        <v>0.12</v>
      </c>
      <c r="H68" s="127" t="str">
        <f>IF(ISERROR(VLOOKUP($C68,[2]TabelaNorm!$A$2:$E$50,3,FALSE)),"",VLOOKUP($C68,[2]TabelaNorm!$A$2:$E$50,3,FALSE))</f>
        <v>m2/mb</v>
      </c>
      <c r="I68" s="124" t="str">
        <f>IF(ISERROR(IF(VLOOKUP($C68,[2]TabelaNorm!$A$2:$E$50,5,FALSE)=1,"x","")),"",IF(VLOOKUP($C68,[2]TabelaNorm!$A$2:$E$50,5,FALSE)=1,"x",""))</f>
        <v/>
      </c>
      <c r="J68" s="126"/>
      <c r="K68" s="124" t="str">
        <f>IF(ISERROR(VLOOKUP($C68,[2]TabelaNorm!$A$2:$E$50,4,FALSE)),"","=")</f>
        <v>=</v>
      </c>
      <c r="L68" s="148">
        <f t="shared" ref="L68" si="1">IF(ISERROR(IF(I68="x",D68*G68*J68,D68*G68)),"",IF(I68="x",D68*G68*J68,D68*G68))</f>
        <v>3.5999999999999996</v>
      </c>
      <c r="M68" s="125" t="str">
        <f>IF(ISERROR(VLOOKUP($C68,[2]TabelaNorm!$A$2:$E$50,4,FALSE)),"","m2")</f>
        <v>m2</v>
      </c>
      <c r="N68" s="122"/>
    </row>
    <row r="69" spans="1:14" x14ac:dyDescent="0.2">
      <c r="A69" s="114"/>
      <c r="B69" s="130"/>
      <c r="C69" s="114" t="s">
        <v>105</v>
      </c>
      <c r="D69" s="126">
        <v>75</v>
      </c>
      <c r="E69" s="124" t="str">
        <f>IF(ISERROR(VLOOKUP(C69,[2]TabelaNorm!$A$2:$E$50,4,FALSE)),"",VLOOKUP(C69,[2]TabelaNorm!$A$2:$E$50,4,FALSE))</f>
        <v>mb</v>
      </c>
      <c r="F69" s="124" t="str">
        <f>IF(ISERROR(VLOOKUP(C69,[2]TabelaNorm!$A$2:$E$50,4,FALSE)),"","x")</f>
        <v>x</v>
      </c>
      <c r="G69" s="127">
        <f>IF(ISERROR(VLOOKUP($C69,[2]TabelaNorm!$A$2:$E$50,2,FALSE)),"",VLOOKUP($C69,[2]TabelaNorm!$A$2:$E$50,2,FALSE))</f>
        <v>0.12</v>
      </c>
      <c r="H69" s="127" t="str">
        <f>IF(ISERROR(VLOOKUP($C69,[2]TabelaNorm!$A$2:$E$50,3,FALSE)),"",VLOOKUP($C69,[2]TabelaNorm!$A$2:$E$50,3,FALSE))</f>
        <v>m2/mb</v>
      </c>
      <c r="I69" s="124" t="str">
        <f>IF(ISERROR(IF(VLOOKUP($C69,[2]TabelaNorm!$A$2:$E$50,5,FALSE)=1,"x","")),"",IF(VLOOKUP($C69,[2]TabelaNorm!$A$2:$E$50,5,FALSE)=1,"x",""))</f>
        <v/>
      </c>
      <c r="J69" s="126"/>
      <c r="K69" s="124" t="str">
        <f>IF(ISERROR(VLOOKUP($C69,[2]TabelaNorm!$A$2:$E$50,4,FALSE)),"","=")</f>
        <v>=</v>
      </c>
      <c r="L69" s="148">
        <f t="shared" si="0"/>
        <v>9</v>
      </c>
      <c r="M69" s="125" t="str">
        <f>IF(ISERROR(VLOOKUP($C69,[2]TabelaNorm!$A$2:$E$50,4,FALSE)),"","m2")</f>
        <v>m2</v>
      </c>
      <c r="N69" s="122"/>
    </row>
    <row r="70" spans="1:14" x14ac:dyDescent="0.2">
      <c r="A70" s="114"/>
      <c r="B70" s="130"/>
      <c r="C70" s="114" t="s">
        <v>106</v>
      </c>
      <c r="D70" s="126">
        <v>2</v>
      </c>
      <c r="E70" s="124" t="str">
        <f>IF(ISERROR(VLOOKUP(C70,[2]TabelaNorm!$A$2:$E$50,4,FALSE)),"",VLOOKUP(C70,[2]TabelaNorm!$A$2:$E$50,4,FALSE))</f>
        <v>szt</v>
      </c>
      <c r="F70" s="124" t="str">
        <f>IF(ISERROR(VLOOKUP(C70,[2]TabelaNorm!$A$2:$E$50,4,FALSE)),"","x")</f>
        <v>x</v>
      </c>
      <c r="G70" s="127">
        <f>IF(ISERROR(VLOOKUP($C70,[2]TabelaNorm!$A$2:$E$50,2,FALSE)),"",VLOOKUP($C70,[2]TabelaNorm!$A$2:$E$50,2,FALSE))</f>
        <v>1.49</v>
      </c>
      <c r="H70" s="127" t="str">
        <f>IF(ISERROR(VLOOKUP($C70,[2]TabelaNorm!$A$2:$E$50,3,FALSE)),"",VLOOKUP($C70,[2]TabelaNorm!$A$2:$E$50,3,FALSE))</f>
        <v>m2</v>
      </c>
      <c r="I70" s="124" t="str">
        <f>IF(ISERROR(IF(VLOOKUP($C70,[2]TabelaNorm!$A$2:$E$50,5,FALSE)=1,"x","")),"",IF(VLOOKUP($C70,[2]TabelaNorm!$A$2:$E$50,5,FALSE)=1,"x",""))</f>
        <v/>
      </c>
      <c r="J70" s="126"/>
      <c r="K70" s="124" t="str">
        <f>IF(ISERROR(VLOOKUP($C70,[2]TabelaNorm!$A$2:$E$50,4,FALSE)),"","=")</f>
        <v>=</v>
      </c>
      <c r="L70" s="148">
        <f t="shared" si="0"/>
        <v>2.98</v>
      </c>
      <c r="M70" s="125" t="str">
        <f>IF(ISERROR(VLOOKUP($C70,[2]TabelaNorm!$A$2:$E$50,4,FALSE)),"","m2")</f>
        <v>m2</v>
      </c>
      <c r="N70" s="122"/>
    </row>
    <row r="71" spans="1:14" x14ac:dyDescent="0.2">
      <c r="A71" s="114"/>
      <c r="B71" s="130" t="s">
        <v>211</v>
      </c>
      <c r="C71" s="114" t="s">
        <v>4</v>
      </c>
      <c r="D71" s="126">
        <v>16</v>
      </c>
      <c r="E71" s="124" t="str">
        <f>IF(ISERROR(VLOOKUP(C71,[2]TabelaNorm!$A$2:$E$50,4,FALSE)),"",VLOOKUP(C71,[2]TabelaNorm!$A$2:$E$50,4,FALSE))</f>
        <v>mb</v>
      </c>
      <c r="F71" s="124" t="str">
        <f>IF(ISERROR(VLOOKUP(C71,[2]TabelaNorm!$A$2:$E$50,4,FALSE)),"","x")</f>
        <v>x</v>
      </c>
      <c r="G71" s="127">
        <f>IF(ISERROR(VLOOKUP($C71,[2]TabelaNorm!$A$2:$E$50,2,FALSE)),"",VLOOKUP($C71,[2]TabelaNorm!$A$2:$E$50,2,FALSE))</f>
        <v>0.26250000000000001</v>
      </c>
      <c r="H71" s="127" t="str">
        <f>IF(ISERROR(VLOOKUP($C71,[2]TabelaNorm!$A$2:$E$50,3,FALSE)),"",VLOOKUP($C71,[2]TabelaNorm!$A$2:$E$50,3,FALSE))</f>
        <v>m2/mb</v>
      </c>
      <c r="I71" s="124" t="str">
        <f>IF(ISERROR(IF(VLOOKUP($C71,[2]TabelaNorm!$A$2:$E$50,5,FALSE)=1,"x","")),"",IF(VLOOKUP($C71,[2]TabelaNorm!$A$2:$E$50,5,FALSE)=1,"x",""))</f>
        <v/>
      </c>
      <c r="J71" s="126"/>
      <c r="K71" s="124" t="str">
        <f>IF(ISERROR(VLOOKUP($C71,[2]TabelaNorm!$A$2:$E$50,4,FALSE)),"","=")</f>
        <v>=</v>
      </c>
      <c r="L71" s="148">
        <f t="shared" si="0"/>
        <v>4.2</v>
      </c>
      <c r="M71" s="125" t="str">
        <f>IF(ISERROR(VLOOKUP($C71,[2]TabelaNorm!$A$2:$E$50,4,FALSE)),"","m2")</f>
        <v>m2</v>
      </c>
      <c r="N71" s="122"/>
    </row>
    <row r="72" spans="1:14" x14ac:dyDescent="0.2">
      <c r="A72" s="160"/>
      <c r="B72" s="130" t="s">
        <v>145</v>
      </c>
      <c r="C72" s="114" t="s">
        <v>28</v>
      </c>
      <c r="D72" s="126">
        <v>61</v>
      </c>
      <c r="E72" s="124" t="str">
        <f>IF(ISERROR(VLOOKUP(C72,[2]TabelaNorm!$A$2:$E$50,4,FALSE)),"",VLOOKUP(C72,[2]TabelaNorm!$A$2:$E$50,4,FALSE))</f>
        <v>mb</v>
      </c>
      <c r="F72" s="124" t="str">
        <f>IF(ISERROR(VLOOKUP(C72,[2]TabelaNorm!$A$2:$E$50,4,FALSE)),"","x")</f>
        <v>x</v>
      </c>
      <c r="G72" s="127">
        <f>IF(ISERROR(VLOOKUP($C72,[2]TabelaNorm!$A$2:$E$50,2,FALSE)),"",VLOOKUP($C72,[2]TabelaNorm!$A$2:$E$50,2,FALSE))</f>
        <v>0.24</v>
      </c>
      <c r="H72" s="127" t="str">
        <f>IF(ISERROR(VLOOKUP($C72,[2]TabelaNorm!$A$2:$E$50,3,FALSE)),"",VLOOKUP($C72,[2]TabelaNorm!$A$2:$E$50,3,FALSE))</f>
        <v>m2/mb</v>
      </c>
      <c r="I72" s="124" t="str">
        <f>IF(ISERROR(IF(VLOOKUP($C72,[2]TabelaNorm!$A$2:$E$50,5,FALSE)=1,"x","")),"",IF(VLOOKUP($C72,[2]TabelaNorm!$A$2:$E$50,5,FALSE)=1,"x",""))</f>
        <v/>
      </c>
      <c r="J72" s="126"/>
      <c r="K72" s="124" t="str">
        <f>IF(ISERROR(VLOOKUP($C72,[2]TabelaNorm!$A$2:$E$50,4,FALSE)),"","=")</f>
        <v>=</v>
      </c>
      <c r="L72" s="148">
        <f t="shared" si="0"/>
        <v>14.639999999999999</v>
      </c>
      <c r="M72" s="125" t="str">
        <f>IF(ISERROR(VLOOKUP($C72,[2]TabelaNorm!$A$2:$E$50,4,FALSE)),"","m2")</f>
        <v>m2</v>
      </c>
      <c r="N72" s="122"/>
    </row>
    <row r="73" spans="1:14" x14ac:dyDescent="0.2">
      <c r="A73" s="114"/>
      <c r="B73" s="130"/>
      <c r="C73" s="114" t="s">
        <v>16</v>
      </c>
      <c r="D73" s="126">
        <v>25</v>
      </c>
      <c r="E73" s="124" t="str">
        <f>IF(ISERROR(VLOOKUP(C73,[2]TabelaNorm!$A$2:$E$50,4,FALSE)),"",VLOOKUP(C73,[2]TabelaNorm!$A$2:$E$50,4,FALSE))</f>
        <v>mb</v>
      </c>
      <c r="F73" s="124" t="str">
        <f>IF(ISERROR(VLOOKUP(C73,[2]TabelaNorm!$A$2:$E$50,4,FALSE)),"","x")</f>
        <v>x</v>
      </c>
      <c r="G73" s="127">
        <f>IF(ISERROR(VLOOKUP($C73,[2]TabelaNorm!$A$2:$E$50,2,FALSE)),"",VLOOKUP($C73,[2]TabelaNorm!$A$2:$E$50,2,FALSE))</f>
        <v>0.24</v>
      </c>
      <c r="H73" s="127" t="str">
        <f>IF(ISERROR(VLOOKUP($C73,[2]TabelaNorm!$A$2:$E$50,3,FALSE)),"",VLOOKUP($C73,[2]TabelaNorm!$A$2:$E$50,3,FALSE))</f>
        <v>m2/mb</v>
      </c>
      <c r="I73" s="124" t="str">
        <f>IF(ISERROR(IF(VLOOKUP($C73,[2]TabelaNorm!$A$2:$E$50,5,FALSE)=1,"x","")),"",IF(VLOOKUP($C73,[2]TabelaNorm!$A$2:$E$50,5,FALSE)=1,"x",""))</f>
        <v/>
      </c>
      <c r="J73" s="126"/>
      <c r="K73" s="124" t="str">
        <f>IF(ISERROR(VLOOKUP($C73,[2]TabelaNorm!$A$2:$E$50,4,FALSE)),"","=")</f>
        <v>=</v>
      </c>
      <c r="L73" s="148">
        <f t="shared" si="0"/>
        <v>6</v>
      </c>
      <c r="M73" s="125" t="str">
        <f>IF(ISERROR(VLOOKUP($C73,[2]TabelaNorm!$A$2:$E$50,4,FALSE)),"","m2")</f>
        <v>m2</v>
      </c>
      <c r="N73" s="122"/>
    </row>
    <row r="74" spans="1:14" x14ac:dyDescent="0.2">
      <c r="A74" s="114"/>
      <c r="B74" s="130"/>
      <c r="C74" s="114"/>
      <c r="D74" s="126"/>
      <c r="E74" s="124" t="str">
        <f>IF(ISERROR(VLOOKUP(C74,[2]TabelaNorm!$A$2:$E$50,4,FALSE)),"",VLOOKUP(C74,[2]TabelaNorm!$A$2:$E$50,4,FALSE))</f>
        <v/>
      </c>
      <c r="F74" s="124" t="str">
        <f>IF(ISERROR(VLOOKUP(C74,[2]TabelaNorm!$A$2:$E$50,4,FALSE)),"","x")</f>
        <v/>
      </c>
      <c r="G74" s="127" t="str">
        <f>IF(ISERROR(VLOOKUP($C74,[2]TabelaNorm!$A$2:$E$50,2,FALSE)),"",VLOOKUP($C74,[2]TabelaNorm!$A$2:$E$50,2,FALSE))</f>
        <v/>
      </c>
      <c r="H74" s="127" t="str">
        <f>IF(ISERROR(VLOOKUP($C74,[2]TabelaNorm!$A$2:$E$50,3,FALSE)),"",VLOOKUP($C74,[2]TabelaNorm!$A$2:$E$50,3,FALSE))</f>
        <v/>
      </c>
      <c r="I74" s="124" t="str">
        <f>IF(ISERROR(IF(VLOOKUP($C74,[2]TabelaNorm!$A$2:$E$50,5,FALSE)=1,"x","")),"",IF(VLOOKUP($C74,[2]TabelaNorm!$A$2:$E$50,5,FALSE)=1,"x",""))</f>
        <v/>
      </c>
      <c r="J74" s="126"/>
      <c r="K74" s="124" t="str">
        <f>IF(ISERROR(VLOOKUP($C74,[2]TabelaNorm!$A$2:$E$50,4,FALSE)),"","=")</f>
        <v/>
      </c>
      <c r="L74" s="148" t="str">
        <f t="shared" si="0"/>
        <v/>
      </c>
      <c r="M74" s="125" t="str">
        <f>IF(ISERROR(VLOOKUP($C74,[2]TabelaNorm!$A$2:$E$50,4,FALSE)),"","m2")</f>
        <v/>
      </c>
      <c r="N74" s="122"/>
    </row>
    <row r="75" spans="1:14" x14ac:dyDescent="0.2">
      <c r="A75" s="114"/>
      <c r="B75" s="130"/>
      <c r="C75" s="114"/>
      <c r="D75" s="126"/>
      <c r="E75" s="124" t="str">
        <f>IF(ISERROR(VLOOKUP(C75,[2]TabelaNorm!$A$2:$E$50,4,FALSE)),"",VLOOKUP(C75,[2]TabelaNorm!$A$2:$E$50,4,FALSE))</f>
        <v/>
      </c>
      <c r="F75" s="124" t="str">
        <f>IF(ISERROR(VLOOKUP(C75,[2]TabelaNorm!$A$2:$E$50,4,FALSE)),"","x")</f>
        <v/>
      </c>
      <c r="G75" s="127" t="str">
        <f>IF(ISERROR(VLOOKUP($C75,[2]TabelaNorm!$A$2:$E$50,2,FALSE)),"",VLOOKUP($C75,[2]TabelaNorm!$A$2:$E$50,2,FALSE))</f>
        <v/>
      </c>
      <c r="H75" s="127" t="str">
        <f>IF(ISERROR(VLOOKUP($C75,[2]TabelaNorm!$A$2:$E$50,3,FALSE)),"",VLOOKUP($C75,[2]TabelaNorm!$A$2:$E$50,3,FALSE))</f>
        <v/>
      </c>
      <c r="I75" s="124" t="str">
        <f>IF(ISERROR(IF(VLOOKUP($C75,[2]TabelaNorm!$A$2:$E$50,5,FALSE)=1,"x","")),"",IF(VLOOKUP($C75,[2]TabelaNorm!$A$2:$E$50,5,FALSE)=1,"x",""))</f>
        <v/>
      </c>
      <c r="J75" s="126"/>
      <c r="K75" s="124" t="str">
        <f>IF(ISERROR(VLOOKUP($C75,[2]TabelaNorm!$A$2:$E$50,4,FALSE)),"","=")</f>
        <v/>
      </c>
      <c r="L75" s="148" t="str">
        <f t="shared" si="0"/>
        <v/>
      </c>
      <c r="M75" s="125" t="str">
        <f>IF(ISERROR(VLOOKUP($C75,[2]TabelaNorm!$A$2:$E$50,4,FALSE)),"","m2")</f>
        <v/>
      </c>
      <c r="N75" s="122"/>
    </row>
    <row r="76" spans="1:14" x14ac:dyDescent="0.2">
      <c r="A76" s="114"/>
      <c r="B76" s="130"/>
      <c r="C76" s="114"/>
      <c r="D76" s="126"/>
      <c r="E76" s="124" t="str">
        <f>IF(ISERROR(VLOOKUP(C76,[2]TabelaNorm!$A$2:$E$50,4,FALSE)),"",VLOOKUP(C76,[2]TabelaNorm!$A$2:$E$50,4,FALSE))</f>
        <v/>
      </c>
      <c r="F76" s="124" t="str">
        <f>IF(ISERROR(VLOOKUP(C76,[2]TabelaNorm!$A$2:$E$50,4,FALSE)),"","x")</f>
        <v/>
      </c>
      <c r="G76" s="127" t="str">
        <f>IF(ISERROR(VLOOKUP($C76,[2]TabelaNorm!$A$2:$E$50,2,FALSE)),"",VLOOKUP($C76,[2]TabelaNorm!$A$2:$E$50,2,FALSE))</f>
        <v/>
      </c>
      <c r="H76" s="127" t="str">
        <f>IF(ISERROR(VLOOKUP($C76,[2]TabelaNorm!$A$2:$E$50,3,FALSE)),"",VLOOKUP($C76,[2]TabelaNorm!$A$2:$E$50,3,FALSE))</f>
        <v/>
      </c>
      <c r="I76" s="124" t="str">
        <f>IF(ISERROR(IF(VLOOKUP($C76,[2]TabelaNorm!$A$2:$E$50,5,FALSE)=1,"x","")),"",IF(VLOOKUP($C76,[2]TabelaNorm!$A$2:$E$50,5,FALSE)=1,"x",""))</f>
        <v/>
      </c>
      <c r="J76" s="126"/>
      <c r="K76" s="124" t="str">
        <f>IF(ISERROR(VLOOKUP($C76,[2]TabelaNorm!$A$2:$E$50,4,FALSE)),"","=")</f>
        <v/>
      </c>
      <c r="L76" s="148" t="str">
        <f t="shared" si="0"/>
        <v/>
      </c>
      <c r="M76" s="125" t="str">
        <f>IF(ISERROR(VLOOKUP($C76,[2]TabelaNorm!$A$2:$E$50,4,FALSE)),"","m2")</f>
        <v/>
      </c>
      <c r="N76" s="122"/>
    </row>
    <row r="77" spans="1:14" x14ac:dyDescent="0.2">
      <c r="A77" s="114"/>
      <c r="B77" s="130"/>
      <c r="C77" s="114"/>
      <c r="D77" s="126"/>
      <c r="E77" s="124" t="str">
        <f>IF(ISERROR(VLOOKUP(C77,[2]TabelaNorm!$A$2:$E$50,4,FALSE)),"",VLOOKUP(C77,[2]TabelaNorm!$A$2:$E$50,4,FALSE))</f>
        <v/>
      </c>
      <c r="F77" s="124" t="str">
        <f>IF(ISERROR(VLOOKUP(C77,[2]TabelaNorm!$A$2:$E$50,4,FALSE)),"","x")</f>
        <v/>
      </c>
      <c r="G77" s="127" t="str">
        <f>IF(ISERROR(VLOOKUP($C77,[2]TabelaNorm!$A$2:$E$50,2,FALSE)),"",VLOOKUP($C77,[2]TabelaNorm!$A$2:$E$50,2,FALSE))</f>
        <v/>
      </c>
      <c r="H77" s="127" t="str">
        <f>IF(ISERROR(VLOOKUP($C77,[2]TabelaNorm!$A$2:$E$50,3,FALSE)),"",VLOOKUP($C77,[2]TabelaNorm!$A$2:$E$50,3,FALSE))</f>
        <v/>
      </c>
      <c r="I77" s="124" t="str">
        <f>IF(ISERROR(IF(VLOOKUP($C77,[2]TabelaNorm!$A$2:$E$50,5,FALSE)=1,"x","")),"",IF(VLOOKUP($C77,[2]TabelaNorm!$A$2:$E$50,5,FALSE)=1,"x",""))</f>
        <v/>
      </c>
      <c r="J77" s="126"/>
      <c r="K77" s="124" t="str">
        <f>IF(ISERROR(VLOOKUP($C77,[2]TabelaNorm!$A$2:$E$50,4,FALSE)),"","=")</f>
        <v/>
      </c>
      <c r="L77" s="148" t="str">
        <f t="shared" si="0"/>
        <v/>
      </c>
      <c r="M77" s="125" t="str">
        <f>IF(ISERROR(VLOOKUP($C77,[2]TabelaNorm!$A$2:$E$50,4,FALSE)),"","m2")</f>
        <v/>
      </c>
      <c r="N77" s="122"/>
    </row>
    <row r="78" spans="1:14" x14ac:dyDescent="0.2">
      <c r="A78" s="114"/>
      <c r="B78" s="130"/>
      <c r="C78" s="114"/>
      <c r="D78" s="126"/>
      <c r="E78" s="124" t="str">
        <f>IF(ISERROR(VLOOKUP(C78,[2]TabelaNorm!$A$2:$E$50,4,FALSE)),"",VLOOKUP(C78,[2]TabelaNorm!$A$2:$E$50,4,FALSE))</f>
        <v/>
      </c>
      <c r="F78" s="124" t="str">
        <f>IF(ISERROR(VLOOKUP(C78,[2]TabelaNorm!$A$2:$E$50,4,FALSE)),"","x")</f>
        <v/>
      </c>
      <c r="G78" s="127" t="str">
        <f>IF(ISERROR(VLOOKUP($C78,[2]TabelaNorm!$A$2:$E$50,2,FALSE)),"",VLOOKUP($C78,[2]TabelaNorm!$A$2:$E$50,2,FALSE))</f>
        <v/>
      </c>
      <c r="H78" s="127" t="str">
        <f>IF(ISERROR(VLOOKUP($C78,[2]TabelaNorm!$A$2:$E$50,3,FALSE)),"",VLOOKUP($C78,[2]TabelaNorm!$A$2:$E$50,3,FALSE))</f>
        <v/>
      </c>
      <c r="I78" s="124" t="str">
        <f>IF(ISERROR(IF(VLOOKUP($C78,[2]TabelaNorm!$A$2:$E$50,5,FALSE)=1,"x","")),"",IF(VLOOKUP($C78,[2]TabelaNorm!$A$2:$E$50,5,FALSE)=1,"x",""))</f>
        <v/>
      </c>
      <c r="J78" s="126"/>
      <c r="K78" s="124" t="str">
        <f>IF(ISERROR(VLOOKUP($C78,[2]TabelaNorm!$A$2:$E$50,4,FALSE)),"","=")</f>
        <v/>
      </c>
      <c r="L78" s="148" t="str">
        <f t="shared" si="0"/>
        <v/>
      </c>
      <c r="M78" s="125" t="str">
        <f>IF(ISERROR(VLOOKUP($C78,[2]TabelaNorm!$A$2:$E$50,4,FALSE)),"","m2")</f>
        <v/>
      </c>
      <c r="N78" s="122"/>
    </row>
    <row r="79" spans="1:14" x14ac:dyDescent="0.2">
      <c r="A79" s="114"/>
      <c r="B79" s="130"/>
      <c r="C79" s="114"/>
      <c r="D79" s="126"/>
      <c r="E79" s="124" t="str">
        <f>IF(ISERROR(VLOOKUP(C79,[2]TabelaNorm!$A$2:$E$50,4,FALSE)),"",VLOOKUP(C79,[2]TabelaNorm!$A$2:$E$50,4,FALSE))</f>
        <v/>
      </c>
      <c r="F79" s="124" t="str">
        <f>IF(ISERROR(VLOOKUP(C79,[2]TabelaNorm!$A$2:$E$50,4,FALSE)),"","x")</f>
        <v/>
      </c>
      <c r="G79" s="127" t="str">
        <f>IF(ISERROR(VLOOKUP($C79,[2]TabelaNorm!$A$2:$E$50,2,FALSE)),"",VLOOKUP($C79,[2]TabelaNorm!$A$2:$E$50,2,FALSE))</f>
        <v/>
      </c>
      <c r="H79" s="127" t="str">
        <f>IF(ISERROR(VLOOKUP($C79,[2]TabelaNorm!$A$2:$E$50,3,FALSE)),"",VLOOKUP($C79,[2]TabelaNorm!$A$2:$E$50,3,FALSE))</f>
        <v/>
      </c>
      <c r="I79" s="124" t="str">
        <f>IF(ISERROR(IF(VLOOKUP($C79,[2]TabelaNorm!$A$2:$E$50,5,FALSE)=1,"x","")),"",IF(VLOOKUP($C79,[2]TabelaNorm!$A$2:$E$50,5,FALSE)=1,"x",""))</f>
        <v/>
      </c>
      <c r="J79" s="126"/>
      <c r="K79" s="124" t="str">
        <f>IF(ISERROR(VLOOKUP($C79,[2]TabelaNorm!$A$2:$E$50,4,FALSE)),"","=")</f>
        <v/>
      </c>
      <c r="L79" s="148" t="str">
        <f t="shared" si="0"/>
        <v/>
      </c>
      <c r="M79" s="125" t="str">
        <f>IF(ISERROR(VLOOKUP($C79,[2]TabelaNorm!$A$2:$E$50,4,FALSE)),"","m2")</f>
        <v/>
      </c>
      <c r="N79" s="122"/>
    </row>
    <row r="80" spans="1:14" x14ac:dyDescent="0.2">
      <c r="A80" s="114"/>
      <c r="B80" s="130"/>
      <c r="C80" s="114"/>
      <c r="D80" s="126"/>
      <c r="E80" s="124" t="str">
        <f>IF(ISERROR(VLOOKUP(C80,[2]TabelaNorm!$A$2:$E$50,4,FALSE)),"",VLOOKUP(C80,[2]TabelaNorm!$A$2:$E$50,4,FALSE))</f>
        <v/>
      </c>
      <c r="F80" s="124" t="str">
        <f>IF(ISERROR(VLOOKUP(C80,[2]TabelaNorm!$A$2:$E$50,4,FALSE)),"","x")</f>
        <v/>
      </c>
      <c r="G80" s="127" t="str">
        <f>IF(ISERROR(VLOOKUP($C80,[2]TabelaNorm!$A$2:$E$50,2,FALSE)),"",VLOOKUP($C80,[2]TabelaNorm!$A$2:$E$50,2,FALSE))</f>
        <v/>
      </c>
      <c r="H80" s="127" t="str">
        <f>IF(ISERROR(VLOOKUP($C80,[2]TabelaNorm!$A$2:$E$50,3,FALSE)),"",VLOOKUP($C80,[2]TabelaNorm!$A$2:$E$50,3,FALSE))</f>
        <v/>
      </c>
      <c r="I80" s="124" t="str">
        <f>IF(ISERROR(IF(VLOOKUP($C80,[2]TabelaNorm!$A$2:$E$50,5,FALSE)=1,"x","")),"",IF(VLOOKUP($C80,[2]TabelaNorm!$A$2:$E$50,5,FALSE)=1,"x",""))</f>
        <v/>
      </c>
      <c r="J80" s="126"/>
      <c r="K80" s="124" t="str">
        <f>IF(ISERROR(VLOOKUP($C80,[2]TabelaNorm!$A$2:$E$50,4,FALSE)),"","=")</f>
        <v/>
      </c>
      <c r="L80" s="148" t="str">
        <f t="shared" si="0"/>
        <v/>
      </c>
      <c r="M80" s="125" t="str">
        <f>IF(ISERROR(VLOOKUP($C80,[2]TabelaNorm!$A$2:$E$50,4,FALSE)),"","m2")</f>
        <v/>
      </c>
      <c r="N80" s="122"/>
    </row>
    <row r="81" spans="1:14" x14ac:dyDescent="0.2">
      <c r="A81" s="114"/>
      <c r="B81" s="130"/>
      <c r="C81" s="114"/>
      <c r="D81" s="126"/>
      <c r="E81" s="124" t="str">
        <f>IF(ISERROR(VLOOKUP(C81,[2]TabelaNorm!$A$2:$E$50,4,FALSE)),"",VLOOKUP(C81,[2]TabelaNorm!$A$2:$E$50,4,FALSE))</f>
        <v/>
      </c>
      <c r="F81" s="124" t="str">
        <f>IF(ISERROR(VLOOKUP(C81,[2]TabelaNorm!$A$2:$E$50,4,FALSE)),"","x")</f>
        <v/>
      </c>
      <c r="G81" s="127" t="str">
        <f>IF(ISERROR(VLOOKUP($C81,[2]TabelaNorm!$A$2:$E$50,2,FALSE)),"",VLOOKUP($C81,[2]TabelaNorm!$A$2:$E$50,2,FALSE))</f>
        <v/>
      </c>
      <c r="H81" s="127" t="str">
        <f>IF(ISERROR(VLOOKUP($C81,[2]TabelaNorm!$A$2:$E$50,3,FALSE)),"",VLOOKUP($C81,[2]TabelaNorm!$A$2:$E$50,3,FALSE))</f>
        <v/>
      </c>
      <c r="I81" s="124" t="str">
        <f>IF(ISERROR(IF(VLOOKUP($C81,[2]TabelaNorm!$A$2:$E$50,5,FALSE)=1,"x","")),"",IF(VLOOKUP($C81,[2]TabelaNorm!$A$2:$E$50,5,FALSE)=1,"x",""))</f>
        <v/>
      </c>
      <c r="J81" s="126"/>
      <c r="K81" s="124" t="str">
        <f>IF(ISERROR(VLOOKUP($C81,[2]TabelaNorm!$A$2:$E$50,4,FALSE)),"","=")</f>
        <v/>
      </c>
      <c r="L81" s="148" t="str">
        <f t="shared" si="0"/>
        <v/>
      </c>
      <c r="M81" s="125" t="str">
        <f>IF(ISERROR(VLOOKUP($C81,[2]TabelaNorm!$A$2:$E$50,4,FALSE)),"","m2")</f>
        <v/>
      </c>
      <c r="N81" s="122"/>
    </row>
    <row r="82" spans="1:14" x14ac:dyDescent="0.2">
      <c r="A82" s="114"/>
      <c r="B82" s="130"/>
      <c r="C82" s="114"/>
      <c r="D82" s="126"/>
      <c r="E82" s="124" t="str">
        <f>IF(ISERROR(VLOOKUP(C82,[2]TabelaNorm!$A$2:$E$50,4,FALSE)),"",VLOOKUP(C82,[2]TabelaNorm!$A$2:$E$50,4,FALSE))</f>
        <v/>
      </c>
      <c r="F82" s="124" t="str">
        <f>IF(ISERROR(VLOOKUP(C82,[2]TabelaNorm!$A$2:$E$50,4,FALSE)),"","x")</f>
        <v/>
      </c>
      <c r="G82" s="127" t="str">
        <f>IF(ISERROR(VLOOKUP($C82,[2]TabelaNorm!$A$2:$E$50,2,FALSE)),"",VLOOKUP($C82,[2]TabelaNorm!$A$2:$E$50,2,FALSE))</f>
        <v/>
      </c>
      <c r="H82" s="127" t="str">
        <f>IF(ISERROR(VLOOKUP($C82,[2]TabelaNorm!$A$2:$E$50,3,FALSE)),"",VLOOKUP($C82,[2]TabelaNorm!$A$2:$E$50,3,FALSE))</f>
        <v/>
      </c>
      <c r="I82" s="124" t="str">
        <f>IF(ISERROR(IF(VLOOKUP($C82,[2]TabelaNorm!$A$2:$E$50,5,FALSE)=1,"x","")),"",IF(VLOOKUP($C82,[2]TabelaNorm!$A$2:$E$50,5,FALSE)=1,"x",""))</f>
        <v/>
      </c>
      <c r="J82" s="126"/>
      <c r="K82" s="124" t="str">
        <f>IF(ISERROR(VLOOKUP($C82,[2]TabelaNorm!$A$2:$E$50,4,FALSE)),"","=")</f>
        <v/>
      </c>
      <c r="L82" s="148" t="str">
        <f t="shared" si="0"/>
        <v/>
      </c>
      <c r="M82" s="125" t="str">
        <f>IF(ISERROR(VLOOKUP($C82,[2]TabelaNorm!$A$2:$E$50,4,FALSE)),"","m2")</f>
        <v/>
      </c>
      <c r="N82" s="122"/>
    </row>
    <row r="83" spans="1:14" x14ac:dyDescent="0.2">
      <c r="A83" s="114"/>
      <c r="B83" s="130"/>
      <c r="C83" s="114"/>
      <c r="D83" s="126"/>
      <c r="E83" s="124" t="str">
        <f>IF(ISERROR(VLOOKUP(C83,[2]TabelaNorm!$A$2:$E$50,4,FALSE)),"",VLOOKUP(C83,[2]TabelaNorm!$A$2:$E$50,4,FALSE))</f>
        <v/>
      </c>
      <c r="F83" s="124" t="str">
        <f>IF(ISERROR(VLOOKUP(C83,[2]TabelaNorm!$A$2:$E$50,4,FALSE)),"","x")</f>
        <v/>
      </c>
      <c r="G83" s="127" t="str">
        <f>IF(ISERROR(VLOOKUP($C83,[2]TabelaNorm!$A$2:$E$50,2,FALSE)),"",VLOOKUP($C83,[2]TabelaNorm!$A$2:$E$50,2,FALSE))</f>
        <v/>
      </c>
      <c r="H83" s="127" t="str">
        <f>IF(ISERROR(VLOOKUP($C83,[2]TabelaNorm!$A$2:$E$50,3,FALSE)),"",VLOOKUP($C83,[2]TabelaNorm!$A$2:$E$50,3,FALSE))</f>
        <v/>
      </c>
      <c r="I83" s="124" t="str">
        <f>IF(ISERROR(IF(VLOOKUP($C83,[2]TabelaNorm!$A$2:$E$50,5,FALSE)=1,"x","")),"",IF(VLOOKUP($C83,[2]TabelaNorm!$A$2:$E$50,5,FALSE)=1,"x",""))</f>
        <v/>
      </c>
      <c r="J83" s="126"/>
      <c r="K83" s="124" t="str">
        <f>IF(ISERROR(VLOOKUP($C83,[2]TabelaNorm!$A$2:$E$50,4,FALSE)),"","=")</f>
        <v/>
      </c>
      <c r="L83" s="148" t="str">
        <f t="shared" si="0"/>
        <v/>
      </c>
      <c r="M83" s="125" t="str">
        <f>IF(ISERROR(VLOOKUP($C83,[2]TabelaNorm!$A$2:$E$50,4,FALSE)),"","m2")</f>
        <v/>
      </c>
      <c r="N83" s="122"/>
    </row>
    <row r="84" spans="1:14" x14ac:dyDescent="0.2">
      <c r="A84" s="114"/>
      <c r="B84" s="130"/>
      <c r="C84" s="114"/>
      <c r="D84" s="126"/>
      <c r="E84" s="124" t="str">
        <f>IF(ISERROR(VLOOKUP(C84,[2]TabelaNorm!$A$2:$E$50,4,FALSE)),"",VLOOKUP(C84,[2]TabelaNorm!$A$2:$E$50,4,FALSE))</f>
        <v/>
      </c>
      <c r="F84" s="124" t="str">
        <f>IF(ISERROR(VLOOKUP(C84,[2]TabelaNorm!$A$2:$E$50,4,FALSE)),"","x")</f>
        <v/>
      </c>
      <c r="G84" s="127" t="str">
        <f>IF(ISERROR(VLOOKUP($C84,[2]TabelaNorm!$A$2:$E$50,2,FALSE)),"",VLOOKUP($C84,[2]TabelaNorm!$A$2:$E$50,2,FALSE))</f>
        <v/>
      </c>
      <c r="H84" s="127" t="str">
        <f>IF(ISERROR(VLOOKUP($C84,[2]TabelaNorm!$A$2:$E$50,3,FALSE)),"",VLOOKUP($C84,[2]TabelaNorm!$A$2:$E$50,3,FALSE))</f>
        <v/>
      </c>
      <c r="I84" s="124" t="str">
        <f>IF(ISERROR(IF(VLOOKUP($C84,[2]TabelaNorm!$A$2:$E$50,5,FALSE)=1,"x","")),"",IF(VLOOKUP($C84,[2]TabelaNorm!$A$2:$E$50,5,FALSE)=1,"x",""))</f>
        <v/>
      </c>
      <c r="J84" s="126"/>
      <c r="K84" s="124" t="str">
        <f>IF(ISERROR(VLOOKUP($C84,[2]TabelaNorm!$A$2:$E$50,4,FALSE)),"","=")</f>
        <v/>
      </c>
      <c r="L84" s="148" t="str">
        <f t="shared" si="0"/>
        <v/>
      </c>
      <c r="M84" s="125" t="str">
        <f>IF(ISERROR(VLOOKUP($C84,[2]TabelaNorm!$A$2:$E$50,4,FALSE)),"","m2")</f>
        <v/>
      </c>
      <c r="N84" s="122"/>
    </row>
    <row r="85" spans="1:14" x14ac:dyDescent="0.2">
      <c r="A85" s="114"/>
      <c r="B85" s="130"/>
      <c r="C85" s="114"/>
      <c r="D85" s="126"/>
      <c r="E85" s="124" t="str">
        <f>IF(ISERROR(VLOOKUP(C85,[2]TabelaNorm!$A$2:$E$50,4,FALSE)),"",VLOOKUP(C85,[2]TabelaNorm!$A$2:$E$50,4,FALSE))</f>
        <v/>
      </c>
      <c r="F85" s="124" t="str">
        <f>IF(ISERROR(VLOOKUP(C85,[2]TabelaNorm!$A$2:$E$50,4,FALSE)),"","x")</f>
        <v/>
      </c>
      <c r="G85" s="127" t="str">
        <f>IF(ISERROR(VLOOKUP($C85,[2]TabelaNorm!$A$2:$E$50,2,FALSE)),"",VLOOKUP($C85,[2]TabelaNorm!$A$2:$E$50,2,FALSE))</f>
        <v/>
      </c>
      <c r="H85" s="127" t="str">
        <f>IF(ISERROR(VLOOKUP($C85,[2]TabelaNorm!$A$2:$E$50,3,FALSE)),"",VLOOKUP($C85,[2]TabelaNorm!$A$2:$E$50,3,FALSE))</f>
        <v/>
      </c>
      <c r="I85" s="124" t="str">
        <f>IF(ISERROR(IF(VLOOKUP($C85,[2]TabelaNorm!$A$2:$E$50,5,FALSE)=1,"x","")),"",IF(VLOOKUP($C85,[2]TabelaNorm!$A$2:$E$50,5,FALSE)=1,"x",""))</f>
        <v/>
      </c>
      <c r="J85" s="126"/>
      <c r="K85" s="124" t="str">
        <f>IF(ISERROR(VLOOKUP($C85,[2]TabelaNorm!$A$2:$E$50,4,FALSE)),"","=")</f>
        <v/>
      </c>
      <c r="L85" s="148" t="str">
        <f t="shared" si="0"/>
        <v/>
      </c>
      <c r="M85" s="125" t="str">
        <f>IF(ISERROR(VLOOKUP($C85,[2]TabelaNorm!$A$2:$E$50,4,FALSE)),"","m2")</f>
        <v/>
      </c>
      <c r="N85" s="122"/>
    </row>
    <row r="86" spans="1:14" x14ac:dyDescent="0.2">
      <c r="A86" s="114"/>
      <c r="B86" s="130"/>
      <c r="C86" s="114"/>
      <c r="D86" s="126"/>
      <c r="E86" s="124" t="str">
        <f>IF(ISERROR(VLOOKUP(C86,[2]TabelaNorm!$A$2:$E$50,4,FALSE)),"",VLOOKUP(C86,[2]TabelaNorm!$A$2:$E$50,4,FALSE))</f>
        <v/>
      </c>
      <c r="F86" s="124" t="str">
        <f>IF(ISERROR(VLOOKUP(C86,[2]TabelaNorm!$A$2:$E$50,4,FALSE)),"","x")</f>
        <v/>
      </c>
      <c r="G86" s="127" t="str">
        <f>IF(ISERROR(VLOOKUP($C86,[2]TabelaNorm!$A$2:$E$50,2,FALSE)),"",VLOOKUP($C86,[2]TabelaNorm!$A$2:$E$50,2,FALSE))</f>
        <v/>
      </c>
      <c r="H86" s="127" t="str">
        <f>IF(ISERROR(VLOOKUP($C86,[2]TabelaNorm!$A$2:$E$50,3,FALSE)),"",VLOOKUP($C86,[2]TabelaNorm!$A$2:$E$50,3,FALSE))</f>
        <v/>
      </c>
      <c r="I86" s="124" t="str">
        <f>IF(ISERROR(IF(VLOOKUP($C86,[2]TabelaNorm!$A$2:$E$50,5,FALSE)=1,"x","")),"",IF(VLOOKUP($C86,[2]TabelaNorm!$A$2:$E$50,5,FALSE)=1,"x",""))</f>
        <v/>
      </c>
      <c r="J86" s="126"/>
      <c r="K86" s="124" t="str">
        <f>IF(ISERROR(VLOOKUP($C86,[2]TabelaNorm!$A$2:$E$50,4,FALSE)),"","=")</f>
        <v/>
      </c>
      <c r="L86" s="148" t="str">
        <f t="shared" si="0"/>
        <v/>
      </c>
      <c r="M86" s="125" t="str">
        <f>IF(ISERROR(VLOOKUP($C86,[2]TabelaNorm!$A$2:$E$50,4,FALSE)),"","m2")</f>
        <v/>
      </c>
      <c r="N86" s="122"/>
    </row>
    <row r="87" spans="1:14" x14ac:dyDescent="0.2">
      <c r="A87" s="114"/>
      <c r="B87" s="131"/>
      <c r="C87" s="114"/>
      <c r="D87" s="126"/>
      <c r="E87" s="124" t="str">
        <f>IF(ISERROR(VLOOKUP(C87,[2]TabelaNorm!$A$2:$E$50,4,FALSE)),"",VLOOKUP(C87,[2]TabelaNorm!$A$2:$E$50,4,FALSE))</f>
        <v/>
      </c>
      <c r="F87" s="124" t="str">
        <f>IF(ISERROR(VLOOKUP(C87,[2]TabelaNorm!$A$2:$E$50,4,FALSE)),"","x")</f>
        <v/>
      </c>
      <c r="G87" s="127" t="str">
        <f>IF(ISERROR(VLOOKUP($C87,[2]TabelaNorm!$A$2:$E$50,2,FALSE)),"",VLOOKUP($C87,[2]TabelaNorm!$A$2:$E$50,2,FALSE))</f>
        <v/>
      </c>
      <c r="H87" s="127" t="str">
        <f>IF(ISERROR(VLOOKUP($C87,[2]TabelaNorm!$A$2:$E$50,3,FALSE)),"",VLOOKUP($C87,[2]TabelaNorm!$A$2:$E$50,3,FALSE))</f>
        <v/>
      </c>
      <c r="I87" s="124" t="str">
        <f>IF(ISERROR(IF(VLOOKUP($C87,[2]TabelaNorm!$A$2:$E$50,5,FALSE)=1,"x","")),"",IF(VLOOKUP($C87,[2]TabelaNorm!$A$2:$E$50,5,FALSE)=1,"x",""))</f>
        <v/>
      </c>
      <c r="J87" s="126"/>
      <c r="K87" s="124" t="str">
        <f>IF(ISERROR(VLOOKUP($C87,[2]TabelaNorm!$A$2:$E$50,4,FALSE)),"","=")</f>
        <v/>
      </c>
      <c r="L87" s="148" t="str">
        <f t="shared" si="0"/>
        <v/>
      </c>
      <c r="M87" s="125" t="str">
        <f>IF(ISERROR(VLOOKUP($C87,[2]TabelaNorm!$A$2:$E$50,4,FALSE)),"","m2")</f>
        <v/>
      </c>
      <c r="N87" s="122"/>
    </row>
    <row r="88" spans="1:14" x14ac:dyDescent="0.2">
      <c r="A88" s="114"/>
      <c r="B88" s="131"/>
      <c r="C88" s="114"/>
      <c r="D88" s="126"/>
      <c r="E88" s="124" t="str">
        <f>IF(ISERROR(VLOOKUP(C88,[2]TabelaNorm!$A$2:$E$50,4,FALSE)),"",VLOOKUP(C88,[2]TabelaNorm!$A$2:$E$50,4,FALSE))</f>
        <v/>
      </c>
      <c r="F88" s="124" t="str">
        <f>IF(ISERROR(VLOOKUP(C88,[2]TabelaNorm!$A$2:$E$50,4,FALSE)),"","x")</f>
        <v/>
      </c>
      <c r="G88" s="127" t="str">
        <f>IF(ISERROR(VLOOKUP($C88,[2]TabelaNorm!$A$2:$E$50,2,FALSE)),"",VLOOKUP($C88,[2]TabelaNorm!$A$2:$E$50,2,FALSE))</f>
        <v/>
      </c>
      <c r="H88" s="127" t="str">
        <f>IF(ISERROR(VLOOKUP($C88,[2]TabelaNorm!$A$2:$E$50,3,FALSE)),"",VLOOKUP($C88,[2]TabelaNorm!$A$2:$E$50,3,FALSE))</f>
        <v/>
      </c>
      <c r="I88" s="124" t="str">
        <f>IF(ISERROR(IF(VLOOKUP($C88,[2]TabelaNorm!$A$2:$E$50,5,FALSE)=1,"x","")),"",IF(VLOOKUP($C88,[2]TabelaNorm!$A$2:$E$50,5,FALSE)=1,"x",""))</f>
        <v/>
      </c>
      <c r="J88" s="126"/>
      <c r="K88" s="124" t="str">
        <f>IF(ISERROR(VLOOKUP($C88,[2]TabelaNorm!$A$2:$E$50,4,FALSE)),"","=")</f>
        <v/>
      </c>
      <c r="L88" s="148" t="str">
        <f t="shared" si="0"/>
        <v/>
      </c>
      <c r="M88" s="125" t="str">
        <f>IF(ISERROR(VLOOKUP($C88,[2]TabelaNorm!$A$2:$E$50,4,FALSE)),"","m2")</f>
        <v/>
      </c>
      <c r="N88" s="122"/>
    </row>
    <row r="89" spans="1:14" x14ac:dyDescent="0.2">
      <c r="A89" s="114"/>
      <c r="B89" s="131"/>
      <c r="C89" s="114"/>
      <c r="D89" s="126"/>
      <c r="E89" s="124" t="str">
        <f>IF(ISERROR(VLOOKUP(C89,[2]TabelaNorm!$A$2:$E$50,4,FALSE)),"",VLOOKUP(C89,[2]TabelaNorm!$A$2:$E$50,4,FALSE))</f>
        <v/>
      </c>
      <c r="F89" s="124" t="str">
        <f>IF(ISERROR(VLOOKUP(C89,[2]TabelaNorm!$A$2:$E$50,4,FALSE)),"","x")</f>
        <v/>
      </c>
      <c r="G89" s="127" t="str">
        <f>IF(ISERROR(VLOOKUP($C89,[2]TabelaNorm!$A$2:$E$50,2,FALSE)),"",VLOOKUP($C89,[2]TabelaNorm!$A$2:$E$50,2,FALSE))</f>
        <v/>
      </c>
      <c r="H89" s="127" t="str">
        <f>IF(ISERROR(VLOOKUP($C89,[2]TabelaNorm!$A$2:$E$50,3,FALSE)),"",VLOOKUP($C89,[2]TabelaNorm!$A$2:$E$50,3,FALSE))</f>
        <v/>
      </c>
      <c r="I89" s="124" t="str">
        <f>IF(ISERROR(IF(VLOOKUP($C89,[2]TabelaNorm!$A$2:$E$50,5,FALSE)=1,"x","")),"",IF(VLOOKUP($C89,[2]TabelaNorm!$A$2:$E$50,5,FALSE)=1,"x",""))</f>
        <v/>
      </c>
      <c r="J89" s="126"/>
      <c r="K89" s="124" t="str">
        <f>IF(ISERROR(VLOOKUP($C89,[2]TabelaNorm!$A$2:$E$50,4,FALSE)),"","=")</f>
        <v/>
      </c>
      <c r="L89" s="148" t="str">
        <f t="shared" si="0"/>
        <v/>
      </c>
      <c r="M89" s="125" t="str">
        <f>IF(ISERROR(VLOOKUP($C89,[2]TabelaNorm!$A$2:$E$50,4,FALSE)),"","m2")</f>
        <v/>
      </c>
      <c r="N89" s="122"/>
    </row>
    <row r="90" spans="1:14" x14ac:dyDescent="0.2">
      <c r="A90" s="114"/>
      <c r="B90" s="119"/>
      <c r="C90" s="114"/>
      <c r="D90" s="126"/>
      <c r="E90" s="124" t="str">
        <f>IF(ISERROR(VLOOKUP(C90,[4]TabelaNorm!$A$2:$E$50,4,FALSE)),"",VLOOKUP(C90,[4]TabelaNorm!$A$2:$E$50,4,FALSE))</f>
        <v/>
      </c>
      <c r="F90" s="124" t="str">
        <f>IF(ISERROR(VLOOKUP(C90,[4]TabelaNorm!$A$2:$E$50,4,FALSE)),"","x")</f>
        <v/>
      </c>
      <c r="G90" s="127" t="str">
        <f>IF(ISERROR(VLOOKUP($C90,[4]TabelaNorm!$A$2:$E$50,2,FALSE)),"",VLOOKUP($C90,[4]TabelaNorm!$A$2:$E$50,2,FALSE))</f>
        <v/>
      </c>
      <c r="H90" s="127" t="str">
        <f>IF(ISERROR(VLOOKUP($C90,[4]TabelaNorm!$A$2:$E$50,3,FALSE)),"",VLOOKUP($C90,[4]TabelaNorm!$A$2:$E$50,3,FALSE))</f>
        <v/>
      </c>
      <c r="I90" s="124" t="str">
        <f>IF(ISERROR(IF(VLOOKUP($C90,[4]TabelaNorm!$A$2:$E$50,5,FALSE)=1,"x","")),"",IF(VLOOKUP($C90,[4]TabelaNorm!$A$2:$E$50,5,FALSE)=1,"x",""))</f>
        <v/>
      </c>
      <c r="J90" s="126"/>
      <c r="K90" s="124" t="str">
        <f>IF(ISERROR(VLOOKUP($C90,[4]TabelaNorm!$A$2:$E$50,4,FALSE)),"","=")</f>
        <v/>
      </c>
      <c r="L90" s="148" t="str">
        <f t="shared" si="0"/>
        <v/>
      </c>
      <c r="M90" s="125" t="str">
        <f>IF(ISERROR(VLOOKUP($C90,[4]TabelaNorm!$A$2:$E$50,4,FALSE)),"","m2")</f>
        <v/>
      </c>
      <c r="N90" s="122"/>
    </row>
    <row r="91" spans="1:14" x14ac:dyDescent="0.2">
      <c r="A91" s="114"/>
      <c r="B91" s="119"/>
      <c r="C91" s="114"/>
      <c r="D91" s="126"/>
      <c r="E91" s="124" t="str">
        <f>IF(ISERROR(VLOOKUP(C91,[4]TabelaNorm!$A$2:$E$50,4,FALSE)),"",VLOOKUP(C91,[4]TabelaNorm!$A$2:$E$50,4,FALSE))</f>
        <v/>
      </c>
      <c r="F91" s="124" t="str">
        <f>IF(ISERROR(VLOOKUP(C91,[4]TabelaNorm!$A$2:$E$50,4,FALSE)),"","x")</f>
        <v/>
      </c>
      <c r="G91" s="127" t="str">
        <f>IF(ISERROR(VLOOKUP($C91,[4]TabelaNorm!$A$2:$E$50,2,FALSE)),"",VLOOKUP($C91,[4]TabelaNorm!$A$2:$E$50,2,FALSE))</f>
        <v/>
      </c>
      <c r="H91" s="127" t="str">
        <f>IF(ISERROR(VLOOKUP($C91,[4]TabelaNorm!$A$2:$E$50,3,FALSE)),"",VLOOKUP($C91,[4]TabelaNorm!$A$2:$E$50,3,FALSE))</f>
        <v/>
      </c>
      <c r="I91" s="124" t="str">
        <f>IF(ISERROR(IF(VLOOKUP($C91,[4]TabelaNorm!$A$2:$E$50,5,FALSE)=1,"x","")),"",IF(VLOOKUP($C91,[4]TabelaNorm!$A$2:$E$50,5,FALSE)=1,"x",""))</f>
        <v/>
      </c>
      <c r="J91" s="126"/>
      <c r="K91" s="124" t="str">
        <f>IF(ISERROR(VLOOKUP($C91,[4]TabelaNorm!$A$2:$E$50,4,FALSE)),"","=")</f>
        <v/>
      </c>
      <c r="L91" s="148" t="str">
        <f t="shared" si="0"/>
        <v/>
      </c>
      <c r="M91" s="125" t="str">
        <f>IF(ISERROR(VLOOKUP($C91,[4]TabelaNorm!$A$2:$E$50,4,FALSE)),"","m2")</f>
        <v/>
      </c>
      <c r="N91" s="122"/>
    </row>
    <row r="92" spans="1:14" x14ac:dyDescent="0.2">
      <c r="A92" s="114"/>
      <c r="B92" s="119"/>
      <c r="C92" s="114"/>
      <c r="D92" s="126"/>
      <c r="E92" s="124" t="str">
        <f>IF(ISERROR(VLOOKUP(C92,[4]TabelaNorm!$A$2:$E$50,4,FALSE)),"",VLOOKUP(C92,[4]TabelaNorm!$A$2:$E$50,4,FALSE))</f>
        <v/>
      </c>
      <c r="F92" s="124" t="str">
        <f>IF(ISERROR(VLOOKUP(C92,[4]TabelaNorm!$A$2:$E$50,4,FALSE)),"","x")</f>
        <v/>
      </c>
      <c r="G92" s="127" t="str">
        <f>IF(ISERROR(VLOOKUP($C92,[4]TabelaNorm!$A$2:$E$50,2,FALSE)),"",VLOOKUP($C92,[4]TabelaNorm!$A$2:$E$50,2,FALSE))</f>
        <v/>
      </c>
      <c r="H92" s="127" t="str">
        <f>IF(ISERROR(VLOOKUP($C92,[4]TabelaNorm!$A$2:$E$50,3,FALSE)),"",VLOOKUP($C92,[4]TabelaNorm!$A$2:$E$50,3,FALSE))</f>
        <v/>
      </c>
      <c r="I92" s="124" t="str">
        <f>IF(ISERROR(IF(VLOOKUP($C92,[4]TabelaNorm!$A$2:$E$50,5,FALSE)=1,"x","")),"",IF(VLOOKUP($C92,[4]TabelaNorm!$A$2:$E$50,5,FALSE)=1,"x",""))</f>
        <v/>
      </c>
      <c r="J92" s="126"/>
      <c r="K92" s="124" t="str">
        <f>IF(ISERROR(VLOOKUP($C92,[4]TabelaNorm!$A$2:$E$50,4,FALSE)),"","=")</f>
        <v/>
      </c>
      <c r="L92" s="148" t="str">
        <f t="shared" si="0"/>
        <v/>
      </c>
      <c r="M92" s="125" t="str">
        <f>IF(ISERROR(VLOOKUP($C92,[4]TabelaNorm!$A$2:$E$50,4,FALSE)),"","m2")</f>
        <v/>
      </c>
      <c r="N92" s="122"/>
    </row>
    <row r="93" spans="1:14" x14ac:dyDescent="0.2">
      <c r="A93" s="114"/>
      <c r="B93" s="119"/>
      <c r="C93" s="114"/>
      <c r="D93" s="126"/>
      <c r="E93" s="124" t="str">
        <f>IF(ISERROR(VLOOKUP(C93,[4]TabelaNorm!$A$2:$E$50,4,FALSE)),"",VLOOKUP(C93,[4]TabelaNorm!$A$2:$E$50,4,FALSE))</f>
        <v/>
      </c>
      <c r="F93" s="124" t="str">
        <f>IF(ISERROR(VLOOKUP(C93,[4]TabelaNorm!$A$2:$E$50,4,FALSE)),"","x")</f>
        <v/>
      </c>
      <c r="G93" s="127" t="str">
        <f>IF(ISERROR(VLOOKUP($C93,[4]TabelaNorm!$A$2:$E$50,2,FALSE)),"",VLOOKUP($C93,[4]TabelaNorm!$A$2:$E$50,2,FALSE))</f>
        <v/>
      </c>
      <c r="H93" s="127" t="str">
        <f>IF(ISERROR(VLOOKUP($C93,[4]TabelaNorm!$A$2:$E$50,3,FALSE)),"",VLOOKUP($C93,[4]TabelaNorm!$A$2:$E$50,3,FALSE))</f>
        <v/>
      </c>
      <c r="I93" s="124" t="str">
        <f>IF(ISERROR(IF(VLOOKUP($C93,[4]TabelaNorm!$A$2:$E$50,5,FALSE)=1,"x","")),"",IF(VLOOKUP($C93,[4]TabelaNorm!$A$2:$E$50,5,FALSE)=1,"x",""))</f>
        <v/>
      </c>
      <c r="J93" s="126"/>
      <c r="K93" s="124" t="str">
        <f>IF(ISERROR(VLOOKUP($C93,[4]TabelaNorm!$A$2:$E$50,4,FALSE)),"","=")</f>
        <v/>
      </c>
      <c r="L93" s="148" t="str">
        <f t="shared" si="0"/>
        <v/>
      </c>
      <c r="M93" s="125" t="str">
        <f>IF(ISERROR(VLOOKUP($C93,[4]TabelaNorm!$A$2:$E$50,4,FALSE)),"","m2")</f>
        <v/>
      </c>
      <c r="N93" s="122"/>
    </row>
    <row r="94" spans="1:14" ht="13.5" thickBot="1" x14ac:dyDescent="0.25">
      <c r="A94" s="114"/>
      <c r="B94" s="119"/>
      <c r="C94" s="114"/>
      <c r="D94" s="126"/>
      <c r="E94" s="124" t="str">
        <f>IF(ISERROR(VLOOKUP(C94,[4]TabelaNorm!$A$2:$E$50,4,FALSE)),"",VLOOKUP(C94,[4]TabelaNorm!$A$2:$E$50,4,FALSE))</f>
        <v/>
      </c>
      <c r="F94" s="124" t="str">
        <f>IF(ISERROR(VLOOKUP(C94,[4]TabelaNorm!$A$2:$E$50,4,FALSE)),"","x")</f>
        <v/>
      </c>
      <c r="G94" s="127" t="str">
        <f>IF(ISERROR(VLOOKUP($C94,[4]TabelaNorm!$A$2:$E$50,2,FALSE)),"",VLOOKUP($C94,[4]TabelaNorm!$A$2:$E$50,2,FALSE))</f>
        <v/>
      </c>
      <c r="H94" s="127" t="str">
        <f>IF(ISERROR(VLOOKUP($C94,[4]TabelaNorm!$A$2:$E$50,3,FALSE)),"",VLOOKUP($C94,[4]TabelaNorm!$A$2:$E$50,3,FALSE))</f>
        <v/>
      </c>
      <c r="I94" s="124" t="str">
        <f>IF(ISERROR(IF(VLOOKUP($C94,[4]TabelaNorm!$A$2:$E$50,5,FALSE)=1,"x","")),"",IF(VLOOKUP($C94,[4]TabelaNorm!$A$2:$E$50,5,FALSE)=1,"x",""))</f>
        <v/>
      </c>
      <c r="J94" s="126"/>
      <c r="K94" s="124" t="str">
        <f>IF(ISERROR(VLOOKUP($C94,[4]TabelaNorm!$A$2:$E$50,4,FALSE)),"","=")</f>
        <v/>
      </c>
      <c r="L94" s="148" t="str">
        <f t="shared" si="0"/>
        <v/>
      </c>
      <c r="M94" s="125" t="str">
        <f>IF(ISERROR(VLOOKUP($C94,[4]TabelaNorm!$A$2:$E$50,4,FALSE)),"","m2")</f>
        <v/>
      </c>
      <c r="N94" s="122"/>
    </row>
    <row r="95" spans="1:14" ht="25.5" customHeight="1" thickBot="1" x14ac:dyDescent="0.25">
      <c r="A95" s="97"/>
      <c r="B95" s="5"/>
      <c r="C95" s="243" t="s">
        <v>187</v>
      </c>
      <c r="D95" s="244"/>
      <c r="E95" s="244"/>
      <c r="F95" s="244"/>
      <c r="G95" s="244"/>
      <c r="H95" s="244"/>
      <c r="I95" s="244"/>
      <c r="J95" s="244"/>
      <c r="K95" s="96" t="s">
        <v>37</v>
      </c>
      <c r="L95" s="104">
        <f>SUM(L42:L94)</f>
        <v>353.20000000000005</v>
      </c>
      <c r="M95" s="108" t="s">
        <v>38</v>
      </c>
      <c r="N95" s="98">
        <f>SUM(L42:L94)</f>
        <v>353.20000000000005</v>
      </c>
    </row>
    <row r="96" spans="1:14" ht="25.5" customHeight="1" thickBot="1" x14ac:dyDescent="0.25">
      <c r="A96" s="97"/>
      <c r="B96" s="5"/>
      <c r="C96" s="242" t="s">
        <v>190</v>
      </c>
      <c r="D96" s="223"/>
      <c r="E96" s="223"/>
      <c r="F96" s="223"/>
      <c r="G96" s="223"/>
      <c r="H96" s="223"/>
      <c r="I96" s="223"/>
      <c r="J96" s="223"/>
      <c r="K96" s="185" t="s">
        <v>37</v>
      </c>
      <c r="L96" s="109">
        <f>L95+L3</f>
        <v>7627.875</v>
      </c>
      <c r="M96" s="105" t="s">
        <v>38</v>
      </c>
      <c r="N96" s="59" t="s">
        <v>71</v>
      </c>
    </row>
    <row r="97" spans="2:14" ht="12.75" customHeight="1" x14ac:dyDescent="0.2">
      <c r="D97" s="2"/>
      <c r="F97" s="6"/>
      <c r="G97" s="7"/>
    </row>
    <row r="98" spans="2:14" ht="12.75" customHeight="1" x14ac:dyDescent="0.2">
      <c r="B98" s="186" t="s">
        <v>69</v>
      </c>
      <c r="D98" s="20"/>
      <c r="F98" s="6"/>
      <c r="G98" s="7"/>
      <c r="H98" s="235" t="s">
        <v>78</v>
      </c>
      <c r="I98" s="235"/>
      <c r="J98" s="235"/>
      <c r="K98" s="235"/>
      <c r="L98" s="235"/>
    </row>
    <row r="99" spans="2:14" ht="12.75" customHeight="1" x14ac:dyDescent="0.2">
      <c r="D99" s="2"/>
      <c r="F99" s="6"/>
      <c r="G99" s="7"/>
    </row>
    <row r="100" spans="2:14" ht="12.75" customHeight="1" x14ac:dyDescent="0.2">
      <c r="B100" s="188" t="s">
        <v>76</v>
      </c>
      <c r="C100" s="240" t="s">
        <v>77</v>
      </c>
      <c r="D100" s="240"/>
      <c r="F100" s="6"/>
      <c r="G100" s="7"/>
      <c r="H100" s="240" t="s">
        <v>91</v>
      </c>
      <c r="I100" s="240"/>
      <c r="J100" s="240"/>
      <c r="K100" s="240"/>
      <c r="L100" s="240"/>
      <c r="M100" s="240"/>
      <c r="N100" s="240"/>
    </row>
    <row r="101" spans="2:14" ht="12.75" customHeight="1" x14ac:dyDescent="0.2">
      <c r="D101" s="2"/>
      <c r="F101" s="6"/>
      <c r="G101" s="7"/>
    </row>
    <row r="102" spans="2:14" ht="12.75" customHeight="1" x14ac:dyDescent="0.2">
      <c r="D102" s="2"/>
      <c r="F102" s="6"/>
      <c r="G102" s="7"/>
    </row>
    <row r="103" spans="2:14" ht="12.75" customHeight="1" x14ac:dyDescent="0.2">
      <c r="B103" s="236" t="s">
        <v>75</v>
      </c>
      <c r="C103" s="236"/>
      <c r="D103" s="236"/>
      <c r="E103" s="236"/>
      <c r="F103" s="6"/>
      <c r="G103" s="7"/>
      <c r="H103" s="236" t="s">
        <v>92</v>
      </c>
      <c r="I103" s="236"/>
      <c r="J103" s="236"/>
      <c r="K103" s="236"/>
      <c r="L103" s="236"/>
      <c r="M103" s="236"/>
      <c r="N103" s="236"/>
    </row>
    <row r="104" spans="2:14" ht="12.75" customHeight="1" x14ac:dyDescent="0.2">
      <c r="D104" s="2"/>
      <c r="F104" s="6"/>
      <c r="G104" s="7"/>
    </row>
    <row r="105" spans="2:14" ht="12.75" customHeight="1" x14ac:dyDescent="0.2">
      <c r="D105" s="2"/>
      <c r="F105" s="6"/>
      <c r="G105" s="7"/>
    </row>
    <row r="106" spans="2:14" ht="12.75" customHeight="1" x14ac:dyDescent="0.2">
      <c r="D106" s="2"/>
      <c r="F106" s="6"/>
      <c r="G106" s="7"/>
    </row>
    <row r="107" spans="2:14" x14ac:dyDescent="0.2">
      <c r="D107" s="2"/>
      <c r="F107" s="6"/>
      <c r="G107" s="7"/>
    </row>
    <row r="108" spans="2:14" x14ac:dyDescent="0.2">
      <c r="D108" s="2"/>
      <c r="F108" s="6"/>
      <c r="G108" s="7"/>
    </row>
    <row r="109" spans="2:14" x14ac:dyDescent="0.2">
      <c r="D109" s="2"/>
      <c r="F109" s="6"/>
      <c r="G109" s="7"/>
    </row>
    <row r="110" spans="2:14" x14ac:dyDescent="0.2">
      <c r="D110" s="2"/>
      <c r="F110" s="6"/>
      <c r="G110" s="7"/>
    </row>
    <row r="111" spans="2:14" x14ac:dyDescent="0.2">
      <c r="D111" s="2"/>
      <c r="F111" s="6"/>
      <c r="G111" s="7"/>
    </row>
    <row r="112" spans="2:14" x14ac:dyDescent="0.2">
      <c r="D112" s="2"/>
      <c r="F112" s="6"/>
      <c r="G112" s="7"/>
    </row>
    <row r="113" spans="4:7" x14ac:dyDescent="0.2">
      <c r="D113" s="2"/>
      <c r="F113" s="6"/>
      <c r="G113" s="7"/>
    </row>
    <row r="114" spans="4:7" x14ac:dyDescent="0.2">
      <c r="D114" s="2"/>
      <c r="F114" s="6"/>
      <c r="G114" s="7"/>
    </row>
    <row r="115" spans="4:7" x14ac:dyDescent="0.2">
      <c r="D115" s="2"/>
      <c r="F115" s="6"/>
      <c r="G115" s="7"/>
    </row>
    <row r="116" spans="4:7" x14ac:dyDescent="0.2">
      <c r="D116" s="2"/>
      <c r="F116" s="6"/>
      <c r="G116" s="7"/>
    </row>
    <row r="117" spans="4:7" x14ac:dyDescent="0.2">
      <c r="D117" s="2"/>
      <c r="F117" s="6"/>
      <c r="G117" s="7"/>
    </row>
    <row r="118" spans="4:7" x14ac:dyDescent="0.2">
      <c r="D118" s="2"/>
      <c r="F118" s="6"/>
      <c r="G118" s="7"/>
    </row>
    <row r="119" spans="4:7" x14ac:dyDescent="0.2">
      <c r="D119" s="2"/>
      <c r="F119" s="6"/>
      <c r="G119" s="7"/>
    </row>
    <row r="120" spans="4:7" x14ac:dyDescent="0.2">
      <c r="D120" s="2"/>
      <c r="F120" s="6"/>
      <c r="G120" s="7"/>
    </row>
    <row r="121" spans="4:7" x14ac:dyDescent="0.2">
      <c r="D121" s="2"/>
      <c r="F121" s="6"/>
      <c r="G121" s="7"/>
    </row>
    <row r="122" spans="4:7" x14ac:dyDescent="0.2">
      <c r="D122" s="2"/>
      <c r="F122" s="6"/>
      <c r="G122" s="7"/>
    </row>
    <row r="123" spans="4:7" x14ac:dyDescent="0.2">
      <c r="D123" s="2"/>
      <c r="F123" s="6"/>
      <c r="G123" s="7"/>
    </row>
    <row r="124" spans="4:7" x14ac:dyDescent="0.2">
      <c r="D124" s="2"/>
      <c r="F124" s="6"/>
      <c r="G124" s="7"/>
    </row>
    <row r="125" spans="4:7" x14ac:dyDescent="0.2">
      <c r="D125" s="2"/>
      <c r="F125" s="6"/>
      <c r="G125" s="7"/>
    </row>
    <row r="126" spans="4:7" x14ac:dyDescent="0.2">
      <c r="D126" s="2"/>
      <c r="F126" s="6"/>
      <c r="G126" s="7"/>
    </row>
    <row r="127" spans="4:7" x14ac:dyDescent="0.2">
      <c r="D127" s="2"/>
      <c r="F127" s="6"/>
      <c r="G127" s="7"/>
    </row>
    <row r="128" spans="4:7" x14ac:dyDescent="0.2">
      <c r="D128" s="2"/>
      <c r="F128" s="6"/>
      <c r="G128" s="7"/>
    </row>
    <row r="129" spans="4:7" x14ac:dyDescent="0.2">
      <c r="D129" s="2"/>
      <c r="F129" s="6"/>
      <c r="G129" s="7"/>
    </row>
    <row r="130" spans="4:7" x14ac:dyDescent="0.2">
      <c r="D130" s="2"/>
      <c r="F130" s="6"/>
      <c r="G130" s="7"/>
    </row>
    <row r="131" spans="4:7" x14ac:dyDescent="0.2">
      <c r="D131" s="2"/>
      <c r="F131" s="6"/>
      <c r="G131" s="7"/>
    </row>
    <row r="132" spans="4:7" x14ac:dyDescent="0.2">
      <c r="D132" s="2"/>
      <c r="F132" s="6"/>
      <c r="G132" s="7"/>
    </row>
    <row r="133" spans="4:7" x14ac:dyDescent="0.2">
      <c r="D133" s="2"/>
      <c r="F133" s="6"/>
      <c r="G133" s="7"/>
    </row>
    <row r="134" spans="4:7" x14ac:dyDescent="0.2">
      <c r="D134" s="2"/>
      <c r="F134" s="6"/>
      <c r="G134" s="7"/>
    </row>
    <row r="135" spans="4:7" x14ac:dyDescent="0.2">
      <c r="D135" s="2"/>
      <c r="F135" s="6"/>
      <c r="G135" s="7"/>
    </row>
    <row r="136" spans="4:7" x14ac:dyDescent="0.2">
      <c r="D136" s="2"/>
      <c r="F136" s="6"/>
      <c r="G136" s="7"/>
    </row>
    <row r="137" spans="4:7" x14ac:dyDescent="0.2">
      <c r="D137" s="2"/>
      <c r="F137" s="6"/>
      <c r="G137" s="7"/>
    </row>
    <row r="138" spans="4:7" x14ac:dyDescent="0.2">
      <c r="D138" s="2"/>
      <c r="F138" s="6"/>
      <c r="G138" s="7"/>
    </row>
    <row r="139" spans="4:7" x14ac:dyDescent="0.2">
      <c r="D139" s="2"/>
      <c r="F139" s="6"/>
      <c r="G139" s="7"/>
    </row>
    <row r="140" spans="4:7" x14ac:dyDescent="0.2">
      <c r="D140" s="2"/>
      <c r="F140" s="6"/>
      <c r="G140" s="7"/>
    </row>
    <row r="141" spans="4:7" x14ac:dyDescent="0.2">
      <c r="D141" s="2"/>
      <c r="F141" s="6"/>
      <c r="G141" s="7"/>
    </row>
    <row r="142" spans="4:7" x14ac:dyDescent="0.2">
      <c r="D142" s="2"/>
      <c r="F142" s="6"/>
      <c r="G142" s="7"/>
    </row>
    <row r="143" spans="4:7" x14ac:dyDescent="0.2">
      <c r="D143" s="2"/>
      <c r="F143" s="6"/>
      <c r="G143" s="7"/>
    </row>
    <row r="144" spans="4:7" x14ac:dyDescent="0.2">
      <c r="D144" s="2"/>
      <c r="F144" s="6"/>
      <c r="G144" s="7"/>
    </row>
    <row r="145" spans="4:7" x14ac:dyDescent="0.2">
      <c r="D145" s="2"/>
      <c r="F145" s="6"/>
      <c r="G145" s="7"/>
    </row>
    <row r="146" spans="4:7" x14ac:dyDescent="0.2">
      <c r="D146" s="2"/>
      <c r="F146" s="6"/>
      <c r="G146" s="7"/>
    </row>
    <row r="147" spans="4:7" x14ac:dyDescent="0.2">
      <c r="D147" s="2"/>
      <c r="F147" s="6"/>
      <c r="G147" s="7"/>
    </row>
    <row r="148" spans="4:7" x14ac:dyDescent="0.2">
      <c r="D148" s="2"/>
      <c r="F148" s="6"/>
      <c r="G148" s="7"/>
    </row>
    <row r="149" spans="4:7" x14ac:dyDescent="0.2">
      <c r="D149" s="2"/>
      <c r="F149" s="6"/>
      <c r="G149" s="7"/>
    </row>
    <row r="150" spans="4:7" x14ac:dyDescent="0.2">
      <c r="D150" s="2"/>
      <c r="F150" s="6"/>
      <c r="G150" s="7"/>
    </row>
    <row r="151" spans="4:7" x14ac:dyDescent="0.2">
      <c r="D151" s="2"/>
      <c r="F151" s="6"/>
      <c r="G151" s="7"/>
    </row>
    <row r="152" spans="4:7" x14ac:dyDescent="0.2">
      <c r="D152" s="2"/>
      <c r="F152" s="6"/>
      <c r="G152" s="7"/>
    </row>
    <row r="153" spans="4:7" x14ac:dyDescent="0.2">
      <c r="D153" s="2"/>
      <c r="F153" s="6"/>
      <c r="G153" s="7"/>
    </row>
    <row r="154" spans="4:7" x14ac:dyDescent="0.2">
      <c r="D154" s="2"/>
      <c r="F154" s="6"/>
      <c r="G154" s="7"/>
    </row>
    <row r="155" spans="4:7" x14ac:dyDescent="0.2">
      <c r="D155" s="2"/>
      <c r="F155" s="6"/>
      <c r="G155" s="7"/>
    </row>
    <row r="156" spans="4:7" x14ac:dyDescent="0.2">
      <c r="D156" s="2"/>
      <c r="F156" s="6"/>
      <c r="G156" s="7"/>
    </row>
    <row r="157" spans="4:7" x14ac:dyDescent="0.2">
      <c r="D157" s="2"/>
      <c r="F157" s="6"/>
      <c r="G157" s="7"/>
    </row>
    <row r="158" spans="4:7" x14ac:dyDescent="0.2">
      <c r="D158" s="2"/>
      <c r="F158" s="6"/>
      <c r="G158" s="7"/>
    </row>
    <row r="159" spans="4:7" x14ac:dyDescent="0.2">
      <c r="D159" s="2"/>
      <c r="F159" s="6"/>
      <c r="G159" s="7"/>
    </row>
    <row r="160" spans="4:7" x14ac:dyDescent="0.2">
      <c r="D160" s="2"/>
      <c r="F160" s="6"/>
      <c r="G160" s="7"/>
    </row>
    <row r="161" spans="4:7" x14ac:dyDescent="0.2">
      <c r="D161" s="2"/>
      <c r="F161" s="6"/>
      <c r="G161" s="7"/>
    </row>
    <row r="162" spans="4:7" x14ac:dyDescent="0.2">
      <c r="D162" s="2"/>
      <c r="F162" s="6"/>
      <c r="G162" s="7"/>
    </row>
    <row r="163" spans="4:7" x14ac:dyDescent="0.2">
      <c r="D163" s="2"/>
      <c r="F163" s="6"/>
      <c r="G163" s="7"/>
    </row>
    <row r="164" spans="4:7" x14ac:dyDescent="0.2">
      <c r="D164" s="2"/>
      <c r="F164" s="6"/>
      <c r="G164" s="7"/>
    </row>
    <row r="165" spans="4:7" x14ac:dyDescent="0.2">
      <c r="D165" s="2"/>
      <c r="F165" s="6"/>
      <c r="G165" s="7"/>
    </row>
    <row r="166" spans="4:7" x14ac:dyDescent="0.2">
      <c r="D166" s="2"/>
      <c r="F166" s="6"/>
      <c r="G166" s="7"/>
    </row>
    <row r="167" spans="4:7" x14ac:dyDescent="0.2">
      <c r="D167" s="2"/>
      <c r="F167" s="6"/>
      <c r="G167" s="7"/>
    </row>
    <row r="168" spans="4:7" x14ac:dyDescent="0.2">
      <c r="D168" s="2"/>
      <c r="F168" s="6"/>
      <c r="G168" s="7"/>
    </row>
    <row r="169" spans="4:7" x14ac:dyDescent="0.2">
      <c r="D169" s="2"/>
      <c r="F169" s="6"/>
      <c r="G169" s="7"/>
    </row>
    <row r="170" spans="4:7" x14ac:dyDescent="0.2">
      <c r="D170" s="2"/>
      <c r="F170" s="6"/>
      <c r="G170" s="7"/>
    </row>
    <row r="171" spans="4:7" x14ac:dyDescent="0.2">
      <c r="D171" s="2"/>
      <c r="F171" s="6"/>
      <c r="G171" s="7"/>
    </row>
    <row r="172" spans="4:7" x14ac:dyDescent="0.2">
      <c r="D172" s="2"/>
      <c r="F172" s="6"/>
      <c r="G172" s="7"/>
    </row>
    <row r="173" spans="4:7" x14ac:dyDescent="0.2">
      <c r="D173" s="2"/>
      <c r="F173" s="6"/>
      <c r="G173" s="7"/>
    </row>
    <row r="174" spans="4:7" x14ac:dyDescent="0.2">
      <c r="D174" s="2"/>
      <c r="F174" s="6"/>
      <c r="G174" s="7"/>
    </row>
    <row r="175" spans="4:7" x14ac:dyDescent="0.2">
      <c r="D175" s="2"/>
      <c r="F175" s="6"/>
      <c r="G175" s="7"/>
    </row>
    <row r="176" spans="4:7" x14ac:dyDescent="0.2">
      <c r="D176" s="2"/>
      <c r="F176" s="6"/>
      <c r="G176" s="7"/>
    </row>
    <row r="177" spans="4:7" x14ac:dyDescent="0.2">
      <c r="D177" s="2"/>
      <c r="F177" s="6"/>
      <c r="G177" s="7"/>
    </row>
    <row r="178" spans="4:7" x14ac:dyDescent="0.2">
      <c r="D178" s="2"/>
      <c r="F178" s="6"/>
      <c r="G178" s="7"/>
    </row>
    <row r="179" spans="4:7" x14ac:dyDescent="0.2">
      <c r="D179" s="2"/>
      <c r="F179" s="6"/>
      <c r="G179" s="7"/>
    </row>
    <row r="180" spans="4:7" x14ac:dyDescent="0.2">
      <c r="D180" s="2"/>
      <c r="F180" s="6"/>
      <c r="G180" s="7"/>
    </row>
    <row r="181" spans="4:7" x14ac:dyDescent="0.2">
      <c r="D181" s="2"/>
      <c r="F181" s="6"/>
      <c r="G181" s="7"/>
    </row>
    <row r="182" spans="4:7" x14ac:dyDescent="0.2">
      <c r="D182" s="2"/>
      <c r="F182" s="6"/>
      <c r="G182" s="7"/>
    </row>
    <row r="183" spans="4:7" x14ac:dyDescent="0.2">
      <c r="D183" s="2"/>
      <c r="F183" s="6"/>
      <c r="G183" s="7"/>
    </row>
    <row r="184" spans="4:7" x14ac:dyDescent="0.2">
      <c r="D184" s="2"/>
      <c r="F184" s="6"/>
      <c r="G184" s="7"/>
    </row>
    <row r="185" spans="4:7" x14ac:dyDescent="0.2">
      <c r="D185" s="2"/>
      <c r="F185" s="6"/>
      <c r="G185" s="7"/>
    </row>
    <row r="186" spans="4:7" x14ac:dyDescent="0.2">
      <c r="D186" s="2"/>
      <c r="F186" s="6"/>
      <c r="G186" s="7"/>
    </row>
    <row r="187" spans="4:7" x14ac:dyDescent="0.2">
      <c r="D187" s="2"/>
      <c r="F187" s="6"/>
      <c r="G187" s="7"/>
    </row>
    <row r="188" spans="4:7" x14ac:dyDescent="0.2">
      <c r="D188" s="2"/>
      <c r="F188" s="6"/>
      <c r="G188" s="7"/>
    </row>
    <row r="189" spans="4:7" x14ac:dyDescent="0.2">
      <c r="D189" s="2"/>
      <c r="F189" s="6"/>
      <c r="G189" s="7"/>
    </row>
    <row r="190" spans="4:7" x14ac:dyDescent="0.2">
      <c r="D190" s="2"/>
      <c r="F190" s="6"/>
      <c r="G190" s="7"/>
    </row>
    <row r="191" spans="4:7" x14ac:dyDescent="0.2">
      <c r="D191" s="2"/>
      <c r="F191" s="6"/>
      <c r="G191" s="7"/>
    </row>
    <row r="192" spans="4:7" x14ac:dyDescent="0.2">
      <c r="D192" s="2"/>
      <c r="F192" s="6"/>
      <c r="G192" s="7"/>
    </row>
    <row r="193" spans="4:7" x14ac:dyDescent="0.2">
      <c r="D193" s="2"/>
      <c r="F193" s="6"/>
      <c r="G193" s="7"/>
    </row>
    <row r="194" spans="4:7" x14ac:dyDescent="0.2">
      <c r="D194" s="2"/>
      <c r="F194" s="6"/>
      <c r="G194" s="7"/>
    </row>
    <row r="195" spans="4:7" x14ac:dyDescent="0.2">
      <c r="D195" s="2"/>
      <c r="F195" s="6"/>
      <c r="G195" s="7"/>
    </row>
    <row r="196" spans="4:7" x14ac:dyDescent="0.2">
      <c r="D196" s="2"/>
      <c r="F196" s="6"/>
      <c r="G196" s="7"/>
    </row>
    <row r="197" spans="4:7" x14ac:dyDescent="0.2">
      <c r="D197" s="2"/>
      <c r="F197" s="6"/>
      <c r="G197" s="7"/>
    </row>
    <row r="198" spans="4:7" x14ac:dyDescent="0.2">
      <c r="D198" s="2"/>
      <c r="F198" s="6"/>
      <c r="G198" s="7"/>
    </row>
    <row r="199" spans="4:7" x14ac:dyDescent="0.2">
      <c r="D199" s="2"/>
      <c r="F199" s="6"/>
      <c r="G199" s="7"/>
    </row>
    <row r="200" spans="4:7" x14ac:dyDescent="0.2">
      <c r="D200" s="2"/>
      <c r="F200" s="6"/>
      <c r="G200" s="7"/>
    </row>
    <row r="201" spans="4:7" x14ac:dyDescent="0.2">
      <c r="D201" s="2"/>
      <c r="F201" s="6"/>
      <c r="G201" s="7"/>
    </row>
    <row r="202" spans="4:7" x14ac:dyDescent="0.2">
      <c r="D202" s="2"/>
      <c r="F202" s="6"/>
      <c r="G202" s="7"/>
    </row>
    <row r="203" spans="4:7" x14ac:dyDescent="0.2">
      <c r="D203" s="2"/>
      <c r="F203" s="6"/>
      <c r="G203" s="7"/>
    </row>
    <row r="204" spans="4:7" x14ac:dyDescent="0.2">
      <c r="D204" s="2"/>
      <c r="F204" s="6"/>
      <c r="G204" s="7"/>
    </row>
    <row r="205" spans="4:7" x14ac:dyDescent="0.2">
      <c r="D205" s="2"/>
      <c r="F205" s="6"/>
      <c r="G205" s="7"/>
    </row>
  </sheetData>
  <mergeCells count="16">
    <mergeCell ref="G3:K3"/>
    <mergeCell ref="A1:N1"/>
    <mergeCell ref="A2:B2"/>
    <mergeCell ref="D2:G2"/>
    <mergeCell ref="H2:J2"/>
    <mergeCell ref="K2:M2"/>
    <mergeCell ref="C100:D100"/>
    <mergeCell ref="H100:N100"/>
    <mergeCell ref="B103:E103"/>
    <mergeCell ref="H103:N103"/>
    <mergeCell ref="C40:M40"/>
    <mergeCell ref="N40:N41"/>
    <mergeCell ref="A41:B41"/>
    <mergeCell ref="C95:J95"/>
    <mergeCell ref="C96:J96"/>
    <mergeCell ref="H98:L98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0D9B43-DDFD-4DA4-BFF6-65526155C5A8}">
  <dimension ref="A1:Y96"/>
  <sheetViews>
    <sheetView topLeftCell="A61" workbookViewId="0">
      <selection activeCell="B73" sqref="B73"/>
    </sheetView>
  </sheetViews>
  <sheetFormatPr defaultRowHeight="12.75" x14ac:dyDescent="0.2"/>
  <cols>
    <col min="9" max="9" width="1.5703125" bestFit="1" customWidth="1"/>
    <col min="10" max="10" width="6" bestFit="1" customWidth="1"/>
    <col min="11" max="11" width="8.85546875" customWidth="1"/>
    <col min="12" max="12" width="10.28515625" bestFit="1" customWidth="1"/>
    <col min="13" max="13" width="4.42578125" bestFit="1" customWidth="1"/>
    <col min="15" max="27" width="0" hidden="1" customWidth="1"/>
  </cols>
  <sheetData>
    <row r="1" spans="1:25" ht="18.75" x14ac:dyDescent="0.2">
      <c r="A1" s="207" t="s">
        <v>0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  <c r="T1" s="207"/>
      <c r="U1" s="207"/>
      <c r="V1" s="207"/>
      <c r="W1" s="207"/>
      <c r="X1" s="207"/>
      <c r="Y1" s="207"/>
    </row>
    <row r="2" spans="1:25" ht="19.5" thickBot="1" x14ac:dyDescent="0.25">
      <c r="A2" s="214" t="s">
        <v>66</v>
      </c>
      <c r="B2" s="214"/>
      <c r="C2" s="60"/>
      <c r="D2" s="208"/>
      <c r="E2" s="208"/>
      <c r="F2" s="208"/>
      <c r="G2" s="208"/>
      <c r="H2" s="232" t="s">
        <v>131</v>
      </c>
      <c r="I2" s="232"/>
      <c r="J2" s="232"/>
      <c r="K2" s="213"/>
      <c r="L2" s="213"/>
      <c r="M2" s="213"/>
      <c r="N2" s="69" t="s">
        <v>238</v>
      </c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</row>
    <row r="3" spans="1:25" ht="19.5" thickBot="1" x14ac:dyDescent="0.25">
      <c r="A3" s="72"/>
      <c r="B3" s="138"/>
      <c r="C3" s="73"/>
      <c r="D3" s="74"/>
      <c r="E3" s="74"/>
      <c r="F3" s="74"/>
      <c r="G3" s="253" t="s">
        <v>232</v>
      </c>
      <c r="H3" s="233"/>
      <c r="I3" s="233"/>
      <c r="J3" s="233"/>
      <c r="K3" s="234"/>
      <c r="L3" s="106">
        <f>strona8!L96</f>
        <v>7627.875</v>
      </c>
      <c r="M3" s="107" t="s">
        <v>38</v>
      </c>
      <c r="N3" s="87"/>
      <c r="O3" s="197"/>
      <c r="P3" s="197"/>
      <c r="Q3" s="197"/>
      <c r="R3" s="197"/>
      <c r="S3" s="197"/>
      <c r="T3" s="197"/>
      <c r="U3" s="197"/>
      <c r="V3" s="197"/>
      <c r="W3" s="197"/>
      <c r="X3" s="197"/>
      <c r="Y3" s="197"/>
    </row>
    <row r="4" spans="1:25" hidden="1" x14ac:dyDescent="0.2">
      <c r="A4" s="75"/>
      <c r="B4" s="75"/>
      <c r="C4" s="69" t="s">
        <v>1</v>
      </c>
      <c r="D4" s="69"/>
      <c r="E4" s="69"/>
      <c r="F4" s="69"/>
      <c r="G4" s="69"/>
      <c r="H4" s="69"/>
      <c r="I4" s="69"/>
      <c r="J4" s="69"/>
      <c r="K4" s="69"/>
      <c r="L4" s="86"/>
      <c r="M4" s="86"/>
      <c r="N4" s="86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</row>
    <row r="5" spans="1:25" hidden="1" x14ac:dyDescent="0.2">
      <c r="A5" s="75"/>
      <c r="B5" s="75"/>
      <c r="C5" s="69" t="s">
        <v>2</v>
      </c>
      <c r="D5" s="69"/>
      <c r="E5" s="69"/>
      <c r="F5" s="69"/>
      <c r="G5" s="69"/>
      <c r="H5" s="69"/>
      <c r="I5" s="69"/>
      <c r="J5" s="69"/>
      <c r="K5" s="69"/>
      <c r="L5" s="86"/>
      <c r="M5" s="86"/>
      <c r="N5" s="86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</row>
    <row r="6" spans="1:25" hidden="1" x14ac:dyDescent="0.2">
      <c r="A6" s="75"/>
      <c r="B6" s="75"/>
      <c r="C6" s="69" t="s">
        <v>3</v>
      </c>
      <c r="D6" s="69"/>
      <c r="E6" s="69"/>
      <c r="F6" s="69"/>
      <c r="G6" s="69"/>
      <c r="H6" s="69"/>
      <c r="I6" s="69"/>
      <c r="J6" s="69"/>
      <c r="K6" s="69"/>
      <c r="L6" s="86"/>
      <c r="M6" s="86"/>
      <c r="N6" s="86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</row>
    <row r="7" spans="1:25" hidden="1" x14ac:dyDescent="0.2">
      <c r="A7" s="75"/>
      <c r="B7" s="75"/>
      <c r="C7" s="69" t="s">
        <v>4</v>
      </c>
      <c r="D7" s="69"/>
      <c r="E7" s="69"/>
      <c r="F7" s="69"/>
      <c r="G7" s="69"/>
      <c r="H7" s="69"/>
      <c r="I7" s="69"/>
      <c r="J7" s="69"/>
      <c r="K7" s="69"/>
      <c r="L7" s="86"/>
      <c r="M7" s="86"/>
      <c r="N7" s="86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</row>
    <row r="8" spans="1:25" hidden="1" x14ac:dyDescent="0.2">
      <c r="A8" s="75"/>
      <c r="B8" s="75"/>
      <c r="C8" s="69" t="s">
        <v>5</v>
      </c>
      <c r="D8" s="69"/>
      <c r="E8" s="69"/>
      <c r="F8" s="69"/>
      <c r="G8" s="69"/>
      <c r="H8" s="69"/>
      <c r="I8" s="69"/>
      <c r="J8" s="69"/>
      <c r="K8" s="69"/>
      <c r="L8" s="86"/>
      <c r="M8" s="86"/>
      <c r="N8" s="86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</row>
    <row r="9" spans="1:25" hidden="1" x14ac:dyDescent="0.2">
      <c r="A9" s="75"/>
      <c r="B9" s="75"/>
      <c r="C9" s="69" t="s">
        <v>6</v>
      </c>
      <c r="D9" s="69"/>
      <c r="E9" s="69"/>
      <c r="F9" s="69"/>
      <c r="G9" s="69"/>
      <c r="H9" s="69"/>
      <c r="I9" s="69"/>
      <c r="J9" s="69"/>
      <c r="K9" s="69"/>
      <c r="L9" s="86"/>
      <c r="M9" s="86"/>
      <c r="N9" s="86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</row>
    <row r="10" spans="1:25" hidden="1" x14ac:dyDescent="0.2">
      <c r="A10" s="75"/>
      <c r="B10" s="75"/>
      <c r="C10" s="69" t="s">
        <v>7</v>
      </c>
      <c r="D10" s="69"/>
      <c r="E10" s="69"/>
      <c r="F10" s="69"/>
      <c r="G10" s="69"/>
      <c r="H10" s="69"/>
      <c r="I10" s="69"/>
      <c r="J10" s="69"/>
      <c r="K10" s="69"/>
      <c r="L10" s="86"/>
      <c r="M10" s="86"/>
      <c r="N10" s="86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</row>
    <row r="11" spans="1:25" hidden="1" x14ac:dyDescent="0.2">
      <c r="A11" s="75"/>
      <c r="B11" s="75"/>
      <c r="C11" s="69" t="s">
        <v>8</v>
      </c>
      <c r="D11" s="69"/>
      <c r="E11" s="69"/>
      <c r="F11" s="69"/>
      <c r="G11" s="69"/>
      <c r="H11" s="69"/>
      <c r="I11" s="69"/>
      <c r="J11" s="69"/>
      <c r="K11" s="69"/>
      <c r="L11" s="86"/>
      <c r="M11" s="86"/>
      <c r="N11" s="86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</row>
    <row r="12" spans="1:25" hidden="1" x14ac:dyDescent="0.2">
      <c r="A12" s="75"/>
      <c r="B12" s="75"/>
      <c r="C12" s="69" t="s">
        <v>9</v>
      </c>
      <c r="D12" s="69"/>
      <c r="E12" s="69"/>
      <c r="F12" s="69"/>
      <c r="G12" s="69"/>
      <c r="H12" s="69"/>
      <c r="I12" s="69"/>
      <c r="J12" s="69"/>
      <c r="K12" s="69"/>
      <c r="L12" s="86"/>
      <c r="M12" s="86"/>
      <c r="N12" s="86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</row>
    <row r="13" spans="1:25" hidden="1" x14ac:dyDescent="0.2">
      <c r="A13" s="75"/>
      <c r="B13" s="75"/>
      <c r="C13" s="69" t="s">
        <v>10</v>
      </c>
      <c r="D13" s="69"/>
      <c r="E13" s="69"/>
      <c r="F13" s="69"/>
      <c r="G13" s="69"/>
      <c r="H13" s="69"/>
      <c r="I13" s="69"/>
      <c r="J13" s="69"/>
      <c r="K13" s="69"/>
      <c r="L13" s="86"/>
      <c r="M13" s="86"/>
      <c r="N13" s="86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</row>
    <row r="14" spans="1:25" hidden="1" x14ac:dyDescent="0.2">
      <c r="A14" s="75"/>
      <c r="B14" s="75"/>
      <c r="C14" s="69" t="s">
        <v>11</v>
      </c>
      <c r="D14" s="69"/>
      <c r="E14" s="69"/>
      <c r="F14" s="69"/>
      <c r="G14" s="69"/>
      <c r="H14" s="69"/>
      <c r="I14" s="69"/>
      <c r="J14" s="69"/>
      <c r="K14" s="69"/>
      <c r="L14" s="86"/>
      <c r="M14" s="86"/>
      <c r="N14" s="86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</row>
    <row r="15" spans="1:25" hidden="1" x14ac:dyDescent="0.2">
      <c r="A15" s="75"/>
      <c r="B15" s="75"/>
      <c r="C15" s="69" t="s">
        <v>12</v>
      </c>
      <c r="D15" s="69"/>
      <c r="E15" s="69"/>
      <c r="F15" s="69"/>
      <c r="G15" s="69"/>
      <c r="H15" s="69"/>
      <c r="I15" s="69"/>
      <c r="J15" s="69"/>
      <c r="K15" s="69"/>
      <c r="L15" s="86"/>
      <c r="M15" s="86"/>
      <c r="N15" s="86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</row>
    <row r="16" spans="1:25" hidden="1" x14ac:dyDescent="0.2">
      <c r="A16" s="75"/>
      <c r="B16" s="75"/>
      <c r="C16" s="69" t="s">
        <v>13</v>
      </c>
      <c r="D16" s="69"/>
      <c r="E16" s="69"/>
      <c r="F16" s="69"/>
      <c r="G16" s="69"/>
      <c r="H16" s="69"/>
      <c r="I16" s="69"/>
      <c r="J16" s="69"/>
      <c r="K16" s="69"/>
      <c r="L16" s="86"/>
      <c r="M16" s="86"/>
      <c r="N16" s="86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</row>
    <row r="17" spans="1:25" hidden="1" x14ac:dyDescent="0.2">
      <c r="A17" s="75"/>
      <c r="B17" s="75"/>
      <c r="C17" s="69" t="s">
        <v>14</v>
      </c>
      <c r="D17" s="69"/>
      <c r="E17" s="69"/>
      <c r="F17" s="69"/>
      <c r="G17" s="69"/>
      <c r="H17" s="69"/>
      <c r="I17" s="69"/>
      <c r="J17" s="69"/>
      <c r="K17" s="69"/>
      <c r="L17" s="86"/>
      <c r="M17" s="86"/>
      <c r="N17" s="86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</row>
    <row r="18" spans="1:25" hidden="1" x14ac:dyDescent="0.2">
      <c r="A18" s="75"/>
      <c r="B18" s="75"/>
      <c r="C18" s="69" t="s">
        <v>15</v>
      </c>
      <c r="D18" s="69"/>
      <c r="E18" s="69"/>
      <c r="F18" s="69"/>
      <c r="G18" s="69"/>
      <c r="H18" s="69"/>
      <c r="I18" s="69"/>
      <c r="J18" s="69"/>
      <c r="K18" s="69"/>
      <c r="L18" s="86"/>
      <c r="M18" s="86"/>
      <c r="N18" s="86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</row>
    <row r="19" spans="1:25" hidden="1" x14ac:dyDescent="0.2">
      <c r="A19" s="75"/>
      <c r="B19" s="75"/>
      <c r="C19" s="69" t="s">
        <v>16</v>
      </c>
      <c r="D19" s="69"/>
      <c r="E19" s="69"/>
      <c r="F19" s="69"/>
      <c r="G19" s="69"/>
      <c r="H19" s="69"/>
      <c r="I19" s="69"/>
      <c r="J19" s="69"/>
      <c r="K19" s="69"/>
      <c r="L19" s="86"/>
      <c r="M19" s="86"/>
      <c r="N19" s="86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</row>
    <row r="20" spans="1:25" hidden="1" x14ac:dyDescent="0.2">
      <c r="A20" s="75"/>
      <c r="B20" s="75"/>
      <c r="C20" s="69" t="s">
        <v>17</v>
      </c>
      <c r="D20" s="69"/>
      <c r="E20" s="69"/>
      <c r="F20" s="69"/>
      <c r="G20" s="69"/>
      <c r="H20" s="69"/>
      <c r="I20" s="69"/>
      <c r="J20" s="69"/>
      <c r="K20" s="69"/>
      <c r="L20" s="86"/>
      <c r="M20" s="86"/>
      <c r="N20" s="86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</row>
    <row r="21" spans="1:25" ht="3.6" hidden="1" customHeight="1" thickBot="1" x14ac:dyDescent="0.25">
      <c r="A21" s="75"/>
      <c r="B21" s="75"/>
      <c r="C21" s="69" t="s">
        <v>18</v>
      </c>
      <c r="D21" s="69"/>
      <c r="E21" s="69"/>
      <c r="F21" s="69"/>
      <c r="G21" s="69"/>
      <c r="H21" s="69"/>
      <c r="I21" s="69"/>
      <c r="J21" s="69"/>
      <c r="K21" s="69"/>
      <c r="L21" s="86"/>
      <c r="M21" s="86"/>
      <c r="N21" s="86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</row>
    <row r="22" spans="1:25" ht="13.5" hidden="1" thickBot="1" x14ac:dyDescent="0.25">
      <c r="A22" s="75"/>
      <c r="B22" s="75"/>
      <c r="C22" s="69" t="s">
        <v>19</v>
      </c>
      <c r="D22" s="69"/>
      <c r="E22" s="69"/>
      <c r="F22" s="69"/>
      <c r="G22" s="69"/>
      <c r="H22" s="69"/>
      <c r="I22" s="69"/>
      <c r="J22" s="69"/>
      <c r="K22" s="69"/>
      <c r="L22" s="86"/>
      <c r="M22" s="86"/>
      <c r="N22" s="86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</row>
    <row r="23" spans="1:25" ht="13.5" hidden="1" thickBot="1" x14ac:dyDescent="0.25">
      <c r="A23" s="75"/>
      <c r="B23" s="75"/>
      <c r="C23" s="69" t="s">
        <v>20</v>
      </c>
      <c r="D23" s="69"/>
      <c r="E23" s="69"/>
      <c r="F23" s="69"/>
      <c r="G23" s="69"/>
      <c r="H23" s="69"/>
      <c r="I23" s="69"/>
      <c r="J23" s="69"/>
      <c r="K23" s="69"/>
      <c r="L23" s="86"/>
      <c r="M23" s="86"/>
      <c r="N23" s="86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</row>
    <row r="24" spans="1:25" ht="13.5" hidden="1" thickBot="1" x14ac:dyDescent="0.25">
      <c r="A24" s="75"/>
      <c r="B24" s="75"/>
      <c r="C24" s="69" t="s">
        <v>21</v>
      </c>
      <c r="D24" s="69"/>
      <c r="E24" s="69"/>
      <c r="F24" s="69"/>
      <c r="G24" s="69"/>
      <c r="H24" s="69"/>
      <c r="I24" s="69"/>
      <c r="J24" s="69"/>
      <c r="K24" s="69"/>
      <c r="L24" s="86"/>
      <c r="M24" s="86"/>
      <c r="N24" s="86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</row>
    <row r="25" spans="1:25" ht="13.5" hidden="1" thickBot="1" x14ac:dyDescent="0.25">
      <c r="A25" s="75"/>
      <c r="B25" s="75"/>
      <c r="C25" s="69" t="s">
        <v>22</v>
      </c>
      <c r="D25" s="69"/>
      <c r="E25" s="69"/>
      <c r="F25" s="69"/>
      <c r="G25" s="69"/>
      <c r="H25" s="69"/>
      <c r="I25" s="69"/>
      <c r="J25" s="69"/>
      <c r="K25" s="69"/>
      <c r="L25" s="86"/>
      <c r="M25" s="86"/>
      <c r="N25" s="86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</row>
    <row r="26" spans="1:25" ht="13.5" hidden="1" thickBot="1" x14ac:dyDescent="0.25">
      <c r="A26" s="75"/>
      <c r="B26" s="75"/>
      <c r="C26" s="69" t="s">
        <v>23</v>
      </c>
      <c r="D26" s="69"/>
      <c r="E26" s="69"/>
      <c r="F26" s="69"/>
      <c r="G26" s="69"/>
      <c r="H26" s="69"/>
      <c r="I26" s="69"/>
      <c r="J26" s="69"/>
      <c r="K26" s="69"/>
      <c r="L26" s="86"/>
      <c r="M26" s="86"/>
      <c r="N26" s="86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</row>
    <row r="27" spans="1:25" ht="13.5" hidden="1" thickBot="1" x14ac:dyDescent="0.25">
      <c r="A27" s="75"/>
      <c r="B27" s="75"/>
      <c r="C27" s="69" t="s">
        <v>24</v>
      </c>
      <c r="D27" s="69"/>
      <c r="E27" s="69"/>
      <c r="F27" s="69"/>
      <c r="G27" s="69"/>
      <c r="H27" s="69"/>
      <c r="I27" s="69"/>
      <c r="J27" s="69"/>
      <c r="K27" s="69"/>
      <c r="L27" s="86"/>
      <c r="M27" s="86"/>
      <c r="N27" s="86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</row>
    <row r="28" spans="1:25" ht="13.5" hidden="1" thickBot="1" x14ac:dyDescent="0.25">
      <c r="A28" s="75"/>
      <c r="B28" s="75"/>
      <c r="C28" s="69" t="s">
        <v>25</v>
      </c>
      <c r="D28" s="69"/>
      <c r="E28" s="69"/>
      <c r="F28" s="69"/>
      <c r="G28" s="69"/>
      <c r="H28" s="69"/>
      <c r="I28" s="69"/>
      <c r="J28" s="69"/>
      <c r="K28" s="69"/>
      <c r="L28" s="86"/>
      <c r="M28" s="86"/>
      <c r="N28" s="86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</row>
    <row r="29" spans="1:25" ht="13.5" hidden="1" thickBot="1" x14ac:dyDescent="0.25">
      <c r="A29" s="75"/>
      <c r="B29" s="75"/>
      <c r="C29" s="69" t="s">
        <v>26</v>
      </c>
      <c r="D29" s="69"/>
      <c r="E29" s="69"/>
      <c r="F29" s="69"/>
      <c r="G29" s="69"/>
      <c r="H29" s="69"/>
      <c r="I29" s="69"/>
      <c r="J29" s="69"/>
      <c r="K29" s="69"/>
      <c r="L29" s="86"/>
      <c r="M29" s="86"/>
      <c r="N29" s="86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</row>
    <row r="30" spans="1:25" ht="13.5" hidden="1" thickBot="1" x14ac:dyDescent="0.25">
      <c r="A30" s="75"/>
      <c r="B30" s="75"/>
      <c r="C30" s="69" t="s">
        <v>27</v>
      </c>
      <c r="D30" s="69"/>
      <c r="E30" s="69"/>
      <c r="F30" s="69"/>
      <c r="G30" s="69"/>
      <c r="H30" s="69"/>
      <c r="I30" s="69"/>
      <c r="J30" s="69"/>
      <c r="K30" s="69"/>
      <c r="L30" s="86"/>
      <c r="M30" s="86"/>
      <c r="N30" s="86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</row>
    <row r="31" spans="1:25" ht="13.5" hidden="1" thickBot="1" x14ac:dyDescent="0.25">
      <c r="A31" s="75"/>
      <c r="B31" s="75"/>
      <c r="C31" s="69" t="s">
        <v>28</v>
      </c>
      <c r="D31" s="69"/>
      <c r="E31" s="69"/>
      <c r="F31" s="69"/>
      <c r="G31" s="69"/>
      <c r="H31" s="69"/>
      <c r="I31" s="69"/>
      <c r="J31" s="69"/>
      <c r="K31" s="69"/>
      <c r="L31" s="86"/>
      <c r="M31" s="86"/>
      <c r="N31" s="86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</row>
    <row r="32" spans="1:25" ht="13.5" hidden="1" thickBot="1" x14ac:dyDescent="0.25">
      <c r="A32" s="75"/>
      <c r="B32" s="75"/>
      <c r="C32" s="69" t="s">
        <v>29</v>
      </c>
      <c r="D32" s="69"/>
      <c r="E32" s="69"/>
      <c r="F32" s="69"/>
      <c r="G32" s="69"/>
      <c r="H32" s="69"/>
      <c r="I32" s="69"/>
      <c r="J32" s="69"/>
      <c r="K32" s="69"/>
      <c r="L32" s="86"/>
      <c r="M32" s="86"/>
      <c r="N32" s="86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</row>
    <row r="33" spans="1:25" ht="13.5" hidden="1" thickBot="1" x14ac:dyDescent="0.25">
      <c r="A33" s="75"/>
      <c r="B33" s="75"/>
      <c r="C33" s="69" t="s">
        <v>30</v>
      </c>
      <c r="D33" s="69"/>
      <c r="E33" s="69"/>
      <c r="F33" s="69"/>
      <c r="G33" s="69"/>
      <c r="H33" s="69"/>
      <c r="I33" s="69"/>
      <c r="J33" s="69"/>
      <c r="K33" s="69"/>
      <c r="L33" s="86"/>
      <c r="M33" s="86"/>
      <c r="N33" s="86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</row>
    <row r="34" spans="1:25" ht="2.4500000000000002" hidden="1" customHeight="1" thickBot="1" x14ac:dyDescent="0.25">
      <c r="A34" s="75"/>
      <c r="B34" s="75"/>
      <c r="C34" s="69" t="s">
        <v>31</v>
      </c>
      <c r="D34" s="69"/>
      <c r="E34" s="69"/>
      <c r="F34" s="69"/>
      <c r="G34" s="69"/>
      <c r="H34" s="69"/>
      <c r="I34" s="69"/>
      <c r="J34" s="69"/>
      <c r="K34" s="69"/>
      <c r="L34" s="86"/>
      <c r="M34" s="86"/>
      <c r="N34" s="86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</row>
    <row r="35" spans="1:25" ht="13.5" hidden="1" thickBot="1" x14ac:dyDescent="0.25">
      <c r="A35" s="75"/>
      <c r="B35" s="75"/>
      <c r="C35" s="69" t="s">
        <v>32</v>
      </c>
      <c r="D35" s="69"/>
      <c r="E35" s="69"/>
      <c r="F35" s="69"/>
      <c r="G35" s="69"/>
      <c r="H35" s="69"/>
      <c r="I35" s="69"/>
      <c r="J35" s="69"/>
      <c r="K35" s="69"/>
      <c r="L35" s="86"/>
      <c r="M35" s="86"/>
      <c r="N35" s="86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</row>
    <row r="36" spans="1:25" ht="13.5" hidden="1" thickBot="1" x14ac:dyDescent="0.25">
      <c r="A36" s="75"/>
      <c r="B36" s="75"/>
      <c r="C36" s="69" t="s">
        <v>33</v>
      </c>
      <c r="D36" s="69"/>
      <c r="E36" s="69"/>
      <c r="F36" s="69"/>
      <c r="G36" s="69"/>
      <c r="H36" s="69"/>
      <c r="I36" s="69"/>
      <c r="J36" s="69"/>
      <c r="K36" s="69"/>
      <c r="L36" s="86"/>
      <c r="M36" s="86"/>
      <c r="N36" s="86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</row>
    <row r="37" spans="1:25" ht="13.5" hidden="1" thickBot="1" x14ac:dyDescent="0.25">
      <c r="A37" s="75"/>
      <c r="B37" s="75"/>
      <c r="C37" s="69" t="s">
        <v>34</v>
      </c>
      <c r="D37" s="69"/>
      <c r="E37" s="69"/>
      <c r="F37" s="69"/>
      <c r="G37" s="69"/>
      <c r="H37" s="69"/>
      <c r="I37" s="69"/>
      <c r="J37" s="69"/>
      <c r="K37" s="69"/>
      <c r="L37" s="86"/>
      <c r="M37" s="86"/>
      <c r="N37" s="86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</row>
    <row r="38" spans="1:25" ht="13.5" hidden="1" thickBot="1" x14ac:dyDescent="0.25">
      <c r="A38" s="75"/>
      <c r="B38" s="75"/>
      <c r="C38" s="69" t="s">
        <v>35</v>
      </c>
      <c r="D38" s="69"/>
      <c r="E38" s="69"/>
      <c r="F38" s="69"/>
      <c r="G38" s="69"/>
      <c r="H38" s="69"/>
      <c r="I38" s="69"/>
      <c r="J38" s="69"/>
      <c r="K38" s="69"/>
      <c r="L38" s="86"/>
      <c r="M38" s="86"/>
      <c r="N38" s="86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</row>
    <row r="39" spans="1:25" ht="13.5" hidden="1" thickBot="1" x14ac:dyDescent="0.25">
      <c r="A39" s="75"/>
      <c r="B39" s="75"/>
      <c r="C39" s="69" t="s">
        <v>36</v>
      </c>
      <c r="D39" s="69"/>
      <c r="E39" s="69"/>
      <c r="F39" s="69"/>
      <c r="G39" s="69"/>
      <c r="H39" s="69"/>
      <c r="I39" s="69"/>
      <c r="J39" s="69"/>
      <c r="K39" s="69"/>
      <c r="L39" s="86"/>
      <c r="M39" s="86"/>
      <c r="N39" s="86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</row>
    <row r="40" spans="1:25" ht="64.5" thickBot="1" x14ac:dyDescent="0.25">
      <c r="A40" s="56" t="s">
        <v>64</v>
      </c>
      <c r="B40" s="139" t="s">
        <v>82</v>
      </c>
      <c r="C40" s="210" t="s">
        <v>63</v>
      </c>
      <c r="D40" s="211"/>
      <c r="E40" s="211"/>
      <c r="F40" s="211"/>
      <c r="G40" s="211"/>
      <c r="H40" s="211"/>
      <c r="I40" s="211"/>
      <c r="J40" s="211"/>
      <c r="K40" s="211"/>
      <c r="L40" s="211"/>
      <c r="M40" s="212"/>
      <c r="N40" s="230" t="s">
        <v>96</v>
      </c>
      <c r="O40" s="190"/>
      <c r="P40" s="190"/>
      <c r="Q40" s="190"/>
      <c r="R40" s="190"/>
      <c r="S40" s="190"/>
      <c r="T40" s="190"/>
      <c r="U40" s="190"/>
      <c r="V40" s="190"/>
      <c r="W40" s="190"/>
      <c r="X40" s="190"/>
      <c r="Y40" s="190"/>
    </row>
    <row r="41" spans="1:25" ht="13.5" thickBot="1" x14ac:dyDescent="0.25">
      <c r="A41" s="215"/>
      <c r="B41" s="216"/>
      <c r="C41" s="64" t="s">
        <v>60</v>
      </c>
      <c r="D41" s="47" t="s">
        <v>61</v>
      </c>
      <c r="E41" s="196" t="s">
        <v>62</v>
      </c>
      <c r="F41" s="112" t="str">
        <f>IF(ISERROR(VLOOKUP(C41,[5]TabelaNorm!$A$2:$E$50,4,FALSE)),"","x")</f>
        <v/>
      </c>
      <c r="G41" s="49" t="s">
        <v>87</v>
      </c>
      <c r="H41" s="49" t="str">
        <f>IF(ISERROR(VLOOKUP($C41,[5]TabelaNorm!$A$2:$E$50,3,FALSE)),"",VLOOKUP($C41,[5]TabelaNorm!$A$2:$E$50,3,FALSE))</f>
        <v/>
      </c>
      <c r="I41" s="112" t="str">
        <f>IF(ISERROR(IF(VLOOKUP($C41,[5]TabelaNorm!$A$2:$E$50,5,FALSE)=1,"x","")),"",IF(VLOOKUP($C41,[5]TabelaNorm!$A$2:$E$50,5,FALSE)=1,"x",""))</f>
        <v/>
      </c>
      <c r="J41" s="47" t="s">
        <v>86</v>
      </c>
      <c r="K41" s="228" t="s">
        <v>70</v>
      </c>
      <c r="L41" s="228"/>
      <c r="M41" s="229"/>
      <c r="N41" s="231"/>
      <c r="O41" s="33"/>
      <c r="P41" s="33"/>
      <c r="Q41" s="33"/>
      <c r="R41" s="33"/>
      <c r="S41" s="33"/>
      <c r="T41" s="33"/>
      <c r="U41" s="33"/>
      <c r="V41" s="33"/>
      <c r="W41" s="33"/>
      <c r="X41" s="226"/>
      <c r="Y41" s="227"/>
    </row>
    <row r="42" spans="1:25" x14ac:dyDescent="0.2">
      <c r="A42" s="161"/>
      <c r="B42" s="184" t="s">
        <v>164</v>
      </c>
      <c r="C42" s="114" t="s">
        <v>11</v>
      </c>
      <c r="D42" s="126">
        <v>586</v>
      </c>
      <c r="E42" s="124" t="str">
        <f>IF(ISERROR(VLOOKUP(C42,[2]TabelaNorm!$A$2:$E$50,4,FALSE)),"",VLOOKUP(C42,[2]TabelaNorm!$A$2:$E$50,4,FALSE))</f>
        <v>mb</v>
      </c>
      <c r="F42" s="124" t="str">
        <f>IF(ISERROR(VLOOKUP(C42,[2]TabelaNorm!$A$2:$E$50,4,FALSE)),"","x")</f>
        <v>x</v>
      </c>
      <c r="G42" s="127">
        <f>IF(ISERROR(VLOOKUP($C42,[2]TabelaNorm!$A$2:$E$50,2,FALSE)),"",VLOOKUP($C42,[2]TabelaNorm!$A$2:$E$50,2,FALSE))</f>
        <v>0.04</v>
      </c>
      <c r="H42" s="127" t="str">
        <f>IF(ISERROR(VLOOKUP($C42,[2]TabelaNorm!$A$2:$E$50,3,FALSE)),"",VLOOKUP($C42,[2]TabelaNorm!$A$2:$E$50,3,FALSE))</f>
        <v>m2/mb</v>
      </c>
      <c r="I42" s="124" t="str">
        <f>IF(ISERROR(IF(VLOOKUP($C42,[2]TabelaNorm!$A$2:$E$50,5,FALSE)=1,"x","")),"",IF(VLOOKUP($C42,[2]TabelaNorm!$A$2:$E$50,5,FALSE)=1,"x",""))</f>
        <v/>
      </c>
      <c r="J42" s="126"/>
      <c r="K42" s="124" t="str">
        <f>IF(ISERROR(VLOOKUP($C42,[2]TabelaNorm!$A$2:$E$50,4,FALSE)),"","=")</f>
        <v>=</v>
      </c>
      <c r="L42" s="148">
        <f t="shared" ref="L42:L94" si="0">IF(ISERROR(IF(I42="x",D42*G42*J42,D42*G42)),"",IF(I42="x",D42*G42*J42,D42*G42))</f>
        <v>23.44</v>
      </c>
      <c r="M42" s="125" t="str">
        <f>IF(ISERROR(VLOOKUP($C42,[2]TabelaNorm!$A$2:$E$50,4,FALSE)),"","m2")</f>
        <v>m2</v>
      </c>
      <c r="N42" s="132" t="s">
        <v>212</v>
      </c>
      <c r="O42" s="40"/>
      <c r="P42" s="34"/>
      <c r="Q42" s="34"/>
      <c r="R42" s="34"/>
      <c r="S42" s="34"/>
      <c r="T42" s="34"/>
      <c r="U42" s="34"/>
      <c r="V42" s="34"/>
      <c r="W42" s="34"/>
      <c r="X42" s="34"/>
      <c r="Y42" s="89"/>
    </row>
    <row r="43" spans="1:25" x14ac:dyDescent="0.2">
      <c r="A43" s="114"/>
      <c r="B43" s="130"/>
      <c r="C43" s="114" t="s">
        <v>24</v>
      </c>
      <c r="D43" s="126">
        <v>570</v>
      </c>
      <c r="E43" s="124" t="str">
        <f>IF(ISERROR(VLOOKUP(C43,[2]TabelaNorm!$A$2:$E$50,4,FALSE)),"",VLOOKUP(C43,[2]TabelaNorm!$A$2:$E$50,4,FALSE))</f>
        <v>mb</v>
      </c>
      <c r="F43" s="124" t="str">
        <f>IF(ISERROR(VLOOKUP(C43,[2]TabelaNorm!$A$2:$E$50,4,FALSE)),"","x")</f>
        <v>x</v>
      </c>
      <c r="G43" s="127">
        <f>IF(ISERROR(VLOOKUP($C43,[2]TabelaNorm!$A$2:$E$50,2,FALSE)),"",VLOOKUP($C43,[2]TabelaNorm!$A$2:$E$50,2,FALSE))</f>
        <v>0.24</v>
      </c>
      <c r="H43" s="127" t="str">
        <f>IF(ISERROR(VLOOKUP($C43,[2]TabelaNorm!$A$2:$E$50,3,FALSE)),"",VLOOKUP($C43,[2]TabelaNorm!$A$2:$E$50,3,FALSE))</f>
        <v>m2/mb</v>
      </c>
      <c r="I43" s="124" t="str">
        <f>IF(ISERROR(IF(VLOOKUP($C43,[2]TabelaNorm!$A$2:$E$50,5,FALSE)=1,"x","")),"",IF(VLOOKUP($C43,[2]TabelaNorm!$A$2:$E$50,5,FALSE)=1,"x",""))</f>
        <v/>
      </c>
      <c r="J43" s="126"/>
      <c r="K43" s="124" t="str">
        <f>IF(ISERROR(VLOOKUP($C43,[2]TabelaNorm!$A$2:$E$50,4,FALSE)),"","=")</f>
        <v>=</v>
      </c>
      <c r="L43" s="148">
        <f t="shared" si="0"/>
        <v>136.79999999999998</v>
      </c>
      <c r="M43" s="125" t="str">
        <f>IF(ISERROR(VLOOKUP($C43,[2]TabelaNorm!$A$2:$E$50,4,FALSE)),"","m2")</f>
        <v>m2</v>
      </c>
      <c r="N43" s="133"/>
      <c r="O43" s="40"/>
      <c r="P43" s="34"/>
      <c r="Q43" s="34"/>
      <c r="R43" s="34"/>
      <c r="S43" s="34"/>
      <c r="T43" s="34"/>
      <c r="U43" s="34"/>
      <c r="V43" s="34"/>
      <c r="W43" s="34"/>
      <c r="X43" s="34"/>
      <c r="Y43" s="89"/>
    </row>
    <row r="44" spans="1:25" x14ac:dyDescent="0.2">
      <c r="A44" s="114"/>
      <c r="B44" s="130"/>
      <c r="C44" s="114" t="s">
        <v>8</v>
      </c>
      <c r="D44" s="126">
        <v>114</v>
      </c>
      <c r="E44" s="124" t="str">
        <f>IF(ISERROR(VLOOKUP(C44,[2]TabelaNorm!$A$2:$E$50,4,FALSE)),"",VLOOKUP(C44,[2]TabelaNorm!$A$2:$E$50,4,FALSE))</f>
        <v>mb</v>
      </c>
      <c r="F44" s="124" t="str">
        <f>IF(ISERROR(VLOOKUP(C44,[2]TabelaNorm!$A$2:$E$50,4,FALSE)),"","x")</f>
        <v>x</v>
      </c>
      <c r="G44" s="127">
        <f>IF(ISERROR(VLOOKUP($C44,[2]TabelaNorm!$A$2:$E$50,2,FALSE)),"",VLOOKUP($C44,[2]TabelaNorm!$A$2:$E$50,2,FALSE))</f>
        <v>0.12</v>
      </c>
      <c r="H44" s="127" t="str">
        <f>IF(ISERROR(VLOOKUP($C44,[2]TabelaNorm!$A$2:$E$50,3,FALSE)),"",VLOOKUP($C44,[2]TabelaNorm!$A$2:$E$50,3,FALSE))</f>
        <v>m2/mb</v>
      </c>
      <c r="I44" s="124" t="str">
        <f>IF(ISERROR(IF(VLOOKUP($C44,[2]TabelaNorm!$A$2:$E$50,5,FALSE)=1,"x","")),"",IF(VLOOKUP($C44,[2]TabelaNorm!$A$2:$E$50,5,FALSE)=1,"x",""))</f>
        <v/>
      </c>
      <c r="J44" s="126"/>
      <c r="K44" s="124" t="str">
        <f>IF(ISERROR(VLOOKUP($C44,[2]TabelaNorm!$A$2:$E$50,4,FALSE)),"","=")</f>
        <v>=</v>
      </c>
      <c r="L44" s="148">
        <f t="shared" si="0"/>
        <v>13.68</v>
      </c>
      <c r="M44" s="125" t="str">
        <f>IF(ISERROR(VLOOKUP($C44,[2]TabelaNorm!$A$2:$E$50,4,FALSE)),"","m2")</f>
        <v>m2</v>
      </c>
      <c r="N44" s="134"/>
      <c r="O44" s="102" t="str">
        <f>IF(ISERROR(VLOOKUP($C44,[5]TabelaNorm!$A$2:$E$50,4,FALSE)),"","=")</f>
        <v>=</v>
      </c>
      <c r="P44" s="45" t="str">
        <f>IF(ISERROR(IF(M44="x",H44*K44*N44,H44*K44)),"",IF(M44="x",H44*K44*N44,H44*K44))</f>
        <v/>
      </c>
      <c r="Q44" s="44" t="str">
        <f>IF(ISERROR(VLOOKUP($C44,[5]TabelaNorm!$A$2:$E$50,4,FALSE)),"","m2")</f>
        <v>m2</v>
      </c>
      <c r="R44" s="34"/>
      <c r="S44" s="34"/>
      <c r="T44" s="34"/>
      <c r="U44" s="34"/>
      <c r="V44" s="34"/>
      <c r="W44" s="34"/>
      <c r="X44" s="34"/>
      <c r="Y44" s="89"/>
    </row>
    <row r="45" spans="1:25" x14ac:dyDescent="0.2">
      <c r="A45" s="115"/>
      <c r="B45" s="130"/>
      <c r="C45" s="114" t="s">
        <v>26</v>
      </c>
      <c r="D45" s="126">
        <v>114</v>
      </c>
      <c r="E45" s="124" t="str">
        <f>IF(ISERROR(VLOOKUP(C45,[2]TabelaNorm!$A$2:$E$50,4,FALSE)),"",VLOOKUP(C45,[2]TabelaNorm!$A$2:$E$50,4,FALSE))</f>
        <v>mb</v>
      </c>
      <c r="F45" s="124" t="str">
        <f>IF(ISERROR(VLOOKUP(C45,[2]TabelaNorm!$A$2:$E$50,4,FALSE)),"","x")</f>
        <v>x</v>
      </c>
      <c r="G45" s="127">
        <f>IF(ISERROR(VLOOKUP($C45,[2]TabelaNorm!$A$2:$E$50,2,FALSE)),"",VLOOKUP($C45,[2]TabelaNorm!$A$2:$E$50,2,FALSE))</f>
        <v>0.08</v>
      </c>
      <c r="H45" s="127" t="str">
        <f>IF(ISERROR(VLOOKUP($C45,[2]TabelaNorm!$A$2:$E$50,3,FALSE)),"",VLOOKUP($C45,[2]TabelaNorm!$A$2:$E$50,3,FALSE))</f>
        <v>m2/mb</v>
      </c>
      <c r="I45" s="124" t="str">
        <f>IF(ISERROR(IF(VLOOKUP($C45,[2]TabelaNorm!$A$2:$E$50,5,FALSE)=1,"x","")),"",IF(VLOOKUP($C45,[2]TabelaNorm!$A$2:$E$50,5,FALSE)=1,"x",""))</f>
        <v/>
      </c>
      <c r="J45" s="126"/>
      <c r="K45" s="124" t="str">
        <f>IF(ISERROR(VLOOKUP($C45,[2]TabelaNorm!$A$2:$E$50,4,FALSE)),"","=")</f>
        <v>=</v>
      </c>
      <c r="L45" s="148">
        <f t="shared" si="0"/>
        <v>9.120000000000001</v>
      </c>
      <c r="M45" s="125" t="str">
        <f>IF(ISERROR(VLOOKUP($C45,[2]TabelaNorm!$A$2:$E$50,4,FALSE)),"","m2")</f>
        <v>m2</v>
      </c>
      <c r="N45" s="135"/>
      <c r="O45" s="69"/>
      <c r="P45" s="155"/>
      <c r="Q45" s="156"/>
      <c r="R45" s="34"/>
      <c r="S45" s="34"/>
      <c r="T45" s="34"/>
      <c r="U45" s="34"/>
      <c r="V45" s="34"/>
      <c r="W45" s="34"/>
      <c r="X45" s="34"/>
      <c r="Y45" s="89"/>
    </row>
    <row r="46" spans="1:25" x14ac:dyDescent="0.2">
      <c r="A46" s="115"/>
      <c r="B46" s="130" t="s">
        <v>162</v>
      </c>
      <c r="C46" s="114" t="s">
        <v>28</v>
      </c>
      <c r="D46" s="126">
        <v>414</v>
      </c>
      <c r="E46" s="124" t="str">
        <f>IF(ISERROR(VLOOKUP(C46,[2]TabelaNorm!$A$2:$E$50,4,FALSE)),"",VLOOKUP(C46,[2]TabelaNorm!$A$2:$E$50,4,FALSE))</f>
        <v>mb</v>
      </c>
      <c r="F46" s="124" t="str">
        <f>IF(ISERROR(VLOOKUP(C46,[2]TabelaNorm!$A$2:$E$50,4,FALSE)),"","x")</f>
        <v>x</v>
      </c>
      <c r="G46" s="127">
        <f>IF(ISERROR(VLOOKUP($C46,[2]TabelaNorm!$A$2:$E$50,2,FALSE)),"",VLOOKUP($C46,[2]TabelaNorm!$A$2:$E$50,2,FALSE))</f>
        <v>0.24</v>
      </c>
      <c r="H46" s="127" t="str">
        <f>IF(ISERROR(VLOOKUP($C46,[2]TabelaNorm!$A$2:$E$50,3,FALSE)),"",VLOOKUP($C46,[2]TabelaNorm!$A$2:$E$50,3,FALSE))</f>
        <v>m2/mb</v>
      </c>
      <c r="I46" s="124" t="str">
        <f>IF(ISERROR(IF(VLOOKUP($C46,[2]TabelaNorm!$A$2:$E$50,5,FALSE)=1,"x","")),"",IF(VLOOKUP($C46,[2]TabelaNorm!$A$2:$E$50,5,FALSE)=1,"x",""))</f>
        <v/>
      </c>
      <c r="J46" s="126"/>
      <c r="K46" s="124" t="str">
        <f>IF(ISERROR(VLOOKUP($C46,[2]TabelaNorm!$A$2:$E$50,4,FALSE)),"","=")</f>
        <v>=</v>
      </c>
      <c r="L46" s="148">
        <f t="shared" si="0"/>
        <v>99.36</v>
      </c>
      <c r="M46" s="125" t="str">
        <f>IF(ISERROR(VLOOKUP($C46,[2]TabelaNorm!$A$2:$E$50,4,FALSE)),"","m2")</f>
        <v>m2</v>
      </c>
      <c r="N46" s="135"/>
      <c r="O46" s="69"/>
      <c r="P46" s="155"/>
      <c r="Q46" s="156"/>
      <c r="R46" s="34"/>
      <c r="S46" s="34"/>
      <c r="T46" s="34"/>
      <c r="U46" s="34"/>
      <c r="V46" s="34"/>
      <c r="W46" s="34"/>
      <c r="X46" s="34"/>
      <c r="Y46" s="89"/>
    </row>
    <row r="47" spans="1:25" x14ac:dyDescent="0.2">
      <c r="A47" s="115"/>
      <c r="B47" s="130"/>
      <c r="C47" s="114" t="s">
        <v>16</v>
      </c>
      <c r="D47" s="126">
        <v>213</v>
      </c>
      <c r="E47" s="124" t="str">
        <f>IF(ISERROR(VLOOKUP(C47,[2]TabelaNorm!$A$2:$E$50,4,FALSE)),"",VLOOKUP(C47,[2]TabelaNorm!$A$2:$E$50,4,FALSE))</f>
        <v>mb</v>
      </c>
      <c r="F47" s="124" t="str">
        <f>IF(ISERROR(VLOOKUP(C47,[2]TabelaNorm!$A$2:$E$50,4,FALSE)),"","x")</f>
        <v>x</v>
      </c>
      <c r="G47" s="127">
        <f>IF(ISERROR(VLOOKUP($C47,[2]TabelaNorm!$A$2:$E$50,2,FALSE)),"",VLOOKUP($C47,[2]TabelaNorm!$A$2:$E$50,2,FALSE))</f>
        <v>0.24</v>
      </c>
      <c r="H47" s="127" t="str">
        <f>IF(ISERROR(VLOOKUP($C47,[2]TabelaNorm!$A$2:$E$50,3,FALSE)),"",VLOOKUP($C47,[2]TabelaNorm!$A$2:$E$50,3,FALSE))</f>
        <v>m2/mb</v>
      </c>
      <c r="I47" s="124" t="str">
        <f>IF(ISERROR(IF(VLOOKUP($C47,[2]TabelaNorm!$A$2:$E$50,5,FALSE)=1,"x","")),"",IF(VLOOKUP($C47,[2]TabelaNorm!$A$2:$E$50,5,FALSE)=1,"x",""))</f>
        <v/>
      </c>
      <c r="J47" s="126"/>
      <c r="K47" s="124" t="str">
        <f>IF(ISERROR(VLOOKUP($C47,[2]TabelaNorm!$A$2:$E$50,4,FALSE)),"","=")</f>
        <v>=</v>
      </c>
      <c r="L47" s="148">
        <f t="shared" si="0"/>
        <v>51.12</v>
      </c>
      <c r="M47" s="125" t="str">
        <f>IF(ISERROR(VLOOKUP($C47,[2]TabelaNorm!$A$2:$E$50,4,FALSE)),"","m2")</f>
        <v>m2</v>
      </c>
      <c r="N47" s="164"/>
      <c r="O47" s="40"/>
      <c r="P47" s="34"/>
      <c r="Q47" s="34"/>
      <c r="R47" s="34"/>
      <c r="S47" s="34"/>
      <c r="T47" s="34"/>
      <c r="U47" s="34"/>
      <c r="V47" s="34"/>
      <c r="W47" s="34"/>
      <c r="X47" s="34"/>
      <c r="Y47" s="89"/>
    </row>
    <row r="48" spans="1:25" x14ac:dyDescent="0.2">
      <c r="A48" s="169"/>
      <c r="B48" s="130"/>
      <c r="C48" s="114" t="s">
        <v>1</v>
      </c>
      <c r="D48" s="126">
        <v>11</v>
      </c>
      <c r="E48" s="124" t="str">
        <f>IF(ISERROR(VLOOKUP(C48,[2]TabelaNorm!$A$2:$E$50,4,FALSE)),"",VLOOKUP(C48,[2]TabelaNorm!$A$2:$E$50,4,FALSE))</f>
        <v>szt</v>
      </c>
      <c r="F48" s="124" t="str">
        <f>IF(ISERROR(VLOOKUP(C48,[2]TabelaNorm!$A$2:$E$50,4,FALSE)),"","x")</f>
        <v>x</v>
      </c>
      <c r="G48" s="127">
        <f>IF(ISERROR(VLOOKUP($C48,[2]TabelaNorm!$A$2:$E$50,2,FALSE)),"",VLOOKUP($C48,[2]TabelaNorm!$A$2:$E$50,2,FALSE))</f>
        <v>0.5</v>
      </c>
      <c r="H48" s="127" t="str">
        <f>IF(ISERROR(VLOOKUP($C48,[2]TabelaNorm!$A$2:$E$50,3,FALSE)),"",VLOOKUP($C48,[2]TabelaNorm!$A$2:$E$50,3,FALSE))</f>
        <v>m2</v>
      </c>
      <c r="I48" s="124" t="str">
        <f>IF(ISERROR(IF(VLOOKUP($C48,[2]TabelaNorm!$A$2:$E$50,5,FALSE)=1,"x","")),"",IF(VLOOKUP($C48,[2]TabelaNorm!$A$2:$E$50,5,FALSE)=1,"x",""))</f>
        <v>x</v>
      </c>
      <c r="J48" s="126">
        <v>4</v>
      </c>
      <c r="K48" s="124" t="str">
        <f>IF(ISERROR(VLOOKUP($C48,[2]TabelaNorm!$A$2:$E$50,4,FALSE)),"","=")</f>
        <v>=</v>
      </c>
      <c r="L48" s="148">
        <f t="shared" si="0"/>
        <v>22</v>
      </c>
      <c r="M48" s="125" t="str">
        <f>IF(ISERROR(VLOOKUP($C48,[2]TabelaNorm!$A$2:$E$50,4,FALSE)),"","m2")</f>
        <v>m2</v>
      </c>
      <c r="N48" s="164"/>
      <c r="O48" s="40"/>
      <c r="P48" s="34"/>
      <c r="Q48" s="34"/>
      <c r="R48" s="34"/>
      <c r="S48" s="34"/>
      <c r="T48" s="34"/>
      <c r="U48" s="34"/>
      <c r="V48" s="34"/>
      <c r="W48" s="34"/>
      <c r="X48" s="34"/>
      <c r="Y48" s="89"/>
    </row>
    <row r="49" spans="1:25" x14ac:dyDescent="0.2">
      <c r="A49" s="169"/>
      <c r="B49" s="130"/>
      <c r="C49" s="114" t="s">
        <v>4</v>
      </c>
      <c r="D49" s="126">
        <v>14</v>
      </c>
      <c r="E49" s="124" t="str">
        <f>IF(ISERROR(VLOOKUP(C49,[2]TabelaNorm!$A$2:$E$50,4,FALSE)),"",VLOOKUP(C49,[2]TabelaNorm!$A$2:$E$50,4,FALSE))</f>
        <v>mb</v>
      </c>
      <c r="F49" s="124" t="str">
        <f>IF(ISERROR(VLOOKUP(C49,[2]TabelaNorm!$A$2:$E$50,4,FALSE)),"","x")</f>
        <v>x</v>
      </c>
      <c r="G49" s="127">
        <f>IF(ISERROR(VLOOKUP($C49,[2]TabelaNorm!$A$2:$E$50,2,FALSE)),"",VLOOKUP($C49,[2]TabelaNorm!$A$2:$E$50,2,FALSE))</f>
        <v>0.26250000000000001</v>
      </c>
      <c r="H49" s="127" t="str">
        <f>IF(ISERROR(VLOOKUP($C49,[2]TabelaNorm!$A$2:$E$50,3,FALSE)),"",VLOOKUP($C49,[2]TabelaNorm!$A$2:$E$50,3,FALSE))</f>
        <v>m2/mb</v>
      </c>
      <c r="I49" s="124" t="str">
        <f>IF(ISERROR(IF(VLOOKUP($C49,[2]TabelaNorm!$A$2:$E$50,5,FALSE)=1,"x","")),"",IF(VLOOKUP($C49,[2]TabelaNorm!$A$2:$E$50,5,FALSE)=1,"x",""))</f>
        <v/>
      </c>
      <c r="J49" s="126"/>
      <c r="K49" s="124" t="str">
        <f>IF(ISERROR(VLOOKUP($C49,[2]TabelaNorm!$A$2:$E$50,4,FALSE)),"","=")</f>
        <v>=</v>
      </c>
      <c r="L49" s="148">
        <f t="shared" si="0"/>
        <v>3.6750000000000003</v>
      </c>
      <c r="M49" s="125" t="str">
        <f>IF(ISERROR(VLOOKUP($C49,[2]TabelaNorm!$A$2:$E$50,4,FALSE)),"","m2")</f>
        <v>m2</v>
      </c>
      <c r="N49" s="164"/>
      <c r="O49" s="40"/>
      <c r="P49" s="34"/>
      <c r="Q49" s="34"/>
      <c r="R49" s="34"/>
      <c r="S49" s="34"/>
      <c r="T49" s="34"/>
      <c r="U49" s="34"/>
      <c r="V49" s="34"/>
      <c r="W49" s="34"/>
      <c r="X49" s="34"/>
      <c r="Y49" s="89"/>
    </row>
    <row r="50" spans="1:25" x14ac:dyDescent="0.2">
      <c r="A50" s="114"/>
      <c r="B50" s="130"/>
      <c r="C50" s="114" t="s">
        <v>2</v>
      </c>
      <c r="D50" s="126">
        <v>11</v>
      </c>
      <c r="E50" s="124" t="str">
        <f>IF(ISERROR(VLOOKUP(C50,[2]TabelaNorm!$A$2:$E$50,4,FALSE)),"",VLOOKUP(C50,[2]TabelaNorm!$A$2:$E$50,4,FALSE))</f>
        <v>mb</v>
      </c>
      <c r="F50" s="124" t="str">
        <f>IF(ISERROR(VLOOKUP(C50,[2]TabelaNorm!$A$2:$E$50,4,FALSE)),"","x")</f>
        <v>x</v>
      </c>
      <c r="G50" s="127">
        <f>IF(ISERROR(VLOOKUP($C50,[2]TabelaNorm!$A$2:$E$50,2,FALSE)),"",VLOOKUP($C50,[2]TabelaNorm!$A$2:$E$50,2,FALSE))</f>
        <v>0.5</v>
      </c>
      <c r="H50" s="127" t="str">
        <f>IF(ISERROR(VLOOKUP($C50,[2]TabelaNorm!$A$2:$E$50,3,FALSE)),"",VLOOKUP($C50,[2]TabelaNorm!$A$2:$E$50,3,FALSE))</f>
        <v>m2/mb</v>
      </c>
      <c r="I50" s="124" t="str">
        <f>IF(ISERROR(IF(VLOOKUP($C50,[2]TabelaNorm!$A$2:$E$50,5,FALSE)=1,"x","")),"",IF(VLOOKUP($C50,[2]TabelaNorm!$A$2:$E$50,5,FALSE)=1,"x",""))</f>
        <v/>
      </c>
      <c r="J50" s="126"/>
      <c r="K50" s="124" t="str">
        <f>IF(ISERROR(VLOOKUP($C50,[2]TabelaNorm!$A$2:$E$50,4,FALSE)),"","=")</f>
        <v>=</v>
      </c>
      <c r="L50" s="148">
        <f t="shared" si="0"/>
        <v>5.5</v>
      </c>
      <c r="M50" s="125" t="str">
        <f>IF(ISERROR(VLOOKUP($C50,[2]TabelaNorm!$A$2:$E$50,4,FALSE)),"","m2")</f>
        <v>m2</v>
      </c>
      <c r="N50" s="164"/>
      <c r="O50" s="40"/>
      <c r="P50" s="34"/>
      <c r="Q50" s="34"/>
      <c r="R50" s="34"/>
      <c r="S50" s="34"/>
      <c r="T50" s="34"/>
      <c r="U50" s="34"/>
      <c r="V50" s="34"/>
      <c r="W50" s="34"/>
      <c r="X50" s="34"/>
      <c r="Y50" s="89"/>
    </row>
    <row r="51" spans="1:25" x14ac:dyDescent="0.2">
      <c r="A51" s="114"/>
      <c r="B51" s="130"/>
      <c r="C51" s="114" t="s">
        <v>30</v>
      </c>
      <c r="D51" s="126">
        <v>2</v>
      </c>
      <c r="E51" s="124" t="str">
        <f>IF(ISERROR(VLOOKUP(C51,[2]TabelaNorm!$A$2:$E$50,4,FALSE)),"",VLOOKUP(C51,[2]TabelaNorm!$A$2:$E$50,4,FALSE))</f>
        <v>szt</v>
      </c>
      <c r="F51" s="124" t="str">
        <f>IF(ISERROR(VLOOKUP(C51,[2]TabelaNorm!$A$2:$E$50,4,FALSE)),"","x")</f>
        <v>x</v>
      </c>
      <c r="G51" s="127">
        <f>IF(ISERROR(VLOOKUP($C51,[2]TabelaNorm!$A$2:$E$50,2,FALSE)),"",VLOOKUP($C51,[2]TabelaNorm!$A$2:$E$50,2,FALSE))</f>
        <v>1.49</v>
      </c>
      <c r="H51" s="127" t="str">
        <f>IF(ISERROR(VLOOKUP($C51,[2]TabelaNorm!$A$2:$E$50,3,FALSE)),"",VLOOKUP($C51,[2]TabelaNorm!$A$2:$E$50,3,FALSE))</f>
        <v>m2</v>
      </c>
      <c r="I51" s="124" t="str">
        <f>IF(ISERROR(IF(VLOOKUP($C51,[2]TabelaNorm!$A$2:$E$50,5,FALSE)=1,"x","")),"",IF(VLOOKUP($C51,[2]TabelaNorm!$A$2:$E$50,5,FALSE)=1,"x",""))</f>
        <v/>
      </c>
      <c r="J51" s="126"/>
      <c r="K51" s="124" t="str">
        <f>IF(ISERROR(VLOOKUP($C51,[2]TabelaNorm!$A$2:$E$50,4,FALSE)),"","=")</f>
        <v>=</v>
      </c>
      <c r="L51" s="148">
        <f t="shared" si="0"/>
        <v>2.98</v>
      </c>
      <c r="M51" s="125" t="str">
        <f>IF(ISERROR(VLOOKUP($C51,[2]TabelaNorm!$A$2:$E$50,4,FALSE)),"","m2")</f>
        <v>m2</v>
      </c>
      <c r="N51" s="134"/>
      <c r="O51" s="40"/>
      <c r="P51" s="34"/>
      <c r="Q51" s="34"/>
      <c r="R51" s="34"/>
      <c r="S51" s="34"/>
      <c r="T51" s="34"/>
      <c r="U51" s="34"/>
      <c r="V51" s="34"/>
      <c r="W51" s="34"/>
      <c r="X51" s="34"/>
      <c r="Y51" s="89"/>
    </row>
    <row r="52" spans="1:25" x14ac:dyDescent="0.2">
      <c r="A52" s="114"/>
      <c r="B52" s="130"/>
      <c r="C52" s="114" t="s">
        <v>103</v>
      </c>
      <c r="D52" s="126">
        <v>2</v>
      </c>
      <c r="E52" s="124" t="str">
        <f>IF(ISERROR(VLOOKUP(C52,[2]TabelaNorm!$A$2:$E$50,4,FALSE)),"",VLOOKUP(C52,[2]TabelaNorm!$A$2:$E$50,4,FALSE))</f>
        <v>szt</v>
      </c>
      <c r="F52" s="124" t="str">
        <f>IF(ISERROR(VLOOKUP(C52,[2]TabelaNorm!$A$2:$E$50,4,FALSE)),"","x")</f>
        <v>x</v>
      </c>
      <c r="G52" s="127">
        <f>IF(ISERROR(VLOOKUP($C52,[2]TabelaNorm!$A$2:$E$50,2,FALSE)),"",VLOOKUP($C52,[2]TabelaNorm!$A$2:$E$50,2,FALSE))</f>
        <v>2.19</v>
      </c>
      <c r="H52" s="127" t="str">
        <f>IF(ISERROR(VLOOKUP($C52,[2]TabelaNorm!$A$2:$E$50,3,FALSE)),"",VLOOKUP($C52,[2]TabelaNorm!$A$2:$E$50,3,FALSE))</f>
        <v>m2</v>
      </c>
      <c r="I52" s="124" t="str">
        <f>IF(ISERROR(IF(VLOOKUP($C52,[2]TabelaNorm!$A$2:$E$50,5,FALSE)=1,"x","")),"",IF(VLOOKUP($C52,[2]TabelaNorm!$A$2:$E$50,5,FALSE)=1,"x",""))</f>
        <v/>
      </c>
      <c r="J52" s="126"/>
      <c r="K52" s="124" t="str">
        <f>IF(ISERROR(VLOOKUP($C52,[2]TabelaNorm!$A$2:$E$50,4,FALSE)),"","=")</f>
        <v>=</v>
      </c>
      <c r="L52" s="148">
        <f t="shared" si="0"/>
        <v>4.38</v>
      </c>
      <c r="M52" s="125" t="str">
        <f>IF(ISERROR(VLOOKUP($C52,[2]TabelaNorm!$A$2:$E$50,4,FALSE)),"","m2")</f>
        <v>m2</v>
      </c>
      <c r="N52" s="134"/>
      <c r="O52" s="40"/>
      <c r="P52" s="34"/>
      <c r="Q52" s="34"/>
      <c r="R52" s="34"/>
      <c r="S52" s="34"/>
      <c r="T52" s="34"/>
      <c r="U52" s="34"/>
      <c r="V52" s="34"/>
      <c r="W52" s="34"/>
      <c r="X52" s="34"/>
      <c r="Y52" s="89"/>
    </row>
    <row r="53" spans="1:25" x14ac:dyDescent="0.2">
      <c r="A53" s="114"/>
      <c r="B53" s="130" t="s">
        <v>157</v>
      </c>
      <c r="C53" s="114" t="s">
        <v>19</v>
      </c>
      <c r="D53" s="126">
        <v>3.6</v>
      </c>
      <c r="E53" s="124" t="str">
        <f>IF(ISERROR(VLOOKUP(C53,[2]TabelaNorm!$A$2:$E$50,4,FALSE)),"",VLOOKUP(C53,[2]TabelaNorm!$A$2:$E$50,4,FALSE))</f>
        <v>szt</v>
      </c>
      <c r="F53" s="124" t="str">
        <f>IF(ISERROR(VLOOKUP(C53,[2]TabelaNorm!$A$2:$E$50,4,FALSE)),"","x")</f>
        <v>x</v>
      </c>
      <c r="G53" s="127">
        <v>5</v>
      </c>
      <c r="H53" s="127" t="str">
        <f>IF(ISERROR(VLOOKUP($C53,[2]TabelaNorm!$A$2:$E$50,3,FALSE)),"",VLOOKUP($C53,[2]TabelaNorm!$A$2:$E$50,3,FALSE))</f>
        <v>m2</v>
      </c>
      <c r="I53" s="124" t="str">
        <f>IF(ISERROR(IF(VLOOKUP($C53,[2]TabelaNorm!$A$2:$E$50,5,FALSE)=1,"x","")),"",IF(VLOOKUP($C53,[2]TabelaNorm!$A$2:$E$50,5,FALSE)=1,"x",""))</f>
        <v/>
      </c>
      <c r="J53" s="126"/>
      <c r="K53" s="124" t="str">
        <f>IF(ISERROR(VLOOKUP($C53,[2]TabelaNorm!$A$2:$E$50,4,FALSE)),"","=")</f>
        <v>=</v>
      </c>
      <c r="L53" s="148">
        <f t="shared" si="0"/>
        <v>18</v>
      </c>
      <c r="M53" s="125" t="str">
        <f>IF(ISERROR(VLOOKUP($C53,[2]TabelaNorm!$A$2:$E$50,4,FALSE)),"","m2")</f>
        <v>m2</v>
      </c>
      <c r="N53" s="134" t="s">
        <v>213</v>
      </c>
      <c r="O53" s="40"/>
      <c r="P53" s="34"/>
      <c r="Q53" s="34"/>
      <c r="R53" s="34"/>
      <c r="S53" s="34"/>
      <c r="T53" s="34"/>
      <c r="U53" s="34"/>
      <c r="V53" s="34"/>
      <c r="W53" s="34"/>
      <c r="X53" s="34"/>
      <c r="Y53" s="89"/>
    </row>
    <row r="54" spans="1:25" x14ac:dyDescent="0.2">
      <c r="A54" s="114"/>
      <c r="B54" s="130"/>
      <c r="C54" s="114" t="s">
        <v>19</v>
      </c>
      <c r="D54" s="126">
        <v>1</v>
      </c>
      <c r="E54" s="124" t="str">
        <f>IF(ISERROR(VLOOKUP(C54,[2]TabelaNorm!$A$2:$E$50,4,FALSE)),"",VLOOKUP(C54,[2]TabelaNorm!$A$2:$E$50,4,FALSE))</f>
        <v>szt</v>
      </c>
      <c r="F54" s="124" t="str">
        <f>IF(ISERROR(VLOOKUP(C54,[2]TabelaNorm!$A$2:$E$50,4,FALSE)),"","x")</f>
        <v>x</v>
      </c>
      <c r="G54" s="127">
        <f>IF(ISERROR(VLOOKUP($C54,[2]TabelaNorm!$A$2:$E$50,2,FALSE)),"",VLOOKUP($C54,[2]TabelaNorm!$A$2:$E$50,2,FALSE))</f>
        <v>0.76</v>
      </c>
      <c r="H54" s="127" t="str">
        <f>IF(ISERROR(VLOOKUP($C54,[2]TabelaNorm!$A$2:$E$50,3,FALSE)),"",VLOOKUP($C54,[2]TabelaNorm!$A$2:$E$50,3,FALSE))</f>
        <v>m2</v>
      </c>
      <c r="I54" s="124" t="str">
        <f>IF(ISERROR(IF(VLOOKUP($C54,[2]TabelaNorm!$A$2:$E$50,5,FALSE)=1,"x","")),"",IF(VLOOKUP($C54,[2]TabelaNorm!$A$2:$E$50,5,FALSE)=1,"x",""))</f>
        <v/>
      </c>
      <c r="J54" s="126"/>
      <c r="K54" s="124" t="str">
        <f>IF(ISERROR(VLOOKUP($C54,[2]TabelaNorm!$A$2:$E$50,4,FALSE)),"","=")</f>
        <v>=</v>
      </c>
      <c r="L54" s="148">
        <f t="shared" si="0"/>
        <v>0.76</v>
      </c>
      <c r="M54" s="125" t="str">
        <f>IF(ISERROR(VLOOKUP($C54,[2]TabelaNorm!$A$2:$E$50,4,FALSE)),"","m2")</f>
        <v>m2</v>
      </c>
      <c r="N54" s="134"/>
      <c r="O54" s="40"/>
      <c r="P54" s="34"/>
      <c r="Q54" s="34"/>
      <c r="R54" s="34"/>
      <c r="S54" s="34"/>
      <c r="T54" s="34"/>
      <c r="U54" s="34"/>
      <c r="V54" s="34"/>
      <c r="W54" s="34"/>
      <c r="X54" s="34"/>
      <c r="Y54" s="89"/>
    </row>
    <row r="55" spans="1:25" x14ac:dyDescent="0.2">
      <c r="A55" s="114"/>
      <c r="B55" s="130"/>
      <c r="C55" s="114" t="s">
        <v>105</v>
      </c>
      <c r="D55" s="126">
        <v>16</v>
      </c>
      <c r="E55" s="124" t="str">
        <f>IF(ISERROR(VLOOKUP(C55,[2]TabelaNorm!$A$2:$E$50,4,FALSE)),"",VLOOKUP(C55,[2]TabelaNorm!$A$2:$E$50,4,FALSE))</f>
        <v>mb</v>
      </c>
      <c r="F55" s="124" t="str">
        <f>IF(ISERROR(VLOOKUP(C55,[2]TabelaNorm!$A$2:$E$50,4,FALSE)),"","x")</f>
        <v>x</v>
      </c>
      <c r="G55" s="127">
        <f>IF(ISERROR(VLOOKUP($C55,[2]TabelaNorm!$A$2:$E$50,2,FALSE)),"",VLOOKUP($C55,[2]TabelaNorm!$A$2:$E$50,2,FALSE))</f>
        <v>0.12</v>
      </c>
      <c r="H55" s="127" t="str">
        <f>IF(ISERROR(VLOOKUP($C55,[2]TabelaNorm!$A$2:$E$50,3,FALSE)),"",VLOOKUP($C55,[2]TabelaNorm!$A$2:$E$50,3,FALSE))</f>
        <v>m2/mb</v>
      </c>
      <c r="I55" s="124" t="str">
        <f>IF(ISERROR(IF(VLOOKUP($C55,[2]TabelaNorm!$A$2:$E$50,5,FALSE)=1,"x","")),"",IF(VLOOKUP($C55,[2]TabelaNorm!$A$2:$E$50,5,FALSE)=1,"x",""))</f>
        <v/>
      </c>
      <c r="J55" s="126"/>
      <c r="K55" s="124" t="str">
        <f>IF(ISERROR(VLOOKUP($C55,[2]TabelaNorm!$A$2:$E$50,4,FALSE)),"","=")</f>
        <v>=</v>
      </c>
      <c r="L55" s="148">
        <f t="shared" si="0"/>
        <v>1.92</v>
      </c>
      <c r="M55" s="125" t="str">
        <f>IF(ISERROR(VLOOKUP($C55,[2]TabelaNorm!$A$2:$E$50,4,FALSE)),"","m2")</f>
        <v>m2</v>
      </c>
      <c r="N55" s="134"/>
      <c r="O55" s="40"/>
      <c r="P55" s="34"/>
      <c r="Q55" s="34"/>
      <c r="R55" s="34"/>
      <c r="S55" s="34"/>
      <c r="T55" s="34"/>
      <c r="U55" s="34"/>
      <c r="V55" s="34"/>
      <c r="W55" s="34"/>
      <c r="X55" s="34"/>
      <c r="Y55" s="89"/>
    </row>
    <row r="56" spans="1:25" x14ac:dyDescent="0.2">
      <c r="A56" s="114"/>
      <c r="B56" s="130" t="s">
        <v>178</v>
      </c>
      <c r="C56" s="114" t="s">
        <v>1</v>
      </c>
      <c r="D56" s="126">
        <v>89</v>
      </c>
      <c r="E56" s="124" t="str">
        <f>IF(ISERROR(VLOOKUP(C56,[2]TabelaNorm!$A$2:$E$50,4,FALSE)),"",VLOOKUP(C56,[2]TabelaNorm!$A$2:$E$50,4,FALSE))</f>
        <v>szt</v>
      </c>
      <c r="F56" s="124" t="str">
        <f>IF(ISERROR(VLOOKUP(C56,[2]TabelaNorm!$A$2:$E$50,4,FALSE)),"","x")</f>
        <v>x</v>
      </c>
      <c r="G56" s="127">
        <f>IF(ISERROR(VLOOKUP($C56,[2]TabelaNorm!$A$2:$E$50,2,FALSE)),"",VLOOKUP($C56,[2]TabelaNorm!$A$2:$E$50,2,FALSE))</f>
        <v>0.5</v>
      </c>
      <c r="H56" s="127" t="str">
        <f>IF(ISERROR(VLOOKUP($C56,[2]TabelaNorm!$A$2:$E$50,3,FALSE)),"",VLOOKUP($C56,[2]TabelaNorm!$A$2:$E$50,3,FALSE))</f>
        <v>m2</v>
      </c>
      <c r="I56" s="124" t="str">
        <f>IF(ISERROR(IF(VLOOKUP($C56,[2]TabelaNorm!$A$2:$E$50,5,FALSE)=1,"x","")),"",IF(VLOOKUP($C56,[2]TabelaNorm!$A$2:$E$50,5,FALSE)=1,"x",""))</f>
        <v>x</v>
      </c>
      <c r="J56" s="126">
        <v>4</v>
      </c>
      <c r="K56" s="124" t="str">
        <f>IF(ISERROR(VLOOKUP($C56,[2]TabelaNorm!$A$2:$E$50,4,FALSE)),"","=")</f>
        <v>=</v>
      </c>
      <c r="L56" s="148">
        <f t="shared" si="0"/>
        <v>178</v>
      </c>
      <c r="M56" s="125" t="str">
        <f>IF(ISERROR(VLOOKUP($C56,[2]TabelaNorm!$A$2:$E$50,4,FALSE)),"","m2")</f>
        <v>m2</v>
      </c>
      <c r="N56" s="134"/>
      <c r="O56" s="40"/>
      <c r="P56" s="34"/>
      <c r="Q56" s="34"/>
      <c r="R56" s="34"/>
      <c r="S56" s="34"/>
      <c r="T56" s="34"/>
      <c r="U56" s="34"/>
      <c r="V56" s="34"/>
      <c r="W56" s="34"/>
      <c r="X56" s="34"/>
      <c r="Y56" s="89"/>
    </row>
    <row r="57" spans="1:25" x14ac:dyDescent="0.2">
      <c r="A57" s="114"/>
      <c r="B57" s="130"/>
      <c r="C57" s="114" t="s">
        <v>4</v>
      </c>
      <c r="D57" s="126">
        <v>39</v>
      </c>
      <c r="E57" s="124" t="str">
        <f>IF(ISERROR(VLOOKUP(C57,[2]TabelaNorm!$A$2:$E$50,4,FALSE)),"",VLOOKUP(C57,[2]TabelaNorm!$A$2:$E$50,4,FALSE))</f>
        <v>mb</v>
      </c>
      <c r="F57" s="124" t="str">
        <f>IF(ISERROR(VLOOKUP(C57,[2]TabelaNorm!$A$2:$E$50,4,FALSE)),"","x")</f>
        <v>x</v>
      </c>
      <c r="G57" s="127">
        <f>IF(ISERROR(VLOOKUP($C57,[2]TabelaNorm!$A$2:$E$50,2,FALSE)),"",VLOOKUP($C57,[2]TabelaNorm!$A$2:$E$50,2,FALSE))</f>
        <v>0.26250000000000001</v>
      </c>
      <c r="H57" s="127" t="str">
        <f>IF(ISERROR(VLOOKUP($C57,[2]TabelaNorm!$A$2:$E$50,3,FALSE)),"",VLOOKUP($C57,[2]TabelaNorm!$A$2:$E$50,3,FALSE))</f>
        <v>m2/mb</v>
      </c>
      <c r="I57" s="124" t="str">
        <f>IF(ISERROR(IF(VLOOKUP($C57,[2]TabelaNorm!$A$2:$E$50,5,FALSE)=1,"x","")),"",IF(VLOOKUP($C57,[2]TabelaNorm!$A$2:$E$50,5,FALSE)=1,"x",""))</f>
        <v/>
      </c>
      <c r="J57" s="126"/>
      <c r="K57" s="124" t="str">
        <f>IF(ISERROR(VLOOKUP($C57,[2]TabelaNorm!$A$2:$E$50,4,FALSE)),"","=")</f>
        <v>=</v>
      </c>
      <c r="L57" s="148">
        <f t="shared" si="0"/>
        <v>10.237500000000001</v>
      </c>
      <c r="M57" s="125" t="str">
        <f>IF(ISERROR(VLOOKUP($C57,[2]TabelaNorm!$A$2:$E$50,4,FALSE)),"","m2")</f>
        <v>m2</v>
      </c>
      <c r="N57" s="134"/>
      <c r="O57" s="40"/>
      <c r="P57" s="34"/>
      <c r="Q57" s="34"/>
      <c r="R57" s="34"/>
      <c r="S57" s="34"/>
      <c r="T57" s="34"/>
      <c r="U57" s="34"/>
      <c r="V57" s="34"/>
      <c r="W57" s="34"/>
      <c r="X57" s="34"/>
      <c r="Y57" s="89"/>
    </row>
    <row r="58" spans="1:25" x14ac:dyDescent="0.2">
      <c r="A58" s="114"/>
      <c r="B58" s="130"/>
      <c r="C58" s="114" t="s">
        <v>2</v>
      </c>
      <c r="D58" s="126">
        <v>13</v>
      </c>
      <c r="E58" s="124" t="str">
        <f>IF(ISERROR(VLOOKUP(C58,[2]TabelaNorm!$A$2:$E$50,4,FALSE)),"",VLOOKUP(C58,[2]TabelaNorm!$A$2:$E$50,4,FALSE))</f>
        <v>mb</v>
      </c>
      <c r="F58" s="124" t="str">
        <f>IF(ISERROR(VLOOKUP(C58,[2]TabelaNorm!$A$2:$E$50,4,FALSE)),"","x")</f>
        <v>x</v>
      </c>
      <c r="G58" s="127">
        <f>IF(ISERROR(VLOOKUP($C58,[2]TabelaNorm!$A$2:$E$50,2,FALSE)),"",VLOOKUP($C58,[2]TabelaNorm!$A$2:$E$50,2,FALSE))</f>
        <v>0.5</v>
      </c>
      <c r="H58" s="127" t="str">
        <f>IF(ISERROR(VLOOKUP($C58,[2]TabelaNorm!$A$2:$E$50,3,FALSE)),"",VLOOKUP($C58,[2]TabelaNorm!$A$2:$E$50,3,FALSE))</f>
        <v>m2/mb</v>
      </c>
      <c r="I58" s="124" t="str">
        <f>IF(ISERROR(IF(VLOOKUP($C58,[2]TabelaNorm!$A$2:$E$50,5,FALSE)=1,"x","")),"",IF(VLOOKUP($C58,[2]TabelaNorm!$A$2:$E$50,5,FALSE)=1,"x",""))</f>
        <v/>
      </c>
      <c r="J58" s="126"/>
      <c r="K58" s="124" t="str">
        <f>IF(ISERROR(VLOOKUP($C58,[2]TabelaNorm!$A$2:$E$50,4,FALSE)),"","=")</f>
        <v>=</v>
      </c>
      <c r="L58" s="148">
        <f t="shared" si="0"/>
        <v>6.5</v>
      </c>
      <c r="M58" s="125" t="str">
        <f>IF(ISERROR(VLOOKUP($C58,[2]TabelaNorm!$A$2:$E$50,4,FALSE)),"","m2")</f>
        <v>m2</v>
      </c>
      <c r="N58" s="134"/>
      <c r="O58" s="40"/>
      <c r="P58" s="34"/>
      <c r="Q58" s="34"/>
      <c r="R58" s="34"/>
      <c r="S58" s="34"/>
      <c r="T58" s="34"/>
      <c r="U58" s="34"/>
      <c r="V58" s="34"/>
      <c r="W58" s="34"/>
      <c r="X58" s="34"/>
      <c r="Y58" s="89"/>
    </row>
    <row r="59" spans="1:25" x14ac:dyDescent="0.2">
      <c r="A59" s="160"/>
      <c r="B59" s="130"/>
      <c r="C59" s="114" t="s">
        <v>30</v>
      </c>
      <c r="D59" s="126">
        <v>2</v>
      </c>
      <c r="E59" s="124" t="str">
        <f>IF(ISERROR(VLOOKUP(C59,[2]TabelaNorm!$A$2:$E$50,4,FALSE)),"",VLOOKUP(C59,[2]TabelaNorm!$A$2:$E$50,4,FALSE))</f>
        <v>szt</v>
      </c>
      <c r="F59" s="124" t="str">
        <f>IF(ISERROR(VLOOKUP(C59,[2]TabelaNorm!$A$2:$E$50,4,FALSE)),"","x")</f>
        <v>x</v>
      </c>
      <c r="G59" s="127">
        <f>IF(ISERROR(VLOOKUP($C59,[2]TabelaNorm!$A$2:$E$50,2,FALSE)),"",VLOOKUP($C59,[2]TabelaNorm!$A$2:$E$50,2,FALSE))</f>
        <v>1.49</v>
      </c>
      <c r="H59" s="127" t="str">
        <f>IF(ISERROR(VLOOKUP($C59,[2]TabelaNorm!$A$2:$E$50,3,FALSE)),"",VLOOKUP($C59,[2]TabelaNorm!$A$2:$E$50,3,FALSE))</f>
        <v>m2</v>
      </c>
      <c r="I59" s="124" t="str">
        <f>IF(ISERROR(IF(VLOOKUP($C59,[2]TabelaNorm!$A$2:$E$50,5,FALSE)=1,"x","")),"",IF(VLOOKUP($C59,[2]TabelaNorm!$A$2:$E$50,5,FALSE)=1,"x",""))</f>
        <v/>
      </c>
      <c r="J59" s="126"/>
      <c r="K59" s="124" t="str">
        <f>IF(ISERROR(VLOOKUP($C59,[2]TabelaNorm!$A$2:$E$50,4,FALSE)),"","=")</f>
        <v>=</v>
      </c>
      <c r="L59" s="148">
        <f t="shared" si="0"/>
        <v>2.98</v>
      </c>
      <c r="M59" s="125" t="str">
        <f>IF(ISERROR(VLOOKUP($C59,[2]TabelaNorm!$A$2:$E$50,4,FALSE)),"","m2")</f>
        <v>m2</v>
      </c>
      <c r="N59" s="134"/>
      <c r="O59" s="40"/>
      <c r="P59" s="34"/>
      <c r="Q59" s="34"/>
      <c r="R59" s="34"/>
      <c r="S59" s="34"/>
      <c r="T59" s="34"/>
      <c r="U59" s="34"/>
      <c r="V59" s="34"/>
      <c r="W59" s="34"/>
      <c r="X59" s="34"/>
      <c r="Y59" s="89"/>
    </row>
    <row r="60" spans="1:25" x14ac:dyDescent="0.2">
      <c r="A60" s="114"/>
      <c r="B60" s="130"/>
      <c r="C60" s="114" t="s">
        <v>103</v>
      </c>
      <c r="D60" s="126">
        <v>2</v>
      </c>
      <c r="E60" s="124" t="str">
        <f>IF(ISERROR(VLOOKUP(C60,[2]TabelaNorm!$A$2:$E$50,4,FALSE)),"",VLOOKUP(C60,[2]TabelaNorm!$A$2:$E$50,4,FALSE))</f>
        <v>szt</v>
      </c>
      <c r="F60" s="124" t="str">
        <f>IF(ISERROR(VLOOKUP(C60,[2]TabelaNorm!$A$2:$E$50,4,FALSE)),"","x")</f>
        <v>x</v>
      </c>
      <c r="G60" s="127">
        <f>IF(ISERROR(VLOOKUP($C60,[2]TabelaNorm!$A$2:$E$50,2,FALSE)),"",VLOOKUP($C60,[2]TabelaNorm!$A$2:$E$50,2,FALSE))</f>
        <v>2.19</v>
      </c>
      <c r="H60" s="127" t="str">
        <f>IF(ISERROR(VLOOKUP($C60,[2]TabelaNorm!$A$2:$E$50,3,FALSE)),"",VLOOKUP($C60,[2]TabelaNorm!$A$2:$E$50,3,FALSE))</f>
        <v>m2</v>
      </c>
      <c r="I60" s="124" t="str">
        <f>IF(ISERROR(IF(VLOOKUP($C60,[2]TabelaNorm!$A$2:$E$50,5,FALSE)=1,"x","")),"",IF(VLOOKUP($C60,[2]TabelaNorm!$A$2:$E$50,5,FALSE)=1,"x",""))</f>
        <v/>
      </c>
      <c r="J60" s="126"/>
      <c r="K60" s="124" t="str">
        <f>IF(ISERROR(VLOOKUP($C60,[2]TabelaNorm!$A$2:$E$50,4,FALSE)),"","=")</f>
        <v>=</v>
      </c>
      <c r="L60" s="148">
        <f t="shared" si="0"/>
        <v>4.38</v>
      </c>
      <c r="M60" s="125" t="str">
        <f>IF(ISERROR(VLOOKUP($C60,[2]TabelaNorm!$A$2:$E$50,4,FALSE)),"","m2")</f>
        <v>m2</v>
      </c>
      <c r="N60" s="134"/>
      <c r="O60" s="40"/>
      <c r="P60" s="34"/>
      <c r="Q60" s="34"/>
      <c r="R60" s="34"/>
      <c r="S60" s="34"/>
      <c r="T60" s="34"/>
      <c r="U60" s="34"/>
      <c r="V60" s="34"/>
      <c r="W60" s="34"/>
      <c r="X60" s="34"/>
      <c r="Y60" s="89"/>
    </row>
    <row r="61" spans="1:25" x14ac:dyDescent="0.2">
      <c r="A61" s="160"/>
      <c r="B61" s="130"/>
      <c r="C61" s="114" t="s">
        <v>28</v>
      </c>
      <c r="D61" s="126">
        <v>236</v>
      </c>
      <c r="E61" s="124" t="str">
        <f>IF(ISERROR(VLOOKUP(C61,[2]TabelaNorm!$A$2:$E$50,4,FALSE)),"",VLOOKUP(C61,[2]TabelaNorm!$A$2:$E$50,4,FALSE))</f>
        <v>mb</v>
      </c>
      <c r="F61" s="124" t="str">
        <f>IF(ISERROR(VLOOKUP(C61,[2]TabelaNorm!$A$2:$E$50,4,FALSE)),"","x")</f>
        <v>x</v>
      </c>
      <c r="G61" s="127">
        <f>IF(ISERROR(VLOOKUP($C61,[2]TabelaNorm!$A$2:$E$50,2,FALSE)),"",VLOOKUP($C61,[2]TabelaNorm!$A$2:$E$50,2,FALSE))</f>
        <v>0.24</v>
      </c>
      <c r="H61" s="127" t="str">
        <f>IF(ISERROR(VLOOKUP($C61,[2]TabelaNorm!$A$2:$E$50,3,FALSE)),"",VLOOKUP($C61,[2]TabelaNorm!$A$2:$E$50,3,FALSE))</f>
        <v>m2/mb</v>
      </c>
      <c r="I61" s="124" t="str">
        <f>IF(ISERROR(IF(VLOOKUP($C61,[2]TabelaNorm!$A$2:$E$50,5,FALSE)=1,"x","")),"",IF(VLOOKUP($C61,[2]TabelaNorm!$A$2:$E$50,5,FALSE)=1,"x",""))</f>
        <v/>
      </c>
      <c r="J61" s="126"/>
      <c r="K61" s="124" t="str">
        <f>IF(ISERROR(VLOOKUP($C61,[2]TabelaNorm!$A$2:$E$50,4,FALSE)),"","=")</f>
        <v>=</v>
      </c>
      <c r="L61" s="148">
        <f t="shared" si="0"/>
        <v>56.64</v>
      </c>
      <c r="M61" s="125" t="str">
        <f>IF(ISERROR(VLOOKUP($C61,[2]TabelaNorm!$A$2:$E$50,4,FALSE)),"","m2")</f>
        <v>m2</v>
      </c>
      <c r="N61" s="134"/>
      <c r="O61" s="40"/>
      <c r="P61" s="34"/>
      <c r="Q61" s="34"/>
      <c r="R61" s="34"/>
      <c r="S61" s="34"/>
      <c r="T61" s="34"/>
      <c r="U61" s="34"/>
      <c r="V61" s="34"/>
      <c r="W61" s="34"/>
      <c r="X61" s="34"/>
      <c r="Y61" s="89"/>
    </row>
    <row r="62" spans="1:25" x14ac:dyDescent="0.2">
      <c r="A62" s="114"/>
      <c r="B62" s="130"/>
      <c r="C62" s="114" t="s">
        <v>16</v>
      </c>
      <c r="D62" s="126">
        <v>249</v>
      </c>
      <c r="E62" s="124" t="str">
        <f>IF(ISERROR(VLOOKUP(C62,[2]TabelaNorm!$A$2:$E$50,4,FALSE)),"",VLOOKUP(C62,[2]TabelaNorm!$A$2:$E$50,4,FALSE))</f>
        <v>mb</v>
      </c>
      <c r="F62" s="124" t="str">
        <f>IF(ISERROR(VLOOKUP(C62,[2]TabelaNorm!$A$2:$E$50,4,FALSE)),"","x")</f>
        <v>x</v>
      </c>
      <c r="G62" s="127">
        <f>IF(ISERROR(VLOOKUP($C62,[2]TabelaNorm!$A$2:$E$50,2,FALSE)),"",VLOOKUP($C62,[2]TabelaNorm!$A$2:$E$50,2,FALSE))</f>
        <v>0.24</v>
      </c>
      <c r="H62" s="127" t="str">
        <f>IF(ISERROR(VLOOKUP($C62,[2]TabelaNorm!$A$2:$E$50,3,FALSE)),"",VLOOKUP($C62,[2]TabelaNorm!$A$2:$E$50,3,FALSE))</f>
        <v>m2/mb</v>
      </c>
      <c r="I62" s="124" t="str">
        <f>IF(ISERROR(IF(VLOOKUP($C62,[2]TabelaNorm!$A$2:$E$50,5,FALSE)=1,"x","")),"",IF(VLOOKUP($C62,[2]TabelaNorm!$A$2:$E$50,5,FALSE)=1,"x",""))</f>
        <v/>
      </c>
      <c r="J62" s="126"/>
      <c r="K62" s="124" t="str">
        <f>IF(ISERROR(VLOOKUP($C62,[2]TabelaNorm!$A$2:$E$50,4,FALSE)),"","=")</f>
        <v>=</v>
      </c>
      <c r="L62" s="148">
        <f t="shared" si="0"/>
        <v>59.76</v>
      </c>
      <c r="M62" s="125" t="str">
        <f>IF(ISERROR(VLOOKUP($C62,[2]TabelaNorm!$A$2:$E$50,4,FALSE)),"","m2")</f>
        <v>m2</v>
      </c>
      <c r="N62" s="164"/>
      <c r="O62" s="40"/>
      <c r="P62" s="34"/>
      <c r="Q62" s="34"/>
      <c r="R62" s="34"/>
      <c r="S62" s="34"/>
      <c r="T62" s="34"/>
      <c r="U62" s="34"/>
      <c r="V62" s="34"/>
      <c r="W62" s="34"/>
      <c r="X62" s="34"/>
      <c r="Y62" s="89"/>
    </row>
    <row r="63" spans="1:25" x14ac:dyDescent="0.2">
      <c r="A63" s="160"/>
      <c r="B63" s="130"/>
      <c r="C63" s="114" t="s">
        <v>5</v>
      </c>
      <c r="D63" s="126">
        <v>40</v>
      </c>
      <c r="E63" s="124" t="str">
        <f>IF(ISERROR(VLOOKUP(C63,[2]TabelaNorm!$A$2:$E$50,4,FALSE)),"",VLOOKUP(C63,[2]TabelaNorm!$A$2:$E$50,4,FALSE))</f>
        <v>mb</v>
      </c>
      <c r="F63" s="124" t="str">
        <f>IF(ISERROR(VLOOKUP(C63,[2]TabelaNorm!$A$2:$E$50,4,FALSE)),"","x")</f>
        <v>x</v>
      </c>
      <c r="G63" s="127">
        <f>IF(ISERROR(VLOOKUP($C63,[2]TabelaNorm!$A$2:$E$50,2,FALSE)),"",VLOOKUP($C63,[2]TabelaNorm!$A$2:$E$50,2,FALSE))</f>
        <v>0.375</v>
      </c>
      <c r="H63" s="127" t="str">
        <f>IF(ISERROR(VLOOKUP($C63,[2]TabelaNorm!$A$2:$E$50,3,FALSE)),"",VLOOKUP($C63,[2]TabelaNorm!$A$2:$E$50,3,FALSE))</f>
        <v>m2/mb</v>
      </c>
      <c r="I63" s="124" t="str">
        <f>IF(ISERROR(IF(VLOOKUP($C63,[2]TabelaNorm!$A$2:$E$50,5,FALSE)=1,"x","")),"",IF(VLOOKUP($C63,[2]TabelaNorm!$A$2:$E$50,5,FALSE)=1,"x",""))</f>
        <v/>
      </c>
      <c r="J63" s="126"/>
      <c r="K63" s="124" t="str">
        <f>IF(ISERROR(VLOOKUP($C63,[2]TabelaNorm!$A$2:$E$50,4,FALSE)),"","=")</f>
        <v>=</v>
      </c>
      <c r="L63" s="148">
        <f t="shared" si="0"/>
        <v>15</v>
      </c>
      <c r="M63" s="125" t="str">
        <f>IF(ISERROR(VLOOKUP($C63,[2]TabelaNorm!$A$2:$E$50,4,FALSE)),"","m2")</f>
        <v>m2</v>
      </c>
      <c r="N63" s="134"/>
      <c r="O63" s="40"/>
      <c r="P63" s="34"/>
      <c r="Q63" s="34"/>
      <c r="R63" s="34"/>
      <c r="S63" s="34"/>
      <c r="T63" s="34"/>
      <c r="U63" s="34"/>
      <c r="V63" s="34"/>
      <c r="W63" s="34"/>
      <c r="X63" s="34"/>
      <c r="Y63" s="89"/>
    </row>
    <row r="64" spans="1:25" x14ac:dyDescent="0.2">
      <c r="A64" s="114"/>
      <c r="B64" s="130"/>
      <c r="C64" s="114" t="s">
        <v>14</v>
      </c>
      <c r="D64" s="126">
        <v>110</v>
      </c>
      <c r="E64" s="124" t="str">
        <f>IF(ISERROR(VLOOKUP(C64,[2]TabelaNorm!$A$2:$E$50,4,FALSE)),"",VLOOKUP(C64,[2]TabelaNorm!$A$2:$E$50,4,FALSE))</f>
        <v>mb</v>
      </c>
      <c r="F64" s="124" t="str">
        <f>IF(ISERROR(VLOOKUP(C64,[2]TabelaNorm!$A$2:$E$50,4,FALSE)),"","x")</f>
        <v>x</v>
      </c>
      <c r="G64" s="127">
        <f>IF(ISERROR(VLOOKUP($C64,[2]TabelaNorm!$A$2:$E$50,2,FALSE)),"",VLOOKUP($C64,[2]TabelaNorm!$A$2:$E$50,2,FALSE))</f>
        <v>0.12</v>
      </c>
      <c r="H64" s="127" t="str">
        <f>IF(ISERROR(VLOOKUP($C64,[2]TabelaNorm!$A$2:$E$50,3,FALSE)),"",VLOOKUP($C64,[2]TabelaNorm!$A$2:$E$50,3,FALSE))</f>
        <v>m2/mb</v>
      </c>
      <c r="I64" s="124" t="str">
        <f>IF(ISERROR(IF(VLOOKUP($C64,[2]TabelaNorm!$A$2:$E$50,5,FALSE)=1,"x","")),"",IF(VLOOKUP($C64,[2]TabelaNorm!$A$2:$E$50,5,FALSE)=1,"x",""))</f>
        <v/>
      </c>
      <c r="J64" s="126"/>
      <c r="K64" s="124" t="str">
        <f>IF(ISERROR(VLOOKUP($C64,[2]TabelaNorm!$A$2:$E$50,4,FALSE)),"","=")</f>
        <v>=</v>
      </c>
      <c r="L64" s="148">
        <f t="shared" si="0"/>
        <v>13.2</v>
      </c>
      <c r="M64" s="125" t="str">
        <f>IF(ISERROR(VLOOKUP($C64,[2]TabelaNorm!$A$2:$E$50,4,FALSE)),"","m2")</f>
        <v>m2</v>
      </c>
      <c r="N64" s="134"/>
      <c r="O64" s="40"/>
      <c r="P64" s="34"/>
      <c r="Q64" s="34"/>
      <c r="R64" s="34"/>
      <c r="S64" s="34"/>
      <c r="T64" s="34"/>
      <c r="U64" s="34"/>
      <c r="V64" s="34"/>
      <c r="W64" s="34"/>
      <c r="X64" s="34"/>
      <c r="Y64" s="89"/>
    </row>
    <row r="65" spans="1:25" x14ac:dyDescent="0.2">
      <c r="A65" s="114"/>
      <c r="B65" s="130" t="s">
        <v>214</v>
      </c>
      <c r="C65" s="114" t="s">
        <v>1</v>
      </c>
      <c r="D65" s="126">
        <v>10</v>
      </c>
      <c r="E65" s="124" t="str">
        <f>IF(ISERROR(VLOOKUP(C65,[2]TabelaNorm!$A$2:$E$50,4,FALSE)),"",VLOOKUP(C65,[2]TabelaNorm!$A$2:$E$50,4,FALSE))</f>
        <v>szt</v>
      </c>
      <c r="F65" s="124" t="str">
        <f>IF(ISERROR(VLOOKUP(C65,[2]TabelaNorm!$A$2:$E$50,4,FALSE)),"","x")</f>
        <v>x</v>
      </c>
      <c r="G65" s="127">
        <f>IF(ISERROR(VLOOKUP($C65,[2]TabelaNorm!$A$2:$E$50,2,FALSE)),"",VLOOKUP($C65,[2]TabelaNorm!$A$2:$E$50,2,FALSE))</f>
        <v>0.5</v>
      </c>
      <c r="H65" s="127" t="str">
        <f>IF(ISERROR(VLOOKUP($C65,[2]TabelaNorm!$A$2:$E$50,3,FALSE)),"",VLOOKUP($C65,[2]TabelaNorm!$A$2:$E$50,3,FALSE))</f>
        <v>m2</v>
      </c>
      <c r="I65" s="124" t="str">
        <f>IF(ISERROR(IF(VLOOKUP($C65,[2]TabelaNorm!$A$2:$E$50,5,FALSE)=1,"x","")),"",IF(VLOOKUP($C65,[2]TabelaNorm!$A$2:$E$50,5,FALSE)=1,"x",""))</f>
        <v>x</v>
      </c>
      <c r="J65" s="126">
        <v>4</v>
      </c>
      <c r="K65" s="124" t="str">
        <f>IF(ISERROR(VLOOKUP($C65,[2]TabelaNorm!$A$2:$E$50,4,FALSE)),"","=")</f>
        <v>=</v>
      </c>
      <c r="L65" s="148">
        <f t="shared" si="0"/>
        <v>20</v>
      </c>
      <c r="M65" s="125" t="str">
        <f>IF(ISERROR(VLOOKUP($C65,[2]TabelaNorm!$A$2:$E$50,4,FALSE)),"","m2")</f>
        <v>m2</v>
      </c>
      <c r="N65" s="134"/>
      <c r="O65" s="40"/>
      <c r="P65" s="34"/>
      <c r="Q65" s="34"/>
      <c r="R65" s="34"/>
      <c r="S65" s="34"/>
      <c r="T65" s="34"/>
      <c r="U65" s="34"/>
      <c r="V65" s="34"/>
      <c r="W65" s="34"/>
      <c r="X65" s="34"/>
      <c r="Y65" s="89"/>
    </row>
    <row r="66" spans="1:25" x14ac:dyDescent="0.2">
      <c r="A66" s="114"/>
      <c r="B66" s="130"/>
      <c r="C66" s="114" t="s">
        <v>5</v>
      </c>
      <c r="D66" s="126">
        <v>9</v>
      </c>
      <c r="E66" s="124" t="str">
        <f>IF(ISERROR(VLOOKUP(C66,[2]TabelaNorm!$A$2:$E$50,4,FALSE)),"",VLOOKUP(C66,[2]TabelaNorm!$A$2:$E$50,4,FALSE))</f>
        <v>mb</v>
      </c>
      <c r="F66" s="124" t="str">
        <f>IF(ISERROR(VLOOKUP(C66,[2]TabelaNorm!$A$2:$E$50,4,FALSE)),"","x")</f>
        <v>x</v>
      </c>
      <c r="G66" s="127">
        <f>IF(ISERROR(VLOOKUP($C66,[2]TabelaNorm!$A$2:$E$50,2,FALSE)),"",VLOOKUP($C66,[2]TabelaNorm!$A$2:$E$50,2,FALSE))</f>
        <v>0.375</v>
      </c>
      <c r="H66" s="127" t="str">
        <f>IF(ISERROR(VLOOKUP($C66,[2]TabelaNorm!$A$2:$E$50,3,FALSE)),"",VLOOKUP($C66,[2]TabelaNorm!$A$2:$E$50,3,FALSE))</f>
        <v>m2/mb</v>
      </c>
      <c r="I66" s="124" t="str">
        <f>IF(ISERROR(IF(VLOOKUP($C66,[2]TabelaNorm!$A$2:$E$50,5,FALSE)=1,"x","")),"",IF(VLOOKUP($C66,[2]TabelaNorm!$A$2:$E$50,5,FALSE)=1,"x",""))</f>
        <v/>
      </c>
      <c r="J66" s="126"/>
      <c r="K66" s="124" t="str">
        <f>IF(ISERROR(VLOOKUP($C66,[2]TabelaNorm!$A$2:$E$50,4,FALSE)),"","=")</f>
        <v>=</v>
      </c>
      <c r="L66" s="148">
        <f t="shared" si="0"/>
        <v>3.375</v>
      </c>
      <c r="M66" s="125" t="str">
        <f>IF(ISERROR(VLOOKUP($C66,[2]TabelaNorm!$A$2:$E$50,4,FALSE)),"","m2")</f>
        <v>m2</v>
      </c>
      <c r="N66" s="134"/>
      <c r="O66" s="40"/>
      <c r="P66" s="34"/>
      <c r="Q66" s="34"/>
      <c r="R66" s="34"/>
      <c r="S66" s="34"/>
      <c r="T66" s="34"/>
      <c r="U66" s="34"/>
      <c r="V66" s="34"/>
      <c r="W66" s="34"/>
      <c r="X66" s="34"/>
      <c r="Y66" s="89"/>
    </row>
    <row r="67" spans="1:25" x14ac:dyDescent="0.2">
      <c r="A67" s="114"/>
      <c r="B67" s="130" t="s">
        <v>182</v>
      </c>
      <c r="C67" s="114" t="s">
        <v>1</v>
      </c>
      <c r="D67" s="126">
        <v>12</v>
      </c>
      <c r="E67" s="124" t="str">
        <f>IF(ISERROR(VLOOKUP(C67,[2]TabelaNorm!$A$2:$E$50,4,FALSE)),"",VLOOKUP(C67,[2]TabelaNorm!$A$2:$E$50,4,FALSE))</f>
        <v>szt</v>
      </c>
      <c r="F67" s="124" t="str">
        <f>IF(ISERROR(VLOOKUP(C67,[2]TabelaNorm!$A$2:$E$50,4,FALSE)),"","x")</f>
        <v>x</v>
      </c>
      <c r="G67" s="127">
        <f>IF(ISERROR(VLOOKUP($C67,[2]TabelaNorm!$A$2:$E$50,2,FALSE)),"",VLOOKUP($C67,[2]TabelaNorm!$A$2:$E$50,2,FALSE))</f>
        <v>0.5</v>
      </c>
      <c r="H67" s="127" t="str">
        <f>IF(ISERROR(VLOOKUP($C67,[2]TabelaNorm!$A$2:$E$50,3,FALSE)),"",VLOOKUP($C67,[2]TabelaNorm!$A$2:$E$50,3,FALSE))</f>
        <v>m2</v>
      </c>
      <c r="I67" s="124" t="str">
        <f>IF(ISERROR(IF(VLOOKUP($C67,[2]TabelaNorm!$A$2:$E$50,5,FALSE)=1,"x","")),"",IF(VLOOKUP($C67,[2]TabelaNorm!$A$2:$E$50,5,FALSE)=1,"x",""))</f>
        <v>x</v>
      </c>
      <c r="J67" s="126">
        <v>4</v>
      </c>
      <c r="K67" s="124" t="str">
        <f>IF(ISERROR(VLOOKUP($C67,[2]TabelaNorm!$A$2:$E$50,4,FALSE)),"","=")</f>
        <v>=</v>
      </c>
      <c r="L67" s="148">
        <f t="shared" si="0"/>
        <v>24</v>
      </c>
      <c r="M67" s="125" t="str">
        <f>IF(ISERROR(VLOOKUP($C67,[2]TabelaNorm!$A$2:$E$50,4,FALSE)),"","m2")</f>
        <v>m2</v>
      </c>
      <c r="N67" s="134"/>
      <c r="O67" s="40"/>
      <c r="P67" s="34"/>
      <c r="Q67" s="34"/>
      <c r="R67" s="34"/>
      <c r="S67" s="34"/>
      <c r="T67" s="34"/>
      <c r="U67" s="34"/>
      <c r="V67" s="34"/>
      <c r="W67" s="34"/>
      <c r="X67" s="34"/>
      <c r="Y67" s="89"/>
    </row>
    <row r="68" spans="1:25" x14ac:dyDescent="0.2">
      <c r="A68" s="114"/>
      <c r="B68" s="130"/>
      <c r="C68" s="114" t="s">
        <v>5</v>
      </c>
      <c r="D68" s="126">
        <v>19</v>
      </c>
      <c r="E68" s="124" t="str">
        <f>IF(ISERROR(VLOOKUP(C68,[2]TabelaNorm!$A$2:$E$50,4,FALSE)),"",VLOOKUP(C68,[2]TabelaNorm!$A$2:$E$50,4,FALSE))</f>
        <v>mb</v>
      </c>
      <c r="F68" s="124" t="str">
        <f>IF(ISERROR(VLOOKUP(C68,[2]TabelaNorm!$A$2:$E$50,4,FALSE)),"","x")</f>
        <v>x</v>
      </c>
      <c r="G68" s="127">
        <f>IF(ISERROR(VLOOKUP($C68,[2]TabelaNorm!$A$2:$E$50,2,FALSE)),"",VLOOKUP($C68,[2]TabelaNorm!$A$2:$E$50,2,FALSE))</f>
        <v>0.375</v>
      </c>
      <c r="H68" s="127" t="str">
        <f>IF(ISERROR(VLOOKUP($C68,[2]TabelaNorm!$A$2:$E$50,3,FALSE)),"",VLOOKUP($C68,[2]TabelaNorm!$A$2:$E$50,3,FALSE))</f>
        <v>m2/mb</v>
      </c>
      <c r="I68" s="124" t="str">
        <f>IF(ISERROR(IF(VLOOKUP($C68,[2]TabelaNorm!$A$2:$E$50,5,FALSE)=1,"x","")),"",IF(VLOOKUP($C68,[2]TabelaNorm!$A$2:$E$50,5,FALSE)=1,"x",""))</f>
        <v/>
      </c>
      <c r="J68" s="126"/>
      <c r="K68" s="124" t="str">
        <f>IF(ISERROR(VLOOKUP($C68,[2]TabelaNorm!$A$2:$E$50,4,FALSE)),"","=")</f>
        <v>=</v>
      </c>
      <c r="L68" s="148">
        <f t="shared" si="0"/>
        <v>7.125</v>
      </c>
      <c r="M68" s="125" t="str">
        <f>IF(ISERROR(VLOOKUP($C68,[2]TabelaNorm!$A$2:$E$50,4,FALSE)),"","m2")</f>
        <v>m2</v>
      </c>
      <c r="N68" s="134"/>
      <c r="O68" s="40"/>
      <c r="P68" s="34"/>
      <c r="Q68" s="34"/>
      <c r="R68" s="34"/>
      <c r="S68" s="34"/>
      <c r="T68" s="34"/>
      <c r="U68" s="34"/>
      <c r="V68" s="34"/>
      <c r="W68" s="34"/>
      <c r="X68" s="34"/>
      <c r="Y68" s="89"/>
    </row>
    <row r="69" spans="1:25" x14ac:dyDescent="0.2">
      <c r="A69" s="114"/>
      <c r="B69" s="130" t="s">
        <v>215</v>
      </c>
      <c r="C69" s="114" t="s">
        <v>1</v>
      </c>
      <c r="D69" s="126">
        <v>24</v>
      </c>
      <c r="E69" s="124" t="str">
        <f>IF(ISERROR(VLOOKUP(C69,[2]TabelaNorm!$A$2:$E$50,4,FALSE)),"",VLOOKUP(C69,[2]TabelaNorm!$A$2:$E$50,4,FALSE))</f>
        <v>szt</v>
      </c>
      <c r="F69" s="124" t="str">
        <f>IF(ISERROR(VLOOKUP(C69,[2]TabelaNorm!$A$2:$E$50,4,FALSE)),"","x")</f>
        <v>x</v>
      </c>
      <c r="G69" s="127">
        <f>IF(ISERROR(VLOOKUP($C69,[2]TabelaNorm!$A$2:$E$50,2,FALSE)),"",VLOOKUP($C69,[2]TabelaNorm!$A$2:$E$50,2,FALSE))</f>
        <v>0.5</v>
      </c>
      <c r="H69" s="127" t="str">
        <f>IF(ISERROR(VLOOKUP($C69,[2]TabelaNorm!$A$2:$E$50,3,FALSE)),"",VLOOKUP($C69,[2]TabelaNorm!$A$2:$E$50,3,FALSE))</f>
        <v>m2</v>
      </c>
      <c r="I69" s="124" t="str">
        <f>IF(ISERROR(IF(VLOOKUP($C69,[2]TabelaNorm!$A$2:$E$50,5,FALSE)=1,"x","")),"",IF(VLOOKUP($C69,[2]TabelaNorm!$A$2:$E$50,5,FALSE)=1,"x",""))</f>
        <v>x</v>
      </c>
      <c r="J69" s="126">
        <v>4</v>
      </c>
      <c r="K69" s="124" t="str">
        <f>IF(ISERROR(VLOOKUP($C69,[2]TabelaNorm!$A$2:$E$50,4,FALSE)),"","=")</f>
        <v>=</v>
      </c>
      <c r="L69" s="148">
        <f t="shared" si="0"/>
        <v>48</v>
      </c>
      <c r="M69" s="125" t="str">
        <f>IF(ISERROR(VLOOKUP($C69,[2]TabelaNorm!$A$2:$E$50,4,FALSE)),"","m2")</f>
        <v>m2</v>
      </c>
      <c r="N69" s="164"/>
      <c r="O69" s="40"/>
      <c r="P69" s="34"/>
      <c r="Q69" s="34"/>
      <c r="R69" s="34"/>
      <c r="S69" s="34"/>
      <c r="T69" s="34"/>
      <c r="U69" s="34"/>
      <c r="V69" s="34"/>
      <c r="W69" s="34"/>
      <c r="X69" s="34"/>
      <c r="Y69" s="89"/>
    </row>
    <row r="70" spans="1:25" x14ac:dyDescent="0.2">
      <c r="A70" s="160"/>
      <c r="B70" s="130"/>
      <c r="C70" s="114" t="s">
        <v>5</v>
      </c>
      <c r="D70" s="126">
        <v>10</v>
      </c>
      <c r="E70" s="124" t="str">
        <f>IF(ISERROR(VLOOKUP(C70,[2]TabelaNorm!$A$2:$E$50,4,FALSE)),"",VLOOKUP(C70,[2]TabelaNorm!$A$2:$E$50,4,FALSE))</f>
        <v>mb</v>
      </c>
      <c r="F70" s="124" t="str">
        <f>IF(ISERROR(VLOOKUP(C70,[2]TabelaNorm!$A$2:$E$50,4,FALSE)),"","x")</f>
        <v>x</v>
      </c>
      <c r="G70" s="127">
        <f>IF(ISERROR(VLOOKUP($C70,[2]TabelaNorm!$A$2:$E$50,2,FALSE)),"",VLOOKUP($C70,[2]TabelaNorm!$A$2:$E$50,2,FALSE))</f>
        <v>0.375</v>
      </c>
      <c r="H70" s="127" t="str">
        <f>IF(ISERROR(VLOOKUP($C70,[2]TabelaNorm!$A$2:$E$50,3,FALSE)),"",VLOOKUP($C70,[2]TabelaNorm!$A$2:$E$50,3,FALSE))</f>
        <v>m2/mb</v>
      </c>
      <c r="I70" s="124" t="str">
        <f>IF(ISERROR(IF(VLOOKUP($C70,[2]TabelaNorm!$A$2:$E$50,5,FALSE)=1,"x","")),"",IF(VLOOKUP($C70,[2]TabelaNorm!$A$2:$E$50,5,FALSE)=1,"x",""))</f>
        <v/>
      </c>
      <c r="J70" s="126"/>
      <c r="K70" s="124" t="str">
        <f>IF(ISERROR(VLOOKUP($C70,[2]TabelaNorm!$A$2:$E$50,4,FALSE)),"","=")</f>
        <v>=</v>
      </c>
      <c r="L70" s="148">
        <f t="shared" si="0"/>
        <v>3.75</v>
      </c>
      <c r="M70" s="125" t="str">
        <f>IF(ISERROR(VLOOKUP($C70,[2]TabelaNorm!$A$2:$E$50,4,FALSE)),"","m2")</f>
        <v>m2</v>
      </c>
      <c r="N70" s="134"/>
      <c r="O70" s="40"/>
      <c r="P70" s="34"/>
      <c r="Q70" s="34"/>
      <c r="R70" s="34"/>
      <c r="S70" s="34"/>
      <c r="T70" s="34"/>
      <c r="U70" s="34"/>
      <c r="V70" s="34"/>
      <c r="W70" s="34"/>
      <c r="X70" s="34"/>
      <c r="Y70" s="89"/>
    </row>
    <row r="71" spans="1:25" x14ac:dyDescent="0.2">
      <c r="A71" s="114"/>
      <c r="B71" s="130"/>
      <c r="C71" s="114" t="s">
        <v>4</v>
      </c>
      <c r="D71" s="126">
        <v>19</v>
      </c>
      <c r="E71" s="124" t="str">
        <f>IF(ISERROR(VLOOKUP(C71,[2]TabelaNorm!$A$2:$E$50,4,FALSE)),"",VLOOKUP(C71,[2]TabelaNorm!$A$2:$E$50,4,FALSE))</f>
        <v>mb</v>
      </c>
      <c r="F71" s="124" t="str">
        <f>IF(ISERROR(VLOOKUP(C71,[2]TabelaNorm!$A$2:$E$50,4,FALSE)),"","x")</f>
        <v>x</v>
      </c>
      <c r="G71" s="127">
        <f>IF(ISERROR(VLOOKUP($C71,[2]TabelaNorm!$A$2:$E$50,2,FALSE)),"",VLOOKUP($C71,[2]TabelaNorm!$A$2:$E$50,2,FALSE))</f>
        <v>0.26250000000000001</v>
      </c>
      <c r="H71" s="127" t="str">
        <f>IF(ISERROR(VLOOKUP($C71,[2]TabelaNorm!$A$2:$E$50,3,FALSE)),"",VLOOKUP($C71,[2]TabelaNorm!$A$2:$E$50,3,FALSE))</f>
        <v>m2/mb</v>
      </c>
      <c r="I71" s="124" t="str">
        <f>IF(ISERROR(IF(VLOOKUP($C71,[2]TabelaNorm!$A$2:$E$50,5,FALSE)=1,"x","")),"",IF(VLOOKUP($C71,[2]TabelaNorm!$A$2:$E$50,5,FALSE)=1,"x",""))</f>
        <v/>
      </c>
      <c r="J71" s="126"/>
      <c r="K71" s="124" t="str">
        <f>IF(ISERROR(VLOOKUP($C71,[2]TabelaNorm!$A$2:$E$50,4,FALSE)),"","=")</f>
        <v>=</v>
      </c>
      <c r="L71" s="148">
        <f t="shared" si="0"/>
        <v>4.9874999999999998</v>
      </c>
      <c r="M71" s="125" t="str">
        <f>IF(ISERROR(VLOOKUP($C71,[2]TabelaNorm!$A$2:$E$50,4,FALSE)),"","m2")</f>
        <v>m2</v>
      </c>
      <c r="N71" s="134"/>
      <c r="O71" s="40"/>
      <c r="P71" s="34"/>
      <c r="Q71" s="34"/>
      <c r="R71" s="34"/>
      <c r="S71" s="34"/>
      <c r="T71" s="34"/>
      <c r="U71" s="34"/>
      <c r="V71" s="34"/>
      <c r="W71" s="34"/>
      <c r="X71" s="34"/>
      <c r="Y71" s="89"/>
    </row>
    <row r="72" spans="1:25" x14ac:dyDescent="0.2">
      <c r="A72" s="114"/>
      <c r="B72" s="130" t="s">
        <v>251</v>
      </c>
      <c r="C72" s="114" t="s">
        <v>1</v>
      </c>
      <c r="D72" s="126">
        <v>5</v>
      </c>
      <c r="E72" s="124" t="str">
        <f>IF(ISERROR(VLOOKUP(C72,[2]TabelaNorm!$A$2:$E$50,4,FALSE)),"",VLOOKUP(C72,[2]TabelaNorm!$A$2:$E$50,4,FALSE))</f>
        <v>szt</v>
      </c>
      <c r="F72" s="124" t="str">
        <f>IF(ISERROR(VLOOKUP(C72,[2]TabelaNorm!$A$2:$E$50,4,FALSE)),"","x")</f>
        <v>x</v>
      </c>
      <c r="G72" s="127">
        <f>IF(ISERROR(VLOOKUP($C72,[2]TabelaNorm!$A$2:$E$50,2,FALSE)),"",VLOOKUP($C72,[2]TabelaNorm!$A$2:$E$50,2,FALSE))</f>
        <v>0.5</v>
      </c>
      <c r="H72" s="127" t="str">
        <f>IF(ISERROR(VLOOKUP($C72,[2]TabelaNorm!$A$2:$E$50,3,FALSE)),"",VLOOKUP($C72,[2]TabelaNorm!$A$2:$E$50,3,FALSE))</f>
        <v>m2</v>
      </c>
      <c r="I72" s="124" t="str">
        <f>IF(ISERROR(IF(VLOOKUP($C72,[2]TabelaNorm!$A$2:$E$50,5,FALSE)=1,"x","")),"",IF(VLOOKUP($C72,[2]TabelaNorm!$A$2:$E$50,5,FALSE)=1,"x",""))</f>
        <v>x</v>
      </c>
      <c r="J72" s="126"/>
      <c r="K72" s="124" t="str">
        <f>IF(ISERROR(VLOOKUP($C72,[2]TabelaNorm!$A$2:$E$50,4,FALSE)),"","=")</f>
        <v>=</v>
      </c>
      <c r="L72" s="148">
        <f t="shared" si="0"/>
        <v>0</v>
      </c>
      <c r="M72" s="125" t="str">
        <f>IF(ISERROR(VLOOKUP($C72,[2]TabelaNorm!$A$2:$E$50,4,FALSE)),"","m2")</f>
        <v>m2</v>
      </c>
      <c r="N72" s="134"/>
      <c r="O72" s="40"/>
      <c r="P72" s="34"/>
      <c r="Q72" s="34"/>
      <c r="R72" s="34"/>
      <c r="S72" s="34"/>
      <c r="T72" s="34"/>
      <c r="U72" s="34"/>
      <c r="V72" s="34"/>
      <c r="W72" s="34"/>
      <c r="X72" s="34"/>
      <c r="Y72" s="89"/>
    </row>
    <row r="73" spans="1:25" x14ac:dyDescent="0.2">
      <c r="A73" s="114"/>
      <c r="B73" s="130"/>
      <c r="C73" s="114" t="s">
        <v>5</v>
      </c>
      <c r="D73" s="126">
        <v>4</v>
      </c>
      <c r="E73" s="124" t="str">
        <f>IF(ISERROR(VLOOKUP(C73,[2]TabelaNorm!$A$2:$E$50,4,FALSE)),"",VLOOKUP(C73,[2]TabelaNorm!$A$2:$E$50,4,FALSE))</f>
        <v>mb</v>
      </c>
      <c r="F73" s="124" t="str">
        <f>IF(ISERROR(VLOOKUP(C73,[2]TabelaNorm!$A$2:$E$50,4,FALSE)),"","x")</f>
        <v>x</v>
      </c>
      <c r="G73" s="127">
        <f>IF(ISERROR(VLOOKUP($C73,[2]TabelaNorm!$A$2:$E$50,2,FALSE)),"",VLOOKUP($C73,[2]TabelaNorm!$A$2:$E$50,2,FALSE))</f>
        <v>0.375</v>
      </c>
      <c r="H73" s="127" t="str">
        <f>IF(ISERROR(VLOOKUP($C73,[2]TabelaNorm!$A$2:$E$50,3,FALSE)),"",VLOOKUP($C73,[2]TabelaNorm!$A$2:$E$50,3,FALSE))</f>
        <v>m2/mb</v>
      </c>
      <c r="I73" s="124" t="str">
        <f>IF(ISERROR(IF(VLOOKUP($C73,[2]TabelaNorm!$A$2:$E$50,5,FALSE)=1,"x","")),"",IF(VLOOKUP($C73,[2]TabelaNorm!$A$2:$E$50,5,FALSE)=1,"x",""))</f>
        <v/>
      </c>
      <c r="J73" s="126"/>
      <c r="K73" s="124" t="str">
        <f>IF(ISERROR(VLOOKUP($C73,[2]TabelaNorm!$A$2:$E$50,4,FALSE)),"","=")</f>
        <v>=</v>
      </c>
      <c r="L73" s="148">
        <f t="shared" si="0"/>
        <v>1.5</v>
      </c>
      <c r="M73" s="125" t="str">
        <f>IF(ISERROR(VLOOKUP($C73,[2]TabelaNorm!$A$2:$E$50,4,FALSE)),"","m2")</f>
        <v>m2</v>
      </c>
      <c r="N73" s="134"/>
      <c r="O73" s="40"/>
      <c r="P73" s="34"/>
      <c r="Q73" s="34"/>
      <c r="R73" s="34"/>
      <c r="S73" s="34"/>
      <c r="T73" s="34"/>
      <c r="U73" s="34"/>
      <c r="V73" s="34"/>
      <c r="W73" s="34"/>
      <c r="X73" s="34"/>
      <c r="Y73" s="89"/>
    </row>
    <row r="74" spans="1:25" x14ac:dyDescent="0.2">
      <c r="A74" s="114"/>
      <c r="B74" s="130" t="s">
        <v>161</v>
      </c>
      <c r="C74" s="114" t="s">
        <v>12</v>
      </c>
      <c r="D74" s="126">
        <v>20</v>
      </c>
      <c r="E74" s="124" t="str">
        <f>IF(ISERROR(VLOOKUP(C74,[2]TabelaNorm!$A$2:$E$50,4,FALSE)),"",VLOOKUP(C74,[2]TabelaNorm!$A$2:$E$50,4,FALSE))</f>
        <v>mb</v>
      </c>
      <c r="F74" s="124" t="str">
        <f>IF(ISERROR(VLOOKUP(C74,[2]TabelaNorm!$A$2:$E$50,4,FALSE)),"","x")</f>
        <v>x</v>
      </c>
      <c r="G74" s="127">
        <f>IF(ISERROR(VLOOKUP($C74,[2]TabelaNorm!$A$2:$E$50,2,FALSE)),"",VLOOKUP($C74,[2]TabelaNorm!$A$2:$E$50,2,FALSE))</f>
        <v>0.12</v>
      </c>
      <c r="H74" s="127" t="str">
        <f>IF(ISERROR(VLOOKUP($C74,[2]TabelaNorm!$A$2:$E$50,3,FALSE)),"",VLOOKUP($C74,[2]TabelaNorm!$A$2:$E$50,3,FALSE))</f>
        <v>m2/mb</v>
      </c>
      <c r="I74" s="124" t="str">
        <f>IF(ISERROR(IF(VLOOKUP($C74,[2]TabelaNorm!$A$2:$E$50,5,FALSE)=1,"x","")),"",IF(VLOOKUP($C74,[2]TabelaNorm!$A$2:$E$50,5,FALSE)=1,"x",""))</f>
        <v/>
      </c>
      <c r="J74" s="126"/>
      <c r="K74" s="124" t="str">
        <f>IF(ISERROR(VLOOKUP($C74,[2]TabelaNorm!$A$2:$E$50,4,FALSE)),"","=")</f>
        <v>=</v>
      </c>
      <c r="L74" s="148">
        <f t="shared" si="0"/>
        <v>2.4</v>
      </c>
      <c r="M74" s="125" t="str">
        <f>IF(ISERROR(VLOOKUP($C74,[2]TabelaNorm!$A$2:$E$50,4,FALSE)),"","m2")</f>
        <v>m2</v>
      </c>
      <c r="N74" s="134"/>
      <c r="O74" s="40"/>
      <c r="P74" s="34"/>
      <c r="Q74" s="34"/>
      <c r="R74" s="34"/>
      <c r="S74" s="34"/>
      <c r="T74" s="34"/>
      <c r="U74" s="34"/>
      <c r="V74" s="34"/>
      <c r="W74" s="34"/>
      <c r="X74" s="34"/>
      <c r="Y74" s="89"/>
    </row>
    <row r="75" spans="1:25" x14ac:dyDescent="0.2">
      <c r="A75" s="114"/>
      <c r="B75" s="130"/>
      <c r="C75" s="114" t="s">
        <v>14</v>
      </c>
      <c r="D75" s="126">
        <v>442</v>
      </c>
      <c r="E75" s="124" t="str">
        <f>IF(ISERROR(VLOOKUP(C75,[2]TabelaNorm!$A$2:$E$50,4,FALSE)),"",VLOOKUP(C75,[2]TabelaNorm!$A$2:$E$50,4,FALSE))</f>
        <v>mb</v>
      </c>
      <c r="F75" s="124" t="str">
        <f>IF(ISERROR(VLOOKUP(C75,[2]TabelaNorm!$A$2:$E$50,4,FALSE)),"","x")</f>
        <v>x</v>
      </c>
      <c r="G75" s="127">
        <f>IF(ISERROR(VLOOKUP($C75,[2]TabelaNorm!$A$2:$E$50,2,FALSE)),"",VLOOKUP($C75,[2]TabelaNorm!$A$2:$E$50,2,FALSE))</f>
        <v>0.12</v>
      </c>
      <c r="H75" s="127" t="str">
        <f>IF(ISERROR(VLOOKUP($C75,[2]TabelaNorm!$A$2:$E$50,3,FALSE)),"",VLOOKUP($C75,[2]TabelaNorm!$A$2:$E$50,3,FALSE))</f>
        <v>m2/mb</v>
      </c>
      <c r="I75" s="124" t="str">
        <f>IF(ISERROR(IF(VLOOKUP($C75,[2]TabelaNorm!$A$2:$E$50,5,FALSE)=1,"x","")),"",IF(VLOOKUP($C75,[2]TabelaNorm!$A$2:$E$50,5,FALSE)=1,"x",""))</f>
        <v/>
      </c>
      <c r="J75" s="126"/>
      <c r="K75" s="124" t="str">
        <f>IF(ISERROR(VLOOKUP($C75,[2]TabelaNorm!$A$2:$E$50,4,FALSE)),"","=")</f>
        <v>=</v>
      </c>
      <c r="L75" s="148">
        <f t="shared" si="0"/>
        <v>53.04</v>
      </c>
      <c r="M75" s="125" t="str">
        <f>IF(ISERROR(VLOOKUP($C75,[2]TabelaNorm!$A$2:$E$50,4,FALSE)),"","m2")</f>
        <v>m2</v>
      </c>
      <c r="N75" s="134"/>
      <c r="O75" s="40"/>
      <c r="P75" s="34"/>
      <c r="Q75" s="34"/>
      <c r="R75" s="34"/>
      <c r="S75" s="34"/>
      <c r="T75" s="34"/>
      <c r="U75" s="34"/>
      <c r="V75" s="34"/>
      <c r="W75" s="34"/>
      <c r="X75" s="34"/>
      <c r="Y75" s="89"/>
    </row>
    <row r="76" spans="1:25" x14ac:dyDescent="0.2">
      <c r="A76" s="114"/>
      <c r="B76" s="130"/>
      <c r="C76" s="114" t="s">
        <v>27</v>
      </c>
      <c r="D76" s="126">
        <v>6</v>
      </c>
      <c r="E76" s="124" t="str">
        <f>IF(ISERROR(VLOOKUP(C76,[2]TabelaNorm!$A$2:$E$50,4,FALSE)),"",VLOOKUP(C76,[2]TabelaNorm!$A$2:$E$50,4,FALSE))</f>
        <v>mb</v>
      </c>
      <c r="F76" s="124" t="str">
        <f>IF(ISERROR(VLOOKUP(C76,[2]TabelaNorm!$A$2:$E$50,4,FALSE)),"","x")</f>
        <v>x</v>
      </c>
      <c r="G76" s="127">
        <f>IF(ISERROR(VLOOKUP($C76,[2]TabelaNorm!$A$2:$E$50,2,FALSE)),"",VLOOKUP($C76,[2]TabelaNorm!$A$2:$E$50,2,FALSE))</f>
        <v>0.12</v>
      </c>
      <c r="H76" s="127" t="str">
        <f>IF(ISERROR(VLOOKUP($C76,[2]TabelaNorm!$A$2:$E$50,3,FALSE)),"",VLOOKUP($C76,[2]TabelaNorm!$A$2:$E$50,3,FALSE))</f>
        <v>m2/mb</v>
      </c>
      <c r="I76" s="124" t="str">
        <f>IF(ISERROR(IF(VLOOKUP($C76,[2]TabelaNorm!$A$2:$E$50,5,FALSE)=1,"x","")),"",IF(VLOOKUP($C76,[2]TabelaNorm!$A$2:$E$50,5,FALSE)=1,"x",""))</f>
        <v/>
      </c>
      <c r="J76" s="126"/>
      <c r="K76" s="124" t="str">
        <f>IF(ISERROR(VLOOKUP($C76,[2]TabelaNorm!$A$2:$E$50,4,FALSE)),"","=")</f>
        <v>=</v>
      </c>
      <c r="L76" s="148">
        <f t="shared" si="0"/>
        <v>0.72</v>
      </c>
      <c r="M76" s="125" t="str">
        <f>IF(ISERROR(VLOOKUP($C76,[2]TabelaNorm!$A$2:$E$50,4,FALSE)),"","m2")</f>
        <v>m2</v>
      </c>
      <c r="N76" s="134"/>
      <c r="O76" s="40"/>
      <c r="P76" s="34"/>
      <c r="Q76" s="34"/>
      <c r="R76" s="34"/>
      <c r="S76" s="34"/>
      <c r="T76" s="34"/>
      <c r="U76" s="34"/>
      <c r="V76" s="34"/>
      <c r="W76" s="34"/>
      <c r="X76" s="34"/>
      <c r="Y76" s="89"/>
    </row>
    <row r="77" spans="1:25" x14ac:dyDescent="0.2">
      <c r="A77" s="114"/>
      <c r="B77" s="130"/>
      <c r="C77" s="114" t="s">
        <v>9</v>
      </c>
      <c r="D77" s="126">
        <v>42</v>
      </c>
      <c r="E77" s="124" t="str">
        <f>IF(ISERROR(VLOOKUP(C77,[3]TabelaNorm!$A$2:$E$50,4,FALSE)),"",VLOOKUP(C77,[3]TabelaNorm!$A$2:$E$50,4,FALSE))</f>
        <v>mb</v>
      </c>
      <c r="F77" s="124" t="str">
        <f>IF(ISERROR(VLOOKUP(C77,[3]TabelaNorm!$A$2:$E$50,4,FALSE)),"","x")</f>
        <v>x</v>
      </c>
      <c r="G77" s="127">
        <f>IF(ISERROR(VLOOKUP($C77,[3]TabelaNorm!$A$2:$E$50,2,FALSE)),"",VLOOKUP($C77,[3]TabelaNorm!$A$2:$E$50,2,FALSE))</f>
        <v>0.12</v>
      </c>
      <c r="H77" s="127" t="str">
        <f>IF(ISERROR(VLOOKUP($C77,[3]TabelaNorm!$A$2:$E$50,3,FALSE)),"",VLOOKUP($C77,[3]TabelaNorm!$A$2:$E$50,3,FALSE))</f>
        <v>m2/mb</v>
      </c>
      <c r="I77" s="124" t="str">
        <f>IF(ISERROR(IF(VLOOKUP($C77,[3]TabelaNorm!$A$2:$E$50,5,FALSE)=1,"x","")),"",IF(VLOOKUP($C77,[3]TabelaNorm!$A$2:$E$50,5,FALSE)=1,"x",""))</f>
        <v/>
      </c>
      <c r="J77" s="126"/>
      <c r="K77" s="124" t="str">
        <f>IF(ISERROR(VLOOKUP($C77,[3]TabelaNorm!$A$2:$E$50,4,FALSE)),"","=")</f>
        <v>=</v>
      </c>
      <c r="L77" s="148">
        <f t="shared" si="0"/>
        <v>5.04</v>
      </c>
      <c r="M77" s="125" t="str">
        <f>IF(ISERROR(VLOOKUP($C77,[3]TabelaNorm!$A$2:$E$50,4,FALSE)),"","m2")</f>
        <v>m2</v>
      </c>
      <c r="N77" s="134"/>
      <c r="O77" s="40"/>
      <c r="P77" s="34"/>
      <c r="Q77" s="34"/>
      <c r="R77" s="34"/>
      <c r="S77" s="34"/>
      <c r="T77" s="34"/>
      <c r="U77" s="34"/>
      <c r="V77" s="34"/>
      <c r="W77" s="34"/>
      <c r="X77" s="34"/>
      <c r="Y77" s="89"/>
    </row>
    <row r="78" spans="1:25" x14ac:dyDescent="0.2">
      <c r="A78" s="114"/>
      <c r="B78" s="130"/>
      <c r="C78" s="114" t="s">
        <v>28</v>
      </c>
      <c r="D78" s="126">
        <v>71</v>
      </c>
      <c r="E78" s="124" t="str">
        <f>IF(ISERROR(VLOOKUP(C78,[2]TabelaNorm!$A$2:$E$50,4,FALSE)),"",VLOOKUP(C78,[2]TabelaNorm!$A$2:$E$50,4,FALSE))</f>
        <v>mb</v>
      </c>
      <c r="F78" s="124" t="str">
        <f>IF(ISERROR(VLOOKUP(C78,[2]TabelaNorm!$A$2:$E$50,4,FALSE)),"","x")</f>
        <v>x</v>
      </c>
      <c r="G78" s="127">
        <f>IF(ISERROR(VLOOKUP($C78,[2]TabelaNorm!$A$2:$E$50,2,FALSE)),"",VLOOKUP($C78,[2]TabelaNorm!$A$2:$E$50,2,FALSE))</f>
        <v>0.24</v>
      </c>
      <c r="H78" s="127" t="str">
        <f>IF(ISERROR(VLOOKUP($C78,[2]TabelaNorm!$A$2:$E$50,3,FALSE)),"",VLOOKUP($C78,[2]TabelaNorm!$A$2:$E$50,3,FALSE))</f>
        <v>m2/mb</v>
      </c>
      <c r="I78" s="124" t="str">
        <f>IF(ISERROR(IF(VLOOKUP($C78,[2]TabelaNorm!$A$2:$E$50,5,FALSE)=1,"x","")),"",IF(VLOOKUP($C78,[2]TabelaNorm!$A$2:$E$50,5,FALSE)=1,"x",""))</f>
        <v/>
      </c>
      <c r="J78" s="126"/>
      <c r="K78" s="124" t="str">
        <f>IF(ISERROR(VLOOKUP($C78,[2]TabelaNorm!$A$2:$E$50,4,FALSE)),"","=")</f>
        <v>=</v>
      </c>
      <c r="L78" s="148">
        <f t="shared" si="0"/>
        <v>17.04</v>
      </c>
      <c r="M78" s="125" t="str">
        <f>IF(ISERROR(VLOOKUP($C78,[2]TabelaNorm!$A$2:$E$50,4,FALSE)),"","m2")</f>
        <v>m2</v>
      </c>
      <c r="N78" s="134"/>
      <c r="O78" s="40"/>
      <c r="P78" s="34"/>
      <c r="Q78" s="34"/>
      <c r="R78" s="34"/>
      <c r="S78" s="34"/>
      <c r="T78" s="34"/>
      <c r="U78" s="34"/>
      <c r="V78" s="34"/>
      <c r="W78" s="34"/>
      <c r="X78" s="34"/>
      <c r="Y78" s="89"/>
    </row>
    <row r="79" spans="1:25" x14ac:dyDescent="0.2">
      <c r="A79" s="114"/>
      <c r="B79" s="130"/>
      <c r="C79" s="114" t="s">
        <v>16</v>
      </c>
      <c r="D79" s="126">
        <v>52</v>
      </c>
      <c r="E79" s="124" t="str">
        <f>IF(ISERROR(VLOOKUP(C79,[2]TabelaNorm!$A$2:$E$50,4,FALSE)),"",VLOOKUP(C79,[2]TabelaNorm!$A$2:$E$50,4,FALSE))</f>
        <v>mb</v>
      </c>
      <c r="F79" s="124" t="str">
        <f>IF(ISERROR(VLOOKUP(C79,[2]TabelaNorm!$A$2:$E$50,4,FALSE)),"","x")</f>
        <v>x</v>
      </c>
      <c r="G79" s="127">
        <f>IF(ISERROR(VLOOKUP($C79,[2]TabelaNorm!$A$2:$E$50,2,FALSE)),"",VLOOKUP($C79,[2]TabelaNorm!$A$2:$E$50,2,FALSE))</f>
        <v>0.24</v>
      </c>
      <c r="H79" s="127" t="str">
        <f>IF(ISERROR(VLOOKUP($C79,[2]TabelaNorm!$A$2:$E$50,3,FALSE)),"",VLOOKUP($C79,[2]TabelaNorm!$A$2:$E$50,3,FALSE))</f>
        <v>m2/mb</v>
      </c>
      <c r="I79" s="124" t="str">
        <f>IF(ISERROR(IF(VLOOKUP($C79,[2]TabelaNorm!$A$2:$E$50,5,FALSE)=1,"x","")),"",IF(VLOOKUP($C79,[2]TabelaNorm!$A$2:$E$50,5,FALSE)=1,"x",""))</f>
        <v/>
      </c>
      <c r="J79" s="126"/>
      <c r="K79" s="124" t="str">
        <f>IF(ISERROR(VLOOKUP($C79,[2]TabelaNorm!$A$2:$E$50,4,FALSE)),"","=")</f>
        <v>=</v>
      </c>
      <c r="L79" s="148">
        <f t="shared" si="0"/>
        <v>12.48</v>
      </c>
      <c r="M79" s="125" t="str">
        <f>IF(ISERROR(VLOOKUP($C79,[2]TabelaNorm!$A$2:$E$50,4,FALSE)),"","m2")</f>
        <v>m2</v>
      </c>
      <c r="N79" s="134"/>
      <c r="O79" s="40"/>
      <c r="P79" s="34"/>
      <c r="Q79" s="34"/>
      <c r="R79" s="34"/>
      <c r="S79" s="34"/>
      <c r="T79" s="34"/>
      <c r="U79" s="34"/>
      <c r="V79" s="34"/>
      <c r="W79" s="34"/>
      <c r="X79" s="34"/>
      <c r="Y79" s="89"/>
    </row>
    <row r="80" spans="1:25" x14ac:dyDescent="0.2">
      <c r="A80" s="114"/>
      <c r="B80" s="130"/>
      <c r="C80" s="114" t="s">
        <v>30</v>
      </c>
      <c r="D80" s="126">
        <v>2</v>
      </c>
      <c r="E80" s="124" t="str">
        <f>IF(ISERROR(VLOOKUP(C80,[2]TabelaNorm!$A$2:$E$50,4,FALSE)),"",VLOOKUP(C80,[2]TabelaNorm!$A$2:$E$50,4,FALSE))</f>
        <v>szt</v>
      </c>
      <c r="F80" s="124" t="str">
        <f>IF(ISERROR(VLOOKUP(C80,[2]TabelaNorm!$A$2:$E$50,4,FALSE)),"","x")</f>
        <v>x</v>
      </c>
      <c r="G80" s="127">
        <f>IF(ISERROR(VLOOKUP($C80,[2]TabelaNorm!$A$2:$E$50,2,FALSE)),"",VLOOKUP($C80,[2]TabelaNorm!$A$2:$E$50,2,FALSE))</f>
        <v>1.49</v>
      </c>
      <c r="H80" s="127" t="str">
        <f>IF(ISERROR(VLOOKUP($C80,[2]TabelaNorm!$A$2:$E$50,3,FALSE)),"",VLOOKUP($C80,[2]TabelaNorm!$A$2:$E$50,3,FALSE))</f>
        <v>m2</v>
      </c>
      <c r="I80" s="124" t="str">
        <f>IF(ISERROR(IF(VLOOKUP($C80,[2]TabelaNorm!$A$2:$E$50,5,FALSE)=1,"x","")),"",IF(VLOOKUP($C80,[2]TabelaNorm!$A$2:$E$50,5,FALSE)=1,"x",""))</f>
        <v/>
      </c>
      <c r="J80" s="126"/>
      <c r="K80" s="124" t="str">
        <f>IF(ISERROR(VLOOKUP($C80,[2]TabelaNorm!$A$2:$E$50,4,FALSE)),"","=")</f>
        <v>=</v>
      </c>
      <c r="L80" s="148">
        <f t="shared" si="0"/>
        <v>2.98</v>
      </c>
      <c r="M80" s="125" t="str">
        <f>IF(ISERROR(VLOOKUP($C80,[2]TabelaNorm!$A$2:$E$50,4,FALSE)),"","m2")</f>
        <v>m2</v>
      </c>
      <c r="N80" s="134"/>
      <c r="O80" s="40"/>
      <c r="P80" s="34"/>
      <c r="Q80" s="34"/>
      <c r="R80" s="34"/>
      <c r="S80" s="34"/>
      <c r="T80" s="34"/>
      <c r="U80" s="34"/>
      <c r="V80" s="34"/>
      <c r="W80" s="34"/>
      <c r="X80" s="34"/>
      <c r="Y80" s="89"/>
    </row>
    <row r="81" spans="1:25" x14ac:dyDescent="0.2">
      <c r="A81" s="114"/>
      <c r="B81" s="130"/>
      <c r="C81" s="114" t="s">
        <v>103</v>
      </c>
      <c r="D81" s="126">
        <v>2</v>
      </c>
      <c r="E81" s="124" t="str">
        <f>IF(ISERROR(VLOOKUP(C81,[2]TabelaNorm!$A$2:$E$50,4,FALSE)),"",VLOOKUP(C81,[2]TabelaNorm!$A$2:$E$50,4,FALSE))</f>
        <v>szt</v>
      </c>
      <c r="F81" s="124" t="str">
        <f>IF(ISERROR(VLOOKUP(C81,[2]TabelaNorm!$A$2:$E$50,4,FALSE)),"","x")</f>
        <v>x</v>
      </c>
      <c r="G81" s="127">
        <f>IF(ISERROR(VLOOKUP($C81,[2]TabelaNorm!$A$2:$E$50,2,FALSE)),"",VLOOKUP($C81,[2]TabelaNorm!$A$2:$E$50,2,FALSE))</f>
        <v>2.19</v>
      </c>
      <c r="H81" s="127" t="str">
        <f>IF(ISERROR(VLOOKUP($C81,[2]TabelaNorm!$A$2:$E$50,3,FALSE)),"",VLOOKUP($C81,[2]TabelaNorm!$A$2:$E$50,3,FALSE))</f>
        <v>m2</v>
      </c>
      <c r="I81" s="124" t="str">
        <f>IF(ISERROR(IF(VLOOKUP($C81,[2]TabelaNorm!$A$2:$E$50,5,FALSE)=1,"x","")),"",IF(VLOOKUP($C81,[2]TabelaNorm!$A$2:$E$50,5,FALSE)=1,"x",""))</f>
        <v/>
      </c>
      <c r="J81" s="126"/>
      <c r="K81" s="124" t="str">
        <f>IF(ISERROR(VLOOKUP($C81,[2]TabelaNorm!$A$2:$E$50,4,FALSE)),"","=")</f>
        <v>=</v>
      </c>
      <c r="L81" s="148">
        <f t="shared" si="0"/>
        <v>4.38</v>
      </c>
      <c r="M81" s="125" t="str">
        <f>IF(ISERROR(VLOOKUP($C81,[2]TabelaNorm!$A$2:$E$50,4,FALSE)),"","m2")</f>
        <v>m2</v>
      </c>
      <c r="N81" s="134"/>
      <c r="O81" s="40"/>
      <c r="P81" s="34"/>
      <c r="Q81" s="34"/>
      <c r="R81" s="34"/>
      <c r="S81" s="34"/>
      <c r="T81" s="34"/>
      <c r="U81" s="34"/>
      <c r="V81" s="34"/>
      <c r="W81" s="34"/>
      <c r="X81" s="34"/>
      <c r="Y81" s="89"/>
    </row>
    <row r="82" spans="1:25" x14ac:dyDescent="0.2">
      <c r="A82" s="114"/>
      <c r="B82" s="130"/>
      <c r="C82" s="114" t="s">
        <v>1</v>
      </c>
      <c r="D82" s="126">
        <v>95</v>
      </c>
      <c r="E82" s="124" t="str">
        <f>IF(ISERROR(VLOOKUP(C82,[2]TabelaNorm!$A$2:$E$50,4,FALSE)),"",VLOOKUP(C82,[2]TabelaNorm!$A$2:$E$50,4,FALSE))</f>
        <v>szt</v>
      </c>
      <c r="F82" s="124" t="str">
        <f>IF(ISERROR(VLOOKUP(C82,[2]TabelaNorm!$A$2:$E$50,4,FALSE)),"","x")</f>
        <v>x</v>
      </c>
      <c r="G82" s="127">
        <f>IF(ISERROR(VLOOKUP($C82,[2]TabelaNorm!$A$2:$E$50,2,FALSE)),"",VLOOKUP($C82,[2]TabelaNorm!$A$2:$E$50,2,FALSE))</f>
        <v>0.5</v>
      </c>
      <c r="H82" s="127" t="str">
        <f>IF(ISERROR(VLOOKUP($C82,[2]TabelaNorm!$A$2:$E$50,3,FALSE)),"",VLOOKUP($C82,[2]TabelaNorm!$A$2:$E$50,3,FALSE))</f>
        <v>m2</v>
      </c>
      <c r="I82" s="124" t="str">
        <f>IF(ISERROR(IF(VLOOKUP($C82,[2]TabelaNorm!$A$2:$E$50,5,FALSE)=1,"x","")),"",IF(VLOOKUP($C82,[2]TabelaNorm!$A$2:$E$50,5,FALSE)=1,"x",""))</f>
        <v>x</v>
      </c>
      <c r="J82" s="126">
        <v>4</v>
      </c>
      <c r="K82" s="124" t="str">
        <f>IF(ISERROR(VLOOKUP($C82,[2]TabelaNorm!$A$2:$E$50,4,FALSE)),"","=")</f>
        <v>=</v>
      </c>
      <c r="L82" s="148">
        <f t="shared" si="0"/>
        <v>190</v>
      </c>
      <c r="M82" s="125" t="str">
        <f>IF(ISERROR(VLOOKUP($C82,[2]TabelaNorm!$A$2:$E$50,4,FALSE)),"","m2")</f>
        <v>m2</v>
      </c>
      <c r="N82" s="134"/>
      <c r="O82" s="40"/>
      <c r="P82" s="34"/>
      <c r="Q82" s="34"/>
      <c r="R82" s="34"/>
      <c r="S82" s="34"/>
      <c r="T82" s="34"/>
      <c r="U82" s="34"/>
      <c r="V82" s="34"/>
      <c r="W82" s="34"/>
      <c r="X82" s="34"/>
      <c r="Y82" s="89"/>
    </row>
    <row r="83" spans="1:25" x14ac:dyDescent="0.2">
      <c r="A83" s="114"/>
      <c r="B83" s="130"/>
      <c r="C83" s="114" t="s">
        <v>4</v>
      </c>
      <c r="D83" s="126">
        <v>45</v>
      </c>
      <c r="E83" s="124" t="str">
        <f>IF(ISERROR(VLOOKUP(C83,[2]TabelaNorm!$A$2:$E$50,4,FALSE)),"",VLOOKUP(C83,[2]TabelaNorm!$A$2:$E$50,4,FALSE))</f>
        <v>mb</v>
      </c>
      <c r="F83" s="124" t="str">
        <f>IF(ISERROR(VLOOKUP(C83,[2]TabelaNorm!$A$2:$E$50,4,FALSE)),"","x")</f>
        <v>x</v>
      </c>
      <c r="G83" s="127">
        <f>IF(ISERROR(VLOOKUP($C83,[2]TabelaNorm!$A$2:$E$50,2,FALSE)),"",VLOOKUP($C83,[2]TabelaNorm!$A$2:$E$50,2,FALSE))</f>
        <v>0.26250000000000001</v>
      </c>
      <c r="H83" s="127" t="str">
        <f>IF(ISERROR(VLOOKUP($C83,[2]TabelaNorm!$A$2:$E$50,3,FALSE)),"",VLOOKUP($C83,[2]TabelaNorm!$A$2:$E$50,3,FALSE))</f>
        <v>m2/mb</v>
      </c>
      <c r="I83" s="124" t="str">
        <f>IF(ISERROR(IF(VLOOKUP($C83,[2]TabelaNorm!$A$2:$E$50,5,FALSE)=1,"x","")),"",IF(VLOOKUP($C83,[2]TabelaNorm!$A$2:$E$50,5,FALSE)=1,"x",""))</f>
        <v/>
      </c>
      <c r="J83" s="126"/>
      <c r="K83" s="124" t="str">
        <f>IF(ISERROR(VLOOKUP($C83,[2]TabelaNorm!$A$2:$E$50,4,FALSE)),"","=")</f>
        <v>=</v>
      </c>
      <c r="L83" s="148">
        <f t="shared" si="0"/>
        <v>11.8125</v>
      </c>
      <c r="M83" s="125" t="str">
        <f>IF(ISERROR(VLOOKUP($C83,[2]TabelaNorm!$A$2:$E$50,4,FALSE)),"","m2")</f>
        <v>m2</v>
      </c>
      <c r="N83" s="164"/>
      <c r="O83" s="40"/>
      <c r="P83" s="34"/>
      <c r="Q83" s="34"/>
      <c r="R83" s="34"/>
      <c r="S83" s="34"/>
      <c r="T83" s="34"/>
      <c r="U83" s="34"/>
      <c r="V83" s="34"/>
      <c r="W83" s="34"/>
      <c r="X83" s="34"/>
      <c r="Y83" s="89"/>
    </row>
    <row r="84" spans="1:25" x14ac:dyDescent="0.2">
      <c r="A84" s="160"/>
      <c r="B84" s="130"/>
      <c r="C84" s="114" t="s">
        <v>5</v>
      </c>
      <c r="D84" s="126">
        <v>60</v>
      </c>
      <c r="E84" s="124" t="str">
        <f>IF(ISERROR(VLOOKUP(C84,[2]TabelaNorm!$A$2:$E$50,4,FALSE)),"",VLOOKUP(C84,[2]TabelaNorm!$A$2:$E$50,4,FALSE))</f>
        <v>mb</v>
      </c>
      <c r="F84" s="124" t="str">
        <f>IF(ISERROR(VLOOKUP(C84,[2]TabelaNorm!$A$2:$E$50,4,FALSE)),"","x")</f>
        <v>x</v>
      </c>
      <c r="G84" s="127">
        <f>IF(ISERROR(VLOOKUP($C84,[2]TabelaNorm!$A$2:$E$50,2,FALSE)),"",VLOOKUP($C84,[2]TabelaNorm!$A$2:$E$50,2,FALSE))</f>
        <v>0.375</v>
      </c>
      <c r="H84" s="127" t="str">
        <f>IF(ISERROR(VLOOKUP($C84,[2]TabelaNorm!$A$2:$E$50,3,FALSE)),"",VLOOKUP($C84,[2]TabelaNorm!$A$2:$E$50,3,FALSE))</f>
        <v>m2/mb</v>
      </c>
      <c r="I84" s="124" t="str">
        <f>IF(ISERROR(IF(VLOOKUP($C84,[2]TabelaNorm!$A$2:$E$50,5,FALSE)=1,"x","")),"",IF(VLOOKUP($C84,[2]TabelaNorm!$A$2:$E$50,5,FALSE)=1,"x",""))</f>
        <v/>
      </c>
      <c r="J84" s="126"/>
      <c r="K84" s="124" t="str">
        <f>IF(ISERROR(VLOOKUP($C84,[2]TabelaNorm!$A$2:$E$50,4,FALSE)),"","=")</f>
        <v>=</v>
      </c>
      <c r="L84" s="148">
        <f t="shared" si="0"/>
        <v>22.5</v>
      </c>
      <c r="M84" s="125" t="str">
        <f>IF(ISERROR(VLOOKUP($C84,[2]TabelaNorm!$A$2:$E$50,4,FALSE)),"","m2")</f>
        <v>m2</v>
      </c>
      <c r="N84" s="134"/>
      <c r="O84" s="40"/>
      <c r="P84" s="34"/>
      <c r="Q84" s="34"/>
      <c r="R84" s="34"/>
      <c r="S84" s="34"/>
      <c r="T84" s="34"/>
      <c r="U84" s="34"/>
      <c r="V84" s="34"/>
      <c r="W84" s="34"/>
      <c r="X84" s="34"/>
      <c r="Y84" s="89"/>
    </row>
    <row r="85" spans="1:25" x14ac:dyDescent="0.2">
      <c r="A85" s="114"/>
      <c r="B85" s="130" t="s">
        <v>216</v>
      </c>
      <c r="C85" s="114" t="s">
        <v>1</v>
      </c>
      <c r="D85" s="126">
        <v>60</v>
      </c>
      <c r="E85" s="124" t="str">
        <f>IF(ISERROR(VLOOKUP(C85,[2]TabelaNorm!$A$2:$E$50,4,FALSE)),"",VLOOKUP(C85,[2]TabelaNorm!$A$2:$E$50,4,FALSE))</f>
        <v>szt</v>
      </c>
      <c r="F85" s="124" t="str">
        <f>IF(ISERROR(VLOOKUP(C85,[2]TabelaNorm!$A$2:$E$50,4,FALSE)),"","x")</f>
        <v>x</v>
      </c>
      <c r="G85" s="127">
        <f>IF(ISERROR(VLOOKUP($C85,[2]TabelaNorm!$A$2:$E$50,2,FALSE)),"",VLOOKUP($C85,[2]TabelaNorm!$A$2:$E$50,2,FALSE))</f>
        <v>0.5</v>
      </c>
      <c r="H85" s="127" t="str">
        <f>IF(ISERROR(VLOOKUP($C85,[2]TabelaNorm!$A$2:$E$50,3,FALSE)),"",VLOOKUP($C85,[2]TabelaNorm!$A$2:$E$50,3,FALSE))</f>
        <v>m2</v>
      </c>
      <c r="I85" s="124" t="str">
        <f>IF(ISERROR(IF(VLOOKUP($C85,[2]TabelaNorm!$A$2:$E$50,5,FALSE)=1,"x","")),"",IF(VLOOKUP($C85,[2]TabelaNorm!$A$2:$E$50,5,FALSE)=1,"x",""))</f>
        <v>x</v>
      </c>
      <c r="J85" s="126"/>
      <c r="K85" s="124" t="str">
        <f>IF(ISERROR(VLOOKUP($C85,[2]TabelaNorm!$A$2:$E$50,4,FALSE)),"","=")</f>
        <v>=</v>
      </c>
      <c r="L85" s="148">
        <f t="shared" si="0"/>
        <v>0</v>
      </c>
      <c r="M85" s="125" t="str">
        <f>IF(ISERROR(VLOOKUP($C85,[2]TabelaNorm!$A$2:$E$50,4,FALSE)),"","m2")</f>
        <v>m2</v>
      </c>
      <c r="N85" s="134"/>
      <c r="O85" s="40"/>
      <c r="P85" s="34"/>
      <c r="Q85" s="34"/>
      <c r="R85" s="34"/>
      <c r="S85" s="34"/>
      <c r="T85" s="34"/>
      <c r="U85" s="34"/>
      <c r="V85" s="34"/>
      <c r="W85" s="34"/>
      <c r="X85" s="34"/>
      <c r="Y85" s="89"/>
    </row>
    <row r="86" spans="1:25" x14ac:dyDescent="0.2">
      <c r="A86" s="114"/>
      <c r="B86" s="130"/>
      <c r="C86" s="114" t="s">
        <v>4</v>
      </c>
      <c r="D86" s="126">
        <v>12</v>
      </c>
      <c r="E86" s="124" t="str">
        <f>IF(ISERROR(VLOOKUP(C86,[2]TabelaNorm!$A$2:$E$50,4,FALSE)),"",VLOOKUP(C86,[2]TabelaNorm!$A$2:$E$50,4,FALSE))</f>
        <v>mb</v>
      </c>
      <c r="F86" s="124" t="str">
        <f>IF(ISERROR(VLOOKUP(C86,[2]TabelaNorm!$A$2:$E$50,4,FALSE)),"","x")</f>
        <v>x</v>
      </c>
      <c r="G86" s="127">
        <f>IF(ISERROR(VLOOKUP($C86,[2]TabelaNorm!$A$2:$E$50,2,FALSE)),"",VLOOKUP($C86,[2]TabelaNorm!$A$2:$E$50,2,FALSE))</f>
        <v>0.26250000000000001</v>
      </c>
      <c r="H86" s="127" t="str">
        <f>IF(ISERROR(VLOOKUP($C86,[2]TabelaNorm!$A$2:$E$50,3,FALSE)),"",VLOOKUP($C86,[2]TabelaNorm!$A$2:$E$50,3,FALSE))</f>
        <v>m2/mb</v>
      </c>
      <c r="I86" s="124" t="str">
        <f>IF(ISERROR(IF(VLOOKUP($C86,[2]TabelaNorm!$A$2:$E$50,5,FALSE)=1,"x","")),"",IF(VLOOKUP($C86,[2]TabelaNorm!$A$2:$E$50,5,FALSE)=1,"x",""))</f>
        <v/>
      </c>
      <c r="J86" s="126"/>
      <c r="K86" s="124" t="str">
        <f>IF(ISERROR(VLOOKUP($C86,[2]TabelaNorm!$A$2:$E$50,4,FALSE)),"","=")</f>
        <v>=</v>
      </c>
      <c r="L86" s="148">
        <f t="shared" si="0"/>
        <v>3.1500000000000004</v>
      </c>
      <c r="M86" s="125" t="str">
        <f>IF(ISERROR(VLOOKUP($C86,[2]TabelaNorm!$A$2:$E$50,4,FALSE)),"","m2")</f>
        <v>m2</v>
      </c>
      <c r="N86" s="134"/>
      <c r="O86" s="40"/>
      <c r="P86" s="34"/>
      <c r="Q86" s="34"/>
      <c r="R86" s="34"/>
      <c r="S86" s="34"/>
      <c r="T86" s="34"/>
      <c r="U86" s="34"/>
      <c r="V86" s="34"/>
      <c r="W86" s="34"/>
      <c r="X86" s="34"/>
      <c r="Y86" s="89"/>
    </row>
    <row r="87" spans="1:25" x14ac:dyDescent="0.2">
      <c r="A87" s="114"/>
      <c r="B87" s="130"/>
      <c r="C87" s="114" t="s">
        <v>5</v>
      </c>
      <c r="D87" s="126">
        <v>14</v>
      </c>
      <c r="E87" s="124" t="str">
        <f>IF(ISERROR(VLOOKUP(C87,[2]TabelaNorm!$A$2:$E$50,4,FALSE)),"",VLOOKUP(C87,[2]TabelaNorm!$A$2:$E$50,4,FALSE))</f>
        <v>mb</v>
      </c>
      <c r="F87" s="124" t="str">
        <f>IF(ISERROR(VLOOKUP(C87,[2]TabelaNorm!$A$2:$E$50,4,FALSE)),"","x")</f>
        <v>x</v>
      </c>
      <c r="G87" s="127">
        <f>IF(ISERROR(VLOOKUP($C87,[2]TabelaNorm!$A$2:$E$50,2,FALSE)),"",VLOOKUP($C87,[2]TabelaNorm!$A$2:$E$50,2,FALSE))</f>
        <v>0.375</v>
      </c>
      <c r="H87" s="127" t="str">
        <f>IF(ISERROR(VLOOKUP($C87,[2]TabelaNorm!$A$2:$E$50,3,FALSE)),"",VLOOKUP($C87,[2]TabelaNorm!$A$2:$E$50,3,FALSE))</f>
        <v>m2/mb</v>
      </c>
      <c r="I87" s="124" t="str">
        <f>IF(ISERROR(IF(VLOOKUP($C87,[2]TabelaNorm!$A$2:$E$50,5,FALSE)=1,"x","")),"",IF(VLOOKUP($C87,[2]TabelaNorm!$A$2:$E$50,5,FALSE)=1,"x",""))</f>
        <v/>
      </c>
      <c r="J87" s="126"/>
      <c r="K87" s="124" t="str">
        <f>IF(ISERROR(VLOOKUP($C87,[2]TabelaNorm!$A$2:$E$50,4,FALSE)),"","=")</f>
        <v>=</v>
      </c>
      <c r="L87" s="148">
        <f t="shared" si="0"/>
        <v>5.25</v>
      </c>
      <c r="M87" s="125" t="str">
        <f>IF(ISERROR(VLOOKUP($C87,[2]TabelaNorm!$A$2:$E$50,4,FALSE)),"","m2")</f>
        <v>m2</v>
      </c>
      <c r="N87" s="134"/>
      <c r="O87" s="40"/>
      <c r="P87" s="34"/>
      <c r="Q87" s="34"/>
      <c r="R87" s="34"/>
      <c r="S87" s="34"/>
      <c r="T87" s="34"/>
      <c r="U87" s="34"/>
      <c r="V87" s="34"/>
      <c r="W87" s="34"/>
      <c r="X87" s="34"/>
      <c r="Y87" s="89"/>
    </row>
    <row r="88" spans="1:25" x14ac:dyDescent="0.2">
      <c r="A88" s="114"/>
      <c r="B88" s="130"/>
      <c r="C88" s="114" t="s">
        <v>8</v>
      </c>
      <c r="D88" s="126">
        <v>36</v>
      </c>
      <c r="E88" s="124" t="str">
        <f>IF(ISERROR(VLOOKUP(C88,[2]TabelaNorm!$A$2:$E$50,4,FALSE)),"",VLOOKUP(C88,[2]TabelaNorm!$A$2:$E$50,4,FALSE))</f>
        <v>mb</v>
      </c>
      <c r="F88" s="124" t="str">
        <f>IF(ISERROR(VLOOKUP(C88,[2]TabelaNorm!$A$2:$E$50,4,FALSE)),"","x")</f>
        <v>x</v>
      </c>
      <c r="G88" s="127">
        <f>IF(ISERROR(VLOOKUP($C88,[2]TabelaNorm!$A$2:$E$50,2,FALSE)),"",VLOOKUP($C88,[2]TabelaNorm!$A$2:$E$50,2,FALSE))</f>
        <v>0.12</v>
      </c>
      <c r="H88" s="127" t="str">
        <f>IF(ISERROR(VLOOKUP($C88,[2]TabelaNorm!$A$2:$E$50,3,FALSE)),"",VLOOKUP($C88,[2]TabelaNorm!$A$2:$E$50,3,FALSE))</f>
        <v>m2/mb</v>
      </c>
      <c r="I88" s="124" t="str">
        <f>IF(ISERROR(IF(VLOOKUP($C88,[2]TabelaNorm!$A$2:$E$50,5,FALSE)=1,"x","")),"",IF(VLOOKUP($C88,[2]TabelaNorm!$A$2:$E$50,5,FALSE)=1,"x",""))</f>
        <v/>
      </c>
      <c r="J88" s="126"/>
      <c r="K88" s="124" t="str">
        <f>IF(ISERROR(VLOOKUP($C88,[2]TabelaNorm!$A$2:$E$50,4,FALSE)),"","=")</f>
        <v>=</v>
      </c>
      <c r="L88" s="148">
        <f t="shared" si="0"/>
        <v>4.32</v>
      </c>
      <c r="M88" s="125" t="str">
        <f>IF(ISERROR(VLOOKUP($C88,[2]TabelaNorm!$A$2:$E$50,4,FALSE)),"","m2")</f>
        <v>m2</v>
      </c>
      <c r="N88" s="134"/>
      <c r="O88" s="41"/>
      <c r="P88" s="35"/>
      <c r="Q88" s="35"/>
      <c r="R88" s="35"/>
      <c r="S88" s="35"/>
      <c r="T88" s="35"/>
      <c r="U88" s="35"/>
      <c r="V88" s="35"/>
      <c r="W88" s="35"/>
      <c r="X88" s="35"/>
      <c r="Y88" s="90"/>
    </row>
    <row r="89" spans="1:25" x14ac:dyDescent="0.2">
      <c r="A89" s="114"/>
      <c r="B89" s="130"/>
      <c r="C89" s="114" t="s">
        <v>111</v>
      </c>
      <c r="D89" s="126">
        <v>40</v>
      </c>
      <c r="E89" s="124" t="str">
        <f>IF(ISERROR(VLOOKUP(C89,[2]TabelaNorm!$A$2:$E$50,4,FALSE)),"",VLOOKUP(C89,[2]TabelaNorm!$A$2:$E$50,4,FALSE))</f>
        <v>mb</v>
      </c>
      <c r="F89" s="124" t="str">
        <f>IF(ISERROR(VLOOKUP(C89,[2]TabelaNorm!$A$2:$E$50,4,FALSE)),"","x")</f>
        <v>x</v>
      </c>
      <c r="G89" s="127">
        <f>IF(ISERROR(VLOOKUP($C89,[2]TabelaNorm!$A$2:$E$50,2,FALSE)),"",VLOOKUP($C89,[2]TabelaNorm!$A$2:$E$50,2,FALSE))</f>
        <v>0.23200000000000001</v>
      </c>
      <c r="H89" s="127" t="str">
        <f>IF(ISERROR(VLOOKUP($C89,[2]TabelaNorm!$A$2:$E$50,3,FALSE)),"",VLOOKUP($C89,[2]TabelaNorm!$A$2:$E$50,3,FALSE))</f>
        <v>m2/mb</v>
      </c>
      <c r="I89" s="124" t="str">
        <f>IF(ISERROR(IF(VLOOKUP($C89,[2]TabelaNorm!$A$2:$E$50,5,FALSE)=1,"x","")),"",IF(VLOOKUP($C89,[2]TabelaNorm!$A$2:$E$50,5,FALSE)=1,"x",""))</f>
        <v/>
      </c>
      <c r="J89" s="126"/>
      <c r="K89" s="124" t="str">
        <f>IF(ISERROR(VLOOKUP($C89,[2]TabelaNorm!$A$2:$E$50,4,FALSE)),"","=")</f>
        <v>=</v>
      </c>
      <c r="L89" s="148">
        <f t="shared" si="0"/>
        <v>9.2800000000000011</v>
      </c>
      <c r="M89" s="125" t="str">
        <f>IF(ISERROR(VLOOKUP($C89,[2]TabelaNorm!$A$2:$E$50,4,FALSE)),"","m2")</f>
        <v>m2</v>
      </c>
      <c r="N89" s="145"/>
      <c r="O89" s="41"/>
      <c r="P89" s="35"/>
      <c r="Q89" s="35"/>
      <c r="R89" s="35"/>
      <c r="S89" s="35"/>
      <c r="T89" s="35"/>
      <c r="U89" s="35"/>
      <c r="V89" s="35"/>
      <c r="W89" s="35"/>
      <c r="X89" s="35"/>
      <c r="Y89" s="90"/>
    </row>
    <row r="90" spans="1:25" x14ac:dyDescent="0.2">
      <c r="A90" s="114"/>
      <c r="B90" s="130" t="s">
        <v>217</v>
      </c>
      <c r="C90" s="114" t="s">
        <v>1</v>
      </c>
      <c r="D90" s="126">
        <v>42</v>
      </c>
      <c r="E90" s="124" t="str">
        <f>IF(ISERROR(VLOOKUP(C90,[2]TabelaNorm!$A$2:$E$50,4,FALSE)),"",VLOOKUP(C90,[2]TabelaNorm!$A$2:$E$50,4,FALSE))</f>
        <v>szt</v>
      </c>
      <c r="F90" s="124" t="str">
        <f>IF(ISERROR(VLOOKUP(C90,[2]TabelaNorm!$A$2:$E$50,4,FALSE)),"","x")</f>
        <v>x</v>
      </c>
      <c r="G90" s="127">
        <f>IF(ISERROR(VLOOKUP($C90,[2]TabelaNorm!$A$2:$E$50,2,FALSE)),"",VLOOKUP($C90,[2]TabelaNorm!$A$2:$E$50,2,FALSE))</f>
        <v>0.5</v>
      </c>
      <c r="H90" s="127" t="str">
        <f>IF(ISERROR(VLOOKUP($C90,[2]TabelaNorm!$A$2:$E$50,3,FALSE)),"",VLOOKUP($C90,[2]TabelaNorm!$A$2:$E$50,3,FALSE))</f>
        <v>m2</v>
      </c>
      <c r="I90" s="124" t="str">
        <f>IF(ISERROR(IF(VLOOKUP($C90,[2]TabelaNorm!$A$2:$E$50,5,FALSE)=1,"x","")),"",IF(VLOOKUP($C90,[2]TabelaNorm!$A$2:$E$50,5,FALSE)=1,"x",""))</f>
        <v>x</v>
      </c>
      <c r="J90" s="126">
        <v>4</v>
      </c>
      <c r="K90" s="124" t="str">
        <f>IF(ISERROR(VLOOKUP($C90,[2]TabelaNorm!$A$2:$E$50,4,FALSE)),"","=")</f>
        <v>=</v>
      </c>
      <c r="L90" s="148">
        <f t="shared" si="0"/>
        <v>84</v>
      </c>
      <c r="M90" s="125" t="str">
        <f>IF(ISERROR(VLOOKUP($C90,[2]TabelaNorm!$A$2:$E$50,4,FALSE)),"","m2")</f>
        <v>m2</v>
      </c>
      <c r="N90" s="134"/>
      <c r="O90" s="41"/>
      <c r="P90" s="35"/>
      <c r="Q90" s="35"/>
      <c r="R90" s="35"/>
      <c r="S90" s="35"/>
      <c r="T90" s="35"/>
      <c r="U90" s="35"/>
      <c r="V90" s="35"/>
      <c r="W90" s="35"/>
      <c r="X90" s="35"/>
      <c r="Y90" s="90"/>
    </row>
    <row r="91" spans="1:25" x14ac:dyDescent="0.2">
      <c r="A91" s="116"/>
      <c r="B91" s="130"/>
      <c r="C91" s="114" t="s">
        <v>4</v>
      </c>
      <c r="D91" s="126">
        <v>19</v>
      </c>
      <c r="E91" s="124" t="str">
        <f>IF(ISERROR(VLOOKUP(C91,[2]TabelaNorm!$A$2:$E$50,4,FALSE)),"",VLOOKUP(C91,[2]TabelaNorm!$A$2:$E$50,4,FALSE))</f>
        <v>mb</v>
      </c>
      <c r="F91" s="124" t="str">
        <f>IF(ISERROR(VLOOKUP(C91,[2]TabelaNorm!$A$2:$E$50,4,FALSE)),"","x")</f>
        <v>x</v>
      </c>
      <c r="G91" s="127">
        <f>IF(ISERROR(VLOOKUP($C91,[2]TabelaNorm!$A$2:$E$50,2,FALSE)),"",VLOOKUP($C91,[2]TabelaNorm!$A$2:$E$50,2,FALSE))</f>
        <v>0.26250000000000001</v>
      </c>
      <c r="H91" s="127" t="str">
        <f>IF(ISERROR(VLOOKUP($C91,[2]TabelaNorm!$A$2:$E$50,3,FALSE)),"",VLOOKUP($C91,[2]TabelaNorm!$A$2:$E$50,3,FALSE))</f>
        <v>m2/mb</v>
      </c>
      <c r="I91" s="124" t="str">
        <f>IF(ISERROR(IF(VLOOKUP($C91,[2]TabelaNorm!$A$2:$E$50,5,FALSE)=1,"x","")),"",IF(VLOOKUP($C91,[2]TabelaNorm!$A$2:$E$50,5,FALSE)=1,"x",""))</f>
        <v/>
      </c>
      <c r="J91" s="126"/>
      <c r="K91" s="124" t="str">
        <f>IF(ISERROR(VLOOKUP($C91,[2]TabelaNorm!$A$2:$E$50,4,FALSE)),"","=")</f>
        <v>=</v>
      </c>
      <c r="L91" s="148">
        <f t="shared" si="0"/>
        <v>4.9874999999999998</v>
      </c>
      <c r="M91" s="125" t="str">
        <f>IF(ISERROR(VLOOKUP($C91,[2]TabelaNorm!$A$2:$E$50,4,FALSE)),"","m2")</f>
        <v>m2</v>
      </c>
      <c r="N91" s="134"/>
      <c r="O91" s="40"/>
      <c r="P91" s="34"/>
      <c r="Q91" s="34"/>
      <c r="R91" s="34"/>
      <c r="S91" s="34"/>
      <c r="T91" s="34"/>
      <c r="U91" s="34"/>
      <c r="V91" s="34"/>
      <c r="W91" s="34"/>
      <c r="X91" s="34"/>
      <c r="Y91" s="89"/>
    </row>
    <row r="92" spans="1:25" x14ac:dyDescent="0.2">
      <c r="A92" s="116"/>
      <c r="B92" s="131"/>
      <c r="C92" s="114" t="s">
        <v>5</v>
      </c>
      <c r="D92" s="126">
        <v>47</v>
      </c>
      <c r="E92" s="124" t="str">
        <f>IF(ISERROR(VLOOKUP(C92,[2]TabelaNorm!$A$2:$E$50,4,FALSE)),"",VLOOKUP(C92,[2]TabelaNorm!$A$2:$E$50,4,FALSE))</f>
        <v>mb</v>
      </c>
      <c r="F92" s="124" t="str">
        <f>IF(ISERROR(VLOOKUP(C92,[2]TabelaNorm!$A$2:$E$50,4,FALSE)),"","x")</f>
        <v>x</v>
      </c>
      <c r="G92" s="127">
        <f>IF(ISERROR(VLOOKUP($C92,[2]TabelaNorm!$A$2:$E$50,2,FALSE)),"",VLOOKUP($C92,[2]TabelaNorm!$A$2:$E$50,2,FALSE))</f>
        <v>0.375</v>
      </c>
      <c r="H92" s="127" t="str">
        <f>IF(ISERROR(VLOOKUP($C92,[2]TabelaNorm!$A$2:$E$50,3,FALSE)),"",VLOOKUP($C92,[2]TabelaNorm!$A$2:$E$50,3,FALSE))</f>
        <v>m2/mb</v>
      </c>
      <c r="I92" s="124" t="str">
        <f>IF(ISERROR(IF(VLOOKUP($C92,[2]TabelaNorm!$A$2:$E$50,5,FALSE)=1,"x","")),"",IF(VLOOKUP($C92,[2]TabelaNorm!$A$2:$E$50,5,FALSE)=1,"x",""))</f>
        <v/>
      </c>
      <c r="J92" s="126"/>
      <c r="K92" s="124" t="str">
        <f>IF(ISERROR(VLOOKUP($C92,[2]TabelaNorm!$A$2:$E$50,4,FALSE)),"","=")</f>
        <v>=</v>
      </c>
      <c r="L92" s="148">
        <f t="shared" si="0"/>
        <v>17.625</v>
      </c>
      <c r="M92" s="125" t="str">
        <f>IF(ISERROR(VLOOKUP($C92,[2]TabelaNorm!$A$2:$E$50,4,FALSE)),"","m2")</f>
        <v>m2</v>
      </c>
      <c r="N92" s="150"/>
      <c r="O92" s="40"/>
      <c r="P92" s="34"/>
      <c r="Q92" s="34"/>
      <c r="R92" s="34"/>
      <c r="S92" s="34"/>
      <c r="T92" s="34"/>
      <c r="U92" s="34"/>
      <c r="V92" s="34"/>
      <c r="W92" s="34"/>
      <c r="X92" s="34"/>
      <c r="Y92" s="89"/>
    </row>
    <row r="93" spans="1:25" x14ac:dyDescent="0.2">
      <c r="A93" s="116"/>
      <c r="B93" s="131"/>
      <c r="C93" s="114"/>
      <c r="D93" s="126"/>
      <c r="E93" s="124" t="str">
        <f>IF(ISERROR(VLOOKUP(C93,[2]TabelaNorm!$A$2:$E$50,4,FALSE)),"",VLOOKUP(C93,[2]TabelaNorm!$A$2:$E$50,4,FALSE))</f>
        <v/>
      </c>
      <c r="F93" s="124" t="str">
        <f>IF(ISERROR(VLOOKUP(C93,[2]TabelaNorm!$A$2:$E$50,4,FALSE)),"","x")</f>
        <v/>
      </c>
      <c r="G93" s="127" t="str">
        <f>IF(ISERROR(VLOOKUP($C93,[2]TabelaNorm!$A$2:$E$50,2,FALSE)),"",VLOOKUP($C93,[2]TabelaNorm!$A$2:$E$50,2,FALSE))</f>
        <v/>
      </c>
      <c r="H93" s="127" t="str">
        <f>IF(ISERROR(VLOOKUP($C93,[2]TabelaNorm!$A$2:$E$50,3,FALSE)),"",VLOOKUP($C93,[2]TabelaNorm!$A$2:$E$50,3,FALSE))</f>
        <v/>
      </c>
      <c r="I93" s="124" t="str">
        <f>IF(ISERROR(IF(VLOOKUP($C93,[2]TabelaNorm!$A$2:$E$50,5,FALSE)=1,"x","")),"",IF(VLOOKUP($C93,[2]TabelaNorm!$A$2:$E$50,5,FALSE)=1,"x",""))</f>
        <v/>
      </c>
      <c r="J93" s="126"/>
      <c r="K93" s="124" t="str">
        <f>IF(ISERROR(VLOOKUP($C93,[2]TabelaNorm!$A$2:$E$50,4,FALSE)),"","=")</f>
        <v/>
      </c>
      <c r="L93" s="148" t="str">
        <f t="shared" si="0"/>
        <v/>
      </c>
      <c r="M93" s="125" t="str">
        <f>IF(ISERROR(VLOOKUP($C93,[2]TabelaNorm!$A$2:$E$50,4,FALSE)),"","m2")</f>
        <v/>
      </c>
      <c r="N93" s="164"/>
      <c r="O93" s="40"/>
      <c r="P93" s="34"/>
      <c r="Q93" s="34"/>
      <c r="R93" s="34"/>
      <c r="S93" s="34"/>
      <c r="T93" s="34"/>
      <c r="U93" s="34"/>
      <c r="V93" s="34"/>
      <c r="W93" s="34"/>
      <c r="X93" s="34"/>
      <c r="Y93" s="89"/>
    </row>
    <row r="94" spans="1:25" ht="13.5" thickBot="1" x14ac:dyDescent="0.25">
      <c r="A94" s="116"/>
      <c r="B94" s="129"/>
      <c r="C94" s="114"/>
      <c r="D94" s="126"/>
      <c r="E94" s="124" t="str">
        <f>IF(ISERROR(VLOOKUP(C94,[5]TabelaNorm!$A$2:$E$50,4,FALSE)),"",VLOOKUP(C94,[5]TabelaNorm!$A$2:$E$50,4,FALSE))</f>
        <v/>
      </c>
      <c r="F94" s="124" t="str">
        <f>IF(ISERROR(VLOOKUP(C94,[5]TabelaNorm!$A$2:$E$50,4,FALSE)),"","x")</f>
        <v/>
      </c>
      <c r="G94" s="127" t="str">
        <f>IF(ISERROR(VLOOKUP($C94,[5]TabelaNorm!$A$2:$E$50,2,FALSE)),"",VLOOKUP($C94,[5]TabelaNorm!$A$2:$E$50,2,FALSE))</f>
        <v/>
      </c>
      <c r="H94" s="127" t="str">
        <f>IF(ISERROR(VLOOKUP($C94,[5]TabelaNorm!$A$2:$E$50,3,FALSE)),"",VLOOKUP($C94,[5]TabelaNorm!$A$2:$E$50,3,FALSE))</f>
        <v/>
      </c>
      <c r="I94" s="124" t="str">
        <f>IF(ISERROR(IF(VLOOKUP($C94,[5]TabelaNorm!$A$2:$E$50,5,FALSE)=1,"x","")),"",IF(VLOOKUP($C94,[5]TabelaNorm!$A$2:$E$50,5,FALSE)=1,"x",""))</f>
        <v/>
      </c>
      <c r="J94" s="126"/>
      <c r="K94" s="124" t="str">
        <f>IF(ISERROR(VLOOKUP($C94,[5]TabelaNorm!$A$2:$E$50,4,FALSE)),"","=")</f>
        <v/>
      </c>
      <c r="L94" s="148" t="str">
        <f t="shared" si="0"/>
        <v/>
      </c>
      <c r="M94" s="125" t="str">
        <f>IF(ISERROR(VLOOKUP($C94,[5]TabelaNorm!$A$2:$E$50,4,FALSE)),"","m2")</f>
        <v/>
      </c>
      <c r="N94" s="166"/>
      <c r="O94" s="40"/>
      <c r="P94" s="34"/>
      <c r="Q94" s="34"/>
      <c r="R94" s="34"/>
      <c r="S94" s="34"/>
      <c r="T94" s="34"/>
      <c r="U94" s="34"/>
      <c r="V94" s="34"/>
      <c r="W94" s="34"/>
      <c r="X94" s="34"/>
      <c r="Y94" s="89"/>
    </row>
    <row r="95" spans="1:25" ht="16.5" thickBot="1" x14ac:dyDescent="0.25">
      <c r="A95" s="4"/>
      <c r="B95" s="57"/>
      <c r="C95" s="195" t="s">
        <v>188</v>
      </c>
      <c r="D95" s="195"/>
      <c r="E95" s="195"/>
      <c r="F95" s="195"/>
      <c r="G95" s="195"/>
      <c r="H95" s="195"/>
      <c r="I95" s="195"/>
      <c r="J95" s="195"/>
      <c r="K95" s="62" t="s">
        <v>37</v>
      </c>
      <c r="L95" s="104">
        <f>SUM(L42:L94)</f>
        <v>1303.175</v>
      </c>
      <c r="M95" s="108" t="s">
        <v>38</v>
      </c>
      <c r="N95" s="165">
        <f>SUM(N42:N94)</f>
        <v>0</v>
      </c>
      <c r="O95" s="42"/>
      <c r="P95" s="36"/>
      <c r="Q95" s="36"/>
      <c r="R95" s="36"/>
      <c r="S95" s="36"/>
      <c r="T95" s="36"/>
      <c r="U95" s="36"/>
      <c r="V95" s="36"/>
      <c r="W95" s="36"/>
      <c r="X95" s="36"/>
      <c r="Y95" s="91"/>
    </row>
    <row r="96" spans="1:25" ht="32.25" thickBot="1" x14ac:dyDescent="0.25">
      <c r="A96" s="4"/>
      <c r="B96" s="57"/>
      <c r="C96" s="223" t="s">
        <v>239</v>
      </c>
      <c r="D96" s="223"/>
      <c r="E96" s="223"/>
      <c r="F96" s="223"/>
      <c r="G96" s="223"/>
      <c r="H96" s="223"/>
      <c r="I96" s="223"/>
      <c r="J96" s="223"/>
      <c r="K96" s="50" t="s">
        <v>37</v>
      </c>
      <c r="L96" s="103">
        <f>L95+L3</f>
        <v>8931.0499999999993</v>
      </c>
      <c r="M96" s="105" t="s">
        <v>38</v>
      </c>
      <c r="N96" s="88" t="s">
        <v>71</v>
      </c>
      <c r="O96" s="43"/>
      <c r="P96" s="37"/>
      <c r="Q96" s="37"/>
      <c r="R96" s="37"/>
      <c r="S96" s="37"/>
      <c r="T96" s="37"/>
      <c r="U96" s="37"/>
      <c r="V96" s="37"/>
      <c r="W96" s="37"/>
      <c r="X96" s="37"/>
      <c r="Y96" s="92"/>
    </row>
  </sheetData>
  <mergeCells count="12">
    <mergeCell ref="C96:J96"/>
    <mergeCell ref="A1:Y1"/>
    <mergeCell ref="A2:B2"/>
    <mergeCell ref="D2:G2"/>
    <mergeCell ref="H2:J2"/>
    <mergeCell ref="K2:M2"/>
    <mergeCell ref="G3:K3"/>
    <mergeCell ref="C40:M40"/>
    <mergeCell ref="N40:N41"/>
    <mergeCell ref="A41:B41"/>
    <mergeCell ref="K41:M41"/>
    <mergeCell ref="X41:Y4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12</vt:i4>
      </vt:variant>
      <vt:variant>
        <vt:lpstr>Nazwane zakresy</vt:lpstr>
      </vt:variant>
      <vt:variant>
        <vt:i4>7</vt:i4>
      </vt:variant>
    </vt:vector>
  </HeadingPairs>
  <TitlesOfParts>
    <vt:vector size="19" baseType="lpstr">
      <vt:lpstr>strona1</vt:lpstr>
      <vt:lpstr>strona2</vt:lpstr>
      <vt:lpstr>strona3</vt:lpstr>
      <vt:lpstr>strona4</vt:lpstr>
      <vt:lpstr>strona5</vt:lpstr>
      <vt:lpstr>strona6</vt:lpstr>
      <vt:lpstr>strona7</vt:lpstr>
      <vt:lpstr>strona8</vt:lpstr>
      <vt:lpstr>strona9</vt:lpstr>
      <vt:lpstr>strona10</vt:lpstr>
      <vt:lpstr>strona11</vt:lpstr>
      <vt:lpstr>TabelaNorm</vt:lpstr>
      <vt:lpstr>TabelaNorm!Kwerenda_z_TabelaSymboli</vt:lpstr>
      <vt:lpstr>strona1!Obszar_wydruku</vt:lpstr>
      <vt:lpstr>strona2!Obszar_wydruku</vt:lpstr>
      <vt:lpstr>strona3!Obszar_wydruku</vt:lpstr>
      <vt:lpstr>strona4!Obszar_wydruku</vt:lpstr>
      <vt:lpstr>strona5!Obszar_wydruku</vt:lpstr>
      <vt:lpstr>strona6!Obszar_wydruku</vt:lpstr>
    </vt:vector>
  </TitlesOfParts>
  <Company>PEDIM 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BOGDAN CHRYSTYNA</dc:creator>
  <cp:lastModifiedBy>Leszek Szczepaniak</cp:lastModifiedBy>
  <cp:lastPrinted>2018-05-16T10:02:11Z</cp:lastPrinted>
  <dcterms:created xsi:type="dcterms:W3CDTF">2003-09-25T10:06:05Z</dcterms:created>
  <dcterms:modified xsi:type="dcterms:W3CDTF">2022-02-23T08:04:39Z</dcterms:modified>
</cp:coreProperties>
</file>