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Przedmiar" sheetId="1" r:id="rId1"/>
  </sheets>
  <calcPr calcId="145621"/>
</workbook>
</file>

<file path=xl/calcChain.xml><?xml version="1.0" encoding="utf-8"?>
<calcChain xmlns="http://schemas.openxmlformats.org/spreadsheetml/2006/main">
  <c r="D11" i="1" l="1"/>
  <c r="D48" i="1"/>
  <c r="D39" i="1"/>
  <c r="D20" i="1"/>
  <c r="D15" i="1" s="1"/>
  <c r="D143" i="1"/>
  <c r="D146" i="1"/>
  <c r="D137" i="1"/>
  <c r="D136" i="1"/>
  <c r="D135" i="1"/>
  <c r="D134" i="1"/>
  <c r="D133" i="1"/>
  <c r="D132" i="1"/>
  <c r="D129" i="1"/>
  <c r="D128" i="1"/>
  <c r="D127" i="1"/>
  <c r="D126" i="1"/>
  <c r="D121" i="1"/>
  <c r="D120" i="1"/>
  <c r="D119" i="1"/>
  <c r="D118" i="1"/>
  <c r="D123" i="1"/>
  <c r="D122" i="1"/>
  <c r="D112" i="1"/>
  <c r="D110" i="1"/>
  <c r="D111" i="1"/>
  <c r="D109" i="1"/>
  <c r="D99" i="1"/>
  <c r="D98" i="1"/>
  <c r="D97" i="1"/>
  <c r="D95" i="1"/>
  <c r="D94" i="1"/>
  <c r="D93" i="1"/>
  <c r="D90" i="1"/>
  <c r="D87" i="1"/>
  <c r="D86" i="1"/>
  <c r="D79" i="1"/>
  <c r="D78" i="1"/>
  <c r="D106" i="1"/>
  <c r="D103" i="1"/>
  <c r="D102" i="1"/>
  <c r="D75" i="1"/>
  <c r="D58" i="1"/>
  <c r="D54" i="1"/>
  <c r="D44" i="1"/>
  <c r="D43" i="1"/>
  <c r="D42" i="1"/>
  <c r="D38" i="1"/>
  <c r="D37" i="1"/>
  <c r="D36" i="1"/>
  <c r="D35" i="1"/>
  <c r="D34" i="1"/>
  <c r="D31" i="1"/>
  <c r="D30" i="1"/>
  <c r="D29" i="1"/>
  <c r="D28" i="1"/>
  <c r="D25" i="1"/>
  <c r="D24" i="1"/>
  <c r="D23" i="1"/>
  <c r="D22" i="1"/>
  <c r="D21" i="1"/>
  <c r="D19" i="1"/>
  <c r="D14" i="1"/>
</calcChain>
</file>

<file path=xl/sharedStrings.xml><?xml version="1.0" encoding="utf-8"?>
<sst xmlns="http://schemas.openxmlformats.org/spreadsheetml/2006/main" count="680" uniqueCount="437">
  <si>
    <t>Budowa budynku świetlicy sportowo-rekreacyjnej</t>
  </si>
  <si>
    <t>Poz</t>
  </si>
  <si>
    <t>Nazwa</t>
  </si>
  <si>
    <t>Jedn</t>
  </si>
  <si>
    <t>Ilość</t>
  </si>
  <si>
    <t>DZIAŁ  1.1</t>
  </si>
  <si>
    <t>Roboty ziemne</t>
  </si>
  <si>
    <t>Ścinanie piłą mechaniczną drzew fi 26-35 cm</t>
  </si>
  <si>
    <t>szt</t>
  </si>
  <si>
    <t>Usunięcie warstwy humusu grub do 15 cm spycharkami</t>
  </si>
  <si>
    <t>m2</t>
  </si>
  <si>
    <t>Usunięcie warstwy humusu spycharkami - dodatek za 5 cm grub do 30 cm, krotność 3</t>
  </si>
  <si>
    <t>Roboty ziemne koparkami przedsiębiernymi o pojemności łyżki 0,15 m3 w gruncie kategorii 3 transport wywrotkami 5 MG -wykop pod ławy fundamentowe</t>
  </si>
  <si>
    <t>m3</t>
  </si>
  <si>
    <t>Zageszczanie nasypów ubijakami mechanicznymi grunt sypki kat 1-3</t>
  </si>
  <si>
    <t>Formowanie spycharkami 75 KM nasypu wys do 3,0 m w gruncie kat 3-4 z zagęszczeniem - ukształtowanie terenu wokół budynku</t>
  </si>
  <si>
    <t>DZIAŁ  1.2</t>
  </si>
  <si>
    <t>Ławy i ściany fundamentowe</t>
  </si>
  <si>
    <t>Podklad na gruncie z betonu zwirowego</t>
  </si>
  <si>
    <t>Lawy fundamentowe zelbetowe prostokatne szer do 0,6 m z betonu B-20</t>
  </si>
  <si>
    <t>Ściany fundamentowe z bloczków betonowych M-6</t>
  </si>
  <si>
    <t>Izolacja pozioma na zimno 1-sza warstwa z emulsji asfaltowej</t>
  </si>
  <si>
    <t>Izolacja pozioma na zimno dalsza warstwa z emulsji asfaltowej</t>
  </si>
  <si>
    <t>DZIAŁ  1.3</t>
  </si>
  <si>
    <t>Posadzki</t>
  </si>
  <si>
    <t>Podklad na gruncie z pospólki grub 30 cm</t>
  </si>
  <si>
    <t>Zagęszczanie nasypów zageszczarkami grunt sypki kat 1-3</t>
  </si>
  <si>
    <t>Podklad na gruncie z betonu zwirowego pompa B-15 grub 15 cm</t>
  </si>
  <si>
    <t>Izolacja pozioma papa zgrzewalna 2x pomieszczen ponad 5 m2. krotność 2</t>
  </si>
  <si>
    <t>Izolacja pozioma z plyt styropianowych EPS 100-038 grub.12 cm na wierzchu konstrukcji na sucho - podposadzkowa</t>
  </si>
  <si>
    <t>Izolacja z folii polietylenowej na izolacji termicznej</t>
  </si>
  <si>
    <t>Warstwa wyrównawcza z betonu B-25 grub 2 cm na ze zbrojeniem rozproszonyym - włókno szklane</t>
  </si>
  <si>
    <t>Warstwa wyrównawcza z betonu B-25 - za róznice grub 1 cm do 7 cm, krotność 5</t>
  </si>
  <si>
    <t>Cięcie szczelin dylatacyjnych w wylewce z betonu głęb 5 cm</t>
  </si>
  <si>
    <t>metr</t>
  </si>
  <si>
    <t>Izolacja pozioma szczelin dylatacyjnych kitem trwale plastycznym</t>
  </si>
  <si>
    <t>Posadzki jednobarwne o pow ponad 10 mr z plytek GRES 30x30 na zaprawie ATLAS grub 5 mm</t>
  </si>
  <si>
    <t>Cokoliki w pomieszczenaich o pow ponad 10 mr z plytek GRES 10x30 cm na zaprawie CERESIT</t>
  </si>
  <si>
    <t>DZIAŁ  1.4</t>
  </si>
  <si>
    <t>Konstrukcja nadziemia - parter</t>
  </si>
  <si>
    <t>Sciany budynków jednokondygnac wys do 4,5 m z pustaków POROTHERM P+W 25 cm</t>
  </si>
  <si>
    <t>Wieńce monolityczne na ścianach szer do 30 cm</t>
  </si>
  <si>
    <t>Scianki z plyt gipsowo-kartonowych na rusztach 100-01 1-warstwowo obustronnie</t>
  </si>
  <si>
    <t>Scianki z plyt Farmacel na rusztach 100-01 1-warstwowo obustronnie do wys. 1,20 m w pomieszczeniach mokrych</t>
  </si>
  <si>
    <t>Izolacja pionowa z plyt z welny mineralnej 50 mm na sucho w ściankach działowych podwójnie</t>
  </si>
  <si>
    <t>Słupy żelbetowe wys do 4 m - stosunek obwodu do przekroju do 16 z betonu B-20 betonowanie pompą</t>
  </si>
  <si>
    <t>Zbrojenie elementów budynków i budowli prety zebrowe fi do 8-14 mm</t>
  </si>
  <si>
    <t>Mg</t>
  </si>
  <si>
    <t>DZIAŁ  1.4.2</t>
  </si>
  <si>
    <t>Montaż stolarki okiennej, drzwiowej i parapetów</t>
  </si>
  <si>
    <t>Podokienniki wew. z plyt z konglomeratów kamiennych na spoiwie poliestrowym szer 20 cm</t>
  </si>
  <si>
    <t>DZIAŁ  1.5</t>
  </si>
  <si>
    <t>Dach</t>
  </si>
  <si>
    <t>Konstrukcja dachowa z wiązarów przefabrykowanych wraz z montażem</t>
  </si>
  <si>
    <t>kmpl</t>
  </si>
  <si>
    <t>Deskowanie polaci dachowych deski grub. 2,5 cm lub płyta OSB 18 mm</t>
  </si>
  <si>
    <t>Membrana dachowa wysoko paroprzepuszczalna wsp. SD&lt;0,04m</t>
  </si>
  <si>
    <t>Ołacenie połaci dachowych łatami 38x50 mm o rozstawie co 16 cm</t>
  </si>
  <si>
    <t>Kontrłaty</t>
  </si>
  <si>
    <t>Pokrycie dachów dachówka ceramiczna płaską wraz z akcesoriami</t>
  </si>
  <si>
    <t>Montaz gasiorów ceramicznych</t>
  </si>
  <si>
    <t>Rury spustowe prostokatne z PCW w rozwinieciu do 40 cm</t>
  </si>
  <si>
    <t>Obróbki blacharskie z blachy powlekanej o szer do 25 cm - pas okapowy</t>
  </si>
  <si>
    <t>DZIAŁ  1.6</t>
  </si>
  <si>
    <t>Tynki wewnętrzne i okladziny ścian i montaż sufitu podwieszonego</t>
  </si>
  <si>
    <t>Malowanie podlozy gipsowych 2-krotnie farba emulsyjna z gruntowaniem</t>
  </si>
  <si>
    <t>Licowanie scian plytkami ceramicznymi 30x30 cm na klej metoda zwykla</t>
  </si>
  <si>
    <t>Sufity podwieszony modułowy typu OWA AKUSTIK</t>
  </si>
  <si>
    <t>Montaż membramy paroizolacyjnej</t>
  </si>
  <si>
    <t>DZIAŁ  1.7</t>
  </si>
  <si>
    <t>Elewacja</t>
  </si>
  <si>
    <t>Ocieplenie scian z cegly plytami z welny mineralnej grub 20 cm - pas p.poż, wyprawa elewacyjna ATLAS CERMIT SN 20</t>
  </si>
  <si>
    <t>Ocieplenie scian z cegly plytami styropianowymi grub. 20 cm o wsp. 0,031W/mK,  wyprawa elewacyjna ATLAS CERMIT DR 20</t>
  </si>
  <si>
    <t>Obróbki blacharskie z blachy powlekanej o szer od 25 cm parapety zewnętrzna</t>
  </si>
  <si>
    <t>Malowanie tynku farbą elewacyjną sylikonową</t>
  </si>
  <si>
    <t>DZIAŁ  1.7.1</t>
  </si>
  <si>
    <t>Opaska</t>
  </si>
  <si>
    <t>Wykonanie koryta pod opaskę głęb 10 cm, w gruncie kat 2/4</t>
  </si>
  <si>
    <t>Ława pod opornik betonowa z oporem</t>
  </si>
  <si>
    <t>Obrzeże betonowe 20x6 cm na podsypce piaskowej z wypełnieniem spoin zaprawą cementową</t>
  </si>
  <si>
    <t>DZIAŁ  1.8.1</t>
  </si>
  <si>
    <t>DZIAŁ  1.8.2</t>
  </si>
  <si>
    <t>DZIAŁ  1.8.3</t>
  </si>
  <si>
    <t>DZIAŁ  2</t>
  </si>
  <si>
    <t>Instalacje elektryczne</t>
  </si>
  <si>
    <t>Montaż rozdzielnicy RG do 50 kg przez przykręcenie do podłoża</t>
  </si>
  <si>
    <t>Przewód płaski YDYp 3x1,5 w tynku na podłożu betonowym</t>
  </si>
  <si>
    <t>Przewód płaski YDYp 2x2,5</t>
  </si>
  <si>
    <t>Przewód kabelkowy YDY 5x6,0 - zasilanie</t>
  </si>
  <si>
    <t>Przewód kabelkowy HXH-JFE180 PH60/E60 - oświetlenie ewakuacyjne</t>
  </si>
  <si>
    <t>Puszki wtynkowe fi 60 z przygotowaniem podłoża ceglanego mechanicznie</t>
  </si>
  <si>
    <t>Montaż łącznika 1-biegunowego mocowanego na cegle</t>
  </si>
  <si>
    <t>Montaż łącznika świecznikowego mocowanego na cegle</t>
  </si>
  <si>
    <t>Montaż na gotowym podłożu oprawy Lena Lighting - led, kinkiet A2</t>
  </si>
  <si>
    <t>Montaż opraw LED 21W w sufitach podwieszanych wg projektu</t>
  </si>
  <si>
    <t>Montaż na gotowym podłożu oprawy Lena Lighting - led, typu C</t>
  </si>
  <si>
    <t>Montaż na gotowym podłożu opraw instalacji ewakuacyjnej</t>
  </si>
  <si>
    <t>DZIAŁ  2.1</t>
  </si>
  <si>
    <t>Instalacje odromowe</t>
  </si>
  <si>
    <t>Przewody odgromowe poziome pręt FeZn fi 8 wsporniki obsadz</t>
  </si>
  <si>
    <t>Montaż uziomu powierzchn poz FeZn 30x4 wykop gł 0,6 m kat 3</t>
  </si>
  <si>
    <t>Iglica dachowa z drutu FeZn 8 mm</t>
  </si>
  <si>
    <t>Złącze do rynny okapowej na dachu</t>
  </si>
  <si>
    <t>Złącze kontrolne na połączeniu pręt-płaskownik</t>
  </si>
  <si>
    <t>Przewody odgromowe pionow pręt FeZn fi 8 wsporniki obsadz</t>
  </si>
  <si>
    <t>Złącze na połączeniu pręt-pręt</t>
  </si>
  <si>
    <t>Łączenie przez spawanie bednarki do 120 mm2 w wykopie</t>
  </si>
  <si>
    <t>DZIAŁ  2.2</t>
  </si>
  <si>
    <t>Instalacje alarmowa</t>
  </si>
  <si>
    <t>DZIAŁ  2.3</t>
  </si>
  <si>
    <t>Badania i pomiary</t>
  </si>
  <si>
    <t>Sprawdzanie i pomiar obwodu elektrycznego N.N. ilości 1 faz</t>
  </si>
  <si>
    <t>Sprawdzanie i pomiar obwodu elektrycznego N.N. ilości 3 faz</t>
  </si>
  <si>
    <t>Pomiar rezystancji izolacji obwód 1-fazowy pomiar pierwszy</t>
  </si>
  <si>
    <t>Pomiar rezystancji izolacji obwód 1-fazowy pomiar następny</t>
  </si>
  <si>
    <t>Pomiar rezystancji izolacji obwód 3-fazowy pomiar pierwszy</t>
  </si>
  <si>
    <t>Pomiar rezystancji izolacji obwód 3-fazowy pomiar następny</t>
  </si>
  <si>
    <t>Sprawdzanie samoczynnego wyłączania zasilania próba pierwsza</t>
  </si>
  <si>
    <t>Sprawdzanie samoczynnego wyłączania zasilania próba następna</t>
  </si>
  <si>
    <t>Sprawdzanie i pomiary obwodów sygnalizacji</t>
  </si>
  <si>
    <t>Badania instalacji uziemniającej pomiar pierwszy</t>
  </si>
  <si>
    <t>Badania instalacji uziemniającej pomiar następny</t>
  </si>
  <si>
    <t>Badania skutecznosci zerowania pomiar pierwszy</t>
  </si>
  <si>
    <t>Badania skutecznosci zerowania pomiar następny</t>
  </si>
  <si>
    <t>Badania instalacji odgromowej pomiar pierwszy</t>
  </si>
  <si>
    <t>Badania instalacji odgromowej pomiar następny</t>
  </si>
  <si>
    <t>Sadzenie drzew liściastych na terenie płaskim w gruncie kategorii 3, dół głębokości 0,5 m bez zaprawy</t>
  </si>
  <si>
    <t>Sadzenie krzewów liściastych na terenie płaskim w gruncie kategorii 3, dół głębokości 0,5 m bez zaprawy</t>
  </si>
  <si>
    <t>Ręczne rozrzucenie torfu grub 2 cm w terenie płaskim</t>
  </si>
  <si>
    <t>HA</t>
  </si>
  <si>
    <t>Wykonanie trawników dywanowych bez nawożenia w gruncie kategorii 3</t>
  </si>
  <si>
    <t>Instalacja fotowoltaiki</t>
  </si>
  <si>
    <t>Izolacja pozioma z płyt z wełny mineralnej na sucho  grub. 35 cm, wsp. 0,031W/mK</t>
  </si>
  <si>
    <t>Montaż instalacji alarmowej i monitoringu</t>
  </si>
  <si>
    <t>Zasypywanie spycharką 75 KM wykopów z przemieszczeniem do 10 m do poziomu "0" wraz z dostawa piasku</t>
  </si>
  <si>
    <t>Stan surowy zamkniety</t>
  </si>
  <si>
    <t>Roboty wykończeniowe</t>
  </si>
  <si>
    <t>Zabezpieczenie izolacji termicznej folią kubełkową - wewnętrzna część ściany</t>
  </si>
  <si>
    <t>Izolacja pionowa z plyt styropianowych XPS grub 12 cm na lepiku z siatka - wewnetrzej ścian</t>
  </si>
  <si>
    <t>Wartość prac - stan surowy zamkniety</t>
  </si>
  <si>
    <t>Izolacja pionowa z plyt styropianowych XPS grub 12 cm na lepiku z siatka - zewnętrzna część ścian</t>
  </si>
  <si>
    <t>Zabezpieczenie izolacji termicznej folią kubełkową- zewnętrzna część ścian</t>
  </si>
  <si>
    <t>Sadzenie krzewów iglastych na terenie płaskim w gruncie kategorii 3, dół głębokości 0,5 m bez zaprawy</t>
  </si>
  <si>
    <t>Wartośc prac wykończeniowych</t>
  </si>
  <si>
    <t>Wartość prac zielenierskich</t>
  </si>
  <si>
    <t>cena jednostkowa</t>
  </si>
  <si>
    <t>wartość netto</t>
  </si>
  <si>
    <t>Całkowita wartośc zadania  - VAT</t>
  </si>
  <si>
    <t>Całkowita wartośc zadania  - wartość brutto</t>
  </si>
  <si>
    <t>Całkowita wartośc zadania  - wartość netto</t>
  </si>
  <si>
    <t>Wartośc prac elektrycznych</t>
  </si>
  <si>
    <t>przyłącze wodociągowe</t>
  </si>
  <si>
    <t>obsługa geodezyjna</t>
  </si>
  <si>
    <t>organizacja ruchu, zajęcia pasa drogowego</t>
  </si>
  <si>
    <t>wykopy mechaniczne koparką</t>
  </si>
  <si>
    <t>wykopy ręczne</t>
  </si>
  <si>
    <t>podsypka piaskowa gr 15 cm</t>
  </si>
  <si>
    <t xml:space="preserve">obsypanie i zasypanie wykopów piaskiem z zagęszczeniem </t>
  </si>
  <si>
    <t>wywóz i utylizacja gruntu</t>
  </si>
  <si>
    <t>roboty montażowe</t>
  </si>
  <si>
    <t xml:space="preserve">obejma wodociągowa do zgrzewania 180/40 </t>
  </si>
  <si>
    <t>zasuwa wodociągowa z króćcami 40 PE</t>
  </si>
  <si>
    <t>obudowa do zasuw, skrzynka do zasuw</t>
  </si>
  <si>
    <t>taśma ostrzegawcza</t>
  </si>
  <si>
    <t xml:space="preserve">drut sygnalizacyjny </t>
  </si>
  <si>
    <t>Rura 40 PE układana w wykopie, łączona przez zgrzewanie</t>
  </si>
  <si>
    <t>Zabezpieczenie istniejącego uzbrojenia</t>
  </si>
  <si>
    <t>rura osłónowa 90PE</t>
  </si>
  <si>
    <t>kolano  ISO 40 pE</t>
  </si>
  <si>
    <t xml:space="preserve">zamknięcie rury osłonowej pianką </t>
  </si>
  <si>
    <t xml:space="preserve">zawory gwintowane dn 32 </t>
  </si>
  <si>
    <t>redukcja 32/20</t>
  </si>
  <si>
    <t>zawór antyskażeniowy dn 32</t>
  </si>
  <si>
    <t>filtr siatkowy dn 32</t>
  </si>
  <si>
    <t xml:space="preserve">próba szczelności, płukanie </t>
  </si>
  <si>
    <t>Instalcja kanalizacyjna zewnętrzna</t>
  </si>
  <si>
    <t>Obsługa geodezyjna</t>
  </si>
  <si>
    <t>wykopy mechaniczne</t>
  </si>
  <si>
    <t>obsypka i zasypka wykoów z zagęszczeniem</t>
  </si>
  <si>
    <t xml:space="preserve">wywóz i utylizacja gruntu </t>
  </si>
  <si>
    <t>dostawa  i montaż urządzeń</t>
  </si>
  <si>
    <t>Zbiornik bezodpływowy 10 m3, zwężka, właz żeliwny, czujnik napełnienia ,</t>
  </si>
  <si>
    <t>studnia betonowa 1000 mm głębokość do 2 metrów, z włazem żeliwnym</t>
  </si>
  <si>
    <t>rurociąg 160 PVC kielichowy, łączony na wcisk, z ułożeniem w gotowym wykopie (m)</t>
  </si>
  <si>
    <t>rurociąg 110 PVC kielichowy, łączony na wcisk z ułożeniem w wykopie, z szybkozłączem, z umocnieniem w gruncie</t>
  </si>
  <si>
    <t>montaż trójnika 160 PVC</t>
  </si>
  <si>
    <t xml:space="preserve">Kanalizacja sanitarna </t>
  </si>
  <si>
    <t>Podypka piaskowa gr 15 cm</t>
  </si>
  <si>
    <t xml:space="preserve">zasypanie wykopów piaskiem </t>
  </si>
  <si>
    <t>dostawa montaż materałów i urządzeń</t>
  </si>
  <si>
    <t>Układanie rur kielichowych 160 PVC w wykopie,</t>
  </si>
  <si>
    <t>Układanie rur kielichowych 110 PVC w wykopie,</t>
  </si>
  <si>
    <t>Układanie rur kielichowych75 PVC w wykopie,</t>
  </si>
  <si>
    <t>Układanie rur 110 pVC  w bruzdach ściennych</t>
  </si>
  <si>
    <t>Układanie rur 75 PVC w bruzdach ściennych</t>
  </si>
  <si>
    <t>Układanie rur  50 PVCw bruzdach ściennych</t>
  </si>
  <si>
    <t xml:space="preserve">montaż czyszczaka 110 </t>
  </si>
  <si>
    <t>montaż kominka wywiewnego 110 PVC</t>
  </si>
  <si>
    <t>Podejscia pod przybory 110 PVC</t>
  </si>
  <si>
    <t>Podejscia pod przybory 50 PVC</t>
  </si>
  <si>
    <t>podejsćia pod przybory 75 PVC</t>
  </si>
  <si>
    <t>wpust podłogowy dn 50</t>
  </si>
  <si>
    <t>wpust podłogowy 100 PVC</t>
  </si>
  <si>
    <t>montaz miski ustępowej wiszącej  ze stelażem</t>
  </si>
  <si>
    <t>Montaż misku ustępowej dla niepełnosprawnych na stelażu</t>
  </si>
  <si>
    <t>Montaz umywalki z syfonem na staelażu</t>
  </si>
  <si>
    <t>Montaż umywalki dla niepełnosptrawnch z syfonem na stelażu</t>
  </si>
  <si>
    <t>montaż pisuarów na stelażu</t>
  </si>
  <si>
    <t>poręcze dla niepełnosprawnych (wc i umywalka)</t>
  </si>
  <si>
    <t>Zlewozmywak dwukomorowy z syfonem stal nierdzewna</t>
  </si>
  <si>
    <t xml:space="preserve">zawory kątowe dn 15/dn15, wężyki </t>
  </si>
  <si>
    <t xml:space="preserve">wykucie bruzd w ścianach </t>
  </si>
  <si>
    <t>zamurowanie bruzd w ścianach</t>
  </si>
  <si>
    <t xml:space="preserve">rurociągi klejone 20 PVC nad sufitem podwieszanym, z montażem syfonu skroplin </t>
  </si>
  <si>
    <t>Instalacja wodociągowa dostawa materiałów i montaż urządzeń</t>
  </si>
  <si>
    <t>rurociągi DN32 na ścianach / bruzdach budynku</t>
  </si>
  <si>
    <t>rurociągi DN20 na ścianach / bruzdach budynku</t>
  </si>
  <si>
    <t>rurociągi DN215 na ścianach / bruzdach budynku</t>
  </si>
  <si>
    <t>rurociagi DN 32 w warstwie posadzki</t>
  </si>
  <si>
    <t>rurociagi DN 25 w warstwie posadzki</t>
  </si>
  <si>
    <t>rurociagi DN 20 w warstwie posadzki</t>
  </si>
  <si>
    <t>rurociagi DN 15 w warstwie posadzki</t>
  </si>
  <si>
    <t>Zawory czerpalne ze złaczką do węża</t>
  </si>
  <si>
    <t xml:space="preserve">Szafka natynkowa na zawór </t>
  </si>
  <si>
    <t>Bateria umywalkowa z mieszaczem</t>
  </si>
  <si>
    <t>Bateria umywalkowa z mieszacem dla niepełnosprawnych</t>
  </si>
  <si>
    <t>Zawory  pisuarowe</t>
  </si>
  <si>
    <t xml:space="preserve">Bateria zlewozmywakowa </t>
  </si>
  <si>
    <t>Elektryczne ogrzewacze wody 10 l z zaworem bezpieczeństwa, zwrotnym</t>
  </si>
  <si>
    <t xml:space="preserve">zawory odcinające dn 15 </t>
  </si>
  <si>
    <t xml:space="preserve">zawór odcinajacy z kurkiem spustowym  dn 20 </t>
  </si>
  <si>
    <t xml:space="preserve">zawór odcinajacy dn 20 </t>
  </si>
  <si>
    <t>próba szczelności</t>
  </si>
  <si>
    <t xml:space="preserve">Płukanie instalacji </t>
  </si>
  <si>
    <t xml:space="preserve">Instalacja klimatyzacji dostawa i montaż materiałów i urządzeńwe </t>
  </si>
  <si>
    <t>Skraplacz na ścianie zewnętrznej</t>
  </si>
  <si>
    <t>parownik  kasetonowy z pompką skroplin</t>
  </si>
  <si>
    <t>rura miedziana  9,52  łączona przez lutowanie twarde, w izolacji z kauczuku, prowadzon</t>
  </si>
  <si>
    <t>Pilot sterujący z okablowaniem</t>
  </si>
  <si>
    <t xml:space="preserve">okablowanie instalacji </t>
  </si>
  <si>
    <t>Osłona z blachy stalowej ocynkowanej na rurociągi chłodnicze</t>
  </si>
  <si>
    <t>Ogrzewanie, montaż dostawa matriałów i urządzeń</t>
  </si>
  <si>
    <t xml:space="preserve">pompa ciepła z grzałką elektryczną, </t>
  </si>
  <si>
    <t>pompa obiegowa co 16 kPa, 0,3 l/s</t>
  </si>
  <si>
    <t xml:space="preserve">okablowanie instalacji ogrzewania </t>
  </si>
  <si>
    <t>styropian systemowy płyty grubości 2 cm</t>
  </si>
  <si>
    <t>rozdzielacz z zaworami odcinajacymi, odpowietrznikami, zaworami spustowymi 7 obwodów</t>
  </si>
  <si>
    <t>rozdzielacz z zaworami odcinajacymi, odpowietrznikami, zaworami spustowymi, 8 obwodów</t>
  </si>
  <si>
    <t>rura PEX   32*3,0</t>
  </si>
  <si>
    <t>rura Pex 25* 2,5</t>
  </si>
  <si>
    <t>rura PEX 18*2,0</t>
  </si>
  <si>
    <t>rura PEX 16*2,0</t>
  </si>
  <si>
    <t>rura PEX 14*2,0</t>
  </si>
  <si>
    <t>rura PEX  12*2,0</t>
  </si>
  <si>
    <t xml:space="preserve">regulatory  temperatury pomieszczeniowe </t>
  </si>
  <si>
    <t xml:space="preserve">Siłowniki na rozdzielaczach </t>
  </si>
  <si>
    <t xml:space="preserve">zawory odcinające dn 25 </t>
  </si>
  <si>
    <t>Folia hydroizolacyjna</t>
  </si>
  <si>
    <t>plastyfikator do jastrychu</t>
  </si>
  <si>
    <t>kpl</t>
  </si>
  <si>
    <t xml:space="preserve"> m3</t>
  </si>
  <si>
    <t xml:space="preserve"> kpol</t>
  </si>
  <si>
    <t>m</t>
  </si>
  <si>
    <t>szt.</t>
  </si>
  <si>
    <t>kpl.</t>
  </si>
  <si>
    <t xml:space="preserve"> m</t>
  </si>
  <si>
    <t xml:space="preserve"> szt.</t>
  </si>
  <si>
    <t xml:space="preserve"> m2</t>
  </si>
  <si>
    <t xml:space="preserve">kpl. </t>
  </si>
  <si>
    <t xml:space="preserve"> kpl</t>
  </si>
  <si>
    <t xml:space="preserve"> kpl. </t>
  </si>
  <si>
    <t>PRZEDMIAR ROBÓT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</si>
  <si>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</si>
  <si>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</si>
  <si>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</si>
  <si>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</si>
  <si>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</si>
  <si>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</si>
  <si>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</si>
  <si>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</si>
  <si>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</si>
  <si>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</si>
  <si>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</si>
  <si>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</si>
  <si>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</si>
  <si>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</si>
  <si>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</si>
  <si>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</si>
  <si>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</si>
  <si>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</si>
  <si>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</si>
  <si>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</si>
  <si>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</si>
  <si>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</si>
  <si>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</si>
  <si>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</si>
  <si>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</si>
  <si>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</si>
  <si>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</si>
  <si>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</si>
  <si>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</si>
  <si>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</si>
  <si>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</si>
  <si>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</si>
  <si>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</si>
  <si>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</si>
  <si>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</si>
  <si>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</si>
  <si>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</si>
  <si>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</si>
  <si>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</si>
  <si>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</si>
  <si>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</si>
  <si>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</si>
  <si>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</si>
  <si>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</si>
  <si>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</si>
  <si>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</si>
  <si>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</si>
  <si>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</si>
  <si>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</si>
  <si>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</si>
  <si>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</si>
  <si>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</si>
  <si>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</si>
  <si>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</si>
  <si>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</si>
  <si>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</si>
  <si>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</si>
  <si>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</si>
  <si>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</si>
  <si>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</si>
  <si>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</si>
  <si>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</si>
  <si>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</si>
  <si>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</si>
  <si>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</si>
  <si>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</si>
  <si>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</si>
  <si>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</si>
  <si>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</si>
  <si>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</si>
  <si>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</si>
  <si>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</si>
  <si>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</si>
  <si>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</si>
  <si>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</si>
  <si>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</si>
  <si>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</si>
  <si>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</si>
  <si>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</si>
  <si>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</si>
  <si>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</si>
  <si>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</si>
  <si>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</si>
  <si>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</si>
  <si>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</si>
  <si>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</si>
  <si>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</si>
  <si>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</si>
  <si>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</si>
  <si>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</si>
  <si>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</si>
  <si>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</si>
  <si>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</si>
  <si>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</si>
  <si>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</si>
  <si>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</si>
  <si>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</si>
  <si>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</si>
  <si>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DZIAŁ  1.5.1</t>
  </si>
  <si>
    <t>Dział 8</t>
  </si>
  <si>
    <t>Dział 3</t>
  </si>
  <si>
    <t>Dział 4</t>
  </si>
  <si>
    <t>Dział 5</t>
  </si>
  <si>
    <t>Dział 6</t>
  </si>
  <si>
    <t>Dział 7</t>
  </si>
  <si>
    <t>DZIAŁ  9</t>
  </si>
  <si>
    <t>Ulozenie nadprozy prefabrykowanych SBN 12/12</t>
  </si>
  <si>
    <t>19a</t>
  </si>
  <si>
    <t>Ulozenie nadprozy prefabrykowanych SBN 14/14</t>
  </si>
  <si>
    <t>24a</t>
  </si>
  <si>
    <t>Drzwi wiatrołapu z profili aluniniowych</t>
  </si>
  <si>
    <t>Rynny dachowe kwadratowe z blachy powlekanej 125</t>
  </si>
  <si>
    <t>Rynny dachowe kwadratowe z blachy powlekanej 125 - leje spustowe</t>
  </si>
  <si>
    <t>Rynny dachowe kwadratowe z blachy powlekanej 125 - denka rynnowe</t>
  </si>
  <si>
    <t>Warstwa wyrównujaca grub 5 mm w pomieszczeniach ponad 8 m2 z zaprawy CERESIT CN 72</t>
  </si>
  <si>
    <t>Konstrukcja nadziemia - parter - ścianki działowe</t>
  </si>
  <si>
    <t>Montaż parapetów zewnętrznych z blachy powlekanej o szerokości pow. 25cm</t>
  </si>
  <si>
    <t>DzIAŁ  1.4.1</t>
  </si>
  <si>
    <t>Ściany fundamentowe z bloczków betonowych M-6 - fundament podestu tarasu i podestu technicznego</t>
  </si>
  <si>
    <t>Podesy - wejściowy , taras techniczny</t>
  </si>
  <si>
    <t>Zasypanie przestrzeni miedzy fundamentami piaskiem</t>
  </si>
  <si>
    <t>Ułożenie kostki betonowej  gr. 6cm na podsypce cementowo-piaskowej gr. 4,0cm</t>
  </si>
  <si>
    <t>Tynk na scianach i slupach kategorii IV wykonane mechanicznie - cementowo-wapienne</t>
  </si>
  <si>
    <t>Gladz gipsowa 2-warstwowa na scianach z NG - powyżej płytek</t>
  </si>
  <si>
    <t>Zagospodarowanie terenu</t>
  </si>
  <si>
    <t xml:space="preserve">Ogrodzenie </t>
  </si>
  <si>
    <t>Montaż ażurowego zadaszenia z belek drenianych na drewnianej podkonstrukcji zgodnie z P.T. drewno czterostronnie strugane zabezpieczone przed degradacją biologiczną pomalowane lakierobejcą SADOLIN - taras - podest techniczny</t>
  </si>
  <si>
    <t>Drewniana zabudowa ażurowa z łat wraz z podkonstyrukcją - analogia (wejście)</t>
  </si>
  <si>
    <t>Nawierzchnie z kostki betonowej szarej grub 6 cm na podsypce  cementowo-piaskowej gr. 4 cm</t>
  </si>
  <si>
    <t>Wykonanie koryta pod krawęznik głęb 20 cm, w gruncie kat 2/4</t>
  </si>
  <si>
    <t>Kraęznik betonowy gr. 8 cm na podsypce piaskowej z wypełnieniem spoin zaprawą cementową</t>
  </si>
  <si>
    <t>Nawierzchnie z kostki betonowej szarej grub 8 cm na podsypce  cementowo-piaskowej gr. 4 cm</t>
  </si>
  <si>
    <t xml:space="preserve">Nawierzchnie ekologiczna z geokraty </t>
  </si>
  <si>
    <t>Podbudowa z kruszywa, tłucznia  grub 20 cm po zagęszczeniu ze spadkiem</t>
  </si>
  <si>
    <t>Utwardzenie parkingu</t>
  </si>
  <si>
    <t>Montaż odwodnienia liniowego typo ACO</t>
  </si>
  <si>
    <t>Montaz wiaty śmietnikowej 1,2m x 1,2m - systemowej</t>
  </si>
  <si>
    <t>Wykonanie koryta pod nawierzchnie parkingu głęb. 20cm</t>
  </si>
  <si>
    <t>Montaż ogrodzenie z peneli 2d na słupkach wys. 1,0m z podmurówka systemową</t>
  </si>
  <si>
    <t>mb</t>
  </si>
  <si>
    <t>Montaz bramy przesównej z paneli 2d wys. 1,0m wraz z napedem elektyrycznym</t>
  </si>
  <si>
    <t>Montaz furtki wys. 1,0m z paneli 2d</t>
  </si>
  <si>
    <t>Montaz ogrodzenia z siatki powlekanej na słupkach wys. 1,5m</t>
  </si>
  <si>
    <t>Drewniane zadaszenie ażurowe + zabudowa podestu technicznego</t>
  </si>
  <si>
    <t>podkłady</t>
  </si>
  <si>
    <t>Okno z ksztaltowników PCW o pow ponad 1,5 m2 wraz z roletami zewnetrzymi</t>
  </si>
  <si>
    <t>Drzwi balkonowe z ksztaltowników PCW wra z roletami zewnetrznymi</t>
  </si>
  <si>
    <t>25a</t>
  </si>
  <si>
    <t>Więzba dachowa krokwiowo jętkowa wraz z montażem</t>
  </si>
  <si>
    <t>Zagospodarowanie terenu - zieleń + mała architektura + oświetlenie terenu</t>
  </si>
  <si>
    <t>230.</t>
  </si>
  <si>
    <t>231.</t>
  </si>
  <si>
    <t>232.</t>
  </si>
  <si>
    <t>Dostawa i montaż stajaków na rowery - 3 stanowiskowy</t>
  </si>
  <si>
    <t xml:space="preserve">Dostaw ai montaz koszy na śmieci </t>
  </si>
  <si>
    <t>Dostawa i montaż ławek metalowych z siedziskiem drewnianym dł 1,7m</t>
  </si>
  <si>
    <t>233.</t>
  </si>
  <si>
    <t>Dostawa i montaz oświetlenia parkingu - lampy ledowe solarne 36W LED 3600lm 3000K</t>
  </si>
  <si>
    <t>103a</t>
  </si>
  <si>
    <t xml:space="preserve">Montaż instalacji monitoringu </t>
  </si>
  <si>
    <t>Zakup dostawa i montaż fotowoltaiki wg projektu do 20kW</t>
  </si>
  <si>
    <t>Wartość prac  instalacyjnych</t>
  </si>
  <si>
    <t>Wykonnie tynku mineralnego kamyczkowego na cokole budynku wraz z przygotowaniem podłoża</t>
  </si>
  <si>
    <t>1a</t>
  </si>
  <si>
    <t>Mechaniczne karczowanie, krzaki i podszycie średniej wielkości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</si>
</sst>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12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5" fillId="0" borderId="0" xfId="0" applyFont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horizontal="right"/>
    </xf>
    <xf numFmtId="0" fontId="9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2" fontId="0" fillId="0" borderId="1" xfId="0" applyNumberFormat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0" fillId="0" borderId="1" xfId="0" applyBorder="1" applyAlignment="1"/>
    <xf numFmtId="0" fontId="10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abSelected="1" workbookViewId="0">
      <selection activeCell="G297" sqref="G297"/>
    </sheetView>
  </sheetViews>
  <sheetFormatPr defaultRowHeight="12" x14ac:dyDescent="0.2"/>
  <cols>
    <col min="1" max="1" width="11" style="13" customWidth="1"/>
    <col min="2" max="2" width="74.1640625" customWidth="1"/>
    <col min="3" max="3" width="8"/>
    <col min="4" max="4" width="9" style="10"/>
    <col min="5" max="5" width="13.5" customWidth="1"/>
    <col min="6" max="6" width="13.1640625" customWidth="1"/>
  </cols>
  <sheetData>
    <row r="1" spans="1:6" ht="15" x14ac:dyDescent="0.2">
      <c r="A1" s="56" t="s">
        <v>271</v>
      </c>
      <c r="B1" s="57"/>
    </row>
    <row r="3" spans="1:6" ht="12.75" x14ac:dyDescent="0.2">
      <c r="A3" s="58" t="s">
        <v>0</v>
      </c>
      <c r="B3" s="57"/>
    </row>
    <row r="6" spans="1:6" ht="22.5" x14ac:dyDescent="0.2">
      <c r="A6" s="14" t="s">
        <v>1</v>
      </c>
      <c r="B6" s="15" t="s">
        <v>2</v>
      </c>
      <c r="C6" s="15" t="s">
        <v>3</v>
      </c>
      <c r="D6" s="16" t="s">
        <v>4</v>
      </c>
      <c r="E6" s="17" t="s">
        <v>145</v>
      </c>
      <c r="F6" s="18" t="s">
        <v>146</v>
      </c>
    </row>
    <row r="7" spans="1:6" s="2" customFormat="1" ht="15.75" x14ac:dyDescent="0.25">
      <c r="A7" s="53" t="s">
        <v>135</v>
      </c>
      <c r="B7" s="54"/>
      <c r="C7" s="54"/>
      <c r="D7" s="54"/>
      <c r="E7" s="19"/>
      <c r="F7" s="20"/>
    </row>
    <row r="8" spans="1:6" x14ac:dyDescent="0.2">
      <c r="A8" s="8"/>
      <c r="B8" s="4"/>
      <c r="C8" s="4"/>
      <c r="D8" s="21"/>
      <c r="E8" s="4"/>
      <c r="F8" s="4"/>
    </row>
    <row r="9" spans="1:6" ht="12.75" customHeight="1" x14ac:dyDescent="0.2">
      <c r="A9" s="22" t="s">
        <v>5</v>
      </c>
      <c r="B9" s="23" t="s">
        <v>6</v>
      </c>
      <c r="C9" s="4"/>
      <c r="D9" s="21"/>
      <c r="E9" s="4"/>
      <c r="F9" s="4"/>
    </row>
    <row r="10" spans="1:6" x14ac:dyDescent="0.2">
      <c r="A10" s="24">
        <v>1</v>
      </c>
      <c r="B10" s="25" t="s">
        <v>7</v>
      </c>
      <c r="C10" s="26" t="s">
        <v>8</v>
      </c>
      <c r="D10" s="27">
        <v>3</v>
      </c>
      <c r="E10" s="4"/>
      <c r="F10" s="4"/>
    </row>
    <row r="11" spans="1:6" s="1" customFormat="1" x14ac:dyDescent="0.2">
      <c r="A11" s="24" t="s">
        <v>435</v>
      </c>
      <c r="B11" s="25" t="s">
        <v>436</v>
      </c>
      <c r="C11" s="26" t="s">
        <v>129</v>
      </c>
      <c r="D11" s="27">
        <f>750/10000</f>
        <v>7.4999999999999997E-2</v>
      </c>
      <c r="E11" s="4"/>
      <c r="F11" s="4"/>
    </row>
    <row r="12" spans="1:6" x14ac:dyDescent="0.2">
      <c r="A12" s="24">
        <v>2</v>
      </c>
      <c r="B12" s="25" t="s">
        <v>9</v>
      </c>
      <c r="C12" s="26" t="s">
        <v>10</v>
      </c>
      <c r="D12" s="27">
        <v>500</v>
      </c>
      <c r="E12" s="4"/>
      <c r="F12" s="4"/>
    </row>
    <row r="13" spans="1:6" ht="24" x14ac:dyDescent="0.2">
      <c r="A13" s="24">
        <v>3</v>
      </c>
      <c r="B13" s="25" t="s">
        <v>11</v>
      </c>
      <c r="C13" s="26" t="s">
        <v>10</v>
      </c>
      <c r="D13" s="27">
        <v>500</v>
      </c>
      <c r="E13" s="4"/>
      <c r="F13" s="4"/>
    </row>
    <row r="14" spans="1:6" ht="36" x14ac:dyDescent="0.2">
      <c r="A14" s="24">
        <v>4</v>
      </c>
      <c r="B14" s="25" t="s">
        <v>12</v>
      </c>
      <c r="C14" s="26" t="s">
        <v>13</v>
      </c>
      <c r="D14" s="27">
        <f>(13*2+16.9*2+7.81+3.9+13.36)*1.2*1.8</f>
        <v>183.31920000000002</v>
      </c>
      <c r="E14" s="4"/>
      <c r="F14" s="4"/>
    </row>
    <row r="15" spans="1:6" ht="24" x14ac:dyDescent="0.2">
      <c r="A15" s="24">
        <v>5</v>
      </c>
      <c r="B15" s="25" t="s">
        <v>134</v>
      </c>
      <c r="C15" s="26" t="s">
        <v>13</v>
      </c>
      <c r="D15" s="27">
        <f>D14-D19-D20</f>
        <v>156.16080000000002</v>
      </c>
      <c r="E15" s="4"/>
      <c r="F15" s="4"/>
    </row>
    <row r="16" spans="1:6" x14ac:dyDescent="0.2">
      <c r="A16" s="24">
        <v>6</v>
      </c>
      <c r="B16" s="25" t="s">
        <v>14</v>
      </c>
      <c r="C16" s="26" t="s">
        <v>13</v>
      </c>
      <c r="D16" s="27">
        <v>156.16</v>
      </c>
      <c r="E16" s="4"/>
      <c r="F16" s="4"/>
    </row>
    <row r="17" spans="1:6" x14ac:dyDescent="0.2">
      <c r="A17" s="8"/>
      <c r="B17" s="4"/>
      <c r="C17" s="4"/>
      <c r="D17" s="21"/>
      <c r="E17" s="4"/>
      <c r="F17" s="4"/>
    </row>
    <row r="18" spans="1:6" ht="12.75" customHeight="1" x14ac:dyDescent="0.2">
      <c r="A18" s="22" t="s">
        <v>16</v>
      </c>
      <c r="B18" s="23" t="s">
        <v>17</v>
      </c>
      <c r="C18" s="4"/>
      <c r="D18" s="21"/>
      <c r="E18" s="4"/>
      <c r="F18" s="4"/>
    </row>
    <row r="19" spans="1:6" x14ac:dyDescent="0.2">
      <c r="A19" s="24">
        <v>7</v>
      </c>
      <c r="B19" s="25" t="s">
        <v>18</v>
      </c>
      <c r="C19" s="26" t="s">
        <v>13</v>
      </c>
      <c r="D19" s="27">
        <f>(13*2+16.9*2+7.81+3.9+13.36)*0.8*0.1</f>
        <v>6.7896000000000001</v>
      </c>
      <c r="E19" s="4"/>
      <c r="F19" s="4"/>
    </row>
    <row r="20" spans="1:6" x14ac:dyDescent="0.2">
      <c r="A20" s="24">
        <v>8</v>
      </c>
      <c r="B20" s="25" t="s">
        <v>19</v>
      </c>
      <c r="C20" s="26" t="s">
        <v>13</v>
      </c>
      <c r="D20" s="27">
        <f>(13*2+16.9*2+7.81+3.9+13.36)*0.6*0.4</f>
        <v>20.368800000000004</v>
      </c>
      <c r="E20" s="4"/>
      <c r="F20" s="4"/>
    </row>
    <row r="21" spans="1:6" x14ac:dyDescent="0.2">
      <c r="A21" s="24">
        <v>9</v>
      </c>
      <c r="B21" s="25" t="s">
        <v>20</v>
      </c>
      <c r="C21" s="26" t="s">
        <v>13</v>
      </c>
      <c r="D21" s="27">
        <f>(13*2+16.9*2+7.81+3.9+13.36)*0.25*1</f>
        <v>21.217500000000001</v>
      </c>
      <c r="E21" s="4"/>
      <c r="F21" s="4"/>
    </row>
    <row r="22" spans="1:6" x14ac:dyDescent="0.2">
      <c r="A22" s="24">
        <v>10</v>
      </c>
      <c r="B22" s="25" t="s">
        <v>21</v>
      </c>
      <c r="C22" s="26" t="s">
        <v>10</v>
      </c>
      <c r="D22" s="27">
        <f>(13*2+16.9*2+7.81+3.9+13.36)*1*2</f>
        <v>169.74</v>
      </c>
      <c r="E22" s="4"/>
      <c r="F22" s="4"/>
    </row>
    <row r="23" spans="1:6" x14ac:dyDescent="0.2">
      <c r="A23" s="24">
        <v>11</v>
      </c>
      <c r="B23" s="25" t="s">
        <v>22</v>
      </c>
      <c r="C23" s="26" t="s">
        <v>10</v>
      </c>
      <c r="D23" s="27">
        <f>(13*2+16.9*2+7.81+3.9+13.36)*1*2</f>
        <v>169.74</v>
      </c>
      <c r="E23" s="4"/>
      <c r="F23" s="4"/>
    </row>
    <row r="24" spans="1:6" ht="24" x14ac:dyDescent="0.2">
      <c r="A24" s="24">
        <v>12</v>
      </c>
      <c r="B24" s="25" t="s">
        <v>138</v>
      </c>
      <c r="C24" s="26" t="s">
        <v>10</v>
      </c>
      <c r="D24" s="27">
        <f>(13*2+16.9*2)*1</f>
        <v>59.8</v>
      </c>
      <c r="E24" s="4"/>
      <c r="F24" s="4"/>
    </row>
    <row r="25" spans="1:6" x14ac:dyDescent="0.2">
      <c r="A25" s="24">
        <v>13</v>
      </c>
      <c r="B25" s="25" t="s">
        <v>137</v>
      </c>
      <c r="C25" s="26" t="s">
        <v>10</v>
      </c>
      <c r="D25" s="27">
        <f>(13*2+16.9*2)*1</f>
        <v>59.8</v>
      </c>
      <c r="E25" s="4"/>
      <c r="F25" s="4"/>
    </row>
    <row r="26" spans="1:6" x14ac:dyDescent="0.2">
      <c r="A26" s="8"/>
      <c r="B26" s="4"/>
      <c r="C26" s="4"/>
      <c r="D26" s="21"/>
      <c r="E26" s="4"/>
      <c r="F26" s="4"/>
    </row>
    <row r="27" spans="1:6" ht="12.75" customHeight="1" x14ac:dyDescent="0.2">
      <c r="A27" s="22" t="s">
        <v>23</v>
      </c>
      <c r="B27" s="61" t="s">
        <v>416</v>
      </c>
      <c r="C27" s="4"/>
      <c r="D27" s="21"/>
      <c r="E27" s="4"/>
      <c r="F27" s="4"/>
    </row>
    <row r="28" spans="1:6" x14ac:dyDescent="0.2">
      <c r="A28" s="24">
        <v>14</v>
      </c>
      <c r="B28" s="25" t="s">
        <v>25</v>
      </c>
      <c r="C28" s="26" t="s">
        <v>13</v>
      </c>
      <c r="D28" s="27">
        <f>(7.17*11.96+5.19*11.96+2.4*7.05)*0.3</f>
        <v>49.423679999999997</v>
      </c>
      <c r="E28" s="4"/>
      <c r="F28" s="4"/>
    </row>
    <row r="29" spans="1:6" x14ac:dyDescent="0.2">
      <c r="A29" s="24">
        <v>15</v>
      </c>
      <c r="B29" s="25" t="s">
        <v>26</v>
      </c>
      <c r="C29" s="26" t="s">
        <v>13</v>
      </c>
      <c r="D29" s="27">
        <f>(7.17*11.96+5.19*11.96+2.4*7.05)*0.15</f>
        <v>24.711839999999999</v>
      </c>
      <c r="E29" s="4"/>
      <c r="F29" s="4"/>
    </row>
    <row r="30" spans="1:6" x14ac:dyDescent="0.2">
      <c r="A30" s="24">
        <v>16</v>
      </c>
      <c r="B30" s="25" t="s">
        <v>27</v>
      </c>
      <c r="C30" s="26" t="s">
        <v>13</v>
      </c>
      <c r="D30" s="27">
        <f>(7.17*11.96+5.19*11.96+2.4*7.05)*0.3</f>
        <v>49.423679999999997</v>
      </c>
      <c r="E30" s="4"/>
      <c r="F30" s="4"/>
    </row>
    <row r="31" spans="1:6" x14ac:dyDescent="0.2">
      <c r="A31" s="24">
        <v>17</v>
      </c>
      <c r="B31" s="25" t="s">
        <v>28</v>
      </c>
      <c r="C31" s="26" t="s">
        <v>10</v>
      </c>
      <c r="D31" s="27">
        <f>(7.17*11.96+5.19*11.96+2.4*7.05)</f>
        <v>164.7456</v>
      </c>
      <c r="E31" s="4"/>
      <c r="F31" s="4"/>
    </row>
    <row r="32" spans="1:6" x14ac:dyDescent="0.2">
      <c r="A32" s="8"/>
      <c r="B32" s="4"/>
      <c r="C32" s="4"/>
      <c r="D32" s="21"/>
      <c r="E32" s="4"/>
      <c r="F32" s="4"/>
    </row>
    <row r="33" spans="1:6" ht="12.75" customHeight="1" x14ac:dyDescent="0.2">
      <c r="A33" s="22" t="s">
        <v>38</v>
      </c>
      <c r="B33" s="23" t="s">
        <v>39</v>
      </c>
      <c r="C33" s="4"/>
      <c r="D33" s="21"/>
      <c r="E33" s="4"/>
      <c r="F33" s="4"/>
    </row>
    <row r="34" spans="1:6" ht="24" x14ac:dyDescent="0.2">
      <c r="A34" s="24">
        <v>18</v>
      </c>
      <c r="B34" s="25" t="s">
        <v>40</v>
      </c>
      <c r="C34" s="26" t="s">
        <v>10</v>
      </c>
      <c r="D34" s="27">
        <f>(7.17*3+5.19*2+11.96*3+2.4*2)*3.36+8.6+23.97-(1*2.15*2+1.8*2.15*3+2*2.25*4+2.25*3.1*2-1.8*1.4)</f>
        <v>231.06520000000003</v>
      </c>
      <c r="E34" s="4"/>
      <c r="F34" s="4"/>
    </row>
    <row r="35" spans="1:6" x14ac:dyDescent="0.2">
      <c r="A35" s="24">
        <v>19</v>
      </c>
      <c r="B35" s="25" t="s">
        <v>378</v>
      </c>
      <c r="C35" s="26" t="s">
        <v>34</v>
      </c>
      <c r="D35" s="27">
        <f>(2.2*4+2.4*2+1.2)*2</f>
        <v>29.6</v>
      </c>
      <c r="E35" s="4"/>
      <c r="F35" s="4"/>
    </row>
    <row r="36" spans="1:6" s="1" customFormat="1" x14ac:dyDescent="0.2">
      <c r="A36" s="24" t="s">
        <v>379</v>
      </c>
      <c r="B36" s="25" t="s">
        <v>380</v>
      </c>
      <c r="C36" s="26" t="s">
        <v>34</v>
      </c>
      <c r="D36" s="27">
        <f>4.5*2</f>
        <v>9</v>
      </c>
      <c r="E36" s="4"/>
      <c r="F36" s="4"/>
    </row>
    <row r="37" spans="1:6" x14ac:dyDescent="0.2">
      <c r="A37" s="24">
        <v>20</v>
      </c>
      <c r="B37" s="25" t="s">
        <v>41</v>
      </c>
      <c r="C37" s="26" t="s">
        <v>13</v>
      </c>
      <c r="D37" s="27">
        <f>(13*2+16.9*2+7.81+3.9+13.36)*0.24*0.24</f>
        <v>4.8885119999999995</v>
      </c>
      <c r="E37" s="4"/>
      <c r="F37" s="4"/>
    </row>
    <row r="38" spans="1:6" ht="24" x14ac:dyDescent="0.2">
      <c r="A38" s="24">
        <v>21</v>
      </c>
      <c r="B38" s="25" t="s">
        <v>45</v>
      </c>
      <c r="C38" s="26" t="s">
        <v>13</v>
      </c>
      <c r="D38" s="27">
        <f>(0.24*0.24*3)*2</f>
        <v>0.34560000000000002</v>
      </c>
      <c r="E38" s="4"/>
      <c r="F38" s="4"/>
    </row>
    <row r="39" spans="1:6" x14ac:dyDescent="0.2">
      <c r="A39" s="24">
        <v>22</v>
      </c>
      <c r="B39" s="25" t="s">
        <v>46</v>
      </c>
      <c r="C39" s="26" t="s">
        <v>47</v>
      </c>
      <c r="D39" s="27">
        <f>((85*4*1.21)*2+(3.5*4*1.21)*2+(450*1*0.222)*2)/1000</f>
        <v>1.0564800000000001</v>
      </c>
      <c r="E39" s="4"/>
      <c r="F39" s="4"/>
    </row>
    <row r="40" spans="1:6" x14ac:dyDescent="0.2">
      <c r="A40" s="8"/>
      <c r="B40" s="4"/>
      <c r="C40" s="4"/>
      <c r="D40" s="21"/>
      <c r="E40" s="4"/>
      <c r="F40" s="4"/>
    </row>
    <row r="41" spans="1:6" ht="12.75" customHeight="1" x14ac:dyDescent="0.2">
      <c r="A41" s="22" t="s">
        <v>48</v>
      </c>
      <c r="B41" s="23" t="s">
        <v>49</v>
      </c>
      <c r="C41" s="4"/>
      <c r="D41" s="21"/>
      <c r="E41" s="4"/>
      <c r="F41" s="4"/>
    </row>
    <row r="42" spans="1:6" x14ac:dyDescent="0.2">
      <c r="A42" s="24">
        <v>23</v>
      </c>
      <c r="B42" s="25" t="s">
        <v>417</v>
      </c>
      <c r="C42" s="26" t="s">
        <v>10</v>
      </c>
      <c r="D42" s="27">
        <f>(1.8*1.4+1.8*2.15*3)</f>
        <v>14.129999999999999</v>
      </c>
      <c r="E42" s="4"/>
      <c r="F42" s="4"/>
    </row>
    <row r="43" spans="1:6" x14ac:dyDescent="0.2">
      <c r="A43" s="24">
        <v>24</v>
      </c>
      <c r="B43" s="25" t="s">
        <v>418</v>
      </c>
      <c r="C43" s="26" t="s">
        <v>10</v>
      </c>
      <c r="D43" s="27">
        <f>4*2.25</f>
        <v>9</v>
      </c>
      <c r="E43" s="4"/>
      <c r="F43" s="4"/>
    </row>
    <row r="44" spans="1:6" x14ac:dyDescent="0.2">
      <c r="A44" s="24" t="s">
        <v>381</v>
      </c>
      <c r="B44" s="25" t="s">
        <v>382</v>
      </c>
      <c r="C44" s="26" t="s">
        <v>10</v>
      </c>
      <c r="D44" s="27">
        <f>(2*2.25)*2</f>
        <v>9</v>
      </c>
      <c r="E44" s="4"/>
      <c r="F44" s="4"/>
    </row>
    <row r="45" spans="1:6" s="1" customFormat="1" x14ac:dyDescent="0.2">
      <c r="A45" s="24"/>
      <c r="B45" s="25"/>
      <c r="C45" s="26"/>
      <c r="D45" s="27"/>
      <c r="E45" s="4"/>
      <c r="F45" s="4"/>
    </row>
    <row r="46" spans="1:6" ht="12.75" customHeight="1" x14ac:dyDescent="0.2">
      <c r="A46" s="22" t="s">
        <v>51</v>
      </c>
      <c r="B46" s="23" t="s">
        <v>52</v>
      </c>
      <c r="C46" s="4"/>
      <c r="D46" s="21"/>
      <c r="E46" s="4"/>
      <c r="F46" s="4"/>
    </row>
    <row r="47" spans="1:6" x14ac:dyDescent="0.2">
      <c r="A47" s="24">
        <v>25</v>
      </c>
      <c r="B47" s="25" t="s">
        <v>53</v>
      </c>
      <c r="C47" s="26" t="s">
        <v>8</v>
      </c>
      <c r="D47" s="27">
        <v>14</v>
      </c>
      <c r="E47" s="4"/>
      <c r="F47" s="4"/>
    </row>
    <row r="48" spans="1:6" s="1" customFormat="1" x14ac:dyDescent="0.2">
      <c r="A48" s="24" t="s">
        <v>419</v>
      </c>
      <c r="B48" s="25" t="s">
        <v>420</v>
      </c>
      <c r="C48" s="26" t="s">
        <v>13</v>
      </c>
      <c r="D48" s="27">
        <f>(6*4.5*6*0.16*0.2)+(4*3.5*0.1*0.2)+(2*4*0.14*0.14)+(32*0.75*0.1*0.2)+(7.5*2*0.16*0.2)+(24*0.75*0.1*0.2)</f>
        <v>6.9408000000000021</v>
      </c>
      <c r="E48" s="4"/>
      <c r="F48" s="4"/>
    </row>
    <row r="49" spans="1:6" x14ac:dyDescent="0.2">
      <c r="A49" s="24">
        <v>26</v>
      </c>
      <c r="B49" s="25" t="s">
        <v>55</v>
      </c>
      <c r="C49" s="26" t="s">
        <v>10</v>
      </c>
      <c r="D49" s="27">
        <v>240</v>
      </c>
      <c r="E49" s="4"/>
      <c r="F49" s="4"/>
    </row>
    <row r="50" spans="1:6" x14ac:dyDescent="0.2">
      <c r="A50" s="24">
        <v>27</v>
      </c>
      <c r="B50" s="25" t="s">
        <v>56</v>
      </c>
      <c r="C50" s="26" t="s">
        <v>10</v>
      </c>
      <c r="D50" s="27">
        <v>240</v>
      </c>
      <c r="E50" s="4"/>
      <c r="F50" s="4"/>
    </row>
    <row r="51" spans="1:6" x14ac:dyDescent="0.2">
      <c r="A51" s="24">
        <v>28</v>
      </c>
      <c r="B51" s="25" t="s">
        <v>57</v>
      </c>
      <c r="C51" s="26" t="s">
        <v>10</v>
      </c>
      <c r="D51" s="27">
        <v>240</v>
      </c>
      <c r="E51" s="4"/>
      <c r="F51" s="4"/>
    </row>
    <row r="52" spans="1:6" x14ac:dyDescent="0.2">
      <c r="A52" s="24">
        <v>29</v>
      </c>
      <c r="B52" s="25" t="s">
        <v>58</v>
      </c>
      <c r="C52" s="26" t="s">
        <v>10</v>
      </c>
      <c r="D52" s="27">
        <v>240</v>
      </c>
      <c r="E52" s="4"/>
      <c r="F52" s="4"/>
    </row>
    <row r="53" spans="1:6" x14ac:dyDescent="0.2">
      <c r="A53" s="24">
        <v>30</v>
      </c>
      <c r="B53" s="25" t="s">
        <v>59</v>
      </c>
      <c r="C53" s="26" t="s">
        <v>10</v>
      </c>
      <c r="D53" s="27">
        <v>240</v>
      </c>
      <c r="E53" s="4"/>
      <c r="F53" s="4"/>
    </row>
    <row r="54" spans="1:6" x14ac:dyDescent="0.2">
      <c r="A54" s="24">
        <v>31</v>
      </c>
      <c r="B54" s="25" t="s">
        <v>60</v>
      </c>
      <c r="C54" s="26" t="s">
        <v>34</v>
      </c>
      <c r="D54" s="27">
        <f>13.4+3.9</f>
        <v>17.3</v>
      </c>
      <c r="E54" s="4"/>
      <c r="F54" s="4"/>
    </row>
    <row r="55" spans="1:6" x14ac:dyDescent="0.2">
      <c r="A55" s="24">
        <v>32</v>
      </c>
      <c r="B55" s="25" t="s">
        <v>383</v>
      </c>
      <c r="C55" s="26" t="s">
        <v>34</v>
      </c>
      <c r="D55" s="27">
        <v>1</v>
      </c>
      <c r="E55" s="4"/>
      <c r="F55" s="4"/>
    </row>
    <row r="56" spans="1:6" x14ac:dyDescent="0.2">
      <c r="A56" s="24">
        <v>33</v>
      </c>
      <c r="B56" s="25" t="s">
        <v>384</v>
      </c>
      <c r="C56" s="26" t="s">
        <v>8</v>
      </c>
      <c r="D56" s="27">
        <v>6</v>
      </c>
      <c r="E56" s="4"/>
      <c r="F56" s="4"/>
    </row>
    <row r="57" spans="1:6" x14ac:dyDescent="0.2">
      <c r="A57" s="24">
        <v>34</v>
      </c>
      <c r="B57" s="25" t="s">
        <v>385</v>
      </c>
      <c r="C57" s="26" t="s">
        <v>8</v>
      </c>
      <c r="D57" s="27">
        <v>6</v>
      </c>
      <c r="E57" s="4"/>
      <c r="F57" s="4"/>
    </row>
    <row r="58" spans="1:6" x14ac:dyDescent="0.2">
      <c r="A58" s="24">
        <v>35</v>
      </c>
      <c r="B58" s="25" t="s">
        <v>62</v>
      </c>
      <c r="C58" s="26" t="s">
        <v>10</v>
      </c>
      <c r="D58" s="27">
        <f>(13.4+3.9)*2*0.25</f>
        <v>8.65</v>
      </c>
      <c r="E58" s="4"/>
      <c r="F58" s="4"/>
    </row>
    <row r="59" spans="1:6" x14ac:dyDescent="0.2">
      <c r="A59" s="8"/>
      <c r="B59" s="4"/>
      <c r="C59" s="4"/>
      <c r="D59" s="21"/>
      <c r="E59" s="4"/>
      <c r="F59" s="4"/>
    </row>
    <row r="60" spans="1:6" ht="12.75" customHeight="1" x14ac:dyDescent="0.2">
      <c r="A60" s="22" t="s">
        <v>370</v>
      </c>
      <c r="B60" s="23" t="s">
        <v>98</v>
      </c>
      <c r="C60" s="4"/>
      <c r="D60" s="21"/>
      <c r="E60" s="4"/>
      <c r="F60" s="4"/>
    </row>
    <row r="61" spans="1:6" x14ac:dyDescent="0.2">
      <c r="A61" s="24">
        <v>36</v>
      </c>
      <c r="B61" s="25" t="s">
        <v>99</v>
      </c>
      <c r="C61" s="26" t="s">
        <v>34</v>
      </c>
      <c r="D61" s="27">
        <v>50</v>
      </c>
      <c r="E61" s="4"/>
      <c r="F61" s="4"/>
    </row>
    <row r="62" spans="1:6" x14ac:dyDescent="0.2">
      <c r="A62" s="24">
        <v>37</v>
      </c>
      <c r="B62" s="25" t="s">
        <v>100</v>
      </c>
      <c r="C62" s="26" t="s">
        <v>34</v>
      </c>
      <c r="D62" s="27">
        <v>80</v>
      </c>
      <c r="E62" s="4"/>
      <c r="F62" s="4"/>
    </row>
    <row r="63" spans="1:6" x14ac:dyDescent="0.2">
      <c r="A63" s="24">
        <v>38</v>
      </c>
      <c r="B63" s="25" t="s">
        <v>101</v>
      </c>
      <c r="C63" s="26" t="s">
        <v>54</v>
      </c>
      <c r="D63" s="27">
        <v>3</v>
      </c>
      <c r="E63" s="4"/>
      <c r="F63" s="4"/>
    </row>
    <row r="64" spans="1:6" x14ac:dyDescent="0.2">
      <c r="A64" s="24">
        <v>39</v>
      </c>
      <c r="B64" s="25" t="s">
        <v>102</v>
      </c>
      <c r="C64" s="26" t="s">
        <v>8</v>
      </c>
      <c r="D64" s="27">
        <v>5</v>
      </c>
      <c r="E64" s="4"/>
      <c r="F64" s="4"/>
    </row>
    <row r="65" spans="1:6" x14ac:dyDescent="0.2">
      <c r="A65" s="24">
        <v>40</v>
      </c>
      <c r="B65" s="25" t="s">
        <v>103</v>
      </c>
      <c r="C65" s="26" t="s">
        <v>8</v>
      </c>
      <c r="D65" s="27">
        <v>5</v>
      </c>
      <c r="E65" s="4"/>
      <c r="F65" s="4"/>
    </row>
    <row r="66" spans="1:6" x14ac:dyDescent="0.2">
      <c r="A66" s="24">
        <v>41</v>
      </c>
      <c r="B66" s="25" t="s">
        <v>104</v>
      </c>
      <c r="C66" s="26" t="s">
        <v>34</v>
      </c>
      <c r="D66" s="27">
        <v>30</v>
      </c>
      <c r="E66" s="4"/>
      <c r="F66" s="4"/>
    </row>
    <row r="67" spans="1:6" x14ac:dyDescent="0.2">
      <c r="A67" s="24">
        <v>42</v>
      </c>
      <c r="B67" s="25" t="s">
        <v>102</v>
      </c>
      <c r="C67" s="26" t="s">
        <v>8</v>
      </c>
      <c r="D67" s="27">
        <v>4</v>
      </c>
      <c r="E67" s="4"/>
      <c r="F67" s="4"/>
    </row>
    <row r="68" spans="1:6" x14ac:dyDescent="0.2">
      <c r="A68" s="24">
        <v>43</v>
      </c>
      <c r="B68" s="25" t="s">
        <v>105</v>
      </c>
      <c r="C68" s="26" t="s">
        <v>8</v>
      </c>
      <c r="D68" s="27">
        <v>3</v>
      </c>
      <c r="E68" s="4"/>
      <c r="F68" s="4"/>
    </row>
    <row r="69" spans="1:6" x14ac:dyDescent="0.2">
      <c r="A69" s="24">
        <v>44</v>
      </c>
      <c r="B69" s="25" t="s">
        <v>106</v>
      </c>
      <c r="C69" s="26" t="s">
        <v>8</v>
      </c>
      <c r="D69" s="27">
        <v>5</v>
      </c>
      <c r="E69" s="4"/>
      <c r="F69" s="4"/>
    </row>
    <row r="70" spans="1:6" x14ac:dyDescent="0.2">
      <c r="A70" s="8"/>
      <c r="B70" s="4"/>
      <c r="C70" s="4"/>
      <c r="D70" s="21"/>
      <c r="E70" s="4"/>
      <c r="F70" s="4"/>
    </row>
    <row r="71" spans="1:6" ht="15.75" x14ac:dyDescent="0.2">
      <c r="A71" s="24"/>
      <c r="B71" s="28" t="s">
        <v>139</v>
      </c>
      <c r="C71" s="26"/>
      <c r="D71" s="27"/>
      <c r="E71" s="4"/>
      <c r="F71" s="4"/>
    </row>
    <row r="72" spans="1:6" ht="15.75" x14ac:dyDescent="0.2">
      <c r="A72" s="24"/>
      <c r="B72" s="29"/>
      <c r="C72" s="26"/>
      <c r="D72" s="27"/>
      <c r="E72" s="4"/>
      <c r="F72" s="4"/>
    </row>
    <row r="73" spans="1:6" ht="18.75" customHeight="1" x14ac:dyDescent="0.2">
      <c r="A73" s="55" t="s">
        <v>136</v>
      </c>
      <c r="B73" s="55"/>
      <c r="C73" s="55"/>
      <c r="D73" s="55"/>
      <c r="E73" s="4"/>
      <c r="F73" s="4"/>
    </row>
    <row r="74" spans="1:6" ht="12.75" customHeight="1" x14ac:dyDescent="0.2">
      <c r="A74" s="22" t="s">
        <v>5</v>
      </c>
      <c r="B74" s="23" t="s">
        <v>6</v>
      </c>
      <c r="C74" s="4"/>
      <c r="D74" s="21"/>
      <c r="E74" s="4"/>
      <c r="F74" s="4"/>
    </row>
    <row r="75" spans="1:6" ht="24" x14ac:dyDescent="0.2">
      <c r="A75" s="24">
        <v>45</v>
      </c>
      <c r="B75" s="25" t="s">
        <v>15</v>
      </c>
      <c r="C75" s="26" t="s">
        <v>13</v>
      </c>
      <c r="D75" s="27">
        <f>500*0.95</f>
        <v>475</v>
      </c>
      <c r="E75" s="4"/>
      <c r="F75" s="4"/>
    </row>
    <row r="76" spans="1:6" x14ac:dyDescent="0.2">
      <c r="A76" s="8"/>
      <c r="B76" s="4"/>
      <c r="C76" s="4"/>
      <c r="D76" s="21"/>
      <c r="E76" s="4"/>
      <c r="F76" s="4"/>
    </row>
    <row r="77" spans="1:6" ht="15" customHeight="1" x14ac:dyDescent="0.2">
      <c r="A77" s="22" t="s">
        <v>16</v>
      </c>
      <c r="B77" s="23" t="s">
        <v>17</v>
      </c>
      <c r="C77" s="4"/>
      <c r="D77" s="21"/>
      <c r="E77" s="4"/>
      <c r="F77" s="4"/>
    </row>
    <row r="78" spans="1:6" ht="15" customHeight="1" x14ac:dyDescent="0.2">
      <c r="A78" s="24">
        <v>46</v>
      </c>
      <c r="B78" s="25" t="s">
        <v>140</v>
      </c>
      <c r="C78" s="26" t="s">
        <v>10</v>
      </c>
      <c r="D78" s="27">
        <f>(13*2+16.9*2)*1</f>
        <v>59.8</v>
      </c>
      <c r="E78" s="4"/>
      <c r="F78" s="4"/>
    </row>
    <row r="79" spans="1:6" ht="15" customHeight="1" x14ac:dyDescent="0.2">
      <c r="A79" s="24">
        <v>47</v>
      </c>
      <c r="B79" s="25" t="s">
        <v>141</v>
      </c>
      <c r="C79" s="26" t="s">
        <v>10</v>
      </c>
      <c r="D79" s="27">
        <f>(13*2+16.9*2)*1</f>
        <v>59.8</v>
      </c>
      <c r="E79" s="4"/>
      <c r="F79" s="4"/>
    </row>
    <row r="80" spans="1:6" ht="15" customHeight="1" x14ac:dyDescent="0.2">
      <c r="A80" s="8"/>
      <c r="B80" s="4"/>
      <c r="C80" s="4"/>
      <c r="D80" s="21"/>
      <c r="E80" s="4"/>
      <c r="F80" s="4"/>
    </row>
    <row r="81" spans="1:6" ht="15" customHeight="1" x14ac:dyDescent="0.2">
      <c r="A81" s="22" t="s">
        <v>23</v>
      </c>
      <c r="B81" s="23" t="s">
        <v>24</v>
      </c>
      <c r="C81" s="4"/>
      <c r="D81" s="21"/>
      <c r="E81" s="4"/>
      <c r="F81" s="4"/>
    </row>
    <row r="82" spans="1:6" ht="15" customHeight="1" x14ac:dyDescent="0.2">
      <c r="A82" s="24">
        <v>48</v>
      </c>
      <c r="B82" s="25" t="s">
        <v>29</v>
      </c>
      <c r="C82" s="26" t="s">
        <v>10</v>
      </c>
      <c r="D82" s="27">
        <v>152</v>
      </c>
      <c r="E82" s="4"/>
      <c r="F82" s="4"/>
    </row>
    <row r="83" spans="1:6" ht="15" customHeight="1" x14ac:dyDescent="0.2">
      <c r="A83" s="24">
        <v>49</v>
      </c>
      <c r="B83" s="25" t="s">
        <v>30</v>
      </c>
      <c r="C83" s="26" t="s">
        <v>10</v>
      </c>
      <c r="D83" s="27">
        <v>152</v>
      </c>
      <c r="E83" s="4"/>
      <c r="F83" s="4"/>
    </row>
    <row r="84" spans="1:6" ht="27" customHeight="1" x14ac:dyDescent="0.2">
      <c r="A84" s="24">
        <v>50</v>
      </c>
      <c r="B84" s="25" t="s">
        <v>31</v>
      </c>
      <c r="C84" s="26" t="s">
        <v>10</v>
      </c>
      <c r="D84" s="27">
        <v>152</v>
      </c>
      <c r="E84" s="4"/>
      <c r="F84" s="4"/>
    </row>
    <row r="85" spans="1:6" ht="15" customHeight="1" x14ac:dyDescent="0.2">
      <c r="A85" s="24">
        <v>51</v>
      </c>
      <c r="B85" s="25" t="s">
        <v>32</v>
      </c>
      <c r="C85" s="26" t="s">
        <v>10</v>
      </c>
      <c r="D85" s="27">
        <v>152</v>
      </c>
      <c r="E85" s="4"/>
      <c r="F85" s="4"/>
    </row>
    <row r="86" spans="1:6" ht="15" customHeight="1" x14ac:dyDescent="0.2">
      <c r="A86" s="24">
        <v>52</v>
      </c>
      <c r="B86" s="25" t="s">
        <v>33</v>
      </c>
      <c r="C86" s="26" t="s">
        <v>34</v>
      </c>
      <c r="D86" s="27">
        <f>7.17*4</f>
        <v>28.68</v>
      </c>
      <c r="E86" s="4"/>
      <c r="F86" s="4"/>
    </row>
    <row r="87" spans="1:6" ht="15" customHeight="1" x14ac:dyDescent="0.2">
      <c r="A87" s="24">
        <v>53</v>
      </c>
      <c r="B87" s="25" t="s">
        <v>35</v>
      </c>
      <c r="C87" s="26" t="s">
        <v>34</v>
      </c>
      <c r="D87" s="27">
        <f>7.17*4</f>
        <v>28.68</v>
      </c>
      <c r="E87" s="4"/>
      <c r="F87" s="4"/>
    </row>
    <row r="88" spans="1:6" ht="15" customHeight="1" x14ac:dyDescent="0.2">
      <c r="A88" s="24">
        <v>54</v>
      </c>
      <c r="B88" s="25" t="s">
        <v>386</v>
      </c>
      <c r="C88" s="26" t="s">
        <v>10</v>
      </c>
      <c r="D88" s="27">
        <v>152</v>
      </c>
      <c r="E88" s="4"/>
      <c r="F88" s="4"/>
    </row>
    <row r="89" spans="1:6" ht="15" customHeight="1" x14ac:dyDescent="0.2">
      <c r="A89" s="24">
        <v>55</v>
      </c>
      <c r="B89" s="25" t="s">
        <v>36</v>
      </c>
      <c r="C89" s="26" t="s">
        <v>10</v>
      </c>
      <c r="D89" s="27">
        <v>152</v>
      </c>
      <c r="E89" s="4"/>
      <c r="F89" s="4"/>
    </row>
    <row r="90" spans="1:6" ht="15" customHeight="1" x14ac:dyDescent="0.2">
      <c r="A90" s="24">
        <v>56</v>
      </c>
      <c r="B90" s="25" t="s">
        <v>37</v>
      </c>
      <c r="C90" s="26" t="s">
        <v>34</v>
      </c>
      <c r="D90" s="27">
        <f>(7.17*4+5.19*4+11.96*6+0.9+2.42+2.05+3.63*9+2.16*4)</f>
        <v>167.88</v>
      </c>
      <c r="E90" s="4"/>
      <c r="F90" s="4"/>
    </row>
    <row r="91" spans="1:6" ht="15" customHeight="1" x14ac:dyDescent="0.2">
      <c r="A91" s="8"/>
      <c r="B91" s="4"/>
      <c r="C91" s="4"/>
      <c r="D91" s="21"/>
      <c r="E91" s="4"/>
      <c r="F91" s="4"/>
    </row>
    <row r="92" spans="1:6" ht="15" customHeight="1" x14ac:dyDescent="0.2">
      <c r="A92" s="22" t="s">
        <v>38</v>
      </c>
      <c r="B92" s="23" t="s">
        <v>387</v>
      </c>
      <c r="C92" s="4"/>
      <c r="D92" s="21"/>
      <c r="E92" s="4"/>
      <c r="F92" s="4"/>
    </row>
    <row r="93" spans="1:6" ht="15" customHeight="1" x14ac:dyDescent="0.2">
      <c r="A93" s="24">
        <v>57</v>
      </c>
      <c r="B93" s="25" t="s">
        <v>42</v>
      </c>
      <c r="C93" s="26" t="s">
        <v>10</v>
      </c>
      <c r="D93" s="27">
        <f>(11.96+3.63*4)*3.4-(11.96+3.63*4)*1.2</f>
        <v>58.256</v>
      </c>
      <c r="E93" s="4"/>
      <c r="F93" s="4"/>
    </row>
    <row r="94" spans="1:6" ht="15" customHeight="1" x14ac:dyDescent="0.2">
      <c r="A94" s="24">
        <v>58</v>
      </c>
      <c r="B94" s="25" t="s">
        <v>43</v>
      </c>
      <c r="C94" s="26" t="s">
        <v>10</v>
      </c>
      <c r="D94" s="27">
        <f>(11.96+3.63*4)*1.2</f>
        <v>31.776</v>
      </c>
      <c r="E94" s="4"/>
      <c r="F94" s="4"/>
    </row>
    <row r="95" spans="1:6" ht="15" customHeight="1" x14ac:dyDescent="0.2">
      <c r="A95" s="24">
        <v>59</v>
      </c>
      <c r="B95" s="25" t="s">
        <v>44</v>
      </c>
      <c r="C95" s="26" t="s">
        <v>10</v>
      </c>
      <c r="D95" s="27">
        <f>D94+D93</f>
        <v>90.031999999999996</v>
      </c>
      <c r="E95" s="4"/>
      <c r="F95" s="4"/>
    </row>
    <row r="96" spans="1:6" s="1" customFormat="1" ht="15" customHeight="1" x14ac:dyDescent="0.2">
      <c r="A96" s="59" t="s">
        <v>389</v>
      </c>
      <c r="B96" s="60" t="s">
        <v>391</v>
      </c>
      <c r="C96" s="26"/>
      <c r="D96" s="27"/>
      <c r="E96" s="4"/>
      <c r="F96" s="4"/>
    </row>
    <row r="97" spans="1:6" ht="28.5" customHeight="1" x14ac:dyDescent="0.2">
      <c r="A97" s="24">
        <v>60</v>
      </c>
      <c r="B97" s="25" t="s">
        <v>390</v>
      </c>
      <c r="C97" s="26" t="s">
        <v>13</v>
      </c>
      <c r="D97" s="27">
        <f>(3.1*2+13+1.42*2+3.05)*1.5*0.25</f>
        <v>9.4087499999999995</v>
      </c>
      <c r="E97" s="4"/>
      <c r="F97" s="4"/>
    </row>
    <row r="98" spans="1:6" ht="15" customHeight="1" x14ac:dyDescent="0.2">
      <c r="A98" s="24">
        <v>61</v>
      </c>
      <c r="B98" s="25" t="s">
        <v>392</v>
      </c>
      <c r="C98" s="26" t="s">
        <v>13</v>
      </c>
      <c r="D98" s="27">
        <f>(2.1*13*1.2+1.42*3.05*0.3+7.81*1.5*0.3)</f>
        <v>37.573799999999999</v>
      </c>
      <c r="E98" s="4"/>
      <c r="F98" s="4"/>
    </row>
    <row r="99" spans="1:6" ht="15" customHeight="1" x14ac:dyDescent="0.2">
      <c r="A99" s="24">
        <v>62</v>
      </c>
      <c r="B99" s="25" t="s">
        <v>393</v>
      </c>
      <c r="C99" s="26" t="s">
        <v>10</v>
      </c>
      <c r="D99" s="27">
        <f>3.1*13+1.42*3.05+7.81*1.5</f>
        <v>56.346000000000004</v>
      </c>
      <c r="E99" s="4"/>
      <c r="F99" s="4"/>
    </row>
    <row r="100" spans="1:6" ht="15" customHeight="1" x14ac:dyDescent="0.2">
      <c r="A100" s="8"/>
      <c r="B100" s="4"/>
      <c r="C100" s="4"/>
      <c r="D100" s="21"/>
      <c r="E100" s="4"/>
      <c r="F100" s="4"/>
    </row>
    <row r="101" spans="1:6" ht="15" customHeight="1" x14ac:dyDescent="0.2">
      <c r="A101" s="22" t="s">
        <v>48</v>
      </c>
      <c r="B101" s="23" t="s">
        <v>49</v>
      </c>
      <c r="C101" s="4"/>
      <c r="D101" s="21"/>
      <c r="E101" s="4"/>
      <c r="F101" s="4"/>
    </row>
    <row r="102" spans="1:6" ht="15" customHeight="1" x14ac:dyDescent="0.2">
      <c r="A102" s="24">
        <v>59</v>
      </c>
      <c r="B102" s="25" t="s">
        <v>50</v>
      </c>
      <c r="C102" s="26" t="s">
        <v>34</v>
      </c>
      <c r="D102" s="27">
        <f>2*4</f>
        <v>8</v>
      </c>
      <c r="E102" s="4"/>
      <c r="F102" s="4"/>
    </row>
    <row r="103" spans="1:6" ht="15" customHeight="1" x14ac:dyDescent="0.2">
      <c r="A103" s="24">
        <v>60</v>
      </c>
      <c r="B103" s="25" t="s">
        <v>388</v>
      </c>
      <c r="C103" s="26" t="s">
        <v>34</v>
      </c>
      <c r="D103" s="27">
        <f>2*4</f>
        <v>8</v>
      </c>
      <c r="E103" s="4"/>
      <c r="F103" s="4"/>
    </row>
    <row r="104" spans="1:6" ht="15" customHeight="1" x14ac:dyDescent="0.2">
      <c r="A104" s="24"/>
      <c r="B104" s="25"/>
      <c r="C104" s="26"/>
      <c r="D104" s="27"/>
      <c r="E104" s="4"/>
      <c r="F104" s="4"/>
    </row>
    <row r="105" spans="1:6" ht="15" customHeight="1" x14ac:dyDescent="0.2">
      <c r="A105" s="22" t="s">
        <v>51</v>
      </c>
      <c r="B105" s="23" t="s">
        <v>52</v>
      </c>
      <c r="C105" s="4"/>
      <c r="D105" s="21"/>
      <c r="E105" s="4"/>
      <c r="F105" s="4"/>
    </row>
    <row r="106" spans="1:6" ht="15" customHeight="1" x14ac:dyDescent="0.2">
      <c r="A106" s="24">
        <v>61</v>
      </c>
      <c r="B106" s="25" t="s">
        <v>61</v>
      </c>
      <c r="C106" s="26" t="s">
        <v>34</v>
      </c>
      <c r="D106" s="27">
        <f>4*4+2.6*2</f>
        <v>21.2</v>
      </c>
      <c r="E106" s="4"/>
      <c r="F106" s="4"/>
    </row>
    <row r="107" spans="1:6" ht="15" customHeight="1" x14ac:dyDescent="0.2">
      <c r="A107" s="8"/>
      <c r="B107" s="4"/>
      <c r="C107" s="4"/>
      <c r="D107" s="21"/>
      <c r="E107" s="4"/>
      <c r="F107" s="4"/>
    </row>
    <row r="108" spans="1:6" ht="15" customHeight="1" x14ac:dyDescent="0.2">
      <c r="A108" s="22" t="s">
        <v>63</v>
      </c>
      <c r="B108" s="23" t="s">
        <v>64</v>
      </c>
      <c r="C108" s="30"/>
      <c r="D108" s="21"/>
      <c r="E108" s="4"/>
      <c r="F108" s="4"/>
    </row>
    <row r="109" spans="1:6" ht="15" customHeight="1" x14ac:dyDescent="0.2">
      <c r="A109" s="24">
        <v>62</v>
      </c>
      <c r="B109" s="25" t="s">
        <v>394</v>
      </c>
      <c r="C109" s="26" t="s">
        <v>10</v>
      </c>
      <c r="D109" s="27">
        <f>(11.96*4+13*2+7.81*2+2.4*4)*3.2</f>
        <v>316.99200000000002</v>
      </c>
      <c r="E109" s="4"/>
      <c r="F109" s="4"/>
    </row>
    <row r="110" spans="1:6" ht="15" customHeight="1" x14ac:dyDescent="0.2">
      <c r="A110" s="24">
        <v>63</v>
      </c>
      <c r="B110" s="25" t="s">
        <v>395</v>
      </c>
      <c r="C110" s="26" t="s">
        <v>10</v>
      </c>
      <c r="D110" s="27">
        <f>(11.96*2+3.63*10)*1.4+(11.96*2.9-(0.9*2*5))</f>
        <v>109.99199999999999</v>
      </c>
      <c r="E110" s="4"/>
      <c r="F110" s="4"/>
    </row>
    <row r="111" spans="1:6" ht="15" customHeight="1" x14ac:dyDescent="0.2">
      <c r="A111" s="24">
        <v>64</v>
      </c>
      <c r="B111" s="25" t="s">
        <v>65</v>
      </c>
      <c r="C111" s="26" t="s">
        <v>10</v>
      </c>
      <c r="D111" s="27">
        <f>D109+D110</f>
        <v>426.98400000000004</v>
      </c>
      <c r="E111" s="4"/>
      <c r="F111" s="4"/>
    </row>
    <row r="112" spans="1:6" ht="15" customHeight="1" x14ac:dyDescent="0.2">
      <c r="A112" s="24">
        <v>65</v>
      </c>
      <c r="B112" s="25" t="s">
        <v>66</v>
      </c>
      <c r="C112" s="26" t="s">
        <v>10</v>
      </c>
      <c r="D112" s="27">
        <f>(11.96*2+3.63*10)*1.5</f>
        <v>90.33</v>
      </c>
      <c r="E112" s="4"/>
      <c r="F112" s="4"/>
    </row>
    <row r="113" spans="1:6" ht="15" customHeight="1" x14ac:dyDescent="0.2">
      <c r="A113" s="24">
        <v>66</v>
      </c>
      <c r="B113" s="25" t="s">
        <v>67</v>
      </c>
      <c r="C113" s="26" t="s">
        <v>10</v>
      </c>
      <c r="D113" s="27">
        <v>152</v>
      </c>
      <c r="E113" s="4"/>
      <c r="F113" s="4"/>
    </row>
    <row r="114" spans="1:6" ht="15" customHeight="1" x14ac:dyDescent="0.2">
      <c r="A114" s="24">
        <v>67</v>
      </c>
      <c r="B114" s="25" t="s">
        <v>132</v>
      </c>
      <c r="C114" s="26" t="s">
        <v>10</v>
      </c>
      <c r="D114" s="27">
        <v>160</v>
      </c>
      <c r="E114" s="4"/>
      <c r="F114" s="4"/>
    </row>
    <row r="115" spans="1:6" ht="15" customHeight="1" x14ac:dyDescent="0.2">
      <c r="A115" s="24">
        <v>68</v>
      </c>
      <c r="B115" s="25" t="s">
        <v>68</v>
      </c>
      <c r="C115" s="26" t="s">
        <v>10</v>
      </c>
      <c r="D115" s="27">
        <v>160</v>
      </c>
      <c r="E115" s="4"/>
      <c r="F115" s="4"/>
    </row>
    <row r="116" spans="1:6" ht="15" customHeight="1" x14ac:dyDescent="0.2">
      <c r="A116" s="8"/>
      <c r="B116" s="4"/>
      <c r="C116" s="4"/>
      <c r="D116" s="21"/>
      <c r="E116" s="4"/>
      <c r="F116" s="4"/>
    </row>
    <row r="117" spans="1:6" ht="15" customHeight="1" x14ac:dyDescent="0.2">
      <c r="A117" s="22" t="s">
        <v>69</v>
      </c>
      <c r="B117" s="23" t="s">
        <v>70</v>
      </c>
      <c r="C117" s="4"/>
      <c r="D117" s="21"/>
      <c r="E117" s="4"/>
      <c r="F117" s="4"/>
    </row>
    <row r="118" spans="1:6" ht="15" customHeight="1" x14ac:dyDescent="0.2">
      <c r="A118" s="24">
        <v>67</v>
      </c>
      <c r="B118" s="25" t="s">
        <v>71</v>
      </c>
      <c r="C118" s="26" t="s">
        <v>10</v>
      </c>
      <c r="D118" s="27">
        <f>13.4*4</f>
        <v>53.6</v>
      </c>
      <c r="E118" s="4"/>
      <c r="F118" s="4"/>
    </row>
    <row r="119" spans="1:6" ht="15" customHeight="1" x14ac:dyDescent="0.2">
      <c r="A119" s="24">
        <v>68</v>
      </c>
      <c r="B119" s="25" t="s">
        <v>72</v>
      </c>
      <c r="C119" s="26" t="s">
        <v>10</v>
      </c>
      <c r="D119" s="27">
        <f>(13+11.96+5.19)*4+23.97*2+(3.9*2*3)+8.6</f>
        <v>200.54000000000002</v>
      </c>
      <c r="E119" s="4"/>
      <c r="F119" s="4"/>
    </row>
    <row r="120" spans="1:6" ht="15" customHeight="1" x14ac:dyDescent="0.2">
      <c r="A120" s="24">
        <v>69</v>
      </c>
      <c r="B120" s="25" t="s">
        <v>73</v>
      </c>
      <c r="C120" s="26" t="s">
        <v>10</v>
      </c>
      <c r="D120" s="27">
        <f>2*0.25*4</f>
        <v>2</v>
      </c>
      <c r="E120" s="4"/>
      <c r="F120" s="4"/>
    </row>
    <row r="121" spans="1:6" ht="15" customHeight="1" x14ac:dyDescent="0.2">
      <c r="A121" s="24">
        <v>70</v>
      </c>
      <c r="B121" s="25" t="s">
        <v>74</v>
      </c>
      <c r="C121" s="26" t="s">
        <v>10</v>
      </c>
      <c r="D121" s="27">
        <f>D118+D119</f>
        <v>254.14000000000001</v>
      </c>
      <c r="E121" s="4"/>
      <c r="F121" s="4"/>
    </row>
    <row r="122" spans="1:6" ht="31.5" customHeight="1" x14ac:dyDescent="0.2">
      <c r="A122" s="24">
        <v>71</v>
      </c>
      <c r="B122" s="25" t="s">
        <v>399</v>
      </c>
      <c r="C122" s="26" t="s">
        <v>13</v>
      </c>
      <c r="D122" s="27">
        <f>(0.14*0.06*2.3)*4</f>
        <v>7.7280000000000001E-2</v>
      </c>
      <c r="E122" s="4"/>
      <c r="F122" s="4"/>
    </row>
    <row r="123" spans="1:6" ht="26.25" customHeight="1" x14ac:dyDescent="0.2">
      <c r="A123" s="24">
        <v>72</v>
      </c>
      <c r="B123" s="25" t="s">
        <v>434</v>
      </c>
      <c r="C123" s="4" t="s">
        <v>10</v>
      </c>
      <c r="D123" s="21">
        <f>(16.9*2+5.19)*0.8</f>
        <v>31.191999999999997</v>
      </c>
      <c r="E123" s="4"/>
      <c r="F123" s="4"/>
    </row>
    <row r="124" spans="1:6" ht="15" customHeight="1" x14ac:dyDescent="0.2">
      <c r="A124" s="24"/>
      <c r="B124" s="25"/>
      <c r="C124" s="4"/>
      <c r="D124" s="21"/>
      <c r="E124" s="4"/>
      <c r="F124" s="4"/>
    </row>
    <row r="125" spans="1:6" ht="15" customHeight="1" x14ac:dyDescent="0.2">
      <c r="A125" s="22" t="s">
        <v>75</v>
      </c>
      <c r="B125" s="23" t="s">
        <v>76</v>
      </c>
      <c r="C125" s="4"/>
      <c r="D125" s="21"/>
      <c r="E125" s="4"/>
      <c r="F125" s="4"/>
    </row>
    <row r="126" spans="1:6" ht="15" customHeight="1" x14ac:dyDescent="0.2">
      <c r="A126" s="24">
        <v>73</v>
      </c>
      <c r="B126" s="25" t="s">
        <v>77</v>
      </c>
      <c r="C126" s="26" t="s">
        <v>10</v>
      </c>
      <c r="D126" s="27">
        <f>(15.03+13.08+22.99+3.5+5.19+1.62)*0.5</f>
        <v>30.704999999999995</v>
      </c>
      <c r="E126" s="4"/>
      <c r="F126" s="4"/>
    </row>
    <row r="127" spans="1:6" ht="15" customHeight="1" x14ac:dyDescent="0.2">
      <c r="A127" s="24">
        <v>74</v>
      </c>
      <c r="B127" s="25" t="s">
        <v>78</v>
      </c>
      <c r="C127" s="26" t="s">
        <v>13</v>
      </c>
      <c r="D127" s="27">
        <f>(15.03+13.08+22.99+3.5+5.19+1.62)*0.05</f>
        <v>3.0704999999999996</v>
      </c>
      <c r="E127" s="4"/>
      <c r="F127" s="4"/>
    </row>
    <row r="128" spans="1:6" ht="15" customHeight="1" x14ac:dyDescent="0.2">
      <c r="A128" s="24">
        <v>75</v>
      </c>
      <c r="B128" s="25" t="s">
        <v>79</v>
      </c>
      <c r="C128" s="26" t="s">
        <v>34</v>
      </c>
      <c r="D128" s="27">
        <f>(15.03+13.08+22.99+3.5+5.19+1.62)</f>
        <v>61.409999999999989</v>
      </c>
      <c r="E128" s="4"/>
      <c r="F128" s="4"/>
    </row>
    <row r="129" spans="1:6" ht="15" customHeight="1" x14ac:dyDescent="0.2">
      <c r="A129" s="24">
        <v>76</v>
      </c>
      <c r="B129" s="25" t="s">
        <v>400</v>
      </c>
      <c r="C129" s="26" t="s">
        <v>10</v>
      </c>
      <c r="D129" s="27">
        <f>(15.03+13.08+22.99+3.5+5.19+1.62)*0.5+2.3*13</f>
        <v>60.60499999999999</v>
      </c>
      <c r="E129" s="4"/>
      <c r="F129" s="4"/>
    </row>
    <row r="130" spans="1:6" s="12" customFormat="1" ht="15" customHeight="1" x14ac:dyDescent="0.2">
      <c r="A130" s="31" t="s">
        <v>371</v>
      </c>
      <c r="B130" s="32" t="s">
        <v>396</v>
      </c>
      <c r="C130" s="33"/>
      <c r="D130" s="34"/>
      <c r="E130" s="33"/>
      <c r="F130" s="33"/>
    </row>
    <row r="131" spans="1:6" ht="15" customHeight="1" x14ac:dyDescent="0.2">
      <c r="A131" s="22" t="s">
        <v>80</v>
      </c>
      <c r="B131" s="23" t="s">
        <v>406</v>
      </c>
      <c r="C131" s="4"/>
      <c r="D131" s="21"/>
      <c r="E131" s="4"/>
      <c r="F131" s="4"/>
    </row>
    <row r="132" spans="1:6" ht="15" customHeight="1" x14ac:dyDescent="0.2">
      <c r="A132" s="24">
        <v>77</v>
      </c>
      <c r="B132" s="25" t="s">
        <v>401</v>
      </c>
      <c r="C132" s="26" t="s">
        <v>10</v>
      </c>
      <c r="D132" s="27">
        <f>6.77+12.5+2.5+4.3+5+3.6+2.89+10.99+6.3</f>
        <v>54.85</v>
      </c>
      <c r="E132" s="4"/>
      <c r="F132" s="4"/>
    </row>
    <row r="133" spans="1:6" ht="15" customHeight="1" x14ac:dyDescent="0.2">
      <c r="A133" s="24">
        <v>78</v>
      </c>
      <c r="B133" s="25" t="s">
        <v>78</v>
      </c>
      <c r="C133" s="26" t="s">
        <v>13</v>
      </c>
      <c r="D133" s="27">
        <f>(6.77+12.5+2.5+4.3+5+3.6+2.89+10.99+6.3)*0.05</f>
        <v>2.7425000000000002</v>
      </c>
      <c r="E133" s="4"/>
      <c r="F133" s="4"/>
    </row>
    <row r="134" spans="1:6" ht="15" customHeight="1" x14ac:dyDescent="0.2">
      <c r="A134" s="24">
        <v>79</v>
      </c>
      <c r="B134" s="25" t="s">
        <v>402</v>
      </c>
      <c r="C134" s="26" t="s">
        <v>10</v>
      </c>
      <c r="D134" s="27">
        <f>(6.77+12.5+2.5+4.3+5+3.6+2.89+10.99+6.3)</f>
        <v>54.85</v>
      </c>
      <c r="E134" s="4"/>
      <c r="F134" s="4"/>
    </row>
    <row r="135" spans="1:6" ht="24.75" customHeight="1" x14ac:dyDescent="0.2">
      <c r="A135" s="24">
        <v>80</v>
      </c>
      <c r="B135" s="25" t="s">
        <v>403</v>
      </c>
      <c r="C135" s="26" t="s">
        <v>10</v>
      </c>
      <c r="D135" s="27">
        <f>194.38-60.61-56.35</f>
        <v>77.419999999999987</v>
      </c>
      <c r="E135" s="4"/>
      <c r="F135" s="4"/>
    </row>
    <row r="136" spans="1:6" ht="15" customHeight="1" x14ac:dyDescent="0.2">
      <c r="A136" s="24">
        <v>81</v>
      </c>
      <c r="B136" s="25" t="s">
        <v>404</v>
      </c>
      <c r="C136" s="26" t="s">
        <v>10</v>
      </c>
      <c r="D136" s="27">
        <f>156.85-36.42</f>
        <v>120.42999999999999</v>
      </c>
      <c r="E136" s="4"/>
      <c r="F136" s="4"/>
    </row>
    <row r="137" spans="1:6" ht="15" customHeight="1" x14ac:dyDescent="0.2">
      <c r="A137" s="24">
        <v>82</v>
      </c>
      <c r="B137" s="25" t="s">
        <v>405</v>
      </c>
      <c r="C137" s="26" t="s">
        <v>10</v>
      </c>
      <c r="D137" s="27">
        <f>D135+D136</f>
        <v>197.84999999999997</v>
      </c>
      <c r="E137" s="4"/>
      <c r="F137" s="4"/>
    </row>
    <row r="138" spans="1:6" ht="15" customHeight="1" x14ac:dyDescent="0.2">
      <c r="A138" s="24">
        <v>83</v>
      </c>
      <c r="B138" s="25" t="s">
        <v>407</v>
      </c>
      <c r="C138" s="26" t="s">
        <v>34</v>
      </c>
      <c r="D138" s="27">
        <v>8.75</v>
      </c>
      <c r="E138" s="4"/>
      <c r="F138" s="4"/>
    </row>
    <row r="139" spans="1:6" ht="15" customHeight="1" x14ac:dyDescent="0.2">
      <c r="A139" s="24">
        <v>84</v>
      </c>
      <c r="B139" s="25" t="s">
        <v>408</v>
      </c>
      <c r="C139" s="26" t="s">
        <v>259</v>
      </c>
      <c r="D139" s="27">
        <v>1</v>
      </c>
      <c r="E139" s="4"/>
      <c r="F139" s="4"/>
    </row>
    <row r="140" spans="1:6" ht="15" customHeight="1" x14ac:dyDescent="0.2">
      <c r="A140" s="24">
        <v>85</v>
      </c>
      <c r="B140" s="25" t="s">
        <v>409</v>
      </c>
      <c r="C140" s="26" t="s">
        <v>10</v>
      </c>
      <c r="D140" s="27">
        <v>197.85</v>
      </c>
      <c r="E140" s="4"/>
      <c r="F140" s="4"/>
    </row>
    <row r="141" spans="1:6" ht="15" customHeight="1" x14ac:dyDescent="0.2">
      <c r="A141" s="8"/>
      <c r="B141" s="4"/>
      <c r="C141" s="4"/>
      <c r="D141" s="21"/>
      <c r="E141" s="4"/>
      <c r="F141" s="4"/>
    </row>
    <row r="142" spans="1:6" ht="15" customHeight="1" x14ac:dyDescent="0.2">
      <c r="A142" s="22" t="s">
        <v>81</v>
      </c>
      <c r="B142" s="23" t="s">
        <v>415</v>
      </c>
      <c r="C142" s="4"/>
      <c r="D142" s="21"/>
      <c r="E142" s="4"/>
      <c r="F142" s="4"/>
    </row>
    <row r="143" spans="1:6" ht="42" customHeight="1" x14ac:dyDescent="0.2">
      <c r="A143" s="24">
        <v>86</v>
      </c>
      <c r="B143" s="25" t="s">
        <v>398</v>
      </c>
      <c r="C143" s="26" t="s">
        <v>13</v>
      </c>
      <c r="D143" s="27">
        <f>(0.16*0.16*11)+(13*2+3.1*2)*0.16*0.016+(0.14*0.06*18*3.5)+(0.14*0.06*44*2.8)+ 35*0.14*0.06*2.6</f>
        <v>2.6925119999999998</v>
      </c>
      <c r="E143" s="4"/>
      <c r="F143" s="4"/>
    </row>
    <row r="144" spans="1:6" ht="15" customHeight="1" x14ac:dyDescent="0.2">
      <c r="A144" s="8"/>
      <c r="B144" s="4"/>
      <c r="C144" s="4"/>
      <c r="D144" s="21"/>
      <c r="E144" s="4"/>
      <c r="F144" s="4"/>
    </row>
    <row r="145" spans="1:6" ht="15" customHeight="1" x14ac:dyDescent="0.2">
      <c r="A145" s="22" t="s">
        <v>82</v>
      </c>
      <c r="B145" s="23" t="s">
        <v>397</v>
      </c>
      <c r="C145" s="4"/>
      <c r="D145" s="21"/>
      <c r="E145" s="4"/>
      <c r="F145" s="4"/>
    </row>
    <row r="146" spans="1:6" ht="15" customHeight="1" x14ac:dyDescent="0.2">
      <c r="A146" s="24">
        <v>87</v>
      </c>
      <c r="B146" s="25" t="s">
        <v>410</v>
      </c>
      <c r="C146" s="26" t="s">
        <v>411</v>
      </c>
      <c r="D146" s="27">
        <f>21.15-4-1</f>
        <v>16.149999999999999</v>
      </c>
      <c r="E146" s="4"/>
      <c r="F146" s="4"/>
    </row>
    <row r="147" spans="1:6" ht="15" customHeight="1" x14ac:dyDescent="0.2">
      <c r="A147" s="24">
        <v>88</v>
      </c>
      <c r="B147" s="25" t="s">
        <v>412</v>
      </c>
      <c r="C147" s="26" t="s">
        <v>411</v>
      </c>
      <c r="D147" s="27">
        <v>4</v>
      </c>
      <c r="E147" s="4"/>
      <c r="F147" s="4"/>
    </row>
    <row r="148" spans="1:6" ht="15" customHeight="1" x14ac:dyDescent="0.2">
      <c r="A148" s="24">
        <v>89</v>
      </c>
      <c r="B148" s="25" t="s">
        <v>413</v>
      </c>
      <c r="C148" s="26" t="s">
        <v>411</v>
      </c>
      <c r="D148" s="27">
        <v>1</v>
      </c>
      <c r="E148" s="4"/>
      <c r="F148" s="4"/>
    </row>
    <row r="149" spans="1:6" ht="15" customHeight="1" x14ac:dyDescent="0.2">
      <c r="A149" s="24">
        <v>90</v>
      </c>
      <c r="B149" s="25" t="s">
        <v>414</v>
      </c>
      <c r="C149" s="26" t="s">
        <v>411</v>
      </c>
      <c r="D149" s="27">
        <v>150</v>
      </c>
      <c r="E149" s="4"/>
      <c r="F149" s="4"/>
    </row>
    <row r="150" spans="1:6" ht="15.75" x14ac:dyDescent="0.25">
      <c r="A150" s="51" t="s">
        <v>143</v>
      </c>
      <c r="B150" s="51"/>
      <c r="C150" s="51"/>
      <c r="D150" s="51"/>
      <c r="E150" s="4"/>
      <c r="F150" s="4"/>
    </row>
    <row r="151" spans="1:6" ht="15" customHeight="1" x14ac:dyDescent="0.2">
      <c r="A151" s="8"/>
      <c r="B151" s="4"/>
      <c r="C151" s="4"/>
      <c r="D151" s="21"/>
      <c r="E151" s="4"/>
      <c r="F151" s="4"/>
    </row>
    <row r="152" spans="1:6" ht="15" customHeight="1" x14ac:dyDescent="0.2">
      <c r="A152" s="22" t="s">
        <v>83</v>
      </c>
      <c r="B152" s="23" t="s">
        <v>84</v>
      </c>
      <c r="C152" s="4"/>
      <c r="D152" s="21"/>
      <c r="E152" s="4"/>
      <c r="F152" s="4"/>
    </row>
    <row r="153" spans="1:6" ht="15" customHeight="1" x14ac:dyDescent="0.2">
      <c r="A153" s="24">
        <v>91</v>
      </c>
      <c r="B153" s="25" t="s">
        <v>85</v>
      </c>
      <c r="C153" s="26" t="s">
        <v>8</v>
      </c>
      <c r="D153" s="27">
        <v>1</v>
      </c>
      <c r="E153" s="4"/>
      <c r="F153" s="4"/>
    </row>
    <row r="154" spans="1:6" ht="15" customHeight="1" x14ac:dyDescent="0.2">
      <c r="A154" s="24">
        <v>92</v>
      </c>
      <c r="B154" s="25" t="s">
        <v>86</v>
      </c>
      <c r="C154" s="26" t="s">
        <v>34</v>
      </c>
      <c r="D154" s="27">
        <v>200</v>
      </c>
      <c r="E154" s="4"/>
      <c r="F154" s="4"/>
    </row>
    <row r="155" spans="1:6" ht="15" customHeight="1" x14ac:dyDescent="0.2">
      <c r="A155" s="24">
        <v>93</v>
      </c>
      <c r="B155" s="25" t="s">
        <v>87</v>
      </c>
      <c r="C155" s="26" t="s">
        <v>34</v>
      </c>
      <c r="D155" s="27">
        <v>440</v>
      </c>
      <c r="E155" s="4"/>
      <c r="F155" s="4"/>
    </row>
    <row r="156" spans="1:6" ht="15" customHeight="1" x14ac:dyDescent="0.2">
      <c r="A156" s="24">
        <v>94</v>
      </c>
      <c r="B156" s="25" t="s">
        <v>88</v>
      </c>
      <c r="C156" s="26" t="s">
        <v>34</v>
      </c>
      <c r="D156" s="27">
        <v>170</v>
      </c>
      <c r="E156" s="4"/>
      <c r="F156" s="4"/>
    </row>
    <row r="157" spans="1:6" ht="15" customHeight="1" x14ac:dyDescent="0.2">
      <c r="A157" s="24">
        <v>95</v>
      </c>
      <c r="B157" s="25" t="s">
        <v>89</v>
      </c>
      <c r="C157" s="26" t="s">
        <v>34</v>
      </c>
      <c r="D157" s="27">
        <v>100</v>
      </c>
      <c r="E157" s="4"/>
      <c r="F157" s="4"/>
    </row>
    <row r="158" spans="1:6" ht="15" customHeight="1" x14ac:dyDescent="0.2">
      <c r="A158" s="24">
        <v>96</v>
      </c>
      <c r="B158" s="25" t="s">
        <v>90</v>
      </c>
      <c r="C158" s="26" t="s">
        <v>259</v>
      </c>
      <c r="D158" s="27">
        <v>1</v>
      </c>
      <c r="E158" s="4"/>
      <c r="F158" s="4"/>
    </row>
    <row r="159" spans="1:6" ht="15" customHeight="1" x14ac:dyDescent="0.2">
      <c r="A159" s="24">
        <v>97</v>
      </c>
      <c r="B159" s="25" t="s">
        <v>91</v>
      </c>
      <c r="C159" s="26" t="s">
        <v>259</v>
      </c>
      <c r="D159" s="27">
        <v>1</v>
      </c>
      <c r="E159" s="4"/>
      <c r="F159" s="4"/>
    </row>
    <row r="160" spans="1:6" ht="15" customHeight="1" x14ac:dyDescent="0.2">
      <c r="A160" s="24">
        <v>98</v>
      </c>
      <c r="B160" s="25" t="s">
        <v>92</v>
      </c>
      <c r="C160" s="26" t="s">
        <v>259</v>
      </c>
      <c r="D160" s="27">
        <v>1</v>
      </c>
      <c r="E160" s="4"/>
      <c r="F160" s="4"/>
    </row>
    <row r="161" spans="1:6" ht="15" customHeight="1" x14ac:dyDescent="0.2">
      <c r="A161" s="24">
        <v>99</v>
      </c>
      <c r="B161" s="25" t="s">
        <v>93</v>
      </c>
      <c r="C161" s="26" t="s">
        <v>259</v>
      </c>
      <c r="D161" s="27">
        <v>1</v>
      </c>
      <c r="E161" s="4"/>
      <c r="F161" s="4"/>
    </row>
    <row r="162" spans="1:6" ht="15" customHeight="1" x14ac:dyDescent="0.2">
      <c r="A162" s="24">
        <v>100</v>
      </c>
      <c r="B162" s="25" t="s">
        <v>94</v>
      </c>
      <c r="C162" s="26" t="s">
        <v>259</v>
      </c>
      <c r="D162" s="27">
        <v>1</v>
      </c>
      <c r="E162" s="4"/>
      <c r="F162" s="4"/>
    </row>
    <row r="163" spans="1:6" ht="15" customHeight="1" x14ac:dyDescent="0.2">
      <c r="A163" s="24">
        <v>101</v>
      </c>
      <c r="B163" s="25" t="s">
        <v>95</v>
      </c>
      <c r="C163" s="26" t="s">
        <v>259</v>
      </c>
      <c r="D163" s="27">
        <v>1</v>
      </c>
      <c r="E163" s="4"/>
      <c r="F163" s="4"/>
    </row>
    <row r="164" spans="1:6" ht="15" customHeight="1" x14ac:dyDescent="0.2">
      <c r="A164" s="24">
        <v>102</v>
      </c>
      <c r="B164" s="25" t="s">
        <v>96</v>
      </c>
      <c r="C164" s="26" t="s">
        <v>259</v>
      </c>
      <c r="D164" s="27">
        <v>1</v>
      </c>
      <c r="E164" s="4"/>
      <c r="F164" s="4"/>
    </row>
    <row r="165" spans="1:6" ht="15" customHeight="1" x14ac:dyDescent="0.2">
      <c r="A165" s="8"/>
      <c r="B165" s="4"/>
      <c r="C165" s="4"/>
      <c r="D165" s="21"/>
      <c r="E165" s="4"/>
      <c r="F165" s="4"/>
    </row>
    <row r="166" spans="1:6" ht="15" customHeight="1" x14ac:dyDescent="0.2">
      <c r="A166" s="22" t="s">
        <v>97</v>
      </c>
      <c r="B166" s="23" t="s">
        <v>108</v>
      </c>
      <c r="C166" s="4"/>
      <c r="D166" s="21"/>
      <c r="E166" s="4"/>
      <c r="F166" s="4"/>
    </row>
    <row r="167" spans="1:6" ht="15" customHeight="1" x14ac:dyDescent="0.2">
      <c r="A167" s="24">
        <v>103</v>
      </c>
      <c r="B167" s="25" t="s">
        <v>133</v>
      </c>
      <c r="C167" s="26" t="s">
        <v>54</v>
      </c>
      <c r="D167" s="27">
        <v>1</v>
      </c>
      <c r="E167" s="4"/>
      <c r="F167" s="4"/>
    </row>
    <row r="168" spans="1:6" s="1" customFormat="1" ht="15" customHeight="1" x14ac:dyDescent="0.2">
      <c r="A168" s="24" t="s">
        <v>430</v>
      </c>
      <c r="B168" s="25" t="s">
        <v>431</v>
      </c>
      <c r="C168" s="26" t="s">
        <v>54</v>
      </c>
      <c r="D168" s="27">
        <v>1</v>
      </c>
      <c r="E168" s="4"/>
      <c r="F168" s="4"/>
    </row>
    <row r="169" spans="1:6" x14ac:dyDescent="0.2">
      <c r="A169" s="24"/>
      <c r="B169" s="25"/>
      <c r="C169" s="26"/>
      <c r="D169" s="27"/>
      <c r="E169" s="4"/>
      <c r="F169" s="4"/>
    </row>
    <row r="170" spans="1:6" ht="12.75" customHeight="1" x14ac:dyDescent="0.2">
      <c r="A170" s="22" t="s">
        <v>107</v>
      </c>
      <c r="B170" s="23" t="s">
        <v>131</v>
      </c>
      <c r="C170" s="4"/>
      <c r="D170" s="21"/>
      <c r="E170" s="4"/>
      <c r="F170" s="4"/>
    </row>
    <row r="171" spans="1:6" ht="12.75" customHeight="1" x14ac:dyDescent="0.2">
      <c r="A171" s="24">
        <v>104</v>
      </c>
      <c r="B171" s="25" t="s">
        <v>432</v>
      </c>
      <c r="C171" s="26" t="s">
        <v>54</v>
      </c>
      <c r="D171" s="27">
        <v>1</v>
      </c>
      <c r="E171" s="4"/>
      <c r="F171" s="4"/>
    </row>
    <row r="172" spans="1:6" x14ac:dyDescent="0.2">
      <c r="A172" s="8"/>
      <c r="B172" s="4"/>
      <c r="C172" s="4"/>
      <c r="D172" s="21"/>
      <c r="E172" s="4"/>
      <c r="F172" s="4"/>
    </row>
    <row r="173" spans="1:6" ht="15" customHeight="1" x14ac:dyDescent="0.2">
      <c r="A173" s="22" t="s">
        <v>109</v>
      </c>
      <c r="B173" s="23" t="s">
        <v>110</v>
      </c>
      <c r="C173" s="23"/>
      <c r="D173" s="21"/>
      <c r="E173" s="4"/>
      <c r="F173" s="4"/>
    </row>
    <row r="174" spans="1:6" ht="15" customHeight="1" x14ac:dyDescent="0.2">
      <c r="A174" s="24">
        <v>105</v>
      </c>
      <c r="B174" s="25" t="s">
        <v>111</v>
      </c>
      <c r="C174" s="26" t="s">
        <v>8</v>
      </c>
      <c r="D174" s="27">
        <v>1</v>
      </c>
      <c r="E174" s="4"/>
      <c r="F174" s="4"/>
    </row>
    <row r="175" spans="1:6" ht="15" customHeight="1" x14ac:dyDescent="0.2">
      <c r="A175" s="24">
        <v>106</v>
      </c>
      <c r="B175" s="25" t="s">
        <v>112</v>
      </c>
      <c r="C175" s="26" t="s">
        <v>8</v>
      </c>
      <c r="D175" s="27">
        <v>1</v>
      </c>
      <c r="E175" s="4"/>
      <c r="F175" s="4"/>
    </row>
    <row r="176" spans="1:6" ht="15" customHeight="1" x14ac:dyDescent="0.2">
      <c r="A176" s="24">
        <v>107</v>
      </c>
      <c r="B176" s="25" t="s">
        <v>113</v>
      </c>
      <c r="C176" s="26" t="s">
        <v>8</v>
      </c>
      <c r="D176" s="27">
        <v>1</v>
      </c>
      <c r="E176" s="4"/>
      <c r="F176" s="4"/>
    </row>
    <row r="177" spans="1:6" ht="15" customHeight="1" x14ac:dyDescent="0.2">
      <c r="A177" s="24">
        <v>108</v>
      </c>
      <c r="B177" s="25" t="s">
        <v>114</v>
      </c>
      <c r="C177" s="26" t="s">
        <v>8</v>
      </c>
      <c r="D177" s="27">
        <v>1</v>
      </c>
      <c r="E177" s="4"/>
      <c r="F177" s="4"/>
    </row>
    <row r="178" spans="1:6" ht="15" customHeight="1" x14ac:dyDescent="0.2">
      <c r="A178" s="24">
        <v>109</v>
      </c>
      <c r="B178" s="25" t="s">
        <v>115</v>
      </c>
      <c r="C178" s="26" t="s">
        <v>8</v>
      </c>
      <c r="D178" s="27">
        <v>1</v>
      </c>
      <c r="E178" s="4"/>
      <c r="F178" s="4"/>
    </row>
    <row r="179" spans="1:6" ht="15" customHeight="1" x14ac:dyDescent="0.2">
      <c r="A179" s="24">
        <v>110</v>
      </c>
      <c r="B179" s="25" t="s">
        <v>116</v>
      </c>
      <c r="C179" s="26" t="s">
        <v>8</v>
      </c>
      <c r="D179" s="27">
        <v>1</v>
      </c>
      <c r="E179" s="4"/>
      <c r="F179" s="4"/>
    </row>
    <row r="180" spans="1:6" ht="15" customHeight="1" x14ac:dyDescent="0.2">
      <c r="A180" s="24">
        <v>111</v>
      </c>
      <c r="B180" s="25" t="s">
        <v>117</v>
      </c>
      <c r="C180" s="26" t="s">
        <v>8</v>
      </c>
      <c r="D180" s="27">
        <v>1</v>
      </c>
      <c r="E180" s="4"/>
      <c r="F180" s="4"/>
    </row>
    <row r="181" spans="1:6" ht="15" customHeight="1" x14ac:dyDescent="0.2">
      <c r="A181" s="24">
        <v>112</v>
      </c>
      <c r="B181" s="25" t="s">
        <v>118</v>
      </c>
      <c r="C181" s="26" t="s">
        <v>8</v>
      </c>
      <c r="D181" s="27">
        <v>1</v>
      </c>
      <c r="E181" s="4"/>
      <c r="F181" s="4"/>
    </row>
    <row r="182" spans="1:6" ht="15" customHeight="1" x14ac:dyDescent="0.2">
      <c r="A182" s="24">
        <v>113</v>
      </c>
      <c r="B182" s="25" t="s">
        <v>119</v>
      </c>
      <c r="C182" s="26" t="s">
        <v>8</v>
      </c>
      <c r="D182" s="27">
        <v>1</v>
      </c>
      <c r="E182" s="4"/>
      <c r="F182" s="4"/>
    </row>
    <row r="183" spans="1:6" ht="15" customHeight="1" x14ac:dyDescent="0.2">
      <c r="A183" s="24">
        <v>114</v>
      </c>
      <c r="B183" s="25" t="s">
        <v>120</v>
      </c>
      <c r="C183" s="26" t="s">
        <v>8</v>
      </c>
      <c r="D183" s="27">
        <v>1</v>
      </c>
      <c r="E183" s="4"/>
      <c r="F183" s="4"/>
    </row>
    <row r="184" spans="1:6" ht="15" customHeight="1" x14ac:dyDescent="0.2">
      <c r="A184" s="24">
        <v>115</v>
      </c>
      <c r="B184" s="25" t="s">
        <v>121</v>
      </c>
      <c r="C184" s="26" t="s">
        <v>8</v>
      </c>
      <c r="D184" s="27">
        <v>1</v>
      </c>
      <c r="E184" s="4"/>
      <c r="F184" s="4"/>
    </row>
    <row r="185" spans="1:6" ht="15" customHeight="1" x14ac:dyDescent="0.2">
      <c r="A185" s="24">
        <v>116</v>
      </c>
      <c r="B185" s="25" t="s">
        <v>122</v>
      </c>
      <c r="C185" s="26" t="s">
        <v>8</v>
      </c>
      <c r="D185" s="27">
        <v>1</v>
      </c>
      <c r="E185" s="4"/>
      <c r="F185" s="4"/>
    </row>
    <row r="186" spans="1:6" ht="15" customHeight="1" x14ac:dyDescent="0.2">
      <c r="A186" s="24">
        <v>117</v>
      </c>
      <c r="B186" s="25" t="s">
        <v>123</v>
      </c>
      <c r="C186" s="26" t="s">
        <v>8</v>
      </c>
      <c r="D186" s="27">
        <v>1</v>
      </c>
      <c r="E186" s="4"/>
      <c r="F186" s="4"/>
    </row>
    <row r="187" spans="1:6" ht="15" customHeight="1" x14ac:dyDescent="0.2">
      <c r="A187" s="24">
        <v>118</v>
      </c>
      <c r="B187" s="25" t="s">
        <v>124</v>
      </c>
      <c r="C187" s="26" t="s">
        <v>8</v>
      </c>
      <c r="D187" s="27">
        <v>1</v>
      </c>
      <c r="E187" s="4"/>
      <c r="F187" s="4"/>
    </row>
    <row r="188" spans="1:6" x14ac:dyDescent="0.2">
      <c r="A188" s="24">
        <v>119</v>
      </c>
      <c r="B188" s="25" t="s">
        <v>125</v>
      </c>
      <c r="C188" s="26" t="s">
        <v>8</v>
      </c>
      <c r="D188" s="27">
        <v>1</v>
      </c>
      <c r="E188" s="4"/>
      <c r="F188" s="4"/>
    </row>
    <row r="189" spans="1:6" ht="15.75" x14ac:dyDescent="0.25">
      <c r="A189" s="51" t="s">
        <v>150</v>
      </c>
      <c r="B189" s="51"/>
      <c r="C189" s="51"/>
      <c r="D189" s="51"/>
      <c r="E189" s="4"/>
      <c r="F189" s="4"/>
    </row>
    <row r="190" spans="1:6" ht="15.75" x14ac:dyDescent="0.25">
      <c r="A190" s="35"/>
      <c r="B190" s="36"/>
      <c r="C190" s="36"/>
      <c r="D190" s="37"/>
      <c r="E190" s="4"/>
      <c r="F190" s="4"/>
    </row>
    <row r="191" spans="1:6" s="11" customFormat="1" ht="12.75" x14ac:dyDescent="0.2">
      <c r="A191" s="31" t="s">
        <v>372</v>
      </c>
      <c r="B191" s="38" t="s">
        <v>151</v>
      </c>
      <c r="C191" s="39"/>
      <c r="D191" s="40"/>
      <c r="E191" s="41"/>
      <c r="F191" s="41"/>
    </row>
    <row r="192" spans="1:6" x14ac:dyDescent="0.2">
      <c r="A192" s="24">
        <v>120</v>
      </c>
      <c r="B192" s="3" t="s">
        <v>152</v>
      </c>
      <c r="C192" s="7" t="s">
        <v>259</v>
      </c>
      <c r="D192" s="21">
        <v>1</v>
      </c>
      <c r="E192" s="4"/>
      <c r="F192" s="4"/>
    </row>
    <row r="193" spans="1:6" x14ac:dyDescent="0.2">
      <c r="A193" s="24">
        <v>121</v>
      </c>
      <c r="B193" s="3" t="s">
        <v>153</v>
      </c>
      <c r="C193" s="7" t="s">
        <v>259</v>
      </c>
      <c r="D193" s="21">
        <v>1</v>
      </c>
      <c r="E193" s="4"/>
      <c r="F193" s="4"/>
    </row>
    <row r="194" spans="1:6" x14ac:dyDescent="0.2">
      <c r="A194" s="24">
        <v>122</v>
      </c>
      <c r="B194" s="4" t="s">
        <v>154</v>
      </c>
      <c r="C194" s="7" t="s">
        <v>13</v>
      </c>
      <c r="D194" s="21">
        <v>56</v>
      </c>
      <c r="E194" s="4"/>
      <c r="F194" s="4"/>
    </row>
    <row r="195" spans="1:6" x14ac:dyDescent="0.2">
      <c r="A195" s="24">
        <v>123</v>
      </c>
      <c r="B195" s="4" t="s">
        <v>155</v>
      </c>
      <c r="C195" s="7" t="s">
        <v>13</v>
      </c>
      <c r="D195" s="21">
        <v>6</v>
      </c>
      <c r="E195" s="4"/>
      <c r="F195" s="4"/>
    </row>
    <row r="196" spans="1:6" x14ac:dyDescent="0.2">
      <c r="A196" s="24">
        <v>124</v>
      </c>
      <c r="B196" s="4" t="s">
        <v>156</v>
      </c>
      <c r="C196" s="7" t="s">
        <v>260</v>
      </c>
      <c r="D196" s="21">
        <v>6</v>
      </c>
      <c r="E196" s="4"/>
      <c r="F196" s="4"/>
    </row>
    <row r="197" spans="1:6" x14ac:dyDescent="0.2">
      <c r="A197" s="24">
        <v>125</v>
      </c>
      <c r="B197" s="4" t="s">
        <v>157</v>
      </c>
      <c r="C197" s="7" t="s">
        <v>13</v>
      </c>
      <c r="D197" s="21">
        <v>56</v>
      </c>
      <c r="E197" s="4"/>
      <c r="F197" s="4"/>
    </row>
    <row r="198" spans="1:6" x14ac:dyDescent="0.2">
      <c r="A198" s="24">
        <v>126</v>
      </c>
      <c r="B198" s="4" t="s">
        <v>158</v>
      </c>
      <c r="C198" s="7" t="s">
        <v>13</v>
      </c>
      <c r="D198" s="21">
        <v>62</v>
      </c>
      <c r="E198" s="4"/>
      <c r="F198" s="4"/>
    </row>
    <row r="199" spans="1:6" s="11" customFormat="1" ht="12.75" x14ac:dyDescent="0.2">
      <c r="A199" s="31"/>
      <c r="B199" s="38" t="s">
        <v>159</v>
      </c>
      <c r="C199" s="42"/>
      <c r="D199" s="43"/>
      <c r="E199" s="41"/>
      <c r="F199" s="41"/>
    </row>
    <row r="200" spans="1:6" x14ac:dyDescent="0.2">
      <c r="A200" s="44" t="s">
        <v>272</v>
      </c>
      <c r="B200" s="4" t="s">
        <v>160</v>
      </c>
      <c r="C200" s="7" t="s">
        <v>259</v>
      </c>
      <c r="D200" s="21">
        <v>1</v>
      </c>
      <c r="E200" s="4"/>
      <c r="F200" s="4"/>
    </row>
    <row r="201" spans="1:6" x14ac:dyDescent="0.2">
      <c r="A201" s="44" t="s">
        <v>273</v>
      </c>
      <c r="B201" s="4" t="s">
        <v>161</v>
      </c>
      <c r="C201" s="7" t="s">
        <v>259</v>
      </c>
      <c r="D201" s="21">
        <v>1</v>
      </c>
      <c r="E201" s="4"/>
      <c r="F201" s="4"/>
    </row>
    <row r="202" spans="1:6" x14ac:dyDescent="0.2">
      <c r="A202" s="44" t="s">
        <v>274</v>
      </c>
      <c r="B202" s="4" t="s">
        <v>162</v>
      </c>
      <c r="C202" s="7" t="s">
        <v>261</v>
      </c>
      <c r="D202" s="21">
        <v>1</v>
      </c>
      <c r="E202" s="4"/>
      <c r="F202" s="4"/>
    </row>
    <row r="203" spans="1:6" x14ac:dyDescent="0.2">
      <c r="A203" s="44" t="s">
        <v>275</v>
      </c>
      <c r="B203" s="4" t="s">
        <v>163</v>
      </c>
      <c r="C203" s="7" t="s">
        <v>262</v>
      </c>
      <c r="D203" s="21">
        <v>34</v>
      </c>
      <c r="E203" s="4"/>
      <c r="F203" s="4"/>
    </row>
    <row r="204" spans="1:6" x14ac:dyDescent="0.2">
      <c r="A204" s="44" t="s">
        <v>276</v>
      </c>
      <c r="B204" s="4" t="s">
        <v>164</v>
      </c>
      <c r="C204" s="7" t="s">
        <v>262</v>
      </c>
      <c r="D204" s="21">
        <v>34</v>
      </c>
      <c r="E204" s="4"/>
      <c r="F204" s="4"/>
    </row>
    <row r="205" spans="1:6" x14ac:dyDescent="0.2">
      <c r="A205" s="44" t="s">
        <v>277</v>
      </c>
      <c r="B205" s="4" t="s">
        <v>165</v>
      </c>
      <c r="C205" s="7" t="s">
        <v>262</v>
      </c>
      <c r="D205" s="21">
        <v>34</v>
      </c>
      <c r="E205" s="4"/>
      <c r="F205" s="4"/>
    </row>
    <row r="206" spans="1:6" x14ac:dyDescent="0.2">
      <c r="A206" s="44" t="s">
        <v>278</v>
      </c>
      <c r="B206" s="4" t="s">
        <v>166</v>
      </c>
      <c r="C206" s="7" t="s">
        <v>259</v>
      </c>
      <c r="D206" s="21">
        <v>5</v>
      </c>
      <c r="E206" s="4"/>
      <c r="F206" s="4"/>
    </row>
    <row r="207" spans="1:6" x14ac:dyDescent="0.2">
      <c r="A207" s="44" t="s">
        <v>279</v>
      </c>
      <c r="B207" s="4" t="s">
        <v>167</v>
      </c>
      <c r="C207" s="7" t="s">
        <v>262</v>
      </c>
      <c r="D207" s="21">
        <v>2</v>
      </c>
      <c r="E207" s="4"/>
      <c r="F207" s="4"/>
    </row>
    <row r="208" spans="1:6" x14ac:dyDescent="0.2">
      <c r="A208" s="44" t="s">
        <v>280</v>
      </c>
      <c r="B208" s="4" t="s">
        <v>168</v>
      </c>
      <c r="C208" s="7" t="s">
        <v>8</v>
      </c>
      <c r="D208" s="21">
        <v>2</v>
      </c>
      <c r="E208" s="4"/>
      <c r="F208" s="4"/>
    </row>
    <row r="209" spans="1:6" x14ac:dyDescent="0.2">
      <c r="A209" s="44" t="s">
        <v>281</v>
      </c>
      <c r="B209" s="4" t="s">
        <v>169</v>
      </c>
      <c r="C209" s="7" t="s">
        <v>259</v>
      </c>
      <c r="D209" s="21">
        <v>1</v>
      </c>
      <c r="E209" s="4"/>
      <c r="F209" s="4"/>
    </row>
    <row r="210" spans="1:6" x14ac:dyDescent="0.2">
      <c r="A210" s="44" t="s">
        <v>282</v>
      </c>
      <c r="B210" s="4" t="s">
        <v>170</v>
      </c>
      <c r="C210" s="7" t="s">
        <v>259</v>
      </c>
      <c r="D210" s="21">
        <v>2</v>
      </c>
      <c r="E210" s="4"/>
      <c r="F210" s="4"/>
    </row>
    <row r="211" spans="1:6" x14ac:dyDescent="0.2">
      <c r="A211" s="44" t="s">
        <v>283</v>
      </c>
      <c r="B211" s="4" t="s">
        <v>171</v>
      </c>
      <c r="C211" s="7" t="s">
        <v>8</v>
      </c>
      <c r="D211" s="21">
        <v>2</v>
      </c>
      <c r="E211" s="4"/>
      <c r="F211" s="4"/>
    </row>
    <row r="212" spans="1:6" x14ac:dyDescent="0.2">
      <c r="A212" s="44" t="s">
        <v>284</v>
      </c>
      <c r="B212" s="4" t="s">
        <v>172</v>
      </c>
      <c r="C212" s="7" t="s">
        <v>263</v>
      </c>
      <c r="D212" s="21">
        <v>1</v>
      </c>
      <c r="E212" s="4"/>
      <c r="F212" s="4"/>
    </row>
    <row r="213" spans="1:6" x14ac:dyDescent="0.2">
      <c r="A213" s="44" t="s">
        <v>285</v>
      </c>
      <c r="B213" s="4" t="s">
        <v>173</v>
      </c>
      <c r="C213" s="7" t="s">
        <v>263</v>
      </c>
      <c r="D213" s="21">
        <v>1</v>
      </c>
      <c r="E213" s="4"/>
      <c r="F213" s="4"/>
    </row>
    <row r="214" spans="1:6" x14ac:dyDescent="0.2">
      <c r="A214" s="44" t="s">
        <v>286</v>
      </c>
      <c r="B214" s="4" t="s">
        <v>174</v>
      </c>
      <c r="C214" s="7" t="s">
        <v>259</v>
      </c>
      <c r="D214" s="21">
        <v>1</v>
      </c>
      <c r="E214" s="4"/>
      <c r="F214" s="4"/>
    </row>
    <row r="215" spans="1:6" ht="15.75" x14ac:dyDescent="0.2">
      <c r="A215" s="35"/>
      <c r="B215" s="4"/>
      <c r="C215" s="7"/>
      <c r="D215" s="21"/>
      <c r="E215" s="4"/>
      <c r="F215" s="4"/>
    </row>
    <row r="216" spans="1:6" s="11" customFormat="1" ht="12.75" x14ac:dyDescent="0.2">
      <c r="A216" s="31" t="s">
        <v>373</v>
      </c>
      <c r="B216" s="38" t="s">
        <v>175</v>
      </c>
      <c r="C216" s="42"/>
      <c r="D216" s="43"/>
      <c r="E216" s="41"/>
      <c r="F216" s="41"/>
    </row>
    <row r="217" spans="1:6" x14ac:dyDescent="0.2">
      <c r="A217" s="44" t="s">
        <v>287</v>
      </c>
      <c r="B217" s="4" t="s">
        <v>176</v>
      </c>
      <c r="C217" s="7" t="s">
        <v>264</v>
      </c>
      <c r="D217" s="21">
        <v>1</v>
      </c>
      <c r="E217" s="4"/>
      <c r="F217" s="4"/>
    </row>
    <row r="218" spans="1:6" x14ac:dyDescent="0.2">
      <c r="A218" s="44" t="s">
        <v>288</v>
      </c>
      <c r="B218" s="4" t="s">
        <v>177</v>
      </c>
      <c r="C218" s="7" t="s">
        <v>260</v>
      </c>
      <c r="D218" s="21">
        <v>91.5</v>
      </c>
      <c r="E218" s="4"/>
      <c r="F218" s="4"/>
    </row>
    <row r="219" spans="1:6" x14ac:dyDescent="0.2">
      <c r="A219" s="44" t="s">
        <v>289</v>
      </c>
      <c r="B219" s="4" t="s">
        <v>155</v>
      </c>
      <c r="C219" s="7" t="s">
        <v>13</v>
      </c>
      <c r="D219" s="21">
        <v>16.600000000000001</v>
      </c>
      <c r="E219" s="4"/>
      <c r="F219" s="4"/>
    </row>
    <row r="220" spans="1:6" x14ac:dyDescent="0.2">
      <c r="A220" s="44" t="s">
        <v>290</v>
      </c>
      <c r="B220" s="4" t="s">
        <v>156</v>
      </c>
      <c r="C220" s="8" t="s">
        <v>13</v>
      </c>
      <c r="D220" s="45">
        <v>6</v>
      </c>
      <c r="E220" s="4"/>
      <c r="F220" s="4"/>
    </row>
    <row r="221" spans="1:6" x14ac:dyDescent="0.2">
      <c r="A221" s="44" t="s">
        <v>291</v>
      </c>
      <c r="B221" s="4" t="s">
        <v>178</v>
      </c>
      <c r="C221" s="8" t="s">
        <v>260</v>
      </c>
      <c r="D221" s="45">
        <v>8.6</v>
      </c>
      <c r="E221" s="4"/>
      <c r="F221" s="4"/>
    </row>
    <row r="222" spans="1:6" x14ac:dyDescent="0.2">
      <c r="A222" s="44" t="s">
        <v>292</v>
      </c>
      <c r="B222" s="4" t="s">
        <v>179</v>
      </c>
      <c r="C222" s="8" t="s">
        <v>13</v>
      </c>
      <c r="D222" s="45">
        <v>108.2</v>
      </c>
      <c r="E222" s="4"/>
      <c r="F222" s="4"/>
    </row>
    <row r="223" spans="1:6" s="11" customFormat="1" ht="12.75" x14ac:dyDescent="0.2">
      <c r="A223" s="31"/>
      <c r="B223" s="46" t="s">
        <v>180</v>
      </c>
      <c r="C223" s="47"/>
      <c r="D223" s="48"/>
      <c r="E223" s="41"/>
      <c r="F223" s="41"/>
    </row>
    <row r="224" spans="1:6" x14ac:dyDescent="0.2">
      <c r="A224" s="44" t="s">
        <v>293</v>
      </c>
      <c r="B224" s="5" t="s">
        <v>181</v>
      </c>
      <c r="C224" s="8" t="s">
        <v>259</v>
      </c>
      <c r="D224" s="45">
        <v>1</v>
      </c>
      <c r="E224" s="4"/>
      <c r="F224" s="4"/>
    </row>
    <row r="225" spans="1:6" x14ac:dyDescent="0.2">
      <c r="A225" s="44" t="s">
        <v>294</v>
      </c>
      <c r="B225" s="5" t="s">
        <v>182</v>
      </c>
      <c r="C225" s="8" t="s">
        <v>259</v>
      </c>
      <c r="D225" s="45">
        <v>1</v>
      </c>
      <c r="E225" s="4"/>
      <c r="F225" s="4"/>
    </row>
    <row r="226" spans="1:6" ht="24" x14ac:dyDescent="0.2">
      <c r="A226" s="44" t="s">
        <v>295</v>
      </c>
      <c r="B226" s="5" t="s">
        <v>183</v>
      </c>
      <c r="C226" s="8" t="s">
        <v>262</v>
      </c>
      <c r="D226" s="45">
        <v>14.9</v>
      </c>
      <c r="E226" s="4"/>
      <c r="F226" s="4"/>
    </row>
    <row r="227" spans="1:6" ht="24" x14ac:dyDescent="0.2">
      <c r="A227" s="44" t="s">
        <v>296</v>
      </c>
      <c r="B227" s="5" t="s">
        <v>184</v>
      </c>
      <c r="C227" s="8" t="s">
        <v>265</v>
      </c>
      <c r="D227" s="45">
        <v>15.4</v>
      </c>
      <c r="E227" s="4"/>
      <c r="F227" s="4"/>
    </row>
    <row r="228" spans="1:6" x14ac:dyDescent="0.2">
      <c r="A228" s="44" t="s">
        <v>297</v>
      </c>
      <c r="B228" s="5" t="s">
        <v>185</v>
      </c>
      <c r="C228" s="8" t="s">
        <v>266</v>
      </c>
      <c r="D228" s="45">
        <v>1</v>
      </c>
      <c r="E228" s="4"/>
      <c r="F228" s="4"/>
    </row>
    <row r="229" spans="1:6" ht="15.75" x14ac:dyDescent="0.2">
      <c r="A229" s="35"/>
      <c r="B229" s="4"/>
      <c r="C229" s="8"/>
      <c r="D229" s="45"/>
      <c r="E229" s="4"/>
      <c r="F229" s="4"/>
    </row>
    <row r="230" spans="1:6" s="11" customFormat="1" ht="12.75" x14ac:dyDescent="0.2">
      <c r="A230" s="31" t="s">
        <v>374</v>
      </c>
      <c r="B230" s="38" t="s">
        <v>186</v>
      </c>
      <c r="C230" s="47"/>
      <c r="D230" s="48"/>
      <c r="E230" s="41"/>
      <c r="F230" s="41"/>
    </row>
    <row r="231" spans="1:6" x14ac:dyDescent="0.2">
      <c r="A231" s="44" t="s">
        <v>298</v>
      </c>
      <c r="B231" s="4" t="s">
        <v>155</v>
      </c>
      <c r="C231" s="8" t="s">
        <v>13</v>
      </c>
      <c r="D231" s="45">
        <v>13.8</v>
      </c>
      <c r="E231" s="4"/>
      <c r="F231" s="4"/>
    </row>
    <row r="232" spans="1:6" x14ac:dyDescent="0.2">
      <c r="A232" s="44" t="s">
        <v>299</v>
      </c>
      <c r="B232" s="4" t="s">
        <v>187</v>
      </c>
      <c r="C232" s="8" t="s">
        <v>13</v>
      </c>
      <c r="D232" s="45">
        <v>1.5</v>
      </c>
      <c r="E232" s="4"/>
      <c r="F232" s="4"/>
    </row>
    <row r="233" spans="1:6" x14ac:dyDescent="0.2">
      <c r="A233" s="44" t="s">
        <v>300</v>
      </c>
      <c r="B233" s="4" t="s">
        <v>188</v>
      </c>
      <c r="C233" s="8" t="s">
        <v>13</v>
      </c>
      <c r="D233" s="45">
        <v>12.3</v>
      </c>
      <c r="E233" s="4"/>
      <c r="F233" s="4"/>
    </row>
    <row r="234" spans="1:6" x14ac:dyDescent="0.2">
      <c r="A234" s="44" t="s">
        <v>301</v>
      </c>
      <c r="B234" s="4" t="s">
        <v>158</v>
      </c>
      <c r="C234" s="8" t="s">
        <v>260</v>
      </c>
      <c r="D234" s="45">
        <v>13.8</v>
      </c>
      <c r="E234" s="4"/>
      <c r="F234" s="4"/>
    </row>
    <row r="235" spans="1:6" s="11" customFormat="1" ht="12.75" x14ac:dyDescent="0.2">
      <c r="A235" s="31"/>
      <c r="B235" s="38" t="s">
        <v>189</v>
      </c>
      <c r="C235" s="47"/>
      <c r="D235" s="48"/>
      <c r="E235" s="41"/>
      <c r="F235" s="41"/>
    </row>
    <row r="236" spans="1:6" x14ac:dyDescent="0.2">
      <c r="A236" s="44" t="s">
        <v>302</v>
      </c>
      <c r="B236" s="4" t="s">
        <v>190</v>
      </c>
      <c r="C236" s="8" t="s">
        <v>262</v>
      </c>
      <c r="D236" s="45">
        <v>6.3</v>
      </c>
      <c r="E236" s="4"/>
      <c r="F236" s="4"/>
    </row>
    <row r="237" spans="1:6" x14ac:dyDescent="0.2">
      <c r="A237" s="44" t="s">
        <v>303</v>
      </c>
      <c r="B237" s="4" t="s">
        <v>191</v>
      </c>
      <c r="C237" s="8" t="s">
        <v>265</v>
      </c>
      <c r="D237" s="45">
        <v>7.8</v>
      </c>
      <c r="E237" s="4"/>
      <c r="F237" s="4"/>
    </row>
    <row r="238" spans="1:6" x14ac:dyDescent="0.2">
      <c r="A238" s="44" t="s">
        <v>304</v>
      </c>
      <c r="B238" s="4" t="s">
        <v>192</v>
      </c>
      <c r="C238" s="8" t="s">
        <v>262</v>
      </c>
      <c r="D238" s="45">
        <v>9.5</v>
      </c>
      <c r="E238" s="4"/>
      <c r="F238" s="4"/>
    </row>
    <row r="239" spans="1:6" x14ac:dyDescent="0.2">
      <c r="A239" s="44" t="s">
        <v>305</v>
      </c>
      <c r="B239" s="4" t="s">
        <v>193</v>
      </c>
      <c r="C239" s="8" t="s">
        <v>262</v>
      </c>
      <c r="D239" s="45">
        <v>9</v>
      </c>
      <c r="E239" s="4"/>
      <c r="F239" s="4"/>
    </row>
    <row r="240" spans="1:6" x14ac:dyDescent="0.2">
      <c r="A240" s="44" t="s">
        <v>306</v>
      </c>
      <c r="B240" s="4" t="s">
        <v>194</v>
      </c>
      <c r="C240" s="8" t="s">
        <v>262</v>
      </c>
      <c r="D240" s="45">
        <v>1.8</v>
      </c>
      <c r="E240" s="4"/>
      <c r="F240" s="4"/>
    </row>
    <row r="241" spans="1:6" x14ac:dyDescent="0.2">
      <c r="A241" s="44" t="s">
        <v>307</v>
      </c>
      <c r="B241" s="4" t="s">
        <v>195</v>
      </c>
      <c r="C241" s="8" t="s">
        <v>265</v>
      </c>
      <c r="D241" s="45">
        <v>2.5</v>
      </c>
      <c r="E241" s="4"/>
      <c r="F241" s="4"/>
    </row>
    <row r="242" spans="1:6" x14ac:dyDescent="0.2">
      <c r="A242" s="44" t="s">
        <v>308</v>
      </c>
      <c r="B242" s="4" t="s">
        <v>196</v>
      </c>
      <c r="C242" s="8" t="s">
        <v>266</v>
      </c>
      <c r="D242" s="45">
        <v>1</v>
      </c>
      <c r="E242" s="4"/>
      <c r="F242" s="4"/>
    </row>
    <row r="243" spans="1:6" x14ac:dyDescent="0.2">
      <c r="A243" s="44" t="s">
        <v>309</v>
      </c>
      <c r="B243" s="4" t="s">
        <v>197</v>
      </c>
      <c r="C243" s="8" t="s">
        <v>263</v>
      </c>
      <c r="D243" s="45">
        <v>1</v>
      </c>
      <c r="E243" s="4"/>
      <c r="F243" s="4"/>
    </row>
    <row r="244" spans="1:6" x14ac:dyDescent="0.2">
      <c r="A244" s="44" t="s">
        <v>310</v>
      </c>
      <c r="B244" s="4" t="s">
        <v>198</v>
      </c>
      <c r="C244" s="8" t="s">
        <v>8</v>
      </c>
      <c r="D244" s="45">
        <v>5</v>
      </c>
      <c r="E244" s="4"/>
      <c r="F244" s="4"/>
    </row>
    <row r="245" spans="1:6" x14ac:dyDescent="0.2">
      <c r="A245" s="44" t="s">
        <v>311</v>
      </c>
      <c r="B245" s="4" t="s">
        <v>199</v>
      </c>
      <c r="C245" s="7" t="s">
        <v>8</v>
      </c>
      <c r="D245" s="21">
        <v>8</v>
      </c>
      <c r="E245" s="4"/>
      <c r="F245" s="4"/>
    </row>
    <row r="246" spans="1:6" x14ac:dyDescent="0.2">
      <c r="A246" s="44" t="s">
        <v>312</v>
      </c>
      <c r="B246" s="4" t="s">
        <v>200</v>
      </c>
      <c r="C246" s="7" t="s">
        <v>259</v>
      </c>
      <c r="D246" s="21">
        <v>3</v>
      </c>
      <c r="E246" s="4"/>
      <c r="F246" s="4"/>
    </row>
    <row r="247" spans="1:6" x14ac:dyDescent="0.2">
      <c r="A247" s="44" t="s">
        <v>313</v>
      </c>
      <c r="B247" s="4" t="s">
        <v>201</v>
      </c>
      <c r="C247" s="7" t="s">
        <v>8</v>
      </c>
      <c r="D247" s="21">
        <v>2</v>
      </c>
      <c r="E247" s="4"/>
      <c r="F247" s="4"/>
    </row>
    <row r="248" spans="1:6" x14ac:dyDescent="0.2">
      <c r="A248" s="44" t="s">
        <v>314</v>
      </c>
      <c r="B248" s="4" t="s">
        <v>202</v>
      </c>
      <c r="C248" s="7" t="s">
        <v>263</v>
      </c>
      <c r="D248" s="21">
        <v>1</v>
      </c>
      <c r="E248" s="4"/>
      <c r="F248" s="4"/>
    </row>
    <row r="249" spans="1:6" x14ac:dyDescent="0.2">
      <c r="A249" s="44" t="s">
        <v>315</v>
      </c>
      <c r="B249" s="4" t="s">
        <v>203</v>
      </c>
      <c r="C249" s="7" t="s">
        <v>266</v>
      </c>
      <c r="D249" s="21">
        <v>4</v>
      </c>
      <c r="E249" s="4"/>
      <c r="F249" s="4"/>
    </row>
    <row r="250" spans="1:6" x14ac:dyDescent="0.2">
      <c r="A250" s="44" t="s">
        <v>316</v>
      </c>
      <c r="B250" s="4" t="s">
        <v>204</v>
      </c>
      <c r="C250" s="7" t="s">
        <v>263</v>
      </c>
      <c r="D250" s="21">
        <v>1</v>
      </c>
      <c r="E250" s="4"/>
      <c r="F250" s="4"/>
    </row>
    <row r="251" spans="1:6" x14ac:dyDescent="0.2">
      <c r="A251" s="44" t="s">
        <v>317</v>
      </c>
      <c r="B251" s="4" t="s">
        <v>205</v>
      </c>
      <c r="C251" s="7" t="s">
        <v>266</v>
      </c>
      <c r="D251" s="21">
        <v>4</v>
      </c>
      <c r="E251" s="4"/>
      <c r="F251" s="4"/>
    </row>
    <row r="252" spans="1:6" x14ac:dyDescent="0.2">
      <c r="A252" s="44" t="s">
        <v>318</v>
      </c>
      <c r="B252" s="4" t="s">
        <v>206</v>
      </c>
      <c r="C252" s="7" t="s">
        <v>263</v>
      </c>
      <c r="D252" s="21">
        <v>1</v>
      </c>
      <c r="E252" s="4"/>
      <c r="F252" s="4"/>
    </row>
    <row r="253" spans="1:6" x14ac:dyDescent="0.2">
      <c r="A253" s="44" t="s">
        <v>319</v>
      </c>
      <c r="B253" s="4" t="s">
        <v>207</v>
      </c>
      <c r="C253" s="7" t="s">
        <v>259</v>
      </c>
      <c r="D253" s="21">
        <v>2</v>
      </c>
      <c r="E253" s="4"/>
      <c r="F253" s="4"/>
    </row>
    <row r="254" spans="1:6" x14ac:dyDescent="0.2">
      <c r="A254" s="44" t="s">
        <v>320</v>
      </c>
      <c r="B254" s="4" t="s">
        <v>208</v>
      </c>
      <c r="C254" s="8" t="s">
        <v>264</v>
      </c>
      <c r="D254" s="45">
        <v>2</v>
      </c>
      <c r="E254" s="4"/>
      <c r="F254" s="4"/>
    </row>
    <row r="255" spans="1:6" x14ac:dyDescent="0.2">
      <c r="A255" s="44" t="s">
        <v>321</v>
      </c>
      <c r="B255" s="4" t="s">
        <v>209</v>
      </c>
      <c r="C255" s="8" t="s">
        <v>264</v>
      </c>
      <c r="D255" s="45">
        <v>1</v>
      </c>
      <c r="E255" s="4"/>
      <c r="F255" s="4"/>
    </row>
    <row r="256" spans="1:6" x14ac:dyDescent="0.2">
      <c r="A256" s="44" t="s">
        <v>322</v>
      </c>
      <c r="B256" s="4" t="s">
        <v>210</v>
      </c>
      <c r="C256" s="8" t="s">
        <v>264</v>
      </c>
      <c r="D256" s="45">
        <v>12</v>
      </c>
      <c r="E256" s="4"/>
      <c r="F256" s="4"/>
    </row>
    <row r="257" spans="1:6" x14ac:dyDescent="0.2">
      <c r="A257" s="44" t="s">
        <v>323</v>
      </c>
      <c r="B257" s="6" t="s">
        <v>211</v>
      </c>
      <c r="C257" s="8" t="s">
        <v>264</v>
      </c>
      <c r="D257" s="45">
        <v>1</v>
      </c>
      <c r="E257" s="4"/>
      <c r="F257" s="4"/>
    </row>
    <row r="258" spans="1:6" x14ac:dyDescent="0.2">
      <c r="A258" s="44" t="s">
        <v>324</v>
      </c>
      <c r="B258" s="6" t="s">
        <v>212</v>
      </c>
      <c r="C258" s="8" t="s">
        <v>264</v>
      </c>
      <c r="D258" s="45">
        <v>1</v>
      </c>
      <c r="E258" s="4"/>
      <c r="F258" s="4"/>
    </row>
    <row r="259" spans="1:6" ht="24" x14ac:dyDescent="0.2">
      <c r="A259" s="44" t="s">
        <v>325</v>
      </c>
      <c r="B259" s="6" t="s">
        <v>213</v>
      </c>
      <c r="C259" s="8" t="s">
        <v>265</v>
      </c>
      <c r="D259" s="45">
        <v>15.2</v>
      </c>
      <c r="E259" s="4"/>
      <c r="F259" s="4"/>
    </row>
    <row r="260" spans="1:6" x14ac:dyDescent="0.2">
      <c r="A260" s="8"/>
      <c r="B260" s="6"/>
      <c r="C260" s="9"/>
      <c r="D260" s="45"/>
      <c r="E260" s="4"/>
      <c r="F260" s="4"/>
    </row>
    <row r="261" spans="1:6" s="11" customFormat="1" ht="12.75" x14ac:dyDescent="0.2">
      <c r="A261" s="31" t="s">
        <v>375</v>
      </c>
      <c r="B261" s="49" t="s">
        <v>214</v>
      </c>
      <c r="C261" s="47"/>
      <c r="D261" s="48"/>
      <c r="E261" s="41"/>
      <c r="F261" s="41"/>
    </row>
    <row r="262" spans="1:6" ht="21.75" customHeight="1" x14ac:dyDescent="0.2">
      <c r="A262" s="44" t="s">
        <v>326</v>
      </c>
      <c r="B262" s="6" t="s">
        <v>215</v>
      </c>
      <c r="C262" s="8" t="s">
        <v>262</v>
      </c>
      <c r="D262" s="45">
        <v>1.2</v>
      </c>
      <c r="E262" s="4"/>
      <c r="F262" s="4"/>
    </row>
    <row r="263" spans="1:6" x14ac:dyDescent="0.2">
      <c r="A263" s="44" t="s">
        <v>327</v>
      </c>
      <c r="B263" s="6" t="s">
        <v>216</v>
      </c>
      <c r="C263" s="8" t="s">
        <v>262</v>
      </c>
      <c r="D263" s="45">
        <v>4.2</v>
      </c>
      <c r="E263" s="4"/>
      <c r="F263" s="4"/>
    </row>
    <row r="264" spans="1:6" x14ac:dyDescent="0.2">
      <c r="A264" s="44" t="s">
        <v>328</v>
      </c>
      <c r="B264" s="6" t="s">
        <v>217</v>
      </c>
      <c r="C264" s="8" t="s">
        <v>265</v>
      </c>
      <c r="D264" s="45">
        <v>9.3000000000000007</v>
      </c>
      <c r="E264" s="4"/>
      <c r="F264" s="4"/>
    </row>
    <row r="265" spans="1:6" x14ac:dyDescent="0.2">
      <c r="A265" s="44" t="s">
        <v>329</v>
      </c>
      <c r="B265" s="6" t="s">
        <v>218</v>
      </c>
      <c r="C265" s="7" t="s">
        <v>265</v>
      </c>
      <c r="D265" s="21">
        <v>4.9000000000000004</v>
      </c>
      <c r="E265" s="4"/>
      <c r="F265" s="4"/>
    </row>
    <row r="266" spans="1:6" x14ac:dyDescent="0.2">
      <c r="A266" s="44" t="s">
        <v>330</v>
      </c>
      <c r="B266" s="6" t="s">
        <v>219</v>
      </c>
      <c r="C266" s="8" t="s">
        <v>265</v>
      </c>
      <c r="D266" s="45">
        <v>2.9</v>
      </c>
      <c r="E266" s="4"/>
      <c r="F266" s="4"/>
    </row>
    <row r="267" spans="1:6" x14ac:dyDescent="0.2">
      <c r="A267" s="44" t="s">
        <v>331</v>
      </c>
      <c r="B267" s="6" t="s">
        <v>220</v>
      </c>
      <c r="C267" s="8" t="s">
        <v>265</v>
      </c>
      <c r="D267" s="45">
        <v>16.399999999999999</v>
      </c>
      <c r="E267" s="4"/>
      <c r="F267" s="4"/>
    </row>
    <row r="268" spans="1:6" x14ac:dyDescent="0.2">
      <c r="A268" s="44" t="s">
        <v>332</v>
      </c>
      <c r="B268" s="6" t="s">
        <v>221</v>
      </c>
      <c r="C268" s="8" t="s">
        <v>265</v>
      </c>
      <c r="D268" s="45">
        <v>16.600000000000001</v>
      </c>
      <c r="E268" s="4"/>
      <c r="F268" s="4"/>
    </row>
    <row r="269" spans="1:6" x14ac:dyDescent="0.2">
      <c r="A269" s="44" t="s">
        <v>333</v>
      </c>
      <c r="B269" s="4" t="s">
        <v>222</v>
      </c>
      <c r="C269" s="8" t="s">
        <v>8</v>
      </c>
      <c r="D269" s="45">
        <v>3</v>
      </c>
      <c r="E269" s="4"/>
      <c r="F269" s="4"/>
    </row>
    <row r="270" spans="1:6" x14ac:dyDescent="0.2">
      <c r="A270" s="44" t="s">
        <v>334</v>
      </c>
      <c r="B270" s="4" t="s">
        <v>223</v>
      </c>
      <c r="C270" s="7" t="s">
        <v>266</v>
      </c>
      <c r="D270" s="21">
        <v>1</v>
      </c>
      <c r="E270" s="4"/>
      <c r="F270" s="4"/>
    </row>
    <row r="271" spans="1:6" x14ac:dyDescent="0.2">
      <c r="A271" s="44" t="s">
        <v>335</v>
      </c>
      <c r="B271" s="4" t="s">
        <v>224</v>
      </c>
      <c r="C271" s="7" t="s">
        <v>266</v>
      </c>
      <c r="D271" s="21">
        <v>4</v>
      </c>
      <c r="E271" s="4"/>
      <c r="F271" s="4"/>
    </row>
    <row r="272" spans="1:6" x14ac:dyDescent="0.2">
      <c r="A272" s="44" t="s">
        <v>336</v>
      </c>
      <c r="B272" s="4" t="s">
        <v>225</v>
      </c>
      <c r="C272" s="7" t="s">
        <v>266</v>
      </c>
      <c r="D272" s="21">
        <v>1</v>
      </c>
      <c r="E272" s="4"/>
      <c r="F272" s="4"/>
    </row>
    <row r="273" spans="1:6" x14ac:dyDescent="0.2">
      <c r="A273" s="44" t="s">
        <v>337</v>
      </c>
      <c r="B273" s="5" t="s">
        <v>226</v>
      </c>
      <c r="C273" s="7" t="s">
        <v>266</v>
      </c>
      <c r="D273" s="21">
        <v>2</v>
      </c>
      <c r="E273" s="4"/>
      <c r="F273" s="4"/>
    </row>
    <row r="274" spans="1:6" x14ac:dyDescent="0.2">
      <c r="A274" s="44" t="s">
        <v>338</v>
      </c>
      <c r="B274" s="5" t="s">
        <v>223</v>
      </c>
      <c r="C274" s="7" t="s">
        <v>266</v>
      </c>
      <c r="D274" s="21">
        <v>1</v>
      </c>
      <c r="E274" s="4"/>
      <c r="F274" s="4"/>
    </row>
    <row r="275" spans="1:6" x14ac:dyDescent="0.2">
      <c r="A275" s="44" t="s">
        <v>339</v>
      </c>
      <c r="B275" s="5" t="s">
        <v>227</v>
      </c>
      <c r="C275" s="7" t="s">
        <v>266</v>
      </c>
      <c r="D275" s="21">
        <v>1</v>
      </c>
      <c r="E275" s="4"/>
      <c r="F275" s="4"/>
    </row>
    <row r="276" spans="1:6" x14ac:dyDescent="0.2">
      <c r="A276" s="44" t="s">
        <v>340</v>
      </c>
      <c r="B276" s="5" t="s">
        <v>228</v>
      </c>
      <c r="C276" s="8" t="s">
        <v>259</v>
      </c>
      <c r="D276" s="45">
        <v>3</v>
      </c>
      <c r="E276" s="4"/>
      <c r="F276" s="4"/>
    </row>
    <row r="277" spans="1:6" x14ac:dyDescent="0.2">
      <c r="A277" s="44" t="s">
        <v>341</v>
      </c>
      <c r="B277" s="5" t="s">
        <v>229</v>
      </c>
      <c r="C277" s="8" t="s">
        <v>259</v>
      </c>
      <c r="D277" s="45">
        <v>5</v>
      </c>
      <c r="E277" s="4"/>
      <c r="F277" s="4"/>
    </row>
    <row r="278" spans="1:6" x14ac:dyDescent="0.2">
      <c r="A278" s="44" t="s">
        <v>342</v>
      </c>
      <c r="B278" s="5" t="s">
        <v>230</v>
      </c>
      <c r="C278" s="8" t="s">
        <v>259</v>
      </c>
      <c r="D278" s="45">
        <v>1</v>
      </c>
      <c r="E278" s="4"/>
      <c r="F278" s="4"/>
    </row>
    <row r="279" spans="1:6" x14ac:dyDescent="0.2">
      <c r="A279" s="44" t="s">
        <v>343</v>
      </c>
      <c r="B279" s="5" t="s">
        <v>231</v>
      </c>
      <c r="C279" s="8" t="s">
        <v>259</v>
      </c>
      <c r="D279" s="45">
        <v>1</v>
      </c>
      <c r="E279" s="4"/>
      <c r="F279" s="4"/>
    </row>
    <row r="280" spans="1:6" x14ac:dyDescent="0.2">
      <c r="A280" s="44" t="s">
        <v>344</v>
      </c>
      <c r="B280" s="5" t="s">
        <v>232</v>
      </c>
      <c r="C280" s="8" t="s">
        <v>259</v>
      </c>
      <c r="D280" s="45">
        <v>1</v>
      </c>
      <c r="E280" s="4"/>
      <c r="F280" s="4"/>
    </row>
    <row r="281" spans="1:6" x14ac:dyDescent="0.2">
      <c r="A281" s="44" t="s">
        <v>345</v>
      </c>
      <c r="B281" s="5" t="s">
        <v>233</v>
      </c>
      <c r="C281" s="8" t="s">
        <v>259</v>
      </c>
      <c r="D281" s="45">
        <v>1</v>
      </c>
      <c r="E281" s="4"/>
      <c r="F281" s="4"/>
    </row>
    <row r="282" spans="1:6" x14ac:dyDescent="0.2">
      <c r="A282" s="8"/>
      <c r="B282" s="4"/>
      <c r="C282" s="8"/>
      <c r="D282" s="45"/>
      <c r="E282" s="4"/>
      <c r="F282" s="4"/>
    </row>
    <row r="283" spans="1:6" s="11" customFormat="1" ht="12.75" x14ac:dyDescent="0.2">
      <c r="A283" s="31" t="s">
        <v>376</v>
      </c>
      <c r="B283" s="46" t="s">
        <v>234</v>
      </c>
      <c r="C283" s="47"/>
      <c r="D283" s="48"/>
      <c r="E283" s="41"/>
      <c r="F283" s="41"/>
    </row>
    <row r="284" spans="1:6" x14ac:dyDescent="0.2">
      <c r="A284" s="44" t="s">
        <v>346</v>
      </c>
      <c r="B284" s="4" t="s">
        <v>235</v>
      </c>
      <c r="C284" s="8" t="s">
        <v>263</v>
      </c>
      <c r="D284" s="45">
        <v>1</v>
      </c>
      <c r="E284" s="4"/>
      <c r="F284" s="4"/>
    </row>
    <row r="285" spans="1:6" x14ac:dyDescent="0.2">
      <c r="A285" s="44" t="s">
        <v>347</v>
      </c>
      <c r="B285" s="5" t="s">
        <v>236</v>
      </c>
      <c r="C285" s="8" t="s">
        <v>259</v>
      </c>
      <c r="D285" s="45">
        <v>2</v>
      </c>
      <c r="E285" s="4"/>
      <c r="F285" s="4"/>
    </row>
    <row r="286" spans="1:6" ht="24" x14ac:dyDescent="0.2">
      <c r="A286" s="44" t="s">
        <v>348</v>
      </c>
      <c r="B286" s="5" t="s">
        <v>237</v>
      </c>
      <c r="C286" s="8" t="s">
        <v>262</v>
      </c>
      <c r="D286" s="45">
        <v>19.5</v>
      </c>
      <c r="E286" s="4"/>
      <c r="F286" s="4"/>
    </row>
    <row r="287" spans="1:6" ht="24" x14ac:dyDescent="0.2">
      <c r="A287" s="44" t="s">
        <v>349</v>
      </c>
      <c r="B287" s="5" t="s">
        <v>237</v>
      </c>
      <c r="C287" s="8" t="s">
        <v>265</v>
      </c>
      <c r="D287" s="45">
        <v>19.5</v>
      </c>
      <c r="E287" s="4"/>
      <c r="F287" s="4"/>
    </row>
    <row r="288" spans="1:6" x14ac:dyDescent="0.2">
      <c r="A288" s="44" t="s">
        <v>350</v>
      </c>
      <c r="B288" s="5" t="s">
        <v>238</v>
      </c>
      <c r="C288" s="8" t="s">
        <v>259</v>
      </c>
      <c r="D288" s="45">
        <v>2</v>
      </c>
      <c r="E288" s="4"/>
      <c r="F288" s="4"/>
    </row>
    <row r="289" spans="1:6" x14ac:dyDescent="0.2">
      <c r="A289" s="44" t="s">
        <v>351</v>
      </c>
      <c r="B289" s="5" t="s">
        <v>239</v>
      </c>
      <c r="C289" s="8" t="s">
        <v>259</v>
      </c>
      <c r="D289" s="45">
        <v>2</v>
      </c>
      <c r="E289" s="4"/>
      <c r="F289" s="4"/>
    </row>
    <row r="290" spans="1:6" x14ac:dyDescent="0.2">
      <c r="A290" s="44" t="s">
        <v>352</v>
      </c>
      <c r="B290" s="5" t="s">
        <v>240</v>
      </c>
      <c r="C290" s="8" t="s">
        <v>267</v>
      </c>
      <c r="D290" s="45">
        <v>2</v>
      </c>
      <c r="E290" s="4"/>
      <c r="F290" s="4"/>
    </row>
    <row r="291" spans="1:6" x14ac:dyDescent="0.2">
      <c r="A291" s="8"/>
      <c r="B291" s="4"/>
      <c r="C291" s="8"/>
      <c r="D291" s="45"/>
      <c r="E291" s="4"/>
      <c r="F291" s="4"/>
    </row>
    <row r="292" spans="1:6" s="11" customFormat="1" ht="12.75" x14ac:dyDescent="0.2">
      <c r="A292" s="31" t="s">
        <v>371</v>
      </c>
      <c r="B292" s="38" t="s">
        <v>241</v>
      </c>
      <c r="C292" s="47"/>
      <c r="D292" s="48"/>
      <c r="E292" s="41"/>
      <c r="F292" s="41"/>
    </row>
    <row r="293" spans="1:6" x14ac:dyDescent="0.2">
      <c r="A293" s="8" t="s">
        <v>353</v>
      </c>
      <c r="B293" s="4" t="s">
        <v>242</v>
      </c>
      <c r="C293" s="8" t="s">
        <v>268</v>
      </c>
      <c r="D293" s="45">
        <v>1</v>
      </c>
      <c r="E293" s="4"/>
      <c r="F293" s="4"/>
    </row>
    <row r="294" spans="1:6" x14ac:dyDescent="0.2">
      <c r="A294" s="8" t="s">
        <v>354</v>
      </c>
      <c r="B294" s="4" t="s">
        <v>243</v>
      </c>
      <c r="C294" s="8" t="s">
        <v>259</v>
      </c>
      <c r="D294" s="45">
        <v>1</v>
      </c>
      <c r="E294" s="4"/>
      <c r="F294" s="4"/>
    </row>
    <row r="295" spans="1:6" x14ac:dyDescent="0.2">
      <c r="A295" s="8" t="s">
        <v>355</v>
      </c>
      <c r="B295" s="4" t="s">
        <v>244</v>
      </c>
      <c r="C295" s="8" t="s">
        <v>259</v>
      </c>
      <c r="D295" s="45">
        <v>1</v>
      </c>
      <c r="E295" s="4"/>
      <c r="F295" s="4"/>
    </row>
    <row r="296" spans="1:6" x14ac:dyDescent="0.2">
      <c r="A296" s="8" t="s">
        <v>356</v>
      </c>
      <c r="B296" s="5" t="s">
        <v>245</v>
      </c>
      <c r="C296" s="8" t="s">
        <v>10</v>
      </c>
      <c r="D296" s="45">
        <v>156</v>
      </c>
      <c r="E296" s="4"/>
      <c r="F296" s="4"/>
    </row>
    <row r="297" spans="1:6" ht="24" x14ac:dyDescent="0.2">
      <c r="A297" s="8" t="s">
        <v>357</v>
      </c>
      <c r="B297" s="5" t="s">
        <v>246</v>
      </c>
      <c r="C297" s="8" t="s">
        <v>259</v>
      </c>
      <c r="D297" s="45">
        <v>1</v>
      </c>
      <c r="E297" s="4"/>
      <c r="F297" s="4"/>
    </row>
    <row r="298" spans="1:6" ht="24" x14ac:dyDescent="0.2">
      <c r="A298" s="8" t="s">
        <v>358</v>
      </c>
      <c r="B298" s="5" t="s">
        <v>247</v>
      </c>
      <c r="C298" s="8" t="s">
        <v>269</v>
      </c>
      <c r="D298" s="45">
        <v>1</v>
      </c>
      <c r="E298" s="4"/>
      <c r="F298" s="4"/>
    </row>
    <row r="299" spans="1:6" x14ac:dyDescent="0.2">
      <c r="A299" s="8" t="s">
        <v>359</v>
      </c>
      <c r="B299" s="5" t="s">
        <v>248</v>
      </c>
      <c r="C299" s="8" t="s">
        <v>262</v>
      </c>
      <c r="D299" s="45">
        <v>6</v>
      </c>
      <c r="E299" s="4"/>
      <c r="F299" s="4"/>
    </row>
    <row r="300" spans="1:6" x14ac:dyDescent="0.2">
      <c r="A300" s="8" t="s">
        <v>360</v>
      </c>
      <c r="B300" s="5" t="s">
        <v>249</v>
      </c>
      <c r="C300" s="8" t="s">
        <v>262</v>
      </c>
      <c r="D300" s="45">
        <v>18</v>
      </c>
      <c r="E300" s="4"/>
      <c r="F300" s="4"/>
    </row>
    <row r="301" spans="1:6" x14ac:dyDescent="0.2">
      <c r="A301" s="8" t="s">
        <v>361</v>
      </c>
      <c r="B301" s="5" t="s">
        <v>250</v>
      </c>
      <c r="C301" s="8" t="s">
        <v>265</v>
      </c>
      <c r="D301" s="45">
        <v>350</v>
      </c>
      <c r="E301" s="4"/>
      <c r="F301" s="4"/>
    </row>
    <row r="302" spans="1:6" x14ac:dyDescent="0.2">
      <c r="A302" s="8" t="s">
        <v>362</v>
      </c>
      <c r="B302" s="5" t="s">
        <v>251</v>
      </c>
      <c r="C302" s="8" t="s">
        <v>265</v>
      </c>
      <c r="D302" s="45">
        <v>250</v>
      </c>
      <c r="E302" s="4"/>
      <c r="F302" s="4"/>
    </row>
    <row r="303" spans="1:6" x14ac:dyDescent="0.2">
      <c r="A303" s="8" t="s">
        <v>363</v>
      </c>
      <c r="B303" s="5" t="s">
        <v>252</v>
      </c>
      <c r="C303" s="8" t="s">
        <v>262</v>
      </c>
      <c r="D303" s="45">
        <v>33</v>
      </c>
      <c r="E303" s="4"/>
      <c r="F303" s="4"/>
    </row>
    <row r="304" spans="1:6" x14ac:dyDescent="0.2">
      <c r="A304" s="8" t="s">
        <v>364</v>
      </c>
      <c r="B304" s="5" t="s">
        <v>253</v>
      </c>
      <c r="C304" s="8" t="s">
        <v>265</v>
      </c>
      <c r="D304" s="45">
        <v>26</v>
      </c>
      <c r="E304" s="4"/>
      <c r="F304" s="4"/>
    </row>
    <row r="305" spans="1:6" x14ac:dyDescent="0.2">
      <c r="A305" s="8" t="s">
        <v>365</v>
      </c>
      <c r="B305" s="5" t="s">
        <v>254</v>
      </c>
      <c r="C305" s="8" t="s">
        <v>263</v>
      </c>
      <c r="D305" s="45">
        <v>8</v>
      </c>
      <c r="E305" s="4"/>
      <c r="F305" s="4"/>
    </row>
    <row r="306" spans="1:6" x14ac:dyDescent="0.2">
      <c r="A306" s="8" t="s">
        <v>366</v>
      </c>
      <c r="B306" s="5" t="s">
        <v>255</v>
      </c>
      <c r="C306" s="8" t="s">
        <v>263</v>
      </c>
      <c r="D306" s="45">
        <v>15</v>
      </c>
      <c r="E306" s="4"/>
      <c r="F306" s="4"/>
    </row>
    <row r="307" spans="1:6" x14ac:dyDescent="0.2">
      <c r="A307" s="8" t="s">
        <v>367</v>
      </c>
      <c r="B307" s="5" t="s">
        <v>256</v>
      </c>
      <c r="C307" s="8" t="s">
        <v>266</v>
      </c>
      <c r="D307" s="45">
        <v>4</v>
      </c>
      <c r="E307" s="4"/>
      <c r="F307" s="4"/>
    </row>
    <row r="308" spans="1:6" x14ac:dyDescent="0.2">
      <c r="A308" s="8" t="s">
        <v>368</v>
      </c>
      <c r="B308" s="4" t="s">
        <v>257</v>
      </c>
      <c r="C308" s="8" t="s">
        <v>265</v>
      </c>
      <c r="D308" s="45">
        <v>160</v>
      </c>
      <c r="E308" s="4"/>
      <c r="F308" s="4"/>
    </row>
    <row r="309" spans="1:6" x14ac:dyDescent="0.2">
      <c r="A309" s="8" t="s">
        <v>369</v>
      </c>
      <c r="B309" s="4" t="s">
        <v>258</v>
      </c>
      <c r="C309" s="8" t="s">
        <v>270</v>
      </c>
      <c r="D309" s="45">
        <v>1</v>
      </c>
      <c r="E309" s="4"/>
      <c r="F309" s="4"/>
    </row>
    <row r="310" spans="1:6" ht="18.75" customHeight="1" x14ac:dyDescent="0.25">
      <c r="A310" s="52" t="s">
        <v>433</v>
      </c>
      <c r="B310" s="52"/>
      <c r="C310" s="52"/>
      <c r="D310" s="52"/>
      <c r="E310" s="4"/>
      <c r="F310" s="4"/>
    </row>
    <row r="311" spans="1:6" x14ac:dyDescent="0.2">
      <c r="A311" s="8"/>
      <c r="B311" s="4"/>
      <c r="C311" s="4"/>
      <c r="D311" s="21"/>
      <c r="E311" s="4"/>
      <c r="F311" s="4"/>
    </row>
    <row r="312" spans="1:6" ht="12.75" customHeight="1" x14ac:dyDescent="0.2">
      <c r="A312" s="22" t="s">
        <v>377</v>
      </c>
      <c r="B312" s="23" t="s">
        <v>421</v>
      </c>
      <c r="C312" s="4"/>
      <c r="D312" s="21"/>
      <c r="E312" s="4"/>
      <c r="F312" s="4"/>
    </row>
    <row r="313" spans="1:6" ht="24" x14ac:dyDescent="0.2">
      <c r="A313" s="24">
        <v>225</v>
      </c>
      <c r="B313" s="25" t="s">
        <v>126</v>
      </c>
      <c r="C313" s="26" t="s">
        <v>8</v>
      </c>
      <c r="D313" s="27">
        <v>7</v>
      </c>
      <c r="E313" s="4"/>
      <c r="F313" s="4"/>
    </row>
    <row r="314" spans="1:6" ht="24" x14ac:dyDescent="0.2">
      <c r="A314" s="24">
        <v>226</v>
      </c>
      <c r="B314" s="25" t="s">
        <v>127</v>
      </c>
      <c r="C314" s="26" t="s">
        <v>8</v>
      </c>
      <c r="D314" s="27">
        <v>12</v>
      </c>
      <c r="E314" s="4"/>
      <c r="F314" s="4"/>
    </row>
    <row r="315" spans="1:6" ht="24" x14ac:dyDescent="0.2">
      <c r="A315" s="24">
        <v>227</v>
      </c>
      <c r="B315" s="25" t="s">
        <v>142</v>
      </c>
      <c r="C315" s="26" t="s">
        <v>8</v>
      </c>
      <c r="D315" s="27">
        <v>30</v>
      </c>
      <c r="E315" s="4"/>
      <c r="F315" s="4"/>
    </row>
    <row r="316" spans="1:6" x14ac:dyDescent="0.2">
      <c r="A316" s="24">
        <v>228</v>
      </c>
      <c r="B316" s="25" t="s">
        <v>128</v>
      </c>
      <c r="C316" s="26" t="s">
        <v>129</v>
      </c>
      <c r="D316" s="27">
        <v>4.4999999999999998E-2</v>
      </c>
      <c r="E316" s="4"/>
      <c r="F316" s="4"/>
    </row>
    <row r="317" spans="1:6" x14ac:dyDescent="0.2">
      <c r="A317" s="24">
        <v>229</v>
      </c>
      <c r="B317" s="25" t="s">
        <v>130</v>
      </c>
      <c r="C317" s="26" t="s">
        <v>10</v>
      </c>
      <c r="D317" s="27">
        <v>450</v>
      </c>
      <c r="E317" s="4"/>
      <c r="F317" s="4"/>
    </row>
    <row r="318" spans="1:6" s="1" customFormat="1" x14ac:dyDescent="0.2">
      <c r="A318" s="24" t="s">
        <v>422</v>
      </c>
      <c r="B318" s="25" t="s">
        <v>425</v>
      </c>
      <c r="C318" s="26" t="s">
        <v>8</v>
      </c>
      <c r="D318" s="27">
        <v>1</v>
      </c>
      <c r="E318" s="4"/>
      <c r="F318" s="4"/>
    </row>
    <row r="319" spans="1:6" s="1" customFormat="1" x14ac:dyDescent="0.2">
      <c r="A319" s="24" t="s">
        <v>423</v>
      </c>
      <c r="B319" s="25" t="s">
        <v>426</v>
      </c>
      <c r="C319" s="26" t="s">
        <v>8</v>
      </c>
      <c r="D319" s="27">
        <v>4</v>
      </c>
      <c r="E319" s="4"/>
      <c r="F319" s="4"/>
    </row>
    <row r="320" spans="1:6" s="1" customFormat="1" x14ac:dyDescent="0.2">
      <c r="A320" s="24" t="s">
        <v>424</v>
      </c>
      <c r="B320" s="25" t="s">
        <v>427</v>
      </c>
      <c r="C320" s="26" t="s">
        <v>263</v>
      </c>
      <c r="D320" s="27">
        <v>3</v>
      </c>
      <c r="E320" s="4"/>
      <c r="F320" s="4"/>
    </row>
    <row r="321" spans="1:6" s="1" customFormat="1" ht="24" x14ac:dyDescent="0.2">
      <c r="A321" s="24" t="s">
        <v>428</v>
      </c>
      <c r="B321" s="25" t="s">
        <v>429</v>
      </c>
      <c r="C321" s="26" t="s">
        <v>8</v>
      </c>
      <c r="D321" s="27">
        <v>6</v>
      </c>
      <c r="E321" s="4"/>
      <c r="F321" s="4"/>
    </row>
    <row r="322" spans="1:6" ht="15.75" x14ac:dyDescent="0.25">
      <c r="A322" s="51" t="s">
        <v>144</v>
      </c>
      <c r="B322" s="51"/>
      <c r="C322" s="51"/>
      <c r="D322" s="51"/>
      <c r="E322" s="4"/>
      <c r="F322" s="4"/>
    </row>
    <row r="323" spans="1:6" x14ac:dyDescent="0.2">
      <c r="A323" s="8"/>
      <c r="B323" s="4"/>
      <c r="C323" s="4"/>
      <c r="D323" s="21"/>
      <c r="E323" s="4"/>
      <c r="F323" s="4"/>
    </row>
    <row r="324" spans="1:6" x14ac:dyDescent="0.2">
      <c r="A324" s="8"/>
      <c r="B324" s="4"/>
      <c r="C324" s="4"/>
      <c r="D324" s="21"/>
      <c r="E324" s="4"/>
      <c r="F324" s="4"/>
    </row>
    <row r="325" spans="1:6" x14ac:dyDescent="0.2">
      <c r="A325" s="8"/>
      <c r="B325" s="4"/>
      <c r="C325" s="4"/>
      <c r="D325" s="21"/>
      <c r="E325" s="4"/>
      <c r="F325" s="4"/>
    </row>
    <row r="326" spans="1:6" ht="18.75" x14ac:dyDescent="0.3">
      <c r="A326" s="8"/>
      <c r="B326" s="50" t="s">
        <v>149</v>
      </c>
      <c r="C326" s="4"/>
      <c r="D326" s="21"/>
      <c r="E326" s="4"/>
      <c r="F326" s="4"/>
    </row>
    <row r="327" spans="1:6" x14ac:dyDescent="0.2">
      <c r="A327" s="8"/>
      <c r="B327" s="4"/>
      <c r="C327" s="4"/>
      <c r="D327" s="21"/>
      <c r="E327" s="4"/>
      <c r="F327" s="4"/>
    </row>
    <row r="328" spans="1:6" ht="18.75" x14ac:dyDescent="0.3">
      <c r="A328" s="8"/>
      <c r="B328" s="50" t="s">
        <v>147</v>
      </c>
      <c r="C328" s="4"/>
      <c r="D328" s="21"/>
      <c r="E328" s="4"/>
      <c r="F328" s="4"/>
    </row>
    <row r="329" spans="1:6" x14ac:dyDescent="0.2">
      <c r="A329" s="8"/>
      <c r="B329" s="4"/>
      <c r="C329" s="4"/>
      <c r="D329" s="21"/>
      <c r="E329" s="4"/>
      <c r="F329" s="4"/>
    </row>
    <row r="330" spans="1:6" ht="18.75" x14ac:dyDescent="0.3">
      <c r="A330" s="8"/>
      <c r="B330" s="50" t="s">
        <v>148</v>
      </c>
      <c r="C330" s="4"/>
      <c r="D330" s="21"/>
      <c r="E330" s="4"/>
      <c r="F330" s="4"/>
    </row>
  </sheetData>
  <mergeCells count="8">
    <mergeCell ref="A1:B1"/>
    <mergeCell ref="A3:B3"/>
    <mergeCell ref="A189:D189"/>
    <mergeCell ref="A322:D322"/>
    <mergeCell ref="A150:D150"/>
    <mergeCell ref="A310:D310"/>
    <mergeCell ref="A7:D7"/>
    <mergeCell ref="A73:D73"/>
  </mergeCells>
  <pageMargins left="0.25" right="0.2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Stefanska</dc:creator>
  <cp:lastModifiedBy>Izabela Stefanska</cp:lastModifiedBy>
  <cp:lastPrinted>2023-07-06T10:46:03Z</cp:lastPrinted>
  <dcterms:created xsi:type="dcterms:W3CDTF">2023-07-06T10:48:01Z</dcterms:created>
  <dcterms:modified xsi:type="dcterms:W3CDTF">2023-07-07T11:05:54Z</dcterms:modified>
</cp:coreProperties>
</file>