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400" windowHeight="5205"/>
  </bookViews>
  <sheets>
    <sheet name="Formularz cenowy" sheetId="2" r:id="rId1"/>
  </sheets>
  <definedNames>
    <definedName name="_xlnm._FilterDatabase" localSheetId="0" hidden="1">'Formularz cenowy'!$B$8:$AF$35</definedName>
  </definedNames>
  <calcPr calcId="145621"/>
</workbook>
</file>

<file path=xl/calcChain.xml><?xml version="1.0" encoding="utf-8"?>
<calcChain xmlns="http://schemas.openxmlformats.org/spreadsheetml/2006/main">
  <c r="AA34" i="2" l="1"/>
  <c r="AA32" i="2"/>
  <c r="AA30" i="2"/>
  <c r="AA29" i="2"/>
  <c r="AB29" i="2" s="1"/>
  <c r="X34" i="2"/>
  <c r="U34" i="2"/>
  <c r="N34" i="2"/>
  <c r="AA33" i="2"/>
  <c r="X33" i="2"/>
  <c r="U33" i="2"/>
  <c r="N33" i="2"/>
  <c r="X32" i="2"/>
  <c r="U32" i="2"/>
  <c r="N32" i="2"/>
  <c r="AA31" i="2"/>
  <c r="X31" i="2"/>
  <c r="U31" i="2"/>
  <c r="N31" i="2"/>
  <c r="X30" i="2"/>
  <c r="U30" i="2"/>
  <c r="N30" i="2"/>
  <c r="X29" i="2"/>
  <c r="U29" i="2"/>
  <c r="N29" i="2"/>
  <c r="X26" i="2"/>
  <c r="U26" i="2"/>
  <c r="N26" i="2"/>
  <c r="AA26" i="2"/>
  <c r="X25" i="2"/>
  <c r="U25" i="2"/>
  <c r="N25" i="2"/>
  <c r="AA25" i="2"/>
  <c r="X24" i="2"/>
  <c r="U24" i="2"/>
  <c r="N24" i="2"/>
  <c r="AA24" i="2"/>
  <c r="AB24" i="2" s="1"/>
  <c r="AB33" i="2" l="1"/>
  <c r="AB32" i="2"/>
  <c r="AC32" i="2" s="1"/>
  <c r="AE32" i="2" s="1"/>
  <c r="AF32" i="2" s="1"/>
  <c r="AB31" i="2"/>
  <c r="AC31" i="2" s="1"/>
  <c r="AE31" i="2" s="1"/>
  <c r="AF31" i="2" s="1"/>
  <c r="AB30" i="2"/>
  <c r="AC30" i="2"/>
  <c r="AE30" i="2" s="1"/>
  <c r="AF30" i="2" s="1"/>
  <c r="AB34" i="2"/>
  <c r="AC34" i="2" s="1"/>
  <c r="AE34" i="2" s="1"/>
  <c r="AF34" i="2" s="1"/>
  <c r="AC29" i="2"/>
  <c r="AE29" i="2" s="1"/>
  <c r="AF29" i="2" s="1"/>
  <c r="AC33" i="2"/>
  <c r="AE33" i="2" s="1"/>
  <c r="AF33" i="2" s="1"/>
  <c r="AB26" i="2"/>
  <c r="AC26" i="2" s="1"/>
  <c r="AE26" i="2" s="1"/>
  <c r="AF26" i="2" s="1"/>
  <c r="AB25" i="2"/>
  <c r="AC25" i="2" s="1"/>
  <c r="AE25" i="2" s="1"/>
  <c r="AF25" i="2" s="1"/>
  <c r="AC24" i="2"/>
  <c r="AE24" i="2" s="1"/>
  <c r="AF24" i="2" s="1"/>
  <c r="AA14" i="2" l="1"/>
  <c r="X14" i="2"/>
  <c r="U14" i="2"/>
  <c r="N14" i="2"/>
  <c r="AA13" i="2"/>
  <c r="X13" i="2"/>
  <c r="U13" i="2"/>
  <c r="N13" i="2"/>
  <c r="AA11" i="2"/>
  <c r="X11" i="2"/>
  <c r="U11" i="2"/>
  <c r="N11" i="2"/>
  <c r="AA10" i="2"/>
  <c r="X10" i="2"/>
  <c r="U10" i="2"/>
  <c r="N10" i="2"/>
  <c r="AB14" i="2" l="1"/>
  <c r="AC14" i="2" s="1"/>
  <c r="AE14" i="2" s="1"/>
  <c r="AF14" i="2" s="1"/>
  <c r="AB13" i="2"/>
  <c r="AC13" i="2" s="1"/>
  <c r="AE13" i="2" s="1"/>
  <c r="AF13" i="2" s="1"/>
  <c r="AB11" i="2"/>
  <c r="AC11" i="2" s="1"/>
  <c r="AE11" i="2" s="1"/>
  <c r="AF11" i="2" s="1"/>
  <c r="AB10" i="2"/>
  <c r="AC10" i="2" s="1"/>
  <c r="AE10" i="2" s="1"/>
  <c r="AF10" i="2" s="1"/>
  <c r="AA35" i="2"/>
  <c r="X35" i="2"/>
  <c r="U35" i="2"/>
  <c r="N35" i="2"/>
  <c r="AA23" i="2"/>
  <c r="X23" i="2"/>
  <c r="U23" i="2"/>
  <c r="N23" i="2"/>
  <c r="AA22" i="2"/>
  <c r="X22" i="2"/>
  <c r="U22" i="2"/>
  <c r="N22" i="2"/>
  <c r="AB35" i="2" l="1"/>
  <c r="AC35" i="2" s="1"/>
  <c r="AE35" i="2" s="1"/>
  <c r="AF35" i="2" s="1"/>
  <c r="AB23" i="2"/>
  <c r="AC23" i="2" s="1"/>
  <c r="AE23" i="2" s="1"/>
  <c r="AF23" i="2" s="1"/>
  <c r="AB22" i="2"/>
  <c r="AC22" i="2" s="1"/>
  <c r="AE22" i="2" s="1"/>
  <c r="AF22" i="2" s="1"/>
  <c r="AA20" i="2"/>
  <c r="X20" i="2"/>
  <c r="U20" i="2"/>
  <c r="N20" i="2"/>
  <c r="AA16" i="2"/>
  <c r="X16" i="2"/>
  <c r="U16" i="2"/>
  <c r="N16" i="2"/>
  <c r="AA15" i="2"/>
  <c r="X15" i="2"/>
  <c r="U15" i="2"/>
  <c r="N15" i="2"/>
  <c r="AA12" i="2"/>
  <c r="X12" i="2"/>
  <c r="U12" i="2"/>
  <c r="N12" i="2"/>
  <c r="AB20" i="2" l="1"/>
  <c r="AC20" i="2" s="1"/>
  <c r="AE20" i="2" s="1"/>
  <c r="AF20" i="2" s="1"/>
  <c r="AB16" i="2"/>
  <c r="AC16" i="2" s="1"/>
  <c r="AE16" i="2" s="1"/>
  <c r="AF16" i="2" s="1"/>
  <c r="AB15" i="2"/>
  <c r="AC15" i="2" s="1"/>
  <c r="AE15" i="2" s="1"/>
  <c r="AF15" i="2" s="1"/>
  <c r="AB12" i="2"/>
  <c r="AC12" i="2" s="1"/>
  <c r="AE12" i="2" s="1"/>
  <c r="AF12" i="2" s="1"/>
  <c r="X9" i="2"/>
  <c r="X21" i="2" l="1"/>
  <c r="U9" i="2"/>
  <c r="AA9" i="2"/>
  <c r="AA27" i="2"/>
  <c r="X27" i="2"/>
  <c r="U27" i="2"/>
  <c r="N27" i="2"/>
  <c r="AA18" i="2"/>
  <c r="X18" i="2"/>
  <c r="U18" i="2"/>
  <c r="N18" i="2"/>
  <c r="AB27" i="2" l="1"/>
  <c r="AC27" i="2" s="1"/>
  <c r="AE27" i="2" s="1"/>
  <c r="AF27" i="2" s="1"/>
  <c r="AB18" i="2"/>
  <c r="AC18" i="2" s="1"/>
  <c r="AE18" i="2" s="1"/>
  <c r="AF18" i="2" s="1"/>
  <c r="AA28" i="2" l="1"/>
  <c r="AA17" i="2"/>
  <c r="AA19" i="2"/>
  <c r="AA21" i="2"/>
  <c r="X17" i="2"/>
  <c r="U17" i="2"/>
  <c r="U19" i="2"/>
  <c r="U21" i="2"/>
  <c r="U28" i="2"/>
  <c r="N17" i="2"/>
  <c r="N19" i="2"/>
  <c r="N21" i="2"/>
  <c r="N28" i="2"/>
  <c r="N9" i="2"/>
  <c r="X19" i="2"/>
  <c r="X28" i="2"/>
  <c r="AB19" i="2" l="1"/>
  <c r="AB9" i="2"/>
  <c r="AC9" i="2" s="1"/>
  <c r="AB21" i="2"/>
  <c r="AC21" i="2" s="1"/>
  <c r="AE21" i="2" s="1"/>
  <c r="AF21" i="2" s="1"/>
  <c r="AB17" i="2"/>
  <c r="AC17" i="2" s="1"/>
  <c r="AE17" i="2" s="1"/>
  <c r="AF17" i="2" s="1"/>
  <c r="AE9" i="2" l="1"/>
  <c r="AB28" i="2"/>
  <c r="AF9" i="2" l="1"/>
  <c r="AC19" i="2"/>
  <c r="AC28" i="2"/>
  <c r="AE28" i="2" l="1"/>
  <c r="AE19" i="2"/>
  <c r="AC36" i="2"/>
  <c r="AF19" i="2" l="1"/>
  <c r="AF28" i="2"/>
  <c r="AE36" i="2"/>
  <c r="AF36" i="2" l="1"/>
</calcChain>
</file>

<file path=xl/sharedStrings.xml><?xml version="1.0" encoding="utf-8"?>
<sst xmlns="http://schemas.openxmlformats.org/spreadsheetml/2006/main" count="149" uniqueCount="77">
  <si>
    <t>Liczba miesięcy
[m-c]</t>
  </si>
  <si>
    <t>Liczba punktów poboru
[szt]</t>
  </si>
  <si>
    <t>Stawka opłaty zmiennej netto
[gr/kWh]</t>
  </si>
  <si>
    <t>Moc umowna 
[kWh/h]</t>
  </si>
  <si>
    <t xml:space="preserve"> ≤ 110</t>
  </si>
  <si>
    <t>SPRZEDAŻ PALIWA GAZOWEGO</t>
  </si>
  <si>
    <t>Liczba godzin 
w okresie obowiązywania umowy
[h]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</si>
  <si>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</si>
  <si>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</si>
  <si>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</si>
  <si>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</si>
  <si>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</si>
  <si>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</si>
  <si>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-7-</t>
  </si>
  <si>
    <t xml:space="preserve"> -8-</t>
  </si>
  <si>
    <t xml:space="preserve"> -9-</t>
  </si>
  <si>
    <t xml:space="preserve"> -10-</t>
  </si>
  <si>
    <t xml:space="preserve"> -11-</t>
  </si>
  <si>
    <t>W-5.1_TA</t>
  </si>
  <si>
    <t>W-4_TA</t>
  </si>
  <si>
    <t>FORMULARZ CENOWY</t>
  </si>
  <si>
    <t>poza rozliczeniem taryfowym</t>
  </si>
  <si>
    <t>WYSZCZEGÓLNIENIE</t>
  </si>
  <si>
    <r>
      <t xml:space="preserve">Szacunkowe zapotrzebowanie
na paliwo gazowe
</t>
    </r>
    <r>
      <rPr>
        <b/>
        <sz val="10"/>
        <color theme="1"/>
        <rFont val="Cambria"/>
        <family val="1"/>
        <charset val="238"/>
        <scheme val="major"/>
      </rPr>
      <t xml:space="preserve">ZW </t>
    </r>
    <r>
      <rPr>
        <sz val="10"/>
        <color theme="1"/>
        <rFont val="Cambria"/>
        <family val="1"/>
        <charset val="238"/>
        <scheme val="major"/>
      </rPr>
      <t>- bez akcyzy, z zerową stawką akcyzy lub zwolnione od akcyzy
[kWh]</t>
    </r>
  </si>
  <si>
    <r>
      <t xml:space="preserve">Szacunkowe zapotrzebowanie
na paliwo gazowe
</t>
    </r>
    <r>
      <rPr>
        <b/>
        <sz val="10"/>
        <color theme="1"/>
        <rFont val="Cambria"/>
        <family val="1"/>
        <charset val="238"/>
        <scheme val="major"/>
      </rPr>
      <t xml:space="preserve">P </t>
    </r>
    <r>
      <rPr>
        <sz val="10"/>
        <color theme="1"/>
        <rFont val="Cambria"/>
        <family val="1"/>
        <charset val="238"/>
        <scheme val="major"/>
      </rPr>
      <t>- opodatkowane 
akcyzą 1,38 zł/GJ 
[kWh]</t>
    </r>
  </si>
  <si>
    <t xml:space="preserve"> -12-</t>
  </si>
  <si>
    <t xml:space="preserve"> -13-</t>
  </si>
  <si>
    <t xml:space="preserve"> -14-</t>
  </si>
  <si>
    <t xml:space="preserve"> -15-</t>
  </si>
  <si>
    <t xml:space="preserve"> -16-</t>
  </si>
  <si>
    <t>DYSTRYBUCJA PALIWA GAZOWEGO</t>
  </si>
  <si>
    <t xml:space="preserve"> -17-</t>
  </si>
  <si>
    <t xml:space="preserve"> -18-</t>
  </si>
  <si>
    <t xml:space="preserve"> -19-</t>
  </si>
  <si>
    <t xml:space="preserve"> -20-</t>
  </si>
  <si>
    <t>CENA OFERTY</t>
  </si>
  <si>
    <t xml:space="preserve"> -21-</t>
  </si>
  <si>
    <t xml:space="preserve"> -22-</t>
  </si>
  <si>
    <t xml:space="preserve"> -23-</t>
  </si>
  <si>
    <t xml:space="preserve"> -24-</t>
  </si>
  <si>
    <t xml:space="preserve"> -25-</t>
  </si>
  <si>
    <t>n.d</t>
  </si>
  <si>
    <t>a) odbiorców w gospodarstwach domowych w lokalach mieszkalnych lub na potrzeby wytwarzania ciepła zużywanego przez odbiorców w gospodarstwach domowych w lokalach mieszkalnych oraz na potrzeby części wspólnych budynków wielolokalowych,</t>
  </si>
  <si>
    <t>b) odbiorców, o których mowa w art. 62b ust. 1 pkt 2 lit. d ustawy, prowadzących działalność w lokalach odbiorcy, o którym mowa w art. 62b ust. 1 pkt 2 lit. b lub c Ustawy z dnia 26 stycznia  2022 r. o szczególnych rozwiązaniach służących ochronie odbiorców paliw gazowych w związku  z sytuacją na rynku gazu (Dz. U. z 2022 r., poz. 202),</t>
  </si>
  <si>
    <t xml:space="preserve">c) o których mowa w art. 62b ust. 1 pkt 2 lit. d Ustawy z dnia 26 stycznia  2022 r. o szczególnych rozwiązaniach służących ochronie odbiorców paliw gazowych w związku  z sytuacją na rynku gazu (Dz. U. z 2022 r., poz. 202). </t>
  </si>
  <si>
    <t>Cena jednostkowa sprzedaży paliwa gazowego
bez akcyzy, z zerową stawką akcyzy lub zwolnione od akcyzy
netto
 [gr/kWh]</t>
  </si>
  <si>
    <t>Cena jednostkowa sprzedaży paliwa gazowego
opodatkowanego akcyzą 1,38 zł/GJ
netto
[gr/kWh]</t>
  </si>
  <si>
    <t>Stawka podatku VAT
[%]</t>
  </si>
  <si>
    <r>
      <t xml:space="preserve">podlegające ochronie taryfowej </t>
    </r>
    <r>
      <rPr>
        <vertAlign val="superscript"/>
        <sz val="10"/>
        <color theme="1"/>
        <rFont val="Cambria"/>
        <family val="1"/>
        <charset val="238"/>
        <scheme val="major"/>
      </rPr>
      <t>1</t>
    </r>
  </si>
  <si>
    <t>Grupa taryfowa</t>
  </si>
  <si>
    <r>
      <rPr>
        <b/>
        <vertAlign val="superscript"/>
        <sz val="9"/>
        <color theme="1"/>
        <rFont val="Cambria"/>
        <family val="1"/>
        <charset val="238"/>
        <scheme val="major"/>
      </rPr>
      <t xml:space="preserve">1 </t>
    </r>
    <r>
      <rPr>
        <b/>
        <sz val="9"/>
        <color theme="1"/>
        <rFont val="Cambria"/>
        <family val="1"/>
        <charset val="238"/>
        <scheme val="major"/>
      </rPr>
      <t>Dotyczy podmiotów uprawnionych, które nabywają i pobierają paliwo gazowe,  zużywane na potrzeby:</t>
    </r>
  </si>
  <si>
    <t>W-1.1_TA</t>
  </si>
  <si>
    <t>W-2.1_TA</t>
  </si>
  <si>
    <t>W-3.6_TA</t>
  </si>
  <si>
    <t xml:space="preserve">Wartość brutto przenieść do pkt 1.4 Formularza oferty     </t>
  </si>
  <si>
    <t>Stawka opłaty abonamentowej/handlowej
netto
[zł/m-c]</t>
  </si>
  <si>
    <t xml:space="preserve"> -26-</t>
  </si>
  <si>
    <t xml:space="preserve"> -27-</t>
  </si>
  <si>
    <t xml:space="preserve">1. Operatorem systemu dystrybucyjnego jest PSG Sp. z.o.o. z siedzibą w Tarnowie.
    Stawki opłat dystrybucyjnych nalezy podać zgodnie z Taryfą nr 11 OSD zatwierdzoną przez Prezesa Urzędu Regulacji Energetyki w dniu 17 grudnia 2022 r. decyzją nr DRG.DRG-2.4212.65.2022.KGa, zmienioną decyzją Prezesa Urzędu Regulacji Energetyki nr DRG.DRG-2.4212.88.2022.KGa z dnia 2 stycznia 2023 r. </t>
  </si>
  <si>
    <r>
      <t xml:space="preserve">2. Zamawiajacy w celu ułatwienia Wykonawcom obliczenia ceny oferty podał w poszczególnych komórkach stawki opłat za dystrybucję paliwa gazowego zgodnie z podaną taryfą OSD dla </t>
    </r>
    <r>
      <rPr>
        <b/>
        <sz val="10"/>
        <rFont val="Cambria"/>
        <family val="1"/>
        <charset val="238"/>
        <scheme val="major"/>
      </rPr>
      <t>obszaru taryfowego tarnowskiego</t>
    </r>
    <r>
      <rPr>
        <sz val="9"/>
        <rFont val="Cambria"/>
        <family val="1"/>
        <charset val="238"/>
        <scheme val="major"/>
      </rPr>
      <t xml:space="preserve">.
     Jeżeli po dniu wszczęcia postępowania przed dniem składania ofert taryfa OSD zostanie zmieniona, wówczas należy wprowadzić nowe obowiązujące stawki za dystrybucję paliwa gazowego.
  </t>
    </r>
    <r>
      <rPr>
        <b/>
        <sz val="9"/>
        <rFont val="Cambria"/>
        <family val="1"/>
        <charset val="238"/>
        <scheme val="major"/>
      </rPr>
      <t xml:space="preserve">
     Rozliczenia będą prowadzone zgodnie z aktualnie obowiązującą taryfą OSD na dzień wystawienia faktury.</t>
    </r>
  </si>
  <si>
    <t xml:space="preserve"> -28-</t>
  </si>
  <si>
    <t xml:space="preserve"> -29-</t>
  </si>
  <si>
    <r>
      <t xml:space="preserve">Udział procentowy
podlegające ochronie taryfowej </t>
    </r>
    <r>
      <rPr>
        <vertAlign val="superscript"/>
        <sz val="10"/>
        <color theme="1"/>
        <rFont val="Cambria"/>
        <family val="1"/>
        <charset val="238"/>
        <scheme val="major"/>
      </rPr>
      <t>1</t>
    </r>
  </si>
  <si>
    <t>Udział procentowy
poza rozliczeniem taryfowym</t>
  </si>
  <si>
    <t xml:space="preserve"> -30-</t>
  </si>
  <si>
    <t xml:space="preserve"> -31-</t>
  </si>
  <si>
    <t>Razem opłata zmienna netto
[zł]
[(kol.9+kol.11)xkol.21/100)
+(kol.10+kol.12)xkol.22/100]</t>
  </si>
  <si>
    <t>RAZEM SPRZEDAŻ
netto
[zł] 
[(kol.9xkol.14)/100 
+ (kol.10xkol.15)/100
+ (kol.11xkol.16)/100
+ (kol.12xkol.17)/100
+ (kol.2xkol.7xkol.18)
+ (kol.3xkol.7xkol.19)]</t>
  </si>
  <si>
    <t>Cena oferty netto
[zł] 
(kol. 20 + kol. 27)</t>
  </si>
  <si>
    <t>Cena oferty brutto [zł] 
(kol. 28 + kol. 30)</t>
  </si>
  <si>
    <t>RAZEM DYSTRYBUCJA
netto
[zł] 
(kol.23 + kol.26)</t>
  </si>
  <si>
    <t>Wartość podatku VAT 
[zł] 
(kol.28 x kol.29)</t>
  </si>
  <si>
    <t>Szacunkowe zapotrzebowanie 
na paliwo gazowe 
RAZEM
[kWh]
(kol.9+kol.10+kol.11+kol.12)</t>
  </si>
  <si>
    <t>Razem opłata stała netto
[zł]
a) dla grup taryfowych:
W-1.1, W-2.1,  
W-3.6, W-4, 
[(kol.2×kol.7×kol.24xkol.4)
+(kol.2×kol.7×kol.25xkol.5)
+(kol.3×kol.7×kol.24xkol.4)
+(kol.3×kol.7×kol.25xkol.5)]
b) dla grup taryfowych:
W-5.1
[(kol.6×kol.8×kol.24xkol.4/100)
+(kol.6×kol.8×kol.25xkol.5/100)]</t>
  </si>
  <si>
    <t>Stawka opłaty stałej netto
a) dla grup taryfowych:
W-1.1, W-2.1, 
W-3.6, W-4
[zł/m-c]
b) dla grup taryfowych:
W-5.1
[gr/(kWh/h) za h]</t>
  </si>
  <si>
    <t xml:space="preserve"> </t>
  </si>
  <si>
    <t>Załacznik nr 1a - formularz cenowy - ZMIENIONY 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</si>
</sst>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\ &quot;zł&quot;;[Red]\-#,##0.000\ &quot;zł&quot;"/>
    <numFmt numFmtId="166" formatCode="#,##0.00_ ;\-#,##0.00\ "/>
    <numFmt numFmtId="167" formatCode="#,##0.000"/>
  </numFmts>
  <fonts count="14" x14ac:knownFonts="1">
    <font>
      <sz val="11"/>
      <color theme="1"/>
      <name val="Arial"/>
      <family val="2"/>
      <charset val="238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b/>
      <vertAlign val="superscript"/>
      <sz val="9"/>
      <color theme="1"/>
      <name val="Cambria"/>
      <family val="1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5FFD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3" fontId="6" fillId="0" borderId="0" xfId="0" applyNumberFormat="1" applyFont="1" applyFill="1"/>
    <xf numFmtId="0" fontId="6" fillId="0" borderId="0" xfId="0" applyFont="1" applyFill="1"/>
    <xf numFmtId="3" fontId="1" fillId="0" borderId="0" xfId="0" applyNumberFormat="1" applyFont="1" applyFill="1" applyAlignment="1">
      <alignment vertical="top" wrapText="1"/>
    </xf>
    <xf numFmtId="43" fontId="6" fillId="0" borderId="0" xfId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right" vertical="center"/>
    </xf>
    <xf numFmtId="43" fontId="9" fillId="0" borderId="9" xfId="1" applyFont="1" applyFill="1" applyBorder="1" applyAlignment="1">
      <alignment horizontal="center" vertical="center"/>
    </xf>
    <xf numFmtId="166" fontId="9" fillId="0" borderId="6" xfId="1" applyNumberFormat="1" applyFont="1" applyFill="1" applyBorder="1" applyAlignment="1">
      <alignment horizontal="right" vertical="center"/>
    </xf>
    <xf numFmtId="43" fontId="9" fillId="0" borderId="7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9" fillId="4" borderId="1" xfId="0" applyNumberFormat="1" applyFont="1" applyFill="1" applyBorder="1" applyAlignment="1">
      <alignment horizontal="right" vertical="center"/>
    </xf>
    <xf numFmtId="4" fontId="9" fillId="4" borderId="6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 wrapText="1"/>
    </xf>
    <xf numFmtId="165" fontId="10" fillId="0" borderId="17" xfId="2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right" vertical="center"/>
    </xf>
    <xf numFmtId="164" fontId="9" fillId="0" borderId="6" xfId="0" applyNumberFormat="1" applyFont="1" applyFill="1" applyBorder="1" applyAlignment="1">
      <alignment horizontal="center" vertical="center"/>
    </xf>
    <xf numFmtId="43" fontId="10" fillId="0" borderId="6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4" fontId="9" fillId="0" borderId="20" xfId="1" applyNumberFormat="1" applyFont="1" applyFill="1" applyBorder="1" applyAlignment="1">
      <alignment horizontal="right" vertical="center"/>
    </xf>
    <xf numFmtId="9" fontId="9" fillId="0" borderId="15" xfId="3" applyNumberFormat="1" applyFont="1" applyFill="1" applyBorder="1" applyAlignment="1">
      <alignment horizontal="right" vertical="center"/>
    </xf>
    <xf numFmtId="4" fontId="9" fillId="0" borderId="15" xfId="1" applyNumberFormat="1" applyFont="1" applyFill="1" applyBorder="1" applyAlignment="1">
      <alignment horizontal="right" vertical="center"/>
    </xf>
    <xf numFmtId="4" fontId="9" fillId="0" borderId="19" xfId="1" applyNumberFormat="1" applyFont="1" applyFill="1" applyBorder="1" applyAlignment="1">
      <alignment horizontal="right" vertical="center"/>
    </xf>
    <xf numFmtId="9" fontId="10" fillId="0" borderId="1" xfId="3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9" fillId="0" borderId="8" xfId="1" applyNumberFormat="1" applyFont="1" applyFill="1" applyBorder="1" applyAlignment="1">
      <alignment horizontal="right" vertical="center"/>
    </xf>
    <xf numFmtId="4" fontId="10" fillId="0" borderId="9" xfId="0" applyNumberFormat="1" applyFont="1" applyFill="1" applyBorder="1" applyAlignment="1">
      <alignment horizontal="right" vertical="center"/>
    </xf>
    <xf numFmtId="4" fontId="9" fillId="0" borderId="10" xfId="1" applyNumberFormat="1" applyFont="1" applyFill="1" applyBorder="1" applyAlignment="1">
      <alignment horizontal="right" vertical="center"/>
    </xf>
    <xf numFmtId="9" fontId="10" fillId="0" borderId="6" xfId="3" applyFont="1" applyFill="1" applyBorder="1" applyAlignment="1">
      <alignment horizontal="right" vertical="center"/>
    </xf>
    <xf numFmtId="4" fontId="10" fillId="0" borderId="6" xfId="0" applyNumberFormat="1" applyFont="1" applyFill="1" applyBorder="1" applyAlignment="1">
      <alignment horizontal="right" vertical="center"/>
    </xf>
    <xf numFmtId="4" fontId="10" fillId="0" borderId="7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 vertical="top" wrapText="1"/>
    </xf>
    <xf numFmtId="166" fontId="6" fillId="0" borderId="0" xfId="0" applyNumberFormat="1" applyFont="1" applyFill="1"/>
    <xf numFmtId="167" fontId="9" fillId="4" borderId="8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167" fontId="9" fillId="4" borderId="10" xfId="0" applyNumberFormat="1" applyFont="1" applyFill="1" applyBorder="1" applyAlignment="1">
      <alignment horizontal="right" vertical="center"/>
    </xf>
    <xf numFmtId="167" fontId="9" fillId="4" borderId="6" xfId="0" applyNumberFormat="1" applyFont="1" applyFill="1" applyBorder="1" applyAlignment="1">
      <alignment horizontal="right" vertical="center"/>
    </xf>
    <xf numFmtId="0" fontId="9" fillId="5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0" fontId="9" fillId="0" borderId="1" xfId="3" applyNumberFormat="1" applyFont="1" applyFill="1" applyBorder="1" applyAlignment="1">
      <alignment horizontal="center" vertical="center" wrapText="1"/>
    </xf>
    <xf numFmtId="10" fontId="9" fillId="0" borderId="6" xfId="3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10" borderId="1" xfId="0" applyNumberFormat="1" applyFont="1" applyFill="1" applyBorder="1" applyAlignment="1">
      <alignment horizontal="center" vertical="center"/>
    </xf>
    <xf numFmtId="3" fontId="9" fillId="10" borderId="1" xfId="0" applyNumberFormat="1" applyFont="1" applyFill="1" applyBorder="1" applyAlignment="1">
      <alignment horizontal="right" vertical="center"/>
    </xf>
    <xf numFmtId="3" fontId="9" fillId="10" borderId="9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colors>
    <mruColors>
      <color rgb="FF43BC00"/>
      <color rgb="FFC5FFD4"/>
      <color rgb="FF00CC66"/>
      <color rgb="FF00EA75"/>
      <color rgb="FF00FF00"/>
      <color rgb="FF99FF66"/>
      <color rgb="FFECFAF4"/>
      <color rgb="FFD0F4E4"/>
      <color rgb="FFB0EC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48"/>
  <sheetViews>
    <sheetView showGridLines="0" tabSelected="1" zoomScale="55" zoomScaleNormal="55" zoomScaleSheetLayoutView="55" zoomScalePageLayoutView="70" workbookViewId="0">
      <selection activeCell="B3" sqref="B3:AF3"/>
    </sheetView>
  </sheetViews>
  <sheetFormatPr defaultRowHeight="24.95" customHeight="1" x14ac:dyDescent="0.2"/>
  <cols>
    <col min="1" max="1" width="3.875" style="4" customWidth="1"/>
    <col min="2" max="2" width="21.5" style="4" customWidth="1"/>
    <col min="3" max="3" width="9.625" style="4" customWidth="1"/>
    <col min="4" max="6" width="10.125" style="4" customWidth="1"/>
    <col min="7" max="9" width="8.375" style="4" customWidth="1"/>
    <col min="10" max="13" width="10.875" style="4" customWidth="1"/>
    <col min="14" max="14" width="23.125" style="4" customWidth="1"/>
    <col min="15" max="20" width="11" style="4" customWidth="1"/>
    <col min="21" max="21" width="17.75" style="4" customWidth="1"/>
    <col min="22" max="23" width="10.625" style="4" customWidth="1"/>
    <col min="24" max="24" width="22.5" style="4" customWidth="1"/>
    <col min="25" max="26" width="10.625" style="4" customWidth="1"/>
    <col min="27" max="27" width="25.375" style="4" customWidth="1"/>
    <col min="28" max="28" width="17.375" style="4" customWidth="1"/>
    <col min="29" max="29" width="14.375" style="4" customWidth="1"/>
    <col min="30" max="30" width="10.5" style="4" customWidth="1"/>
    <col min="31" max="31" width="13.25" style="4" customWidth="1"/>
    <col min="32" max="32" width="14.625" style="4" customWidth="1"/>
    <col min="33" max="33" width="13.625" style="4" customWidth="1"/>
    <col min="34" max="35" width="9.875" style="4" bestFit="1" customWidth="1"/>
    <col min="36" max="16384" width="9" style="4"/>
  </cols>
  <sheetData>
    <row r="1" spans="2:40" ht="6.75" customHeight="1" x14ac:dyDescent="0.2"/>
    <row r="2" spans="2:40" ht="39" customHeight="1" x14ac:dyDescent="0.2">
      <c r="O2" s="4" t="s">
        <v>75</v>
      </c>
      <c r="AA2" s="11"/>
      <c r="AB2" s="12"/>
      <c r="AC2" s="12"/>
      <c r="AF2" s="27" t="s">
        <v>76</v>
      </c>
      <c r="AG2" s="9"/>
      <c r="AH2" s="9"/>
      <c r="AI2" s="9"/>
      <c r="AJ2" s="9"/>
      <c r="AK2" s="9"/>
      <c r="AL2" s="9"/>
      <c r="AM2" s="9"/>
      <c r="AN2" s="9"/>
    </row>
    <row r="3" spans="2:40" ht="57.75" customHeight="1" x14ac:dyDescent="0.2">
      <c r="B3" s="89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9"/>
      <c r="AH3" s="9"/>
      <c r="AI3" s="9"/>
      <c r="AJ3" s="9"/>
      <c r="AK3" s="9"/>
      <c r="AL3" s="9"/>
      <c r="AM3" s="9"/>
      <c r="AN3" s="9"/>
    </row>
    <row r="4" spans="2:40" ht="10.5" customHeight="1" thickBo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G4" s="9"/>
      <c r="AH4" s="9"/>
      <c r="AI4" s="9"/>
      <c r="AJ4" s="9"/>
      <c r="AK4" s="9"/>
      <c r="AL4" s="9"/>
      <c r="AM4" s="9"/>
      <c r="AN4" s="9"/>
    </row>
    <row r="5" spans="2:40" ht="38.25" customHeight="1" thickBot="1" x14ac:dyDescent="0.25">
      <c r="B5" s="103" t="s">
        <v>22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108" t="s">
        <v>5</v>
      </c>
      <c r="P5" s="108"/>
      <c r="Q5" s="108"/>
      <c r="R5" s="108"/>
      <c r="S5" s="108"/>
      <c r="T5" s="108"/>
      <c r="U5" s="108"/>
      <c r="V5" s="94" t="s">
        <v>30</v>
      </c>
      <c r="W5" s="95"/>
      <c r="X5" s="95"/>
      <c r="Y5" s="95"/>
      <c r="Z5" s="95"/>
      <c r="AA5" s="95"/>
      <c r="AB5" s="96"/>
      <c r="AC5" s="87" t="s">
        <v>35</v>
      </c>
      <c r="AD5" s="87"/>
      <c r="AE5" s="87"/>
      <c r="AF5" s="88"/>
      <c r="AG5" s="3"/>
    </row>
    <row r="6" spans="2:40" ht="102" customHeight="1" x14ac:dyDescent="0.2">
      <c r="B6" s="118" t="s">
        <v>49</v>
      </c>
      <c r="C6" s="109" t="s">
        <v>1</v>
      </c>
      <c r="D6" s="110"/>
      <c r="E6" s="110"/>
      <c r="F6" s="111"/>
      <c r="G6" s="97" t="s">
        <v>3</v>
      </c>
      <c r="H6" s="97" t="s">
        <v>0</v>
      </c>
      <c r="I6" s="97" t="s">
        <v>6</v>
      </c>
      <c r="J6" s="107" t="s">
        <v>23</v>
      </c>
      <c r="K6" s="107"/>
      <c r="L6" s="107" t="s">
        <v>24</v>
      </c>
      <c r="M6" s="107"/>
      <c r="N6" s="99" t="s">
        <v>72</v>
      </c>
      <c r="O6" s="106" t="s">
        <v>45</v>
      </c>
      <c r="P6" s="107"/>
      <c r="Q6" s="107" t="s">
        <v>46</v>
      </c>
      <c r="R6" s="107"/>
      <c r="S6" s="120" t="s">
        <v>55</v>
      </c>
      <c r="T6" s="121"/>
      <c r="U6" s="99" t="s">
        <v>67</v>
      </c>
      <c r="V6" s="122" t="s">
        <v>2</v>
      </c>
      <c r="W6" s="123"/>
      <c r="X6" s="97" t="s">
        <v>66</v>
      </c>
      <c r="Y6" s="124" t="s">
        <v>74</v>
      </c>
      <c r="Z6" s="123"/>
      <c r="AA6" s="97" t="s">
        <v>73</v>
      </c>
      <c r="AB6" s="99" t="s">
        <v>70</v>
      </c>
      <c r="AC6" s="90" t="s">
        <v>68</v>
      </c>
      <c r="AD6" s="92" t="s">
        <v>47</v>
      </c>
      <c r="AE6" s="92" t="s">
        <v>71</v>
      </c>
      <c r="AF6" s="101" t="s">
        <v>69</v>
      </c>
      <c r="AG6" s="3"/>
    </row>
    <row r="7" spans="2:40" ht="106.5" customHeight="1" thickBot="1" x14ac:dyDescent="0.25">
      <c r="B7" s="119"/>
      <c r="C7" s="35" t="s">
        <v>48</v>
      </c>
      <c r="D7" s="36" t="s">
        <v>21</v>
      </c>
      <c r="E7" s="35" t="s">
        <v>62</v>
      </c>
      <c r="F7" s="36" t="s">
        <v>63</v>
      </c>
      <c r="G7" s="98"/>
      <c r="H7" s="98"/>
      <c r="I7" s="98"/>
      <c r="J7" s="35" t="s">
        <v>48</v>
      </c>
      <c r="K7" s="35" t="s">
        <v>21</v>
      </c>
      <c r="L7" s="35" t="s">
        <v>48</v>
      </c>
      <c r="M7" s="35" t="s">
        <v>21</v>
      </c>
      <c r="N7" s="100"/>
      <c r="O7" s="46" t="s">
        <v>48</v>
      </c>
      <c r="P7" s="36" t="s">
        <v>21</v>
      </c>
      <c r="Q7" s="35" t="s">
        <v>48</v>
      </c>
      <c r="R7" s="35" t="s">
        <v>21</v>
      </c>
      <c r="S7" s="35" t="s">
        <v>48</v>
      </c>
      <c r="T7" s="36" t="s">
        <v>21</v>
      </c>
      <c r="U7" s="100"/>
      <c r="V7" s="46" t="s">
        <v>48</v>
      </c>
      <c r="W7" s="36" t="s">
        <v>21</v>
      </c>
      <c r="X7" s="98"/>
      <c r="Y7" s="35" t="s">
        <v>48</v>
      </c>
      <c r="Z7" s="36" t="s">
        <v>21</v>
      </c>
      <c r="AA7" s="98"/>
      <c r="AB7" s="100"/>
      <c r="AC7" s="91"/>
      <c r="AD7" s="93"/>
      <c r="AE7" s="93"/>
      <c r="AF7" s="102"/>
      <c r="AG7" s="3"/>
    </row>
    <row r="8" spans="2:40" ht="19.5" customHeight="1" x14ac:dyDescent="0.2">
      <c r="B8" s="80" t="s">
        <v>7</v>
      </c>
      <c r="C8" s="45" t="s">
        <v>8</v>
      </c>
      <c r="D8" s="45" t="s">
        <v>9</v>
      </c>
      <c r="E8" s="45" t="s">
        <v>10</v>
      </c>
      <c r="F8" s="45" t="s">
        <v>11</v>
      </c>
      <c r="G8" s="45" t="s">
        <v>12</v>
      </c>
      <c r="H8" s="45" t="s">
        <v>13</v>
      </c>
      <c r="I8" s="45" t="s">
        <v>14</v>
      </c>
      <c r="J8" s="45" t="s">
        <v>15</v>
      </c>
      <c r="K8" s="45" t="s">
        <v>16</v>
      </c>
      <c r="L8" s="45" t="s">
        <v>17</v>
      </c>
      <c r="M8" s="45" t="s">
        <v>25</v>
      </c>
      <c r="N8" s="81" t="s">
        <v>26</v>
      </c>
      <c r="O8" s="80" t="s">
        <v>27</v>
      </c>
      <c r="P8" s="45" t="s">
        <v>28</v>
      </c>
      <c r="Q8" s="45" t="s">
        <v>29</v>
      </c>
      <c r="R8" s="45" t="s">
        <v>31</v>
      </c>
      <c r="S8" s="45" t="s">
        <v>32</v>
      </c>
      <c r="T8" s="45" t="s">
        <v>33</v>
      </c>
      <c r="U8" s="81" t="s">
        <v>34</v>
      </c>
      <c r="V8" s="80" t="s">
        <v>36</v>
      </c>
      <c r="W8" s="45" t="s">
        <v>37</v>
      </c>
      <c r="X8" s="45" t="s">
        <v>38</v>
      </c>
      <c r="Y8" s="45" t="s">
        <v>39</v>
      </c>
      <c r="Z8" s="45" t="s">
        <v>40</v>
      </c>
      <c r="AA8" s="45" t="s">
        <v>56</v>
      </c>
      <c r="AB8" s="81" t="s">
        <v>57</v>
      </c>
      <c r="AC8" s="80" t="s">
        <v>60</v>
      </c>
      <c r="AD8" s="45" t="s">
        <v>61</v>
      </c>
      <c r="AE8" s="45" t="s">
        <v>64</v>
      </c>
      <c r="AF8" s="81" t="s">
        <v>65</v>
      </c>
      <c r="AG8" s="3"/>
    </row>
    <row r="9" spans="2:40" ht="30.75" customHeight="1" x14ac:dyDescent="0.2">
      <c r="B9" s="82" t="s">
        <v>51</v>
      </c>
      <c r="C9" s="21">
        <v>28</v>
      </c>
      <c r="D9" s="21">
        <v>0</v>
      </c>
      <c r="E9" s="44">
        <v>1</v>
      </c>
      <c r="F9" s="44">
        <v>0</v>
      </c>
      <c r="G9" s="43" t="s">
        <v>4</v>
      </c>
      <c r="H9" s="21">
        <v>12</v>
      </c>
      <c r="I9" s="21" t="s">
        <v>41</v>
      </c>
      <c r="J9" s="37">
        <v>12120</v>
      </c>
      <c r="K9" s="37">
        <v>0</v>
      </c>
      <c r="L9" s="37">
        <v>2520</v>
      </c>
      <c r="M9" s="37">
        <v>0</v>
      </c>
      <c r="N9" s="74">
        <f>+J9+K9+L9+M9</f>
        <v>14640</v>
      </c>
      <c r="O9" s="61"/>
      <c r="P9" s="62"/>
      <c r="Q9" s="62"/>
      <c r="R9" s="62"/>
      <c r="S9" s="33"/>
      <c r="T9" s="33"/>
      <c r="U9" s="73">
        <f>+ROUND((J9*O9/100+K9*P9/100+L9*Q9/100+M9*R9/100+C9*H9*S9+D9*H9*T9),2)</f>
        <v>0</v>
      </c>
      <c r="V9" s="76">
        <v>5.3760000000000003</v>
      </c>
      <c r="W9" s="39">
        <v>6.524</v>
      </c>
      <c r="X9" s="40">
        <f>+ROUND((J9+L9)*V9/100+(K9+M9)*W9/100,2)</f>
        <v>787.05</v>
      </c>
      <c r="Y9" s="14">
        <v>3.55</v>
      </c>
      <c r="Z9" s="14">
        <v>4.3099999999999996</v>
      </c>
      <c r="AA9" s="23">
        <f>+ROUND((C9*H9*Y9*E9)+(C9*H9*Z9*F9)+(D9*H9*Y9*E9)+(D9*H9*Z9*F9),2)</f>
        <v>1192.8</v>
      </c>
      <c r="AB9" s="24">
        <f t="shared" ref="AB9" si="0">+X9+AA9</f>
        <v>1979.85</v>
      </c>
      <c r="AC9" s="53">
        <f t="shared" ref="AC9:AC11" si="1">+U9+AB9</f>
        <v>1979.85</v>
      </c>
      <c r="AD9" s="51">
        <v>0.23</v>
      </c>
      <c r="AE9" s="52">
        <f t="shared" ref="AE9" si="2">+ROUND(AC9*AD9,2)</f>
        <v>455.37</v>
      </c>
      <c r="AF9" s="54">
        <f t="shared" ref="AF9" si="3">+AE9+AC9</f>
        <v>2435.2199999999998</v>
      </c>
      <c r="AG9" s="3"/>
    </row>
    <row r="10" spans="2:40" ht="30.75" customHeight="1" x14ac:dyDescent="0.2">
      <c r="B10" s="82" t="s">
        <v>51</v>
      </c>
      <c r="C10" s="21">
        <v>4</v>
      </c>
      <c r="D10" s="21">
        <v>0</v>
      </c>
      <c r="E10" s="44">
        <v>0.5</v>
      </c>
      <c r="F10" s="44">
        <v>0.5</v>
      </c>
      <c r="G10" s="43" t="s">
        <v>4</v>
      </c>
      <c r="H10" s="21">
        <v>12</v>
      </c>
      <c r="I10" s="21" t="s">
        <v>41</v>
      </c>
      <c r="J10" s="37">
        <v>2880</v>
      </c>
      <c r="K10" s="37">
        <v>2880</v>
      </c>
      <c r="L10" s="37">
        <v>0</v>
      </c>
      <c r="M10" s="37">
        <v>0</v>
      </c>
      <c r="N10" s="74">
        <f t="shared" ref="N10:N11" si="4">+J10+K10+L10+M10</f>
        <v>5760</v>
      </c>
      <c r="O10" s="61"/>
      <c r="P10" s="62"/>
      <c r="Q10" s="62"/>
      <c r="R10" s="62"/>
      <c r="S10" s="33"/>
      <c r="T10" s="33"/>
      <c r="U10" s="73">
        <f t="shared" ref="U10:U11" si="5">+ROUND((J10*O10/100+K10*P10/100+L10*Q10/100+M10*R10/100+C10*H10*S10+D10*H10*T10),2)</f>
        <v>0</v>
      </c>
      <c r="V10" s="76">
        <v>5.3760000000000003</v>
      </c>
      <c r="W10" s="39">
        <v>6.524</v>
      </c>
      <c r="X10" s="40">
        <f t="shared" ref="X10:X11" si="6">+ROUND((J10+L10)*V10/100+(K10+M10)*W10/100,2)</f>
        <v>342.72</v>
      </c>
      <c r="Y10" s="14">
        <v>3.55</v>
      </c>
      <c r="Z10" s="14">
        <v>4.3099999999999996</v>
      </c>
      <c r="AA10" s="23">
        <f t="shared" ref="AA10:AA11" si="7">+ROUND((C10*H10*Y10*E10)+(C10*H10*Z10*F10)+(D10*H10*Y10*E10)+(D10*H10*Z10*F10),2)</f>
        <v>188.64</v>
      </c>
      <c r="AB10" s="24">
        <f t="shared" ref="AB10:AB11" si="8">+X10+AA10</f>
        <v>531.36</v>
      </c>
      <c r="AC10" s="53">
        <f t="shared" si="1"/>
        <v>531.36</v>
      </c>
      <c r="AD10" s="51">
        <v>0.23</v>
      </c>
      <c r="AE10" s="52">
        <f t="shared" ref="AE10:AE11" si="9">+ROUND(AC10*AD10,2)</f>
        <v>122.21</v>
      </c>
      <c r="AF10" s="54">
        <f t="shared" ref="AF10:AF11" si="10">+AE10+AC10</f>
        <v>653.57000000000005</v>
      </c>
      <c r="AG10" s="3"/>
    </row>
    <row r="11" spans="2:40" ht="30.75" customHeight="1" x14ac:dyDescent="0.2">
      <c r="B11" s="82" t="s">
        <v>51</v>
      </c>
      <c r="C11" s="21">
        <v>0</v>
      </c>
      <c r="D11" s="21">
        <v>9</v>
      </c>
      <c r="E11" s="44">
        <v>0</v>
      </c>
      <c r="F11" s="44">
        <v>1</v>
      </c>
      <c r="G11" s="43" t="s">
        <v>4</v>
      </c>
      <c r="H11" s="21">
        <v>12</v>
      </c>
      <c r="I11" s="21" t="s">
        <v>41</v>
      </c>
      <c r="J11" s="37">
        <v>0</v>
      </c>
      <c r="K11" s="37">
        <v>6360</v>
      </c>
      <c r="L11" s="37">
        <v>0</v>
      </c>
      <c r="M11" s="37">
        <v>0</v>
      </c>
      <c r="N11" s="74">
        <f t="shared" si="4"/>
        <v>6360</v>
      </c>
      <c r="O11" s="61"/>
      <c r="P11" s="62"/>
      <c r="Q11" s="62"/>
      <c r="R11" s="62"/>
      <c r="S11" s="33"/>
      <c r="T11" s="33"/>
      <c r="U11" s="73">
        <f t="shared" si="5"/>
        <v>0</v>
      </c>
      <c r="V11" s="76">
        <v>5.3760000000000003</v>
      </c>
      <c r="W11" s="39">
        <v>6.524</v>
      </c>
      <c r="X11" s="40">
        <f t="shared" si="6"/>
        <v>414.93</v>
      </c>
      <c r="Y11" s="14">
        <v>3.55</v>
      </c>
      <c r="Z11" s="14">
        <v>4.3099999999999996</v>
      </c>
      <c r="AA11" s="23">
        <f t="shared" si="7"/>
        <v>465.48</v>
      </c>
      <c r="AB11" s="24">
        <f t="shared" si="8"/>
        <v>880.41000000000008</v>
      </c>
      <c r="AC11" s="53">
        <f t="shared" si="1"/>
        <v>880.41000000000008</v>
      </c>
      <c r="AD11" s="51">
        <v>0.23</v>
      </c>
      <c r="AE11" s="52">
        <f t="shared" si="9"/>
        <v>202.49</v>
      </c>
      <c r="AF11" s="54">
        <f t="shared" si="10"/>
        <v>1082.9000000000001</v>
      </c>
      <c r="AG11" s="3"/>
    </row>
    <row r="12" spans="2:40" ht="30.75" customHeight="1" x14ac:dyDescent="0.2">
      <c r="B12" s="67" t="s">
        <v>52</v>
      </c>
      <c r="C12" s="21">
        <v>30</v>
      </c>
      <c r="D12" s="21">
        <v>0</v>
      </c>
      <c r="E12" s="44">
        <v>1</v>
      </c>
      <c r="F12" s="44">
        <v>0</v>
      </c>
      <c r="G12" s="43" t="s">
        <v>4</v>
      </c>
      <c r="H12" s="21">
        <v>12</v>
      </c>
      <c r="I12" s="21" t="s">
        <v>41</v>
      </c>
      <c r="J12" s="37">
        <v>188650</v>
      </c>
      <c r="K12" s="37">
        <v>0</v>
      </c>
      <c r="L12" s="37">
        <v>8400</v>
      </c>
      <c r="M12" s="37">
        <v>0</v>
      </c>
      <c r="N12" s="74">
        <f t="shared" ref="N12" si="11">+J12+K12+L12+M12</f>
        <v>197050</v>
      </c>
      <c r="O12" s="61"/>
      <c r="P12" s="62"/>
      <c r="Q12" s="62"/>
      <c r="R12" s="62"/>
      <c r="S12" s="33"/>
      <c r="T12" s="33"/>
      <c r="U12" s="73">
        <f t="shared" ref="U12" si="12">+ROUND((J12*O12/100+K12*P12/100+L12*Q12/100+M12*R12/100+C12*H12*S12+D12*H12*T12),2)</f>
        <v>0</v>
      </c>
      <c r="V12" s="76">
        <v>3.91</v>
      </c>
      <c r="W12" s="39">
        <v>4.7450000000000001</v>
      </c>
      <c r="X12" s="40">
        <f t="shared" ref="X12" si="13">+ROUND((J12+L12)*V12/100+(K12+M12)*W12/100,2)</f>
        <v>7704.66</v>
      </c>
      <c r="Y12" s="14">
        <v>9.0399999999999991</v>
      </c>
      <c r="Z12" s="14">
        <v>10.97</v>
      </c>
      <c r="AA12" s="23">
        <f t="shared" ref="AA12" si="14">+ROUND((C12*H12*Y12*E12)+(C12*H12*Z12*F12)+(D12*H12*Y12*E12)+(D12*H12*Z12*F12),2)</f>
        <v>3254.4</v>
      </c>
      <c r="AB12" s="24">
        <f t="shared" ref="AB12" si="15">+X12+AA12</f>
        <v>10959.06</v>
      </c>
      <c r="AC12" s="53">
        <f t="shared" ref="AC12" si="16">+U12+AB12</f>
        <v>10959.06</v>
      </c>
      <c r="AD12" s="51">
        <v>0.23</v>
      </c>
      <c r="AE12" s="52">
        <f t="shared" ref="AE12" si="17">+ROUND(AC12*AD12,2)</f>
        <v>2520.58</v>
      </c>
      <c r="AF12" s="54">
        <f t="shared" ref="AF12" si="18">+AE12+AC12</f>
        <v>13479.64</v>
      </c>
      <c r="AG12" s="3"/>
    </row>
    <row r="13" spans="2:40" ht="30.75" customHeight="1" x14ac:dyDescent="0.2">
      <c r="B13" s="67" t="s">
        <v>52</v>
      </c>
      <c r="C13" s="21">
        <v>1</v>
      </c>
      <c r="D13" s="21">
        <v>0</v>
      </c>
      <c r="E13" s="44">
        <v>0.5</v>
      </c>
      <c r="F13" s="44">
        <v>0.5</v>
      </c>
      <c r="G13" s="43" t="s">
        <v>4</v>
      </c>
      <c r="H13" s="21">
        <v>12</v>
      </c>
      <c r="I13" s="21" t="s">
        <v>41</v>
      </c>
      <c r="J13" s="37">
        <v>3300</v>
      </c>
      <c r="K13" s="37">
        <v>3300</v>
      </c>
      <c r="L13" s="37">
        <v>0</v>
      </c>
      <c r="M13" s="37">
        <v>0</v>
      </c>
      <c r="N13" s="74">
        <f t="shared" ref="N13:N14" si="19">+J13+K13+L13+M13</f>
        <v>6600</v>
      </c>
      <c r="O13" s="61"/>
      <c r="P13" s="62"/>
      <c r="Q13" s="62"/>
      <c r="R13" s="62"/>
      <c r="S13" s="33"/>
      <c r="T13" s="33"/>
      <c r="U13" s="73">
        <f t="shared" ref="U13:U14" si="20">+ROUND((J13*O13/100+K13*P13/100+L13*Q13/100+M13*R13/100+C13*H13*S13+D13*H13*T13),2)</f>
        <v>0</v>
      </c>
      <c r="V13" s="76">
        <v>3.91</v>
      </c>
      <c r="W13" s="39">
        <v>4.7450000000000001</v>
      </c>
      <c r="X13" s="40">
        <f t="shared" ref="X13:X14" si="21">+ROUND((J13+L13)*V13/100+(K13+M13)*W13/100,2)</f>
        <v>285.62</v>
      </c>
      <c r="Y13" s="14">
        <v>9.0399999999999991</v>
      </c>
      <c r="Z13" s="14">
        <v>10.97</v>
      </c>
      <c r="AA13" s="23">
        <f t="shared" ref="AA13:AA14" si="22">+ROUND((C13*H13*Y13*E13)+(C13*H13*Z13*F13)+(D13*H13*Y13*E13)+(D13*H13*Z13*F13),2)</f>
        <v>120.06</v>
      </c>
      <c r="AB13" s="24">
        <f t="shared" ref="AB13:AB14" si="23">+X13+AA13</f>
        <v>405.68</v>
      </c>
      <c r="AC13" s="53">
        <f t="shared" ref="AC13:AC14" si="24">+U13+AB13</f>
        <v>405.68</v>
      </c>
      <c r="AD13" s="51">
        <v>0.23</v>
      </c>
      <c r="AE13" s="52">
        <f t="shared" ref="AE13:AE14" si="25">+ROUND(AC13*AD13,2)</f>
        <v>93.31</v>
      </c>
      <c r="AF13" s="54">
        <f t="shared" ref="AF13:AF14" si="26">+AE13+AC13</f>
        <v>498.99</v>
      </c>
      <c r="AG13" s="3"/>
    </row>
    <row r="14" spans="2:40" ht="30.75" customHeight="1" x14ac:dyDescent="0.2">
      <c r="B14" s="67" t="s">
        <v>52</v>
      </c>
      <c r="C14" s="21">
        <v>0</v>
      </c>
      <c r="D14" s="21">
        <v>7</v>
      </c>
      <c r="E14" s="44">
        <v>0</v>
      </c>
      <c r="F14" s="44">
        <v>1</v>
      </c>
      <c r="G14" s="43" t="s">
        <v>4</v>
      </c>
      <c r="H14" s="21">
        <v>12</v>
      </c>
      <c r="I14" s="21" t="s">
        <v>41</v>
      </c>
      <c r="J14" s="37">
        <v>0</v>
      </c>
      <c r="K14" s="37">
        <v>49200</v>
      </c>
      <c r="L14" s="37">
        <v>0</v>
      </c>
      <c r="M14" s="37">
        <v>0</v>
      </c>
      <c r="N14" s="74">
        <f t="shared" si="19"/>
        <v>49200</v>
      </c>
      <c r="O14" s="61"/>
      <c r="P14" s="62"/>
      <c r="Q14" s="62"/>
      <c r="R14" s="62"/>
      <c r="S14" s="33"/>
      <c r="T14" s="33"/>
      <c r="U14" s="73">
        <f t="shared" si="20"/>
        <v>0</v>
      </c>
      <c r="V14" s="76">
        <v>3.91</v>
      </c>
      <c r="W14" s="39">
        <v>4.7450000000000001</v>
      </c>
      <c r="X14" s="40">
        <f t="shared" si="21"/>
        <v>2334.54</v>
      </c>
      <c r="Y14" s="14">
        <v>9.0399999999999991</v>
      </c>
      <c r="Z14" s="14">
        <v>10.97</v>
      </c>
      <c r="AA14" s="23">
        <f t="shared" si="22"/>
        <v>921.48</v>
      </c>
      <c r="AB14" s="24">
        <f t="shared" si="23"/>
        <v>3256.02</v>
      </c>
      <c r="AC14" s="53">
        <f t="shared" si="24"/>
        <v>3256.02</v>
      </c>
      <c r="AD14" s="51">
        <v>0.23</v>
      </c>
      <c r="AE14" s="52">
        <f t="shared" si="25"/>
        <v>748.88</v>
      </c>
      <c r="AF14" s="54">
        <f t="shared" si="26"/>
        <v>4004.9</v>
      </c>
      <c r="AG14" s="3"/>
    </row>
    <row r="15" spans="2:40" ht="30.75" customHeight="1" x14ac:dyDescent="0.2">
      <c r="B15" s="66" t="s">
        <v>53</v>
      </c>
      <c r="C15" s="21">
        <v>76</v>
      </c>
      <c r="D15" s="21">
        <v>0</v>
      </c>
      <c r="E15" s="44">
        <v>1</v>
      </c>
      <c r="F15" s="44">
        <v>0</v>
      </c>
      <c r="G15" s="43" t="s">
        <v>4</v>
      </c>
      <c r="H15" s="21">
        <v>12</v>
      </c>
      <c r="I15" s="21" t="s">
        <v>41</v>
      </c>
      <c r="J15" s="37">
        <v>2818610</v>
      </c>
      <c r="K15" s="37">
        <v>0</v>
      </c>
      <c r="L15" s="37">
        <v>308420</v>
      </c>
      <c r="M15" s="37">
        <v>0</v>
      </c>
      <c r="N15" s="74">
        <f t="shared" ref="N15:N16" si="27">+J15+K15+L15+M15</f>
        <v>3127030</v>
      </c>
      <c r="O15" s="61"/>
      <c r="P15" s="62"/>
      <c r="Q15" s="62"/>
      <c r="R15" s="62"/>
      <c r="S15" s="33"/>
      <c r="T15" s="33"/>
      <c r="U15" s="73">
        <f t="shared" ref="U15:U16" si="28">+ROUND((J15*O15/100+K15*P15/100+L15*Q15/100+M15*R15/100+C15*H15*S15+D15*H15*T15),2)</f>
        <v>0</v>
      </c>
      <c r="V15" s="76">
        <v>2.931</v>
      </c>
      <c r="W15" s="39">
        <v>3.5569999999999999</v>
      </c>
      <c r="X15" s="40">
        <f t="shared" ref="X15:X35" si="29">+ROUND((J15+L15)*V15/100+(K15+M15)*W15/100,2)</f>
        <v>91653.25</v>
      </c>
      <c r="Y15" s="14">
        <v>34.9</v>
      </c>
      <c r="Z15" s="14">
        <v>42.35</v>
      </c>
      <c r="AA15" s="23">
        <f t="shared" ref="AA15:AA16" si="30">+ROUND((C15*H15*Y15*E15)+(C15*H15*Z15*F15)+(D15*H15*Y15*E15)+(D15*H15*Z15*F15),2)</f>
        <v>31828.799999999999</v>
      </c>
      <c r="AB15" s="24">
        <f t="shared" ref="AB15:AB35" si="31">+X15+AA15</f>
        <v>123482.05</v>
      </c>
      <c r="AC15" s="53">
        <f t="shared" ref="AC15:AC16" si="32">+U15+AB15</f>
        <v>123482.05</v>
      </c>
      <c r="AD15" s="51">
        <v>0.23</v>
      </c>
      <c r="AE15" s="52">
        <f t="shared" ref="AE15:AE16" si="33">+ROUND(AC15*AD15,2)</f>
        <v>28400.87</v>
      </c>
      <c r="AF15" s="54">
        <f t="shared" ref="AF15:AF16" si="34">+AE15+AC15</f>
        <v>151882.92000000001</v>
      </c>
      <c r="AG15" s="3"/>
    </row>
    <row r="16" spans="2:40" ht="30.75" customHeight="1" x14ac:dyDescent="0.2">
      <c r="B16" s="66" t="s">
        <v>53</v>
      </c>
      <c r="C16" s="21">
        <v>4</v>
      </c>
      <c r="D16" s="21">
        <v>0</v>
      </c>
      <c r="E16" s="44">
        <v>0.5</v>
      </c>
      <c r="F16" s="44">
        <v>0.5</v>
      </c>
      <c r="G16" s="43" t="s">
        <v>4</v>
      </c>
      <c r="H16" s="21">
        <v>12</v>
      </c>
      <c r="I16" s="21" t="s">
        <v>41</v>
      </c>
      <c r="J16" s="37">
        <v>49505</v>
      </c>
      <c r="K16" s="37">
        <v>49505</v>
      </c>
      <c r="L16" s="37">
        <v>0</v>
      </c>
      <c r="M16" s="37">
        <v>0</v>
      </c>
      <c r="N16" s="74">
        <f t="shared" si="27"/>
        <v>99010</v>
      </c>
      <c r="O16" s="61"/>
      <c r="P16" s="62"/>
      <c r="Q16" s="62"/>
      <c r="R16" s="62"/>
      <c r="S16" s="33"/>
      <c r="T16" s="33"/>
      <c r="U16" s="73">
        <f t="shared" si="28"/>
        <v>0</v>
      </c>
      <c r="V16" s="76">
        <v>2.931</v>
      </c>
      <c r="W16" s="39">
        <v>3.5569999999999999</v>
      </c>
      <c r="X16" s="40">
        <f t="shared" si="29"/>
        <v>3211.88</v>
      </c>
      <c r="Y16" s="14">
        <v>34.9</v>
      </c>
      <c r="Z16" s="14">
        <v>42.35</v>
      </c>
      <c r="AA16" s="23">
        <f t="shared" si="30"/>
        <v>1854</v>
      </c>
      <c r="AB16" s="24">
        <f t="shared" si="31"/>
        <v>5065.88</v>
      </c>
      <c r="AC16" s="53">
        <f t="shared" si="32"/>
        <v>5065.88</v>
      </c>
      <c r="AD16" s="51">
        <v>0.23</v>
      </c>
      <c r="AE16" s="52">
        <f t="shared" si="33"/>
        <v>1165.1500000000001</v>
      </c>
      <c r="AF16" s="54">
        <f t="shared" si="34"/>
        <v>6231.0300000000007</v>
      </c>
      <c r="AG16" s="3"/>
    </row>
    <row r="17" spans="2:33" ht="30.75" customHeight="1" x14ac:dyDescent="0.2">
      <c r="B17" s="66" t="s">
        <v>53</v>
      </c>
      <c r="C17" s="21">
        <v>1</v>
      </c>
      <c r="D17" s="21">
        <v>0</v>
      </c>
      <c r="E17" s="78">
        <v>0.25</v>
      </c>
      <c r="F17" s="44">
        <v>0.75</v>
      </c>
      <c r="G17" s="43" t="s">
        <v>4</v>
      </c>
      <c r="H17" s="21">
        <v>12</v>
      </c>
      <c r="I17" s="21" t="s">
        <v>41</v>
      </c>
      <c r="J17" s="37">
        <v>14605</v>
      </c>
      <c r="K17" s="37">
        <v>43815</v>
      </c>
      <c r="L17" s="37">
        <v>0</v>
      </c>
      <c r="M17" s="37">
        <v>0</v>
      </c>
      <c r="N17" s="74">
        <f t="shared" ref="N17:N28" si="35">+J17+K17+L17+M17</f>
        <v>58420</v>
      </c>
      <c r="O17" s="61"/>
      <c r="P17" s="62"/>
      <c r="Q17" s="62"/>
      <c r="R17" s="62"/>
      <c r="S17" s="33"/>
      <c r="T17" s="33"/>
      <c r="U17" s="73">
        <f t="shared" ref="U17:U28" si="36">+ROUND((J17*O17/100+K17*P17/100+L17*Q17/100+M17*R17/100+C17*H17*S17+D17*H17*T17),2)</f>
        <v>0</v>
      </c>
      <c r="V17" s="76">
        <v>2.931</v>
      </c>
      <c r="W17" s="39">
        <v>3.5569999999999999</v>
      </c>
      <c r="X17" s="40">
        <f t="shared" ref="X17" si="37">+ROUND((J17+L17)*V17/100+(K17+M17)*W17/100,2)</f>
        <v>1986.57</v>
      </c>
      <c r="Y17" s="14">
        <v>34.9</v>
      </c>
      <c r="Z17" s="14">
        <v>42.35</v>
      </c>
      <c r="AA17" s="23">
        <f t="shared" ref="AA17:AA22" si="38">+ROUND((C17*H17*Y17*E17)+(C17*H17*Z17*F17)+(D17*H17*Y17*E17)+(D17*H17*Z17*F17),2)</f>
        <v>485.85</v>
      </c>
      <c r="AB17" s="24">
        <f t="shared" ref="AB17" si="39">+X17+AA17</f>
        <v>2472.42</v>
      </c>
      <c r="AC17" s="53">
        <f t="shared" ref="AC17" si="40">+U17+AB17</f>
        <v>2472.42</v>
      </c>
      <c r="AD17" s="51">
        <v>0.23</v>
      </c>
      <c r="AE17" s="52">
        <f t="shared" ref="AE17" si="41">+ROUND(AC17*AD17,2)</f>
        <v>568.66</v>
      </c>
      <c r="AF17" s="54">
        <f t="shared" ref="AF17" si="42">+AE17+AC17</f>
        <v>3041.08</v>
      </c>
      <c r="AG17" s="3"/>
    </row>
    <row r="18" spans="2:33" ht="30.75" customHeight="1" x14ac:dyDescent="0.2">
      <c r="B18" s="66" t="s">
        <v>53</v>
      </c>
      <c r="C18" s="21">
        <v>0</v>
      </c>
      <c r="D18" s="84">
        <v>12</v>
      </c>
      <c r="E18" s="70">
        <v>0</v>
      </c>
      <c r="F18" s="44">
        <v>1</v>
      </c>
      <c r="G18" s="43" t="s">
        <v>4</v>
      </c>
      <c r="H18" s="21">
        <v>12</v>
      </c>
      <c r="I18" s="21" t="s">
        <v>41</v>
      </c>
      <c r="J18" s="37">
        <v>0</v>
      </c>
      <c r="K18" s="85">
        <v>246210</v>
      </c>
      <c r="L18" s="37">
        <v>0</v>
      </c>
      <c r="M18" s="37">
        <v>252500</v>
      </c>
      <c r="N18" s="86">
        <f t="shared" ref="N18" si="43">+J18+K18+L18+M18</f>
        <v>498710</v>
      </c>
      <c r="O18" s="61"/>
      <c r="P18" s="62"/>
      <c r="Q18" s="62"/>
      <c r="R18" s="62"/>
      <c r="S18" s="33"/>
      <c r="T18" s="33"/>
      <c r="U18" s="73">
        <f t="shared" ref="U18" si="44">+ROUND((J18*O18/100+K18*P18/100+L18*Q18/100+M18*R18/100+C18*H18*S18+D18*H18*T18),2)</f>
        <v>0</v>
      </c>
      <c r="V18" s="76">
        <v>2.931</v>
      </c>
      <c r="W18" s="39">
        <v>3.5569999999999999</v>
      </c>
      <c r="X18" s="40">
        <f t="shared" ref="X18" si="45">+ROUND((J18+L18)*V18/100+(K18+M18)*W18/100,2)</f>
        <v>17739.11</v>
      </c>
      <c r="Y18" s="14">
        <v>34.9</v>
      </c>
      <c r="Z18" s="14">
        <v>42.35</v>
      </c>
      <c r="AA18" s="23">
        <f t="shared" ref="AA18" si="46">+ROUND((C18*H18*Y18*E18)+(C18*H18*Z18*F18)+(D18*H18*Y18*E18)+(D18*H18*Z18*F18),2)</f>
        <v>6098.4</v>
      </c>
      <c r="AB18" s="24">
        <f t="shared" ref="AB18" si="47">+X18+AA18</f>
        <v>23837.510000000002</v>
      </c>
      <c r="AC18" s="53">
        <f t="shared" ref="AC18" si="48">+U18+AB18</f>
        <v>23837.510000000002</v>
      </c>
      <c r="AD18" s="51">
        <v>0.23</v>
      </c>
      <c r="AE18" s="52">
        <f t="shared" ref="AE18" si="49">+ROUND(AC18*AD18,2)</f>
        <v>5482.63</v>
      </c>
      <c r="AF18" s="54">
        <f t="shared" ref="AF18" si="50">+AE18+AC18</f>
        <v>29320.140000000003</v>
      </c>
      <c r="AG18" s="3"/>
    </row>
    <row r="19" spans="2:33" ht="30.75" customHeight="1" x14ac:dyDescent="0.2">
      <c r="B19" s="65" t="s">
        <v>19</v>
      </c>
      <c r="C19" s="21">
        <v>30</v>
      </c>
      <c r="D19" s="21">
        <v>0</v>
      </c>
      <c r="E19" s="70">
        <v>1</v>
      </c>
      <c r="F19" s="44">
        <v>0</v>
      </c>
      <c r="G19" s="43" t="s">
        <v>4</v>
      </c>
      <c r="H19" s="21">
        <v>12</v>
      </c>
      <c r="I19" s="21" t="s">
        <v>41</v>
      </c>
      <c r="J19" s="37">
        <v>3548930</v>
      </c>
      <c r="K19" s="37">
        <v>0</v>
      </c>
      <c r="L19" s="37">
        <v>394300</v>
      </c>
      <c r="M19" s="37">
        <v>0</v>
      </c>
      <c r="N19" s="74">
        <f t="shared" si="35"/>
        <v>3943230</v>
      </c>
      <c r="O19" s="61"/>
      <c r="P19" s="62"/>
      <c r="Q19" s="62"/>
      <c r="R19" s="62"/>
      <c r="S19" s="33"/>
      <c r="T19" s="33"/>
      <c r="U19" s="73">
        <f t="shared" si="36"/>
        <v>0</v>
      </c>
      <c r="V19" s="76">
        <v>2.8730000000000002</v>
      </c>
      <c r="W19" s="39">
        <v>3.4860000000000002</v>
      </c>
      <c r="X19" s="40">
        <f t="shared" si="29"/>
        <v>113289</v>
      </c>
      <c r="Y19" s="14">
        <v>194.95</v>
      </c>
      <c r="Z19" s="14">
        <v>236.57</v>
      </c>
      <c r="AA19" s="23">
        <f t="shared" si="38"/>
        <v>70182</v>
      </c>
      <c r="AB19" s="24">
        <f>+X19+AA19</f>
        <v>183471</v>
      </c>
      <c r="AC19" s="53">
        <f t="shared" ref="AC19:AC35" si="51">+U19+AB19</f>
        <v>183471</v>
      </c>
      <c r="AD19" s="51">
        <v>0.23</v>
      </c>
      <c r="AE19" s="52">
        <f t="shared" ref="AE19:AE35" si="52">+ROUND(AC19*AD19,2)</f>
        <v>42198.33</v>
      </c>
      <c r="AF19" s="54">
        <f t="shared" ref="AF19:AF35" si="53">+AE19+AC19</f>
        <v>225669.33000000002</v>
      </c>
      <c r="AG19" s="3"/>
    </row>
    <row r="20" spans="2:33" ht="30.75" customHeight="1" x14ac:dyDescent="0.2">
      <c r="B20" s="65" t="s">
        <v>19</v>
      </c>
      <c r="C20" s="21">
        <v>1</v>
      </c>
      <c r="D20" s="21">
        <v>0</v>
      </c>
      <c r="E20" s="70">
        <v>0.86850000000000005</v>
      </c>
      <c r="F20" s="44">
        <v>0.13149999999999995</v>
      </c>
      <c r="G20" s="43" t="s">
        <v>4</v>
      </c>
      <c r="H20" s="21">
        <v>12</v>
      </c>
      <c r="I20" s="21" t="s">
        <v>41</v>
      </c>
      <c r="J20" s="37">
        <v>81439</v>
      </c>
      <c r="K20" s="37">
        <v>12331</v>
      </c>
      <c r="L20" s="37">
        <v>0</v>
      </c>
      <c r="M20" s="37">
        <v>0</v>
      </c>
      <c r="N20" s="74">
        <f t="shared" ref="N20" si="54">+J20+K20+L20+M20</f>
        <v>93770</v>
      </c>
      <c r="O20" s="61"/>
      <c r="P20" s="62"/>
      <c r="Q20" s="62"/>
      <c r="R20" s="62"/>
      <c r="S20" s="33"/>
      <c r="T20" s="33"/>
      <c r="U20" s="73">
        <f t="shared" ref="U20" si="55">+ROUND((J20*O20/100+K20*P20/100+L20*Q20/100+M20*R20/100+C20*H20*S20+D20*H20*T20),2)</f>
        <v>0</v>
      </c>
      <c r="V20" s="76">
        <v>2.8730000000000002</v>
      </c>
      <c r="W20" s="39">
        <v>3.4860000000000002</v>
      </c>
      <c r="X20" s="40">
        <f t="shared" ref="X20" si="56">+ROUND((J20+L20)*V20/100+(K20+M20)*W20/100,2)</f>
        <v>2769.6</v>
      </c>
      <c r="Y20" s="14">
        <v>194.95</v>
      </c>
      <c r="Z20" s="14">
        <v>236.57</v>
      </c>
      <c r="AA20" s="23">
        <f t="shared" ref="AA20" si="57">+ROUND((C20*H20*Y20*E20)+(C20*H20*Z20*F20)+(D20*H20*Y20*E20)+(D20*H20*Z20*F20),2)</f>
        <v>2405.08</v>
      </c>
      <c r="AB20" s="24">
        <f>+X20+AA20</f>
        <v>5174.68</v>
      </c>
      <c r="AC20" s="53">
        <f t="shared" ref="AC20" si="58">+U20+AB20</f>
        <v>5174.68</v>
      </c>
      <c r="AD20" s="51">
        <v>0.23</v>
      </c>
      <c r="AE20" s="52">
        <f t="shared" ref="AE20" si="59">+ROUND(AC20*AD20,2)</f>
        <v>1190.18</v>
      </c>
      <c r="AF20" s="54">
        <f t="shared" ref="AF20" si="60">+AE20+AC20</f>
        <v>6364.8600000000006</v>
      </c>
      <c r="AG20" s="3"/>
    </row>
    <row r="21" spans="2:33" ht="30.75" customHeight="1" x14ac:dyDescent="0.2">
      <c r="B21" s="65" t="s">
        <v>19</v>
      </c>
      <c r="C21" s="21">
        <v>1</v>
      </c>
      <c r="D21" s="21">
        <v>0</v>
      </c>
      <c r="E21" s="70">
        <v>0.8</v>
      </c>
      <c r="F21" s="44">
        <v>0.19999999999999996</v>
      </c>
      <c r="G21" s="43" t="s">
        <v>4</v>
      </c>
      <c r="H21" s="21">
        <v>12</v>
      </c>
      <c r="I21" s="21" t="s">
        <v>41</v>
      </c>
      <c r="J21" s="37">
        <v>78560</v>
      </c>
      <c r="K21" s="37">
        <v>19640</v>
      </c>
      <c r="L21" s="37">
        <v>0</v>
      </c>
      <c r="M21" s="37">
        <v>0</v>
      </c>
      <c r="N21" s="74">
        <f t="shared" si="35"/>
        <v>98200</v>
      </c>
      <c r="O21" s="61"/>
      <c r="P21" s="62"/>
      <c r="Q21" s="62"/>
      <c r="R21" s="62"/>
      <c r="S21" s="33"/>
      <c r="T21" s="33"/>
      <c r="U21" s="73">
        <f t="shared" si="36"/>
        <v>0</v>
      </c>
      <c r="V21" s="76">
        <v>2.8730000000000002</v>
      </c>
      <c r="W21" s="39">
        <v>3.4860000000000002</v>
      </c>
      <c r="X21" s="40">
        <f t="shared" ref="X21:X22" si="61">+ROUND((J21+L21)*V21/100+(K21+M21)*W21/100,2)</f>
        <v>2941.68</v>
      </c>
      <c r="Y21" s="14">
        <v>194.95</v>
      </c>
      <c r="Z21" s="14">
        <v>236.57</v>
      </c>
      <c r="AA21" s="23">
        <f t="shared" si="38"/>
        <v>2439.29</v>
      </c>
      <c r="AB21" s="24">
        <f t="shared" ref="AB21" si="62">+X21+AA21</f>
        <v>5380.9699999999993</v>
      </c>
      <c r="AC21" s="53">
        <f t="shared" ref="AC21:AC22" si="63">+U21+AB21</f>
        <v>5380.9699999999993</v>
      </c>
      <c r="AD21" s="51">
        <v>0.23</v>
      </c>
      <c r="AE21" s="52">
        <f t="shared" ref="AE21:AE22" si="64">+ROUND(AC21*AD21,2)</f>
        <v>1237.6199999999999</v>
      </c>
      <c r="AF21" s="54">
        <f t="shared" ref="AF21:AF22" si="65">+AE21+AC21</f>
        <v>6618.5899999999992</v>
      </c>
      <c r="AG21" s="3"/>
    </row>
    <row r="22" spans="2:33" ht="30.75" customHeight="1" x14ac:dyDescent="0.2">
      <c r="B22" s="65" t="s">
        <v>19</v>
      </c>
      <c r="C22" s="21">
        <v>1</v>
      </c>
      <c r="D22" s="21">
        <v>0</v>
      </c>
      <c r="E22" s="70">
        <v>0.75480000000000003</v>
      </c>
      <c r="F22" s="44">
        <v>0.24519999999999997</v>
      </c>
      <c r="G22" s="43" t="s">
        <v>4</v>
      </c>
      <c r="H22" s="21">
        <v>12</v>
      </c>
      <c r="I22" s="21" t="s">
        <v>41</v>
      </c>
      <c r="J22" s="37">
        <v>0</v>
      </c>
      <c r="K22" s="37">
        <v>0</v>
      </c>
      <c r="L22" s="37">
        <v>79654</v>
      </c>
      <c r="M22" s="37">
        <v>25876</v>
      </c>
      <c r="N22" s="74">
        <f t="shared" si="35"/>
        <v>105530</v>
      </c>
      <c r="O22" s="61"/>
      <c r="P22" s="62"/>
      <c r="Q22" s="62"/>
      <c r="R22" s="62"/>
      <c r="S22" s="33"/>
      <c r="T22" s="33"/>
      <c r="U22" s="73">
        <f t="shared" si="36"/>
        <v>0</v>
      </c>
      <c r="V22" s="76">
        <v>2.8730000000000002</v>
      </c>
      <c r="W22" s="39">
        <v>3.4860000000000002</v>
      </c>
      <c r="X22" s="40">
        <f t="shared" si="61"/>
        <v>3190.5</v>
      </c>
      <c r="Y22" s="14">
        <v>194.95</v>
      </c>
      <c r="Z22" s="14">
        <v>236.57</v>
      </c>
      <c r="AA22" s="23">
        <f t="shared" si="38"/>
        <v>2461.86</v>
      </c>
      <c r="AB22" s="24">
        <f t="shared" ref="AB22:AB27" si="66">+X22+AA22</f>
        <v>5652.3600000000006</v>
      </c>
      <c r="AC22" s="53">
        <f t="shared" si="63"/>
        <v>5652.3600000000006</v>
      </c>
      <c r="AD22" s="51">
        <v>0.23</v>
      </c>
      <c r="AE22" s="52">
        <f t="shared" si="64"/>
        <v>1300.04</v>
      </c>
      <c r="AF22" s="54">
        <f t="shared" si="65"/>
        <v>6952.4000000000005</v>
      </c>
      <c r="AG22" s="3"/>
    </row>
    <row r="23" spans="2:33" ht="30.75" customHeight="1" x14ac:dyDescent="0.2">
      <c r="B23" s="65" t="s">
        <v>19</v>
      </c>
      <c r="C23" s="21">
        <v>1</v>
      </c>
      <c r="D23" s="21">
        <v>0</v>
      </c>
      <c r="E23" s="70">
        <v>0.67330000000000001</v>
      </c>
      <c r="F23" s="44">
        <v>0.32669999999999999</v>
      </c>
      <c r="G23" s="43" t="s">
        <v>4</v>
      </c>
      <c r="H23" s="21">
        <v>12</v>
      </c>
      <c r="I23" s="21" t="s">
        <v>41</v>
      </c>
      <c r="J23" s="37">
        <v>63108</v>
      </c>
      <c r="K23" s="37">
        <v>30622</v>
      </c>
      <c r="L23" s="37">
        <v>0</v>
      </c>
      <c r="M23" s="37">
        <v>0</v>
      </c>
      <c r="N23" s="74">
        <f t="shared" ref="N23:N26" si="67">+J23+K23+L23+M23</f>
        <v>93730</v>
      </c>
      <c r="O23" s="61"/>
      <c r="P23" s="62"/>
      <c r="Q23" s="62"/>
      <c r="R23" s="62"/>
      <c r="S23" s="33"/>
      <c r="T23" s="33"/>
      <c r="U23" s="73">
        <f t="shared" ref="U23:U26" si="68">+ROUND((J23*O23/100+K23*P23/100+L23*Q23/100+M23*R23/100+C23*H23*S23+D23*H23*T23),2)</f>
        <v>0</v>
      </c>
      <c r="V23" s="76">
        <v>2.8730000000000002</v>
      </c>
      <c r="W23" s="39">
        <v>3.4860000000000002</v>
      </c>
      <c r="X23" s="40">
        <f t="shared" ref="X23:X26" si="69">+ROUND((J23+L23)*V23/100+(K23+M23)*W23/100,2)</f>
        <v>2880.58</v>
      </c>
      <c r="Y23" s="14">
        <v>194.95</v>
      </c>
      <c r="Z23" s="14">
        <v>236.57</v>
      </c>
      <c r="AA23" s="23">
        <f t="shared" ref="AA23:AA26" si="70">+ROUND((C23*H23*Y23*E23)+(C23*H23*Z23*F23)+(D23*H23*Y23*E23)+(D23*H23*Z23*F23),2)</f>
        <v>2502.5700000000002</v>
      </c>
      <c r="AB23" s="24">
        <f t="shared" si="66"/>
        <v>5383.15</v>
      </c>
      <c r="AC23" s="53">
        <f t="shared" ref="AC23:AC26" si="71">+U23+AB23</f>
        <v>5383.15</v>
      </c>
      <c r="AD23" s="51">
        <v>0.23</v>
      </c>
      <c r="AE23" s="52">
        <f t="shared" ref="AE23:AE26" si="72">+ROUND(AC23*AD23,2)</f>
        <v>1238.1199999999999</v>
      </c>
      <c r="AF23" s="54">
        <f t="shared" ref="AF23:AF26" si="73">+AE23+AC23</f>
        <v>6621.2699999999995</v>
      </c>
      <c r="AG23" s="3"/>
    </row>
    <row r="24" spans="2:33" ht="30.75" customHeight="1" x14ac:dyDescent="0.2">
      <c r="B24" s="65" t="s">
        <v>19</v>
      </c>
      <c r="C24" s="21">
        <v>1</v>
      </c>
      <c r="D24" s="21">
        <v>0</v>
      </c>
      <c r="E24" s="70">
        <v>0.6</v>
      </c>
      <c r="F24" s="44">
        <v>0.4</v>
      </c>
      <c r="G24" s="43" t="s">
        <v>4</v>
      </c>
      <c r="H24" s="21">
        <v>12</v>
      </c>
      <c r="I24" s="21" t="s">
        <v>41</v>
      </c>
      <c r="J24" s="37">
        <v>82194</v>
      </c>
      <c r="K24" s="37">
        <v>54796</v>
      </c>
      <c r="L24" s="37">
        <v>0</v>
      </c>
      <c r="M24" s="37">
        <v>0</v>
      </c>
      <c r="N24" s="74">
        <f t="shared" si="67"/>
        <v>136990</v>
      </c>
      <c r="O24" s="61"/>
      <c r="P24" s="62"/>
      <c r="Q24" s="62"/>
      <c r="R24" s="62"/>
      <c r="S24" s="33"/>
      <c r="T24" s="33"/>
      <c r="U24" s="73">
        <f t="shared" si="68"/>
        <v>0</v>
      </c>
      <c r="V24" s="76">
        <v>2.8730000000000002</v>
      </c>
      <c r="W24" s="39">
        <v>3.4860000000000002</v>
      </c>
      <c r="X24" s="40">
        <f t="shared" si="69"/>
        <v>4271.62</v>
      </c>
      <c r="Y24" s="14">
        <v>194.95</v>
      </c>
      <c r="Z24" s="14">
        <v>236.57</v>
      </c>
      <c r="AA24" s="23">
        <f t="shared" si="70"/>
        <v>2539.1799999999998</v>
      </c>
      <c r="AB24" s="24">
        <f t="shared" ref="AB24:AB26" si="74">+X24+AA24</f>
        <v>6810.7999999999993</v>
      </c>
      <c r="AC24" s="53">
        <f t="shared" si="71"/>
        <v>6810.7999999999993</v>
      </c>
      <c r="AD24" s="51">
        <v>0.23</v>
      </c>
      <c r="AE24" s="52">
        <f t="shared" si="72"/>
        <v>1566.48</v>
      </c>
      <c r="AF24" s="54">
        <f t="shared" si="73"/>
        <v>8377.2799999999988</v>
      </c>
      <c r="AG24" s="3"/>
    </row>
    <row r="25" spans="2:33" ht="30.75" customHeight="1" x14ac:dyDescent="0.2">
      <c r="B25" s="65" t="s">
        <v>19</v>
      </c>
      <c r="C25" s="21">
        <v>1</v>
      </c>
      <c r="D25" s="21">
        <v>0</v>
      </c>
      <c r="E25" s="70">
        <v>0.33400000000000002</v>
      </c>
      <c r="F25" s="44">
        <v>0.66599999999999993</v>
      </c>
      <c r="G25" s="43" t="s">
        <v>4</v>
      </c>
      <c r="H25" s="21">
        <v>12</v>
      </c>
      <c r="I25" s="21" t="s">
        <v>41</v>
      </c>
      <c r="J25" s="37">
        <v>44819</v>
      </c>
      <c r="K25" s="37">
        <v>89371</v>
      </c>
      <c r="L25" s="37">
        <v>0</v>
      </c>
      <c r="M25" s="37">
        <v>0</v>
      </c>
      <c r="N25" s="74">
        <f t="shared" si="67"/>
        <v>134190</v>
      </c>
      <c r="O25" s="61"/>
      <c r="P25" s="62"/>
      <c r="Q25" s="62"/>
      <c r="R25" s="62"/>
      <c r="S25" s="33"/>
      <c r="T25" s="33"/>
      <c r="U25" s="73">
        <f t="shared" si="68"/>
        <v>0</v>
      </c>
      <c r="V25" s="76">
        <v>2.8730000000000002</v>
      </c>
      <c r="W25" s="39">
        <v>3.4860000000000002</v>
      </c>
      <c r="X25" s="40">
        <f t="shared" si="69"/>
        <v>4403.12</v>
      </c>
      <c r="Y25" s="14">
        <v>194.95</v>
      </c>
      <c r="Z25" s="14">
        <v>236.57</v>
      </c>
      <c r="AA25" s="23">
        <f t="shared" si="70"/>
        <v>2672.03</v>
      </c>
      <c r="AB25" s="24">
        <f t="shared" si="74"/>
        <v>7075.15</v>
      </c>
      <c r="AC25" s="53">
        <f t="shared" si="71"/>
        <v>7075.15</v>
      </c>
      <c r="AD25" s="51">
        <v>0.23</v>
      </c>
      <c r="AE25" s="52">
        <f t="shared" si="72"/>
        <v>1627.28</v>
      </c>
      <c r="AF25" s="54">
        <f t="shared" si="73"/>
        <v>8702.43</v>
      </c>
      <c r="AG25" s="3"/>
    </row>
    <row r="26" spans="2:33" ht="30.75" customHeight="1" x14ac:dyDescent="0.2">
      <c r="B26" s="65" t="s">
        <v>19</v>
      </c>
      <c r="C26" s="21">
        <v>1</v>
      </c>
      <c r="D26" s="21">
        <v>0</v>
      </c>
      <c r="E26" s="70">
        <v>0.3</v>
      </c>
      <c r="F26" s="44">
        <v>0.7</v>
      </c>
      <c r="G26" s="43" t="s">
        <v>4</v>
      </c>
      <c r="H26" s="21">
        <v>12</v>
      </c>
      <c r="I26" s="21" t="s">
        <v>41</v>
      </c>
      <c r="J26" s="37">
        <v>50790</v>
      </c>
      <c r="K26" s="37">
        <v>118510</v>
      </c>
      <c r="L26" s="37">
        <v>0</v>
      </c>
      <c r="M26" s="37">
        <v>0</v>
      </c>
      <c r="N26" s="74">
        <f t="shared" si="67"/>
        <v>169300</v>
      </c>
      <c r="O26" s="61"/>
      <c r="P26" s="62"/>
      <c r="Q26" s="62"/>
      <c r="R26" s="62"/>
      <c r="S26" s="33"/>
      <c r="T26" s="33"/>
      <c r="U26" s="73">
        <f t="shared" si="68"/>
        <v>0</v>
      </c>
      <c r="V26" s="76">
        <v>2.8730000000000002</v>
      </c>
      <c r="W26" s="39">
        <v>3.4860000000000002</v>
      </c>
      <c r="X26" s="40">
        <f t="shared" si="69"/>
        <v>5590.46</v>
      </c>
      <c r="Y26" s="14">
        <v>194.95</v>
      </c>
      <c r="Z26" s="14">
        <v>236.57</v>
      </c>
      <c r="AA26" s="23">
        <f t="shared" si="70"/>
        <v>2689.01</v>
      </c>
      <c r="AB26" s="24">
        <f t="shared" si="74"/>
        <v>8279.4700000000012</v>
      </c>
      <c r="AC26" s="53">
        <f t="shared" si="71"/>
        <v>8279.4700000000012</v>
      </c>
      <c r="AD26" s="51">
        <v>0.23</v>
      </c>
      <c r="AE26" s="52">
        <f t="shared" si="72"/>
        <v>1904.28</v>
      </c>
      <c r="AF26" s="54">
        <f t="shared" si="73"/>
        <v>10183.750000000002</v>
      </c>
      <c r="AG26" s="3"/>
    </row>
    <row r="27" spans="2:33" ht="30.75" customHeight="1" x14ac:dyDescent="0.2">
      <c r="B27" s="65" t="s">
        <v>19</v>
      </c>
      <c r="C27" s="21">
        <v>0</v>
      </c>
      <c r="D27" s="21">
        <v>1</v>
      </c>
      <c r="E27" s="70">
        <v>0</v>
      </c>
      <c r="F27" s="44">
        <v>1</v>
      </c>
      <c r="G27" s="43" t="s">
        <v>4</v>
      </c>
      <c r="H27" s="21">
        <v>12</v>
      </c>
      <c r="I27" s="21" t="s">
        <v>41</v>
      </c>
      <c r="J27" s="37">
        <v>0</v>
      </c>
      <c r="K27" s="37">
        <v>96560</v>
      </c>
      <c r="L27" s="37">
        <v>0</v>
      </c>
      <c r="M27" s="37">
        <v>28850</v>
      </c>
      <c r="N27" s="74">
        <f t="shared" ref="N27" si="75">+J27+K27+L27+M27</f>
        <v>125410</v>
      </c>
      <c r="O27" s="61"/>
      <c r="P27" s="62"/>
      <c r="Q27" s="62"/>
      <c r="R27" s="62"/>
      <c r="S27" s="33"/>
      <c r="T27" s="33"/>
      <c r="U27" s="73">
        <f t="shared" ref="U27" si="76">+ROUND((J27*O27/100+K27*P27/100+L27*Q27/100+M27*R27/100+C27*H27*S27+D27*H27*T27),2)</f>
        <v>0</v>
      </c>
      <c r="V27" s="76">
        <v>2.8730000000000002</v>
      </c>
      <c r="W27" s="39">
        <v>3.4860000000000002</v>
      </c>
      <c r="X27" s="40">
        <f t="shared" ref="X27" si="77">+ROUND((J27+L27)*V27/100+(K27+M27)*W27/100,2)</f>
        <v>4371.79</v>
      </c>
      <c r="Y27" s="14">
        <v>194.95</v>
      </c>
      <c r="Z27" s="14">
        <v>236.57</v>
      </c>
      <c r="AA27" s="23">
        <f t="shared" ref="AA27" si="78">+ROUND((C27*H27*Y27*E27)+(C27*H27*Z27*F27)+(D27*H27*Y27*E27)+(D27*H27*Z27*F27),2)</f>
        <v>2838.84</v>
      </c>
      <c r="AB27" s="24">
        <f t="shared" si="66"/>
        <v>7210.63</v>
      </c>
      <c r="AC27" s="53">
        <f t="shared" ref="AC27" si="79">+U27+AB27</f>
        <v>7210.63</v>
      </c>
      <c r="AD27" s="51">
        <v>0.23</v>
      </c>
      <c r="AE27" s="52">
        <f t="shared" ref="AE27" si="80">+ROUND(AC27*AD27,2)</f>
        <v>1658.44</v>
      </c>
      <c r="AF27" s="54">
        <f t="shared" ref="AF27" si="81">+AE27+AC27</f>
        <v>8869.07</v>
      </c>
      <c r="AG27" s="3"/>
    </row>
    <row r="28" spans="2:33" ht="30.75" customHeight="1" x14ac:dyDescent="0.2">
      <c r="B28" s="83" t="s">
        <v>18</v>
      </c>
      <c r="C28" s="21">
        <v>29</v>
      </c>
      <c r="D28" s="21">
        <v>0</v>
      </c>
      <c r="E28" s="70">
        <v>1</v>
      </c>
      <c r="F28" s="70">
        <v>0</v>
      </c>
      <c r="G28" s="21">
        <v>5700</v>
      </c>
      <c r="H28" s="21">
        <v>12</v>
      </c>
      <c r="I28" s="21">
        <v>8784</v>
      </c>
      <c r="J28" s="37">
        <v>9284830</v>
      </c>
      <c r="K28" s="37">
        <v>0</v>
      </c>
      <c r="L28" s="37">
        <v>0</v>
      </c>
      <c r="M28" s="37">
        <v>0</v>
      </c>
      <c r="N28" s="74">
        <f t="shared" si="35"/>
        <v>9284830</v>
      </c>
      <c r="O28" s="61"/>
      <c r="P28" s="62"/>
      <c r="Q28" s="62"/>
      <c r="R28" s="62"/>
      <c r="S28" s="33"/>
      <c r="T28" s="33"/>
      <c r="U28" s="73">
        <f t="shared" si="36"/>
        <v>0</v>
      </c>
      <c r="V28" s="76">
        <v>2.605</v>
      </c>
      <c r="W28" s="39">
        <v>3.161</v>
      </c>
      <c r="X28" s="40">
        <f t="shared" si="29"/>
        <v>241869.82</v>
      </c>
      <c r="Y28" s="79">
        <v>0.505</v>
      </c>
      <c r="Z28" s="79">
        <v>0.61299999999999999</v>
      </c>
      <c r="AA28" s="23">
        <f t="shared" ref="AA28" si="82">+ROUND(G28*I28*Y28/100*E28+G28*I28*Z28/100*F28,2)</f>
        <v>252847.44</v>
      </c>
      <c r="AB28" s="24">
        <f t="shared" si="31"/>
        <v>494717.26</v>
      </c>
      <c r="AC28" s="53">
        <f t="shared" si="51"/>
        <v>494717.26</v>
      </c>
      <c r="AD28" s="51">
        <v>0.23</v>
      </c>
      <c r="AE28" s="52">
        <f t="shared" si="52"/>
        <v>113784.97</v>
      </c>
      <c r="AF28" s="54">
        <f t="shared" si="53"/>
        <v>608502.23</v>
      </c>
      <c r="AG28" s="3"/>
    </row>
    <row r="29" spans="2:33" ht="30.75" customHeight="1" x14ac:dyDescent="0.2">
      <c r="B29" s="83" t="s">
        <v>18</v>
      </c>
      <c r="C29" s="21">
        <v>1</v>
      </c>
      <c r="D29" s="21">
        <v>0</v>
      </c>
      <c r="E29" s="70">
        <v>0.94899999999999995</v>
      </c>
      <c r="F29" s="70">
        <v>5.1000000000000045E-2</v>
      </c>
      <c r="G29" s="21">
        <v>219</v>
      </c>
      <c r="H29" s="21">
        <v>12</v>
      </c>
      <c r="I29" s="21">
        <v>8784</v>
      </c>
      <c r="J29" s="37">
        <v>393038</v>
      </c>
      <c r="K29" s="37">
        <v>21122</v>
      </c>
      <c r="L29" s="37">
        <v>20688</v>
      </c>
      <c r="M29" s="37">
        <v>1112</v>
      </c>
      <c r="N29" s="74">
        <f t="shared" ref="N29:N34" si="83">+J29+K29+L29+M29</f>
        <v>435960</v>
      </c>
      <c r="O29" s="61"/>
      <c r="P29" s="62"/>
      <c r="Q29" s="62"/>
      <c r="R29" s="62"/>
      <c r="S29" s="33"/>
      <c r="T29" s="33"/>
      <c r="U29" s="73">
        <f t="shared" ref="U29:U34" si="84">+ROUND((J29*O29/100+K29*P29/100+L29*Q29/100+M29*R29/100+C29*H29*S29+D29*H29*T29),2)</f>
        <v>0</v>
      </c>
      <c r="V29" s="76">
        <v>2.605</v>
      </c>
      <c r="W29" s="39">
        <v>3.161</v>
      </c>
      <c r="X29" s="40">
        <f t="shared" ref="X29:X34" si="85">+ROUND((J29+L29)*V29/100+(K29+M29)*W29/100,2)</f>
        <v>11480.38</v>
      </c>
      <c r="Y29" s="79">
        <v>0.505</v>
      </c>
      <c r="Z29" s="79">
        <v>0.61299999999999999</v>
      </c>
      <c r="AA29" s="23">
        <f t="shared" ref="AA29:AA34" si="86">+ROUND(G29*I29*Y29/100*E29+G29*I29*Z29/100*F29,2)</f>
        <v>9820.6200000000008</v>
      </c>
      <c r="AB29" s="24">
        <f t="shared" ref="AB29:AB34" si="87">+X29+AA29</f>
        <v>21301</v>
      </c>
      <c r="AC29" s="53">
        <f t="shared" ref="AC29:AC34" si="88">+U29+AB29</f>
        <v>21301</v>
      </c>
      <c r="AD29" s="51">
        <v>0.23</v>
      </c>
      <c r="AE29" s="52">
        <f t="shared" ref="AE29:AE34" si="89">+ROUND(AC29*AD29,2)</f>
        <v>4899.2299999999996</v>
      </c>
      <c r="AF29" s="54">
        <f t="shared" ref="AF29:AF34" si="90">+AE29+AC29</f>
        <v>26200.23</v>
      </c>
      <c r="AG29" s="3"/>
    </row>
    <row r="30" spans="2:33" ht="30.75" customHeight="1" x14ac:dyDescent="0.2">
      <c r="B30" s="83" t="s">
        <v>18</v>
      </c>
      <c r="C30" s="21">
        <v>1</v>
      </c>
      <c r="D30" s="21">
        <v>0</v>
      </c>
      <c r="E30" s="70">
        <v>0.92</v>
      </c>
      <c r="F30" s="70">
        <v>7.999999999999996E-2</v>
      </c>
      <c r="G30" s="21">
        <v>176</v>
      </c>
      <c r="H30" s="21">
        <v>12</v>
      </c>
      <c r="I30" s="21">
        <v>8784</v>
      </c>
      <c r="J30" s="37">
        <v>212805</v>
      </c>
      <c r="K30" s="37">
        <v>18505</v>
      </c>
      <c r="L30" s="37">
        <v>0</v>
      </c>
      <c r="M30" s="37">
        <v>0</v>
      </c>
      <c r="N30" s="74">
        <f t="shared" si="83"/>
        <v>231310</v>
      </c>
      <c r="O30" s="61"/>
      <c r="P30" s="62"/>
      <c r="Q30" s="62"/>
      <c r="R30" s="62"/>
      <c r="S30" s="33"/>
      <c r="T30" s="33"/>
      <c r="U30" s="73">
        <f t="shared" si="84"/>
        <v>0</v>
      </c>
      <c r="V30" s="76">
        <v>2.605</v>
      </c>
      <c r="W30" s="39">
        <v>3.161</v>
      </c>
      <c r="X30" s="40">
        <f t="shared" si="85"/>
        <v>6128.51</v>
      </c>
      <c r="Y30" s="79">
        <v>0.505</v>
      </c>
      <c r="Z30" s="79">
        <v>0.61299999999999999</v>
      </c>
      <c r="AA30" s="23">
        <f t="shared" si="86"/>
        <v>7940.79</v>
      </c>
      <c r="AB30" s="24">
        <f t="shared" si="87"/>
        <v>14069.3</v>
      </c>
      <c r="AC30" s="53">
        <f t="shared" si="88"/>
        <v>14069.3</v>
      </c>
      <c r="AD30" s="51">
        <v>0.23</v>
      </c>
      <c r="AE30" s="52">
        <f t="shared" si="89"/>
        <v>3235.94</v>
      </c>
      <c r="AF30" s="54">
        <f t="shared" si="90"/>
        <v>17305.239999999998</v>
      </c>
      <c r="AG30" s="3"/>
    </row>
    <row r="31" spans="2:33" ht="30.75" customHeight="1" x14ac:dyDescent="0.2">
      <c r="B31" s="83" t="s">
        <v>18</v>
      </c>
      <c r="C31" s="21">
        <v>1</v>
      </c>
      <c r="D31" s="21">
        <v>0</v>
      </c>
      <c r="E31" s="70">
        <v>0.83589999999999998</v>
      </c>
      <c r="F31" s="70">
        <v>0.16410000000000002</v>
      </c>
      <c r="G31" s="21">
        <v>219</v>
      </c>
      <c r="H31" s="21">
        <v>12</v>
      </c>
      <c r="I31" s="21">
        <v>8784</v>
      </c>
      <c r="J31" s="37">
        <v>272085</v>
      </c>
      <c r="K31" s="37">
        <v>53415</v>
      </c>
      <c r="L31" s="37">
        <v>59733</v>
      </c>
      <c r="M31" s="37">
        <v>11727</v>
      </c>
      <c r="N31" s="74">
        <f t="shared" si="83"/>
        <v>396960</v>
      </c>
      <c r="O31" s="61"/>
      <c r="P31" s="62"/>
      <c r="Q31" s="62"/>
      <c r="R31" s="62"/>
      <c r="S31" s="33"/>
      <c r="T31" s="33"/>
      <c r="U31" s="73">
        <f t="shared" si="84"/>
        <v>0</v>
      </c>
      <c r="V31" s="76">
        <v>2.605</v>
      </c>
      <c r="W31" s="39">
        <v>3.161</v>
      </c>
      <c r="X31" s="40">
        <f t="shared" si="85"/>
        <v>10703</v>
      </c>
      <c r="Y31" s="79">
        <v>0.505</v>
      </c>
      <c r="Z31" s="79">
        <v>0.61299999999999999</v>
      </c>
      <c r="AA31" s="23">
        <f t="shared" si="86"/>
        <v>10055.6</v>
      </c>
      <c r="AB31" s="24">
        <f t="shared" si="87"/>
        <v>20758.599999999999</v>
      </c>
      <c r="AC31" s="53">
        <f t="shared" si="88"/>
        <v>20758.599999999999</v>
      </c>
      <c r="AD31" s="51">
        <v>0.23</v>
      </c>
      <c r="AE31" s="52">
        <f t="shared" si="89"/>
        <v>4774.4799999999996</v>
      </c>
      <c r="AF31" s="54">
        <f t="shared" si="90"/>
        <v>25533.079999999998</v>
      </c>
      <c r="AG31" s="3"/>
    </row>
    <row r="32" spans="2:33" ht="30.75" customHeight="1" x14ac:dyDescent="0.2">
      <c r="B32" s="83" t="s">
        <v>18</v>
      </c>
      <c r="C32" s="21">
        <v>1</v>
      </c>
      <c r="D32" s="21">
        <v>0</v>
      </c>
      <c r="E32" s="70">
        <v>0.55000000000000004</v>
      </c>
      <c r="F32" s="70">
        <v>0.44999999999999996</v>
      </c>
      <c r="G32" s="21">
        <v>176</v>
      </c>
      <c r="H32" s="21">
        <v>12</v>
      </c>
      <c r="I32" s="21">
        <v>8784</v>
      </c>
      <c r="J32" s="37">
        <v>112156</v>
      </c>
      <c r="K32" s="37">
        <v>91764</v>
      </c>
      <c r="L32" s="37">
        <v>0</v>
      </c>
      <c r="M32" s="37">
        <v>0</v>
      </c>
      <c r="N32" s="74">
        <f t="shared" si="83"/>
        <v>203920</v>
      </c>
      <c r="O32" s="61"/>
      <c r="P32" s="62"/>
      <c r="Q32" s="62"/>
      <c r="R32" s="62"/>
      <c r="S32" s="33"/>
      <c r="T32" s="33"/>
      <c r="U32" s="73">
        <f t="shared" si="84"/>
        <v>0</v>
      </c>
      <c r="V32" s="76">
        <v>2.605</v>
      </c>
      <c r="W32" s="39">
        <v>3.161</v>
      </c>
      <c r="X32" s="40">
        <f t="shared" si="85"/>
        <v>5822.32</v>
      </c>
      <c r="Y32" s="79">
        <v>0.505</v>
      </c>
      <c r="Z32" s="79">
        <v>0.61299999999999999</v>
      </c>
      <c r="AA32" s="23">
        <f t="shared" si="86"/>
        <v>8558.57</v>
      </c>
      <c r="AB32" s="24">
        <f t="shared" si="87"/>
        <v>14380.89</v>
      </c>
      <c r="AC32" s="53">
        <f t="shared" si="88"/>
        <v>14380.89</v>
      </c>
      <c r="AD32" s="51">
        <v>0.23</v>
      </c>
      <c r="AE32" s="52">
        <f t="shared" si="89"/>
        <v>3307.6</v>
      </c>
      <c r="AF32" s="54">
        <f t="shared" si="90"/>
        <v>17688.489999999998</v>
      </c>
      <c r="AG32" s="3"/>
    </row>
    <row r="33" spans="2:33" ht="30.75" customHeight="1" x14ac:dyDescent="0.2">
      <c r="B33" s="83" t="s">
        <v>18</v>
      </c>
      <c r="C33" s="21">
        <v>1</v>
      </c>
      <c r="D33" s="21">
        <v>0</v>
      </c>
      <c r="E33" s="70">
        <v>0.53339999999999999</v>
      </c>
      <c r="F33" s="70">
        <v>0.46660000000000001</v>
      </c>
      <c r="G33" s="21">
        <v>165</v>
      </c>
      <c r="H33" s="21">
        <v>12</v>
      </c>
      <c r="I33" s="21">
        <v>8784</v>
      </c>
      <c r="J33" s="37">
        <v>146957</v>
      </c>
      <c r="K33" s="37">
        <v>128553</v>
      </c>
      <c r="L33" s="37">
        <v>0</v>
      </c>
      <c r="M33" s="37">
        <v>0</v>
      </c>
      <c r="N33" s="74">
        <f t="shared" si="83"/>
        <v>275510</v>
      </c>
      <c r="O33" s="61"/>
      <c r="P33" s="62"/>
      <c r="Q33" s="62"/>
      <c r="R33" s="62"/>
      <c r="S33" s="33"/>
      <c r="T33" s="33"/>
      <c r="U33" s="73">
        <f t="shared" si="84"/>
        <v>0</v>
      </c>
      <c r="V33" s="76">
        <v>2.605</v>
      </c>
      <c r="W33" s="39">
        <v>3.161</v>
      </c>
      <c r="X33" s="40">
        <f t="shared" si="85"/>
        <v>7891.79</v>
      </c>
      <c r="Y33" s="79">
        <v>0.505</v>
      </c>
      <c r="Z33" s="79">
        <v>0.61299999999999999</v>
      </c>
      <c r="AA33" s="23">
        <f t="shared" si="86"/>
        <v>8049.64</v>
      </c>
      <c r="AB33" s="24">
        <f t="shared" si="87"/>
        <v>15941.43</v>
      </c>
      <c r="AC33" s="53">
        <f t="shared" si="88"/>
        <v>15941.43</v>
      </c>
      <c r="AD33" s="51">
        <v>0.23</v>
      </c>
      <c r="AE33" s="52">
        <f t="shared" si="89"/>
        <v>3666.53</v>
      </c>
      <c r="AF33" s="54">
        <f t="shared" si="90"/>
        <v>19607.96</v>
      </c>
      <c r="AG33" s="3"/>
    </row>
    <row r="34" spans="2:33" ht="30.75" customHeight="1" x14ac:dyDescent="0.2">
      <c r="B34" s="83" t="s">
        <v>18</v>
      </c>
      <c r="C34" s="21">
        <v>1</v>
      </c>
      <c r="D34" s="21">
        <v>0</v>
      </c>
      <c r="E34" s="70">
        <v>0.11</v>
      </c>
      <c r="F34" s="70">
        <v>0.89</v>
      </c>
      <c r="G34" s="21">
        <v>111</v>
      </c>
      <c r="H34" s="21">
        <v>12</v>
      </c>
      <c r="I34" s="21">
        <v>8784</v>
      </c>
      <c r="J34" s="37">
        <v>13851</v>
      </c>
      <c r="K34" s="37">
        <v>112069</v>
      </c>
      <c r="L34" s="37">
        <v>0</v>
      </c>
      <c r="M34" s="37">
        <v>0</v>
      </c>
      <c r="N34" s="74">
        <f t="shared" si="83"/>
        <v>125920</v>
      </c>
      <c r="O34" s="61"/>
      <c r="P34" s="62"/>
      <c r="Q34" s="62"/>
      <c r="R34" s="62"/>
      <c r="S34" s="33"/>
      <c r="T34" s="33"/>
      <c r="U34" s="73">
        <f t="shared" si="84"/>
        <v>0</v>
      </c>
      <c r="V34" s="76">
        <v>2.605</v>
      </c>
      <c r="W34" s="39">
        <v>3.161</v>
      </c>
      <c r="X34" s="40">
        <f t="shared" si="85"/>
        <v>3903.32</v>
      </c>
      <c r="Y34" s="79">
        <v>0.505</v>
      </c>
      <c r="Z34" s="79">
        <v>0.61299999999999999</v>
      </c>
      <c r="AA34" s="23">
        <f t="shared" si="86"/>
        <v>5861.06</v>
      </c>
      <c r="AB34" s="24">
        <f t="shared" si="87"/>
        <v>9764.380000000001</v>
      </c>
      <c r="AC34" s="53">
        <f t="shared" si="88"/>
        <v>9764.380000000001</v>
      </c>
      <c r="AD34" s="51">
        <v>0.23</v>
      </c>
      <c r="AE34" s="52">
        <f t="shared" si="89"/>
        <v>2245.81</v>
      </c>
      <c r="AF34" s="54">
        <f t="shared" si="90"/>
        <v>12010.19</v>
      </c>
      <c r="AG34" s="3"/>
    </row>
    <row r="35" spans="2:33" ht="30.75" customHeight="1" thickBot="1" x14ac:dyDescent="0.25">
      <c r="B35" s="68" t="s">
        <v>18</v>
      </c>
      <c r="C35" s="22">
        <v>0</v>
      </c>
      <c r="D35" s="22">
        <v>1</v>
      </c>
      <c r="E35" s="71">
        <v>0</v>
      </c>
      <c r="F35" s="71">
        <v>1</v>
      </c>
      <c r="G35" s="22">
        <v>121</v>
      </c>
      <c r="H35" s="22">
        <v>12</v>
      </c>
      <c r="I35" s="22">
        <v>8784</v>
      </c>
      <c r="J35" s="38">
        <v>0</v>
      </c>
      <c r="K35" s="38">
        <v>106140</v>
      </c>
      <c r="L35" s="38">
        <v>0</v>
      </c>
      <c r="M35" s="38">
        <v>0</v>
      </c>
      <c r="N35" s="75">
        <f t="shared" ref="N35" si="91">+J35+K35+L35+M35</f>
        <v>106140</v>
      </c>
      <c r="O35" s="63"/>
      <c r="P35" s="64"/>
      <c r="Q35" s="64"/>
      <c r="R35" s="64"/>
      <c r="S35" s="34"/>
      <c r="T35" s="34"/>
      <c r="U35" s="72">
        <f t="shared" ref="U35" si="92">+ROUND((J35*O35/100+K35*P35/100+L35*Q35/100+M35*R35/100+C35*H35*S35+D35*H35*T35),2)</f>
        <v>0</v>
      </c>
      <c r="V35" s="77">
        <v>2.605</v>
      </c>
      <c r="W35" s="41">
        <v>3.161</v>
      </c>
      <c r="X35" s="42">
        <f t="shared" si="29"/>
        <v>3355.09</v>
      </c>
      <c r="Y35" s="69">
        <v>0.505</v>
      </c>
      <c r="Z35" s="69">
        <v>0.61299999999999999</v>
      </c>
      <c r="AA35" s="25">
        <f t="shared" ref="AA35" si="93">+ROUND(G35*I35*Y35/100*E35+G35*I35*Z35/100*F35,2)</f>
        <v>6515.36</v>
      </c>
      <c r="AB35" s="26">
        <f t="shared" si="31"/>
        <v>9870.4500000000007</v>
      </c>
      <c r="AC35" s="55">
        <f t="shared" si="51"/>
        <v>9870.4500000000007</v>
      </c>
      <c r="AD35" s="56">
        <v>0.23</v>
      </c>
      <c r="AE35" s="57">
        <f t="shared" si="52"/>
        <v>2270.1999999999998</v>
      </c>
      <c r="AF35" s="58">
        <f t="shared" si="53"/>
        <v>12140.650000000001</v>
      </c>
      <c r="AG35" s="3"/>
    </row>
    <row r="36" spans="2:33" ht="39" customHeight="1" thickBot="1" x14ac:dyDescent="0.25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7"/>
      <c r="X36" s="18"/>
      <c r="Y36" s="19"/>
      <c r="Z36" s="19"/>
      <c r="AA36" s="20"/>
      <c r="AB36" s="20"/>
      <c r="AC36" s="47">
        <f>SUM(AC9:AC35)</f>
        <v>1008111.76</v>
      </c>
      <c r="AD36" s="48">
        <v>0.23</v>
      </c>
      <c r="AE36" s="49">
        <f>SUM(AE9:AE35)</f>
        <v>231865.68000000002</v>
      </c>
      <c r="AF36" s="50">
        <f>SUM(AF9:AF35)</f>
        <v>1239977.44</v>
      </c>
      <c r="AG36" s="3"/>
    </row>
    <row r="37" spans="2:33" ht="28.5" customHeight="1" x14ac:dyDescent="0.2">
      <c r="B37" s="117" t="s">
        <v>58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0"/>
      <c r="W37" s="10"/>
      <c r="X37" s="59"/>
      <c r="Y37" s="7"/>
      <c r="Z37" s="7"/>
      <c r="AA37" s="8"/>
      <c r="AB37" s="8"/>
      <c r="AC37" s="8"/>
      <c r="AD37" s="9"/>
      <c r="AE37" s="9"/>
      <c r="AF37" s="30" t="s">
        <v>54</v>
      </c>
      <c r="AG37" s="3"/>
    </row>
    <row r="38" spans="2:33" ht="68.25" customHeight="1" x14ac:dyDescent="0.2">
      <c r="B38" s="117" t="s">
        <v>59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0"/>
      <c r="W38" s="10"/>
      <c r="X38" s="10"/>
      <c r="Y38" s="112"/>
      <c r="Z38" s="113"/>
      <c r="AA38" s="114"/>
      <c r="AB38" s="6"/>
      <c r="AC38" s="6"/>
      <c r="AD38" s="9"/>
      <c r="AE38" s="9"/>
      <c r="AF38" s="9"/>
      <c r="AG38" s="3"/>
    </row>
    <row r="39" spans="2:33" ht="34.5" customHeight="1" x14ac:dyDescent="0.2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15"/>
      <c r="Z39" s="116"/>
      <c r="AA39" s="116"/>
      <c r="AB39" s="29"/>
      <c r="AC39" s="29"/>
    </row>
    <row r="40" spans="2:33" ht="18" customHeight="1" x14ac:dyDescent="0.2">
      <c r="B40" s="31" t="s">
        <v>50</v>
      </c>
      <c r="J40" s="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</row>
    <row r="41" spans="2:33" ht="18" customHeight="1" x14ac:dyDescent="0.2">
      <c r="B41" s="32" t="s">
        <v>42</v>
      </c>
      <c r="J41" s="1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</row>
    <row r="42" spans="2:33" ht="18" customHeight="1" x14ac:dyDescent="0.2">
      <c r="B42" s="32" t="s">
        <v>43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  <c r="W42" s="2"/>
      <c r="AA42" s="60"/>
    </row>
    <row r="43" spans="2:33" ht="18" customHeight="1" x14ac:dyDescent="0.2">
      <c r="B43" s="32" t="s">
        <v>44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  <c r="W43" s="2"/>
    </row>
    <row r="44" spans="2:33" ht="24.75" customHeight="1" x14ac:dyDescent="0.2">
      <c r="J44" s="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</row>
    <row r="45" spans="2:33" ht="24.75" customHeight="1" x14ac:dyDescent="0.2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</row>
    <row r="46" spans="2:33" ht="24.75" customHeight="1" x14ac:dyDescent="0.2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33" ht="24.75" customHeight="1" x14ac:dyDescent="0.2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33" ht="24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</sheetData>
  <mergeCells count="30">
    <mergeCell ref="C6:F6"/>
    <mergeCell ref="Y38:AA38"/>
    <mergeCell ref="Y39:AA39"/>
    <mergeCell ref="AA6:AA7"/>
    <mergeCell ref="B38:U38"/>
    <mergeCell ref="J6:K6"/>
    <mergeCell ref="B6:B7"/>
    <mergeCell ref="G6:G7"/>
    <mergeCell ref="H6:H7"/>
    <mergeCell ref="I6:I7"/>
    <mergeCell ref="S6:T6"/>
    <mergeCell ref="B37:U37"/>
    <mergeCell ref="V6:W6"/>
    <mergeCell ref="Y6:Z6"/>
    <mergeCell ref="AC5:AF5"/>
    <mergeCell ref="B3:AF3"/>
    <mergeCell ref="AC6:AC7"/>
    <mergeCell ref="AD6:AD7"/>
    <mergeCell ref="V5:AB5"/>
    <mergeCell ref="X6:X7"/>
    <mergeCell ref="AB6:AB7"/>
    <mergeCell ref="AE6:AE7"/>
    <mergeCell ref="AF6:AF7"/>
    <mergeCell ref="B5:N5"/>
    <mergeCell ref="O6:P6"/>
    <mergeCell ref="Q6:R6"/>
    <mergeCell ref="U6:U7"/>
    <mergeCell ref="O5:U5"/>
    <mergeCell ref="L6:M6"/>
    <mergeCell ref="N6:N7"/>
  </mergeCells>
  <pageMargins left="0.25" right="0.26" top="0.28999999999999998" bottom="0.22" header="0.19" footer="0.14000000000000001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2023-04-27T11:17:35Z</cp:lastPrinted>
  <dcterms:created xsi:type="dcterms:W3CDTF">2015-09-16T11:15:51Z</dcterms:created>
  <dcterms:modified xsi:type="dcterms:W3CDTF">2023-12-12T06:38:40Z</dcterms:modified>
</cp:coreProperties>
</file>