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. ZAMÓWIENIA PUBLICZNE\5 PRZETARGI 2024\1. Przebudowa dróg leśnych nr 31, ciągu drogi nr 33, drogi nr 62\2. Dok. przetargowa\"/>
    </mc:Choice>
  </mc:AlternateContent>
  <bookViews>
    <workbookView xWindow="-120" yWindow="-120" windowWidth="25440" windowHeight="15390"/>
  </bookViews>
  <sheets>
    <sheet name="I. Droga Szegdy 31" sheetId="1" r:id="rId1"/>
    <sheet name="II. Droga Szegdy 33-1" sheetId="2" r:id="rId2"/>
    <sheet name="II. Droga Szegdy 33-2" sheetId="3" r:id="rId3"/>
    <sheet name="III. Droga Czerce 6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4" l="1"/>
  <c r="E49" i="4"/>
  <c r="E45" i="4"/>
  <c r="E46" i="4" s="1"/>
  <c r="E42" i="4"/>
  <c r="E43" i="4" s="1"/>
  <c r="E41" i="4"/>
  <c r="E37" i="4"/>
  <c r="E36" i="4"/>
  <c r="E38" i="4" s="1"/>
  <c r="E35" i="4"/>
  <c r="E34" i="4"/>
  <c r="E29" i="4"/>
  <c r="E31" i="4" s="1"/>
  <c r="E28" i="4"/>
  <c r="E27" i="4"/>
  <c r="E22" i="4"/>
  <c r="E23" i="4" s="1"/>
  <c r="E20" i="4"/>
  <c r="E19" i="4"/>
  <c r="E18" i="4"/>
  <c r="E17" i="4"/>
  <c r="E16" i="4"/>
  <c r="E10" i="4"/>
  <c r="E27" i="3"/>
  <c r="E22" i="3"/>
  <c r="E23" i="3" s="1"/>
  <c r="E19" i="3"/>
  <c r="E18" i="3"/>
  <c r="E17" i="3"/>
  <c r="E16" i="3"/>
  <c r="E35" i="2"/>
  <c r="E33" i="2"/>
  <c r="E34" i="2" s="1"/>
  <c r="E28" i="2"/>
  <c r="E30" i="2" s="1"/>
  <c r="E27" i="2"/>
  <c r="E26" i="2"/>
  <c r="E23" i="2"/>
  <c r="E24" i="2" s="1"/>
  <c r="E20" i="2"/>
  <c r="E19" i="2"/>
  <c r="E18" i="2"/>
  <c r="E33" i="1"/>
  <c r="E32" i="1"/>
  <c r="E31" i="1"/>
  <c r="E26" i="1"/>
  <c r="E28" i="1" s="1"/>
  <c r="E25" i="1"/>
  <c r="E24" i="1"/>
  <c r="E21" i="1"/>
  <c r="E22" i="1" s="1"/>
  <c r="E18" i="1"/>
  <c r="E17" i="1"/>
</calcChain>
</file>

<file path=xl/sharedStrings.xml><?xml version="1.0" encoding="utf-8"?>
<sst xmlns="http://schemas.openxmlformats.org/spreadsheetml/2006/main" count="541" uniqueCount="146">
  <si>
    <t>Harmonogram rzeczowo - finansowy</t>
  </si>
  <si>
    <t>Lp.</t>
  </si>
  <si>
    <t>Podstawa</t>
  </si>
  <si>
    <t>Opis</t>
  </si>
  <si>
    <t>j.m.</t>
  </si>
  <si>
    <t>Ilość</t>
  </si>
  <si>
    <t>Koszt  wykonania w tys. zł brutto</t>
  </si>
  <si>
    <t>Termin realizacji</t>
  </si>
  <si>
    <t>Realizacja w tygodniach; w tyś zł brutto;</t>
  </si>
  <si>
    <t>4 tyg.</t>
  </si>
  <si>
    <t>1</t>
  </si>
  <si>
    <t>1.1 ROBOTY PRZYGOTOWAWCZE</t>
  </si>
  <si>
    <t>45112000-5</t>
  </si>
  <si>
    <t>ROBOTY ZIEMNE</t>
  </si>
  <si>
    <t>ROBOTY WYKOŃCZENIOWE</t>
  </si>
  <si>
    <t xml:space="preserve">ROBOTY ZIEMNE </t>
  </si>
  <si>
    <t>Załącznik nr 14 do SWZ</t>
  </si>
  <si>
    <t>8 tyg.</t>
  </si>
  <si>
    <t>12 tyg.</t>
  </si>
  <si>
    <t>10 tyg.</t>
  </si>
  <si>
    <t>szt</t>
  </si>
  <si>
    <t>km</t>
  </si>
  <si>
    <t>m</t>
  </si>
  <si>
    <t>kpl.</t>
  </si>
  <si>
    <t>Kalkulacja własna</t>
  </si>
  <si>
    <t>1.1.1</t>
  </si>
  <si>
    <t>D 01.01.01</t>
  </si>
  <si>
    <t>Roboty pomiarowe przy liniowych robotach ziemnych,</t>
  </si>
  <si>
    <t>1.1.3</t>
  </si>
  <si>
    <t>D 01.02.01</t>
  </si>
  <si>
    <t>Usunięcie warstwy ziemi urodzajnej (humus) przy pomocy spycharek, grubość warstwy do 20·cm</t>
  </si>
  <si>
    <t>m3</t>
  </si>
  <si>
    <t>1.1.4</t>
  </si>
  <si>
    <t>Mechaniczne karczowanie, krzaki i podszycie średniej gęstości (od 31-60 % powierzchni) w km 1+200 do 1+400</t>
  </si>
  <si>
    <t>ha</t>
  </si>
  <si>
    <t>1.1.5</t>
  </si>
  <si>
    <t>Karczowanie pni koparką podsiębierną w gruntach o normalnej wilgotności, grunt kategorii I-II, pnie średnicy 16-25·cm</t>
  </si>
  <si>
    <t>1.1.6</t>
  </si>
  <si>
    <t>Karczowanie pni koparką podsiębierną w gruntach o normalnej wilgotności, grunt kategorii I-II, pnie średnicy 26-35·cm</t>
  </si>
  <si>
    <t>1.1.7</t>
  </si>
  <si>
    <t>Karczowanie pni koparką podsiębierną w gruntach o normalnej wilgotności, grunt kategorii I-II, pnie średnicy 36-45·cm</t>
  </si>
  <si>
    <t>1.1.8</t>
  </si>
  <si>
    <t>Karczowanie pni koparką podsiębierną w gruntach o normalnej wilgotności, grunt kategorii I-II, pnie średnicy 46-55·cm</t>
  </si>
  <si>
    <t>1.1.9</t>
  </si>
  <si>
    <t>Wywożenie pni i korzeni w terenie normalnym, średnica 16-25·cm</t>
  </si>
  <si>
    <t>1.1.10</t>
  </si>
  <si>
    <t>Wywożenie pni i korzeni w terenie normalnym, średnica 26-35·cm</t>
  </si>
  <si>
    <t>1.1.11</t>
  </si>
  <si>
    <t>Wywożenie pni i korzeni w terenie normalnym, średnica 36-45·cm</t>
  </si>
  <si>
    <t>1.1.12</t>
  </si>
  <si>
    <t>Wywożenie pni i korzeni w terenie normalnym, średnica 46-55·cm</t>
  </si>
  <si>
    <t>1.1.13</t>
  </si>
  <si>
    <t>D 02.01.01</t>
  </si>
  <si>
    <t>Oczyszczanie/odtworzenie istniejącego rowu, z wyprofilowaniem skarp, wyplanowanieniem, odhumusowaniem. Urobku należy rozplatować i wyrównać na teren przyległy</t>
  </si>
  <si>
    <t>1.2.1</t>
  </si>
  <si>
    <t>Wykopy wykonywane koparkami podsiębiernymi, kategoria gruntu I-III, spycharka 55kW (75KM) OBMIAR: w zakresie jezdni, mijanek, placów składowych, oraz rowów</t>
  </si>
  <si>
    <t>1.2.3</t>
  </si>
  <si>
    <t>Roboty ziemne wykonywane koparkami przedsiębiernymi z transportem urobku samochodami samowyładowczymi na odległość do 5·km, lecz w ziemi uprzednio zmagazynowanej w hałdach, koparka 0,40·m3, grunt kategorii I-III - nadmiar materiał z robót ziemnych będących w gesti Zamawiajacego</t>
  </si>
  <si>
    <t xml:space="preserve">PRZEPUSTY fi 800 </t>
  </si>
  <si>
    <t xml:space="preserve"> 1.3.1</t>
  </si>
  <si>
    <t>D- 06.02.01</t>
  </si>
  <si>
    <r>
      <t>Wykopy oraz przekopy wykonywane koparkami przedsiębiernymi na odkład, koparka 0,40·m3, grunt kategorii IV OBMIAR: (6*1,5*1,5) m</t>
    </r>
    <r>
      <rPr>
        <vertAlign val="superscript"/>
        <sz val="10"/>
        <rFont val="Arial"/>
        <family val="2"/>
        <charset val="238"/>
      </rPr>
      <t>3</t>
    </r>
  </si>
  <si>
    <t xml:space="preserve"> 1.3.2</t>
  </si>
  <si>
    <t>Przepusty rurowe pod zjazdami, ławy fundamentowe z kruszywa OBMIAR: (6*0,2*0,8)</t>
  </si>
  <si>
    <t xml:space="preserve"> 1.3.3</t>
  </si>
  <si>
    <t>m2</t>
  </si>
  <si>
    <t xml:space="preserve"> 1.3.4</t>
  </si>
  <si>
    <t>Przepusty rurowe pod korona drogi leśnej, rury karbowane PEHD Fi 80cm w km: 0+044</t>
  </si>
  <si>
    <t xml:space="preserve"> 1.3.5</t>
  </si>
  <si>
    <t xml:space="preserve">Zasypywanie wykopów ze skarpami, z przerzutem na odległość do 3·m, z zagęszczaniem, kategoria gruntu IV   OBMIAR (6*1,85) </t>
  </si>
  <si>
    <t xml:space="preserve"> 1.3.6</t>
  </si>
  <si>
    <t>Kalkulacja indywidualna</t>
  </si>
  <si>
    <t>Przepusty rurowe pod zjazdami, ścianki czołowe dla rur Fi80·cm, żelbetonowe o wym 7,2x2,5,0,4=7,2 m3 i stali zbrojeniowej 55 kg/m3 betonu</t>
  </si>
  <si>
    <r>
      <t>Warstwy podsypkowe, podsypka piaskowa, zagęszczanie mechaniczne, po zagęszczeniu Is≥1,0</t>
    </r>
    <r>
      <rPr>
        <sz val="11"/>
        <color theme="1"/>
        <rFont val="Calibri"/>
        <family val="2"/>
        <charset val="238"/>
        <scheme val="minor"/>
      </rPr>
      <t xml:space="preserve">
OBMIAR (6*1,85) </t>
    </r>
  </si>
  <si>
    <r>
      <t>Wykopy oraz przekopy wykonywane koparkami przedsiębiernymi na odkład, koparka 0,40·m3, grunt kategorii IV OBMIAR: (6*1,5*1,5) m</t>
    </r>
    <r>
      <rPr>
        <vertAlign val="superscript"/>
        <sz val="10"/>
        <rFont val="Calibri"/>
        <family val="2"/>
        <charset val="238"/>
        <scheme val="minor"/>
      </rPr>
      <t>3</t>
    </r>
  </si>
  <si>
    <t xml:space="preserve">BUDOWA NAWIERZCHNI  </t>
  </si>
  <si>
    <t xml:space="preserve"> 1.4.1</t>
  </si>
  <si>
    <t>D 04.01.01</t>
  </si>
  <si>
    <t xml:space="preserve">Profilowanie i zagęszczanie podłoża pod warstwy konstrukcyjne nawierzchni, wykonywane mechanicznie, kategoria gruntu II-VI, walec wibracyjny </t>
  </si>
  <si>
    <t xml:space="preserve"> 1.4.2</t>
  </si>
  <si>
    <t>D 04.04.02</t>
  </si>
  <si>
    <t>Podbudowy z kruszyw łamanych, warstwa dolna, po zagęszczeniu 20·cm  - podbudowa z kruszywa łamanego gr. 20cm frakcja 31,5/63. W wycenie uwzględnić odsadzki.</t>
  </si>
  <si>
    <t xml:space="preserve"> 1.4.3</t>
  </si>
  <si>
    <t>Nawierzchnie z kamienia tłuczonego, warstwa górna, po uwałowaniu 10·cm - analogia kruszywo łamane naturalne frakcji  0/31,5 gr. 10cm wraz z zamiałowaniem miałem skalnym frakcji 2/4 gr.0,5-1 cm</t>
  </si>
  <si>
    <t xml:space="preserve"> 1.5.1</t>
  </si>
  <si>
    <t>Ręczne plantowanie powierzchni gruntu rodzimego, kategoria gruntu I-III</t>
  </si>
  <si>
    <t xml:space="preserve"> 1.5.2</t>
  </si>
  <si>
    <t>Poboczy, z gruntu rodzimego, zagęszczanie, formowanie z nadaniem spadków 6-8%</t>
  </si>
  <si>
    <t>„PRZEBUDOWA DROGI LEŚNEJ NR 31 W LESNICTWIE SZEGDY W KM 0+000 DO KM 0+358”</t>
  </si>
  <si>
    <t>2 tyg.</t>
  </si>
  <si>
    <t>6 tyg.</t>
  </si>
  <si>
    <t>„PRZEBUDOWA DROGI LEŚNEJ NR 33/1 W LESNICTWIE SZEGDY W KM 0+000 DO KM 0+545”</t>
  </si>
  <si>
    <t>1.1.2</t>
  </si>
  <si>
    <t>Przepu6ty rurowe pod zjazdami, ławy fundamentowe z kruszywa OBMIAR: (6*0,2*0,8)</t>
  </si>
  <si>
    <t xml:space="preserve">Przepusty rurowe pod zjazdami, rury karbowane PEHD Fi 40cm w km: </t>
  </si>
  <si>
    <t>Przepusty rurowe pod zjazdami, ścianki czołowe dla rur Fi 40·cm</t>
  </si>
  <si>
    <r>
      <t>Warstwy podsypkowe, podsypka piaskowa, zagęszczanie mechaniczne, po zagęszczeniu Is≥1,0</t>
    </r>
    <r>
      <rPr>
        <sz val="10"/>
        <color theme="1"/>
        <rFont val="Calibri"/>
        <family val="2"/>
        <charset val="238"/>
        <scheme val="minor"/>
      </rPr>
      <t xml:space="preserve">
OBMIAR (6*1,85) </t>
    </r>
  </si>
  <si>
    <t>PRZEPUSTY fi 400</t>
  </si>
  <si>
    <t>Podbudowy z kruszyw łamanych, warstwa dolna, po zagęszczeniu 20·cm  - podbudowa z kruszywa łamanego gr. 20cm frakcja 31,5/63,00. W wycenie uwzględnić odsadzki.</t>
  </si>
  <si>
    <t>NAWIERZCHNIA DROGI LEŚNEJ I- JEZDNIA, ZJAZDY, MIJANKI - NAW. Z KRUSZYWA</t>
  </si>
  <si>
    <t>BUDOWA NAWIERZCHNI  -  SKŁADNICE DREWNA / PLACE UTWRDZONE</t>
  </si>
  <si>
    <t>D 01.02.02</t>
  </si>
  <si>
    <t xml:space="preserve"> 1.5.3</t>
  </si>
  <si>
    <t>D 04.02.01</t>
  </si>
  <si>
    <t>Profilowanie i zagęszczanie podłoża pod warstwy konstrukcyjne nawierzchni, wykonywane mechanicznie, kategoria gruntu II-VI, walec wibracyjny</t>
  </si>
  <si>
    <t xml:space="preserve"> 1.5.4</t>
  </si>
  <si>
    <t xml:space="preserve">Wyrównanie istniejącej podbudowy, tłuczniem sortowanym, zagęszczenie mechaniczne, średnia grubość warstwy po zagęszczeniu gr. 20cm frakcja 31,5/63,0 z klinowaniem 0/31,5 </t>
  </si>
  <si>
    <t xml:space="preserve"> 1.6.1</t>
  </si>
  <si>
    <t xml:space="preserve"> 1.6.2</t>
  </si>
  <si>
    <t>1. Opłata za zajęcie pasa drogoweg drogi powiatowej, wykonanie, zaopiniowanie i zatwierdzeniem oraz wdrożeniem i utrzymaniem TOR.  2. Przestawienie rogatki.                                                3. Zakup znau TL1 wraz ze słupkiem stalowym fi 70.</t>
  </si>
  <si>
    <t>„PRZEBUDOWA DROGI LEŚNEJ NR 33/2 W LESNICTWIE SZEGDY W KM 0+000 DO KM 0+486”</t>
  </si>
  <si>
    <t>Roboty pomiarowe przy liniowych robotach ziemnych,- WRAZ Z INWENTRYZCJĄ POWYKONAWCZĄ,</t>
  </si>
  <si>
    <t>Rozścielenie ziemi urodzajnej (humusu) spycharką, teren płaski</t>
  </si>
  <si>
    <t>1. Opłata za zajęcie pasa drogoweg drogi powiatowej, wykonanie, zaopiniowanie i zatwierdzeniem oraz wdrożeniem i utrzymaniem TOR. 2. Przestawienie rogatki.                                                3. Zakup znau TL1 wraz ze słupkiem stalowym fi 70.</t>
  </si>
  <si>
    <t>Wykopy wykonywane koparkami podsiębiernymi, kategoria gruntu I-III, spycharka 55kW (75KM) OBMIAR: w zakresie jezdni, mijanek, placów składowych.</t>
  </si>
  <si>
    <t>1.2.4</t>
  </si>
  <si>
    <t>Roboty ziemne wykonywane koparkami podsiębiernymi, z transportem urobku samochodami samowyładowczymi na odległość do 2·km, koparka 0,40·m3, kategoria gruntu I-II - matriał przeznaczony do ponownego wbudowania</t>
  </si>
  <si>
    <t>1.2.5</t>
  </si>
  <si>
    <t>D 02.03.01</t>
  </si>
  <si>
    <t>Formowanie i zagęszczanie nasypów spycharkami gąsienicowymi, wysokość do 3,0·m, grunt kategorii IV, moc 75KM</t>
  </si>
  <si>
    <t xml:space="preserve"> 1.4.4</t>
  </si>
  <si>
    <t xml:space="preserve">Wyrównanie istniejącej podbudowy, tłuczniem sortowanym, zagęszczenie mechaniczne, średnia grubość warstwy po zagęszczeniu - gr. 20cm frakcja 31,5/63,0 z klinowaniem 0/31,5 </t>
  </si>
  <si>
    <t>„Przebudowa drogi leśnej nr 62 w leśnictwie Czerce w km 0+000 do km 1+075”</t>
  </si>
  <si>
    <t xml:space="preserve">Opłata za zajęcie pasa drogoweg drogigminnej, wykonanie, zaopiniowanie i zatwierdzeniem oraz wdrożeniem i utrzymaniem TOR. </t>
  </si>
  <si>
    <t>Mechaniczne karczowanie, krzaki i podszycie średniej gęstości (od 31-60 % powierzchni)</t>
  </si>
  <si>
    <t>Oczyszczanie/odtworzenie istniejącego rowu, z wyprofilowaniem skarp, wyplanowanieniem, odhumusowaniem. Wykonać odmulenie rowów prostopadłych do rowów przy drodze lesnej po 20 w kieunku lasu - napływ i odpływ. Urobku należy rozplatować i wyrównać na teren przyległy</t>
  </si>
  <si>
    <t>Wykopy wykonywane koparkami podsiębiernymi, kategoria gruntu I-III, spycharka 55kW (75KM) OBMIAR: w zakresie jezdni, mijanek, placów składowych, rowów i zbiornika.</t>
  </si>
  <si>
    <t>1.2.2</t>
  </si>
  <si>
    <t xml:space="preserve">PRZEPUSTY fi 400 </t>
  </si>
  <si>
    <t>Wykopy oraz przekopy wykonywane koparkami przedsiębiernymi na odkład, koparka 0,40·m3, grunt kategorii IV OBMIAR: (12*1,5*1,5) m3</t>
  </si>
  <si>
    <t>Przepusty rurowe pod zjazdami, ławy fundamentowe z kruszywa OBMIAR: (12*0,2*0,8)</t>
  </si>
  <si>
    <t>Przepusty rurowe pod zjazdami, rury karbowane PEHD Fi 40cm w km: 0+133 str. P, 1+039 str. P</t>
  </si>
  <si>
    <t xml:space="preserve">Zasypywanie wykopów ze skarpami, z przerzutem na odległość do 3·m, z zagęszczaniem, kategoria gruntu IV            OBMIAR (12*1,85) </t>
  </si>
  <si>
    <r>
      <t>Warstwy podsypkowe, podsypka piaskowa, zagęszczanie mechaniczne, po zagęszczeniu Is≥1,0</t>
    </r>
    <r>
      <rPr>
        <sz val="10"/>
        <color theme="1"/>
        <rFont val="Calibri"/>
        <family val="2"/>
        <charset val="238"/>
        <scheme val="minor"/>
      </rPr>
      <t xml:space="preserve">
OBMIAR (12*1,85) </t>
    </r>
  </si>
  <si>
    <t>PRZEPUSTY fi 600</t>
  </si>
  <si>
    <t>Przepusty rurowe pod korona drogi leśnej, rury karbowane PEHD Fi 60cm w km: 0+021, 0+206, 0+835</t>
  </si>
  <si>
    <t xml:space="preserve"> 1.4.5</t>
  </si>
  <si>
    <t xml:space="preserve"> 1.4.6</t>
  </si>
  <si>
    <t xml:space="preserve">Przepusty rurowe pod zjazdami, ścianki czołowe dla rur Fi60·cm, </t>
  </si>
  <si>
    <r>
      <t>Wykopy oraz przekopy wykonywane koparkami przedsiębiernymi na odkład, koparka 0,40·m3, grunt kategorii IV OBMIAR: (20*1,5*1,5) m</t>
    </r>
    <r>
      <rPr>
        <vertAlign val="superscript"/>
        <sz val="10"/>
        <rFont val="Calibri"/>
        <family val="2"/>
        <charset val="238"/>
        <scheme val="minor"/>
      </rPr>
      <t>3</t>
    </r>
  </si>
  <si>
    <t>BUDOWA NAWIERZCHNI  - JEZDNIA, ZJAZDY, MIJANKI - NAW. Z KRUSZYWA</t>
  </si>
  <si>
    <t>BUDOWA NAWIERZCHNI  - SKŁADNICE DREWNA / PLACE UTWRDZONE</t>
  </si>
  <si>
    <t xml:space="preserve"> 1.6.3</t>
  </si>
  <si>
    <t xml:space="preserve">Wyrównanie istniejącej podbudowy, tłuczniem sortowanym, zagęszczenie mechaniczne, średnia grubość warstwy po zagęszczeniu ponad gr.20cm frakcja 31,5/63,0 z klinowaniem 0/31,5 </t>
  </si>
  <si>
    <t xml:space="preserve"> 1.7.1</t>
  </si>
  <si>
    <t xml:space="preserve"> 1.7.2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</si>
</sst>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##0.000"/>
    <numFmt numFmtId="165" formatCode="#\ ###\ ###\ ##0.00"/>
    <numFmt numFmtId="166" formatCode="#\ ###\ ###\ ##0.000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</font>
    <font>
      <b/>
      <i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i/>
      <sz val="10"/>
      <name val="Arial Narrow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 wrapText="1"/>
    </xf>
    <xf numFmtId="166" fontId="12" fillId="0" borderId="4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center" wrapText="1"/>
    </xf>
    <xf numFmtId="165" fontId="13" fillId="0" borderId="1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H12" sqref="H12"/>
    </sheetView>
  </sheetViews>
  <sheetFormatPr defaultRowHeight="15" x14ac:dyDescent="0.25"/>
  <cols>
    <col min="1" max="1" width="6" customWidth="1"/>
    <col min="2" max="2" width="13.85546875" customWidth="1"/>
    <col min="3" max="3" width="57.85546875" customWidth="1"/>
    <col min="4" max="4" width="5.7109375" customWidth="1"/>
    <col min="5" max="5" width="13" style="19" customWidth="1"/>
    <col min="6" max="6" width="13.28515625" customWidth="1"/>
    <col min="7" max="7" width="9.140625" customWidth="1"/>
    <col min="8" max="8" width="13.42578125" customWidth="1"/>
    <col min="9" max="9" width="12.28515625" customWidth="1"/>
    <col min="10" max="10" width="12.42578125" customWidth="1"/>
  </cols>
  <sheetData>
    <row r="1" spans="1:10" x14ac:dyDescent="0.25">
      <c r="H1" t="s">
        <v>16</v>
      </c>
    </row>
    <row r="2" spans="1:10" ht="18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customHeight="1" x14ac:dyDescent="0.25">
      <c r="A3" s="27" t="s">
        <v>88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4" t="s">
        <v>6</v>
      </c>
      <c r="G4" s="24" t="s">
        <v>7</v>
      </c>
      <c r="H4" s="52" t="s">
        <v>8</v>
      </c>
      <c r="I4" s="53"/>
      <c r="J4" s="54"/>
    </row>
    <row r="5" spans="1:10" ht="25.5" customHeight="1" x14ac:dyDescent="0.25">
      <c r="A5" s="23"/>
      <c r="B5" s="23"/>
      <c r="C5" s="23"/>
      <c r="D5" s="23"/>
      <c r="E5" s="23"/>
      <c r="F5" s="24"/>
      <c r="G5" s="24"/>
      <c r="H5" s="4" t="s">
        <v>89</v>
      </c>
      <c r="I5" s="4" t="s">
        <v>9</v>
      </c>
      <c r="J5" s="4" t="s">
        <v>90</v>
      </c>
    </row>
    <row r="6" spans="1:10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3">
        <v>6</v>
      </c>
      <c r="G6" s="3">
        <v>7</v>
      </c>
      <c r="H6" s="5">
        <v>8</v>
      </c>
      <c r="I6" s="5">
        <v>9</v>
      </c>
      <c r="J6" s="5">
        <v>10</v>
      </c>
    </row>
    <row r="7" spans="1:10" x14ac:dyDescent="0.25">
      <c r="A7" s="6" t="s">
        <v>10</v>
      </c>
      <c r="B7" s="7" t="s">
        <v>12</v>
      </c>
      <c r="C7" s="22" t="s">
        <v>11</v>
      </c>
      <c r="D7" s="22"/>
      <c r="E7" s="22"/>
      <c r="F7" s="22"/>
      <c r="G7" s="7"/>
      <c r="H7" s="7"/>
      <c r="I7" s="7"/>
      <c r="J7" s="7"/>
    </row>
    <row r="8" spans="1:10" x14ac:dyDescent="0.25">
      <c r="A8" s="31" t="s">
        <v>25</v>
      </c>
      <c r="B8" s="31" t="s">
        <v>26</v>
      </c>
      <c r="C8" s="31" t="s">
        <v>27</v>
      </c>
      <c r="D8" s="32" t="s">
        <v>21</v>
      </c>
      <c r="E8" s="33">
        <v>0.35799999999999998</v>
      </c>
      <c r="F8" s="8"/>
      <c r="G8" s="8"/>
      <c r="H8" s="8"/>
      <c r="I8" s="8"/>
      <c r="J8" s="8"/>
    </row>
    <row r="9" spans="1:10" ht="25.5" x14ac:dyDescent="0.25">
      <c r="A9" s="31" t="s">
        <v>28</v>
      </c>
      <c r="B9" s="29" t="s">
        <v>29</v>
      </c>
      <c r="C9" s="29" t="s">
        <v>30</v>
      </c>
      <c r="D9" s="32" t="s">
        <v>31</v>
      </c>
      <c r="E9" s="34">
        <v>466.08</v>
      </c>
      <c r="F9" s="8"/>
      <c r="G9" s="8"/>
      <c r="H9" s="8"/>
      <c r="I9" s="8"/>
      <c r="J9" s="8"/>
    </row>
    <row r="10" spans="1:10" ht="25.5" x14ac:dyDescent="0.25">
      <c r="A10" s="31" t="s">
        <v>32</v>
      </c>
      <c r="B10" s="30" t="s">
        <v>29</v>
      </c>
      <c r="C10" s="35" t="s">
        <v>33</v>
      </c>
      <c r="D10" s="32" t="s">
        <v>34</v>
      </c>
      <c r="E10" s="33">
        <v>0.2</v>
      </c>
      <c r="F10" s="10"/>
      <c r="G10" s="10"/>
      <c r="H10" s="10"/>
      <c r="I10" s="10"/>
      <c r="J10" s="9"/>
    </row>
    <row r="11" spans="1:10" ht="25.5" x14ac:dyDescent="0.25">
      <c r="A11" s="31" t="s">
        <v>35</v>
      </c>
      <c r="B11" s="29" t="s">
        <v>29</v>
      </c>
      <c r="C11" s="31" t="s">
        <v>36</v>
      </c>
      <c r="D11" s="32" t="s">
        <v>20</v>
      </c>
      <c r="E11" s="34">
        <v>6</v>
      </c>
      <c r="F11" s="10"/>
      <c r="G11" s="10"/>
      <c r="H11" s="10"/>
      <c r="I11" s="10"/>
      <c r="J11" s="8"/>
    </row>
    <row r="12" spans="1:10" ht="25.5" x14ac:dyDescent="0.25">
      <c r="A12" s="31" t="s">
        <v>37</v>
      </c>
      <c r="B12" s="29" t="s">
        <v>29</v>
      </c>
      <c r="C12" s="31" t="s">
        <v>38</v>
      </c>
      <c r="D12" s="32" t="s">
        <v>20</v>
      </c>
      <c r="E12" s="34">
        <v>5</v>
      </c>
      <c r="F12" s="10"/>
      <c r="G12" s="10"/>
      <c r="H12" s="10"/>
      <c r="I12" s="10"/>
      <c r="J12" s="8"/>
    </row>
    <row r="13" spans="1:10" ht="25.5" x14ac:dyDescent="0.25">
      <c r="A13" s="31" t="s">
        <v>39</v>
      </c>
      <c r="B13" s="29" t="s">
        <v>29</v>
      </c>
      <c r="C13" s="31" t="s">
        <v>40</v>
      </c>
      <c r="D13" s="32" t="s">
        <v>20</v>
      </c>
      <c r="E13" s="34">
        <v>4</v>
      </c>
      <c r="F13" s="11"/>
      <c r="G13" s="8"/>
      <c r="H13" s="8"/>
      <c r="I13" s="8"/>
      <c r="J13" s="8"/>
    </row>
    <row r="14" spans="1:10" ht="25.5" x14ac:dyDescent="0.25">
      <c r="A14" s="31" t="s">
        <v>41</v>
      </c>
      <c r="B14" s="29" t="s">
        <v>29</v>
      </c>
      <c r="C14" s="31" t="s">
        <v>42</v>
      </c>
      <c r="D14" s="32" t="s">
        <v>20</v>
      </c>
      <c r="E14" s="34">
        <v>2</v>
      </c>
      <c r="F14" s="11"/>
      <c r="G14" s="8"/>
      <c r="H14" s="8"/>
      <c r="I14" s="8"/>
      <c r="J14" s="8"/>
    </row>
    <row r="15" spans="1:10" x14ac:dyDescent="0.25">
      <c r="A15" s="31" t="s">
        <v>43</v>
      </c>
      <c r="B15" s="29" t="s">
        <v>29</v>
      </c>
      <c r="C15" s="31" t="s">
        <v>44</v>
      </c>
      <c r="D15" s="32" t="s">
        <v>20</v>
      </c>
      <c r="E15" s="34">
        <v>6</v>
      </c>
      <c r="F15" s="11"/>
      <c r="G15" s="8"/>
      <c r="H15" s="8"/>
      <c r="I15" s="8"/>
      <c r="J15" s="8"/>
    </row>
    <row r="16" spans="1:10" x14ac:dyDescent="0.25">
      <c r="A16" s="31" t="s">
        <v>45</v>
      </c>
      <c r="B16" s="29" t="s">
        <v>29</v>
      </c>
      <c r="C16" s="31" t="s">
        <v>46</v>
      </c>
      <c r="D16" s="32" t="s">
        <v>20</v>
      </c>
      <c r="E16" s="34">
        <v>5</v>
      </c>
      <c r="F16" s="11"/>
      <c r="G16" s="8"/>
      <c r="H16" s="8"/>
      <c r="I16" s="8"/>
      <c r="J16" s="8"/>
    </row>
    <row r="17" spans="1:10" x14ac:dyDescent="0.25">
      <c r="A17" s="31" t="s">
        <v>47</v>
      </c>
      <c r="B17" s="29" t="s">
        <v>29</v>
      </c>
      <c r="C17" s="31" t="s">
        <v>48</v>
      </c>
      <c r="D17" s="32" t="s">
        <v>20</v>
      </c>
      <c r="E17" s="34">
        <f>E13</f>
        <v>4</v>
      </c>
      <c r="F17" s="11"/>
      <c r="G17" s="8"/>
      <c r="H17" s="8"/>
      <c r="I17" s="8"/>
      <c r="J17" s="8"/>
    </row>
    <row r="18" spans="1:10" x14ac:dyDescent="0.25">
      <c r="A18" s="31" t="s">
        <v>49</v>
      </c>
      <c r="B18" s="29" t="s">
        <v>29</v>
      </c>
      <c r="C18" s="31" t="s">
        <v>50</v>
      </c>
      <c r="D18" s="32" t="s">
        <v>20</v>
      </c>
      <c r="E18" s="34">
        <f>E14</f>
        <v>2</v>
      </c>
      <c r="F18" s="11"/>
      <c r="G18" s="8"/>
      <c r="H18" s="8"/>
      <c r="I18" s="8"/>
      <c r="J18" s="8"/>
    </row>
    <row r="19" spans="1:10" ht="38.25" x14ac:dyDescent="0.25">
      <c r="A19" s="31" t="s">
        <v>51</v>
      </c>
      <c r="B19" s="31" t="s">
        <v>52</v>
      </c>
      <c r="C19" s="31" t="s">
        <v>53</v>
      </c>
      <c r="D19" s="32" t="s">
        <v>22</v>
      </c>
      <c r="E19" s="34">
        <v>220</v>
      </c>
      <c r="F19" s="11"/>
      <c r="G19" s="8"/>
      <c r="H19" s="8"/>
      <c r="I19" s="8"/>
      <c r="J19" s="8"/>
    </row>
    <row r="20" spans="1:10" x14ac:dyDescent="0.25">
      <c r="A20" s="6">
        <v>2</v>
      </c>
      <c r="B20" s="7"/>
      <c r="C20" s="12" t="s">
        <v>13</v>
      </c>
      <c r="D20" s="6"/>
      <c r="E20" s="6"/>
      <c r="F20" s="6"/>
      <c r="G20" s="7"/>
      <c r="H20" s="7"/>
      <c r="I20" s="7"/>
      <c r="J20" s="7"/>
    </row>
    <row r="21" spans="1:10" ht="38.25" x14ac:dyDescent="0.25">
      <c r="A21" s="31" t="s">
        <v>54</v>
      </c>
      <c r="B21" s="31" t="s">
        <v>52</v>
      </c>
      <c r="C21" s="31" t="s">
        <v>55</v>
      </c>
      <c r="D21" s="32" t="s">
        <v>31</v>
      </c>
      <c r="E21" s="34">
        <f>155+240</f>
        <v>395</v>
      </c>
      <c r="F21" s="8"/>
      <c r="G21" s="8"/>
      <c r="H21" s="8"/>
      <c r="I21" s="8"/>
      <c r="J21" s="8"/>
    </row>
    <row r="22" spans="1:10" ht="63.75" x14ac:dyDescent="0.25">
      <c r="A22" s="31" t="s">
        <v>56</v>
      </c>
      <c r="B22" s="31" t="s">
        <v>52</v>
      </c>
      <c r="C22" s="36" t="s">
        <v>57</v>
      </c>
      <c r="D22" s="32" t="s">
        <v>31</v>
      </c>
      <c r="E22" s="33">
        <f>E21</f>
        <v>395</v>
      </c>
      <c r="F22" s="8"/>
      <c r="G22" s="8"/>
      <c r="H22" s="8"/>
      <c r="I22" s="8"/>
      <c r="J22" s="8"/>
    </row>
    <row r="23" spans="1:10" x14ac:dyDescent="0.25">
      <c r="A23" s="6">
        <v>3</v>
      </c>
      <c r="B23" s="7"/>
      <c r="C23" s="12" t="s">
        <v>58</v>
      </c>
      <c r="D23" s="6"/>
      <c r="E23" s="6"/>
      <c r="F23" s="6"/>
      <c r="G23" s="7"/>
      <c r="H23" s="7"/>
      <c r="I23" s="7"/>
      <c r="J23" s="7"/>
    </row>
    <row r="24" spans="1:10" ht="27.75" x14ac:dyDescent="0.25">
      <c r="A24" s="36" t="s">
        <v>59</v>
      </c>
      <c r="B24" s="36" t="s">
        <v>60</v>
      </c>
      <c r="C24" s="36" t="s">
        <v>74</v>
      </c>
      <c r="D24" s="38" t="s">
        <v>31</v>
      </c>
      <c r="E24" s="39">
        <f>6*1.5*1.5</f>
        <v>13.5</v>
      </c>
      <c r="F24" s="17"/>
      <c r="G24" s="18"/>
      <c r="H24" s="18"/>
      <c r="I24" s="18"/>
      <c r="J24" s="18"/>
    </row>
    <row r="25" spans="1:10" ht="25.5" x14ac:dyDescent="0.25">
      <c r="A25" s="36" t="s">
        <v>62</v>
      </c>
      <c r="B25" s="36" t="s">
        <v>60</v>
      </c>
      <c r="C25" s="36" t="s">
        <v>63</v>
      </c>
      <c r="D25" s="38" t="s">
        <v>31</v>
      </c>
      <c r="E25" s="39">
        <f>6*0.2*0.8</f>
        <v>0.96000000000000019</v>
      </c>
      <c r="F25" s="17"/>
      <c r="G25" s="18"/>
      <c r="H25" s="18"/>
      <c r="I25" s="18"/>
      <c r="J25" s="18"/>
    </row>
    <row r="26" spans="1:10" ht="42.75" x14ac:dyDescent="0.25">
      <c r="A26" s="36" t="s">
        <v>64</v>
      </c>
      <c r="B26" s="36" t="s">
        <v>60</v>
      </c>
      <c r="C26" s="36" t="s">
        <v>73</v>
      </c>
      <c r="D26" s="38" t="s">
        <v>65</v>
      </c>
      <c r="E26" s="39">
        <f>6*1.85</f>
        <v>11.100000000000001</v>
      </c>
      <c r="F26" s="17"/>
      <c r="G26" s="18"/>
      <c r="H26" s="18"/>
      <c r="I26" s="18"/>
      <c r="J26" s="18"/>
    </row>
    <row r="27" spans="1:10" ht="25.5" x14ac:dyDescent="0.25">
      <c r="A27" s="36" t="s">
        <v>66</v>
      </c>
      <c r="B27" s="36" t="s">
        <v>60</v>
      </c>
      <c r="C27" s="36" t="s">
        <v>67</v>
      </c>
      <c r="D27" s="38" t="s">
        <v>22</v>
      </c>
      <c r="E27" s="39">
        <v>6</v>
      </c>
      <c r="F27" s="17"/>
      <c r="G27" s="18"/>
      <c r="H27" s="18"/>
      <c r="I27" s="18"/>
      <c r="J27" s="18"/>
    </row>
    <row r="28" spans="1:10" ht="25.5" x14ac:dyDescent="0.25">
      <c r="A28" s="36" t="s">
        <v>68</v>
      </c>
      <c r="B28" s="36" t="s">
        <v>60</v>
      </c>
      <c r="C28" s="41" t="s">
        <v>69</v>
      </c>
      <c r="D28" s="38" t="s">
        <v>31</v>
      </c>
      <c r="E28" s="39">
        <f>E26</f>
        <v>11.100000000000001</v>
      </c>
      <c r="F28" s="17"/>
      <c r="G28" s="18"/>
      <c r="H28" s="18"/>
      <c r="I28" s="18"/>
      <c r="J28" s="18"/>
    </row>
    <row r="29" spans="1:10" ht="38.25" x14ac:dyDescent="0.25">
      <c r="A29" s="36" t="s">
        <v>70</v>
      </c>
      <c r="B29" s="36" t="s">
        <v>71</v>
      </c>
      <c r="C29" s="36" t="s">
        <v>72</v>
      </c>
      <c r="D29" s="38" t="s">
        <v>20</v>
      </c>
      <c r="E29" s="40">
        <v>2</v>
      </c>
      <c r="F29" s="17"/>
      <c r="G29" s="18"/>
      <c r="H29" s="18"/>
      <c r="I29" s="18"/>
      <c r="J29" s="18"/>
    </row>
    <row r="30" spans="1:10" x14ac:dyDescent="0.25">
      <c r="A30" s="6">
        <v>4</v>
      </c>
      <c r="B30" s="7"/>
      <c r="C30" s="12" t="s">
        <v>75</v>
      </c>
      <c r="D30" s="6"/>
      <c r="E30" s="6"/>
      <c r="F30" s="6"/>
      <c r="G30" s="7"/>
      <c r="H30" s="7"/>
      <c r="I30" s="7"/>
      <c r="J30" s="7"/>
    </row>
    <row r="31" spans="1:10" ht="45" x14ac:dyDescent="0.25">
      <c r="A31" s="36" t="s">
        <v>76</v>
      </c>
      <c r="B31" s="36" t="s">
        <v>77</v>
      </c>
      <c r="C31" s="42" t="s">
        <v>78</v>
      </c>
      <c r="D31" s="38" t="s">
        <v>65</v>
      </c>
      <c r="E31" s="43">
        <f>1407.82+14.37</f>
        <v>1422.1899999999998</v>
      </c>
      <c r="F31" s="17"/>
      <c r="G31" s="18"/>
      <c r="H31" s="18"/>
      <c r="I31" s="18"/>
      <c r="J31" s="18"/>
    </row>
    <row r="32" spans="1:10" ht="38.25" x14ac:dyDescent="0.25">
      <c r="A32" s="36" t="s">
        <v>79</v>
      </c>
      <c r="B32" s="42" t="s">
        <v>80</v>
      </c>
      <c r="C32" s="36" t="s">
        <v>81</v>
      </c>
      <c r="D32" s="38" t="s">
        <v>65</v>
      </c>
      <c r="E32" s="43">
        <f>1407.82+14.37</f>
        <v>1422.1899999999998</v>
      </c>
      <c r="F32" s="17"/>
      <c r="G32" s="18"/>
      <c r="H32" s="18"/>
      <c r="I32" s="18"/>
      <c r="J32" s="18"/>
    </row>
    <row r="33" spans="1:10" ht="38.25" x14ac:dyDescent="0.25">
      <c r="A33" s="36" t="s">
        <v>82</v>
      </c>
      <c r="B33" s="42" t="s">
        <v>80</v>
      </c>
      <c r="C33" s="36" t="s">
        <v>83</v>
      </c>
      <c r="D33" s="38" t="s">
        <v>65</v>
      </c>
      <c r="E33" s="43">
        <f>1340.78+14.37</f>
        <v>1355.1499999999999</v>
      </c>
      <c r="F33" s="17"/>
      <c r="G33" s="18"/>
      <c r="H33" s="18"/>
      <c r="I33" s="18"/>
      <c r="J33" s="18"/>
    </row>
    <row r="34" spans="1:10" x14ac:dyDescent="0.25">
      <c r="A34" s="6">
        <v>5</v>
      </c>
      <c r="B34" s="7"/>
      <c r="C34" s="12" t="s">
        <v>14</v>
      </c>
      <c r="D34" s="6"/>
      <c r="E34" s="6"/>
      <c r="F34" s="6"/>
      <c r="G34" s="7"/>
      <c r="H34" s="7"/>
      <c r="I34" s="7"/>
      <c r="J34" s="7"/>
    </row>
    <row r="35" spans="1:10" ht="25.5" x14ac:dyDescent="0.25">
      <c r="A35" s="46" t="s">
        <v>84</v>
      </c>
      <c r="B35" s="47" t="s">
        <v>80</v>
      </c>
      <c r="C35" s="49" t="s">
        <v>85</v>
      </c>
      <c r="D35" s="48" t="s">
        <v>65</v>
      </c>
      <c r="E35" s="50">
        <v>716</v>
      </c>
      <c r="F35" s="10"/>
      <c r="G35" s="10"/>
      <c r="H35" s="10"/>
      <c r="I35" s="10"/>
      <c r="J35" s="10"/>
    </row>
    <row r="36" spans="1:10" ht="25.5" x14ac:dyDescent="0.25">
      <c r="A36" s="46" t="s">
        <v>86</v>
      </c>
      <c r="B36" s="47" t="s">
        <v>80</v>
      </c>
      <c r="C36" s="49" t="s">
        <v>87</v>
      </c>
      <c r="D36" s="51" t="s">
        <v>65</v>
      </c>
      <c r="E36" s="50">
        <v>803</v>
      </c>
      <c r="F36" s="10"/>
      <c r="G36" s="10"/>
      <c r="H36" s="10"/>
      <c r="I36" s="10"/>
      <c r="J36" s="10"/>
    </row>
  </sheetData>
  <mergeCells count="11">
    <mergeCell ref="G4:G5"/>
    <mergeCell ref="A2:J2"/>
    <mergeCell ref="A3:J3"/>
    <mergeCell ref="H4:J4"/>
    <mergeCell ref="C7:F7"/>
    <mergeCell ref="A4:A5"/>
    <mergeCell ref="B4:B5"/>
    <mergeCell ref="C4:C5"/>
    <mergeCell ref="D4:D5"/>
    <mergeCell ref="E4:E5"/>
    <mergeCell ref="F4:F5"/>
  </mergeCells>
  <phoneticPr fontId="10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14" customWidth="1"/>
    <col min="3" max="3" width="53" customWidth="1"/>
    <col min="4" max="4" width="5.140625" customWidth="1"/>
    <col min="5" max="5" width="11" style="19" customWidth="1"/>
    <col min="6" max="6" width="14.42578125" customWidth="1"/>
    <col min="8" max="8" width="14.7109375" customWidth="1"/>
    <col min="9" max="9" width="13.28515625" customWidth="1"/>
    <col min="10" max="10" width="13.42578125" customWidth="1"/>
  </cols>
  <sheetData>
    <row r="1" spans="1:10" x14ac:dyDescent="0.25">
      <c r="I1" t="s">
        <v>16</v>
      </c>
    </row>
    <row r="2" spans="1:10" ht="18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8" t="s">
        <v>91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1"/>
      <c r="B4" s="1"/>
      <c r="C4" s="1"/>
      <c r="D4" s="1"/>
      <c r="E4" s="20"/>
      <c r="F4" s="1"/>
      <c r="G4" s="1"/>
      <c r="H4" s="1"/>
      <c r="I4" s="1"/>
      <c r="J4" s="1"/>
    </row>
    <row r="5" spans="1:10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4" t="s">
        <v>6</v>
      </c>
      <c r="G5" s="24" t="s">
        <v>7</v>
      </c>
      <c r="H5" s="25" t="s">
        <v>8</v>
      </c>
      <c r="I5" s="25"/>
      <c r="J5" s="25"/>
    </row>
    <row r="6" spans="1:10" x14ac:dyDescent="0.25">
      <c r="A6" s="23"/>
      <c r="B6" s="23"/>
      <c r="C6" s="23"/>
      <c r="D6" s="23"/>
      <c r="E6" s="23"/>
      <c r="F6" s="24"/>
      <c r="G6" s="24"/>
      <c r="H6" s="4" t="s">
        <v>9</v>
      </c>
      <c r="I6" s="4" t="s">
        <v>17</v>
      </c>
      <c r="J6" s="4" t="s">
        <v>19</v>
      </c>
    </row>
    <row r="7" spans="1:1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3">
        <v>6</v>
      </c>
      <c r="G7" s="3">
        <v>7</v>
      </c>
      <c r="H7" s="5">
        <v>8</v>
      </c>
      <c r="I7" s="5">
        <v>9</v>
      </c>
      <c r="J7" s="5">
        <v>10</v>
      </c>
    </row>
    <row r="8" spans="1:10" x14ac:dyDescent="0.25">
      <c r="A8" s="6">
        <v>1</v>
      </c>
      <c r="B8" s="7" t="s">
        <v>12</v>
      </c>
      <c r="C8" s="22" t="s">
        <v>11</v>
      </c>
      <c r="D8" s="22"/>
      <c r="E8" s="22"/>
      <c r="F8" s="22"/>
      <c r="G8" s="7"/>
      <c r="H8" s="7"/>
      <c r="I8" s="7"/>
      <c r="J8" s="7"/>
    </row>
    <row r="9" spans="1:10" x14ac:dyDescent="0.25">
      <c r="A9" s="31" t="s">
        <v>25</v>
      </c>
      <c r="B9" s="31" t="s">
        <v>26</v>
      </c>
      <c r="C9" s="31" t="s">
        <v>27</v>
      </c>
      <c r="D9" s="32" t="s">
        <v>21</v>
      </c>
      <c r="E9" s="33">
        <v>0.54500000000000004</v>
      </c>
      <c r="F9" s="8"/>
      <c r="G9" s="8"/>
      <c r="H9" s="8"/>
      <c r="I9" s="8"/>
      <c r="J9" s="8"/>
    </row>
    <row r="10" spans="1:10" ht="51" x14ac:dyDescent="0.25">
      <c r="A10" s="31" t="s">
        <v>92</v>
      </c>
      <c r="B10" s="31" t="s">
        <v>24</v>
      </c>
      <c r="C10" s="29" t="s">
        <v>109</v>
      </c>
      <c r="D10" s="32" t="s">
        <v>23</v>
      </c>
      <c r="E10" s="33">
        <v>1</v>
      </c>
      <c r="F10" s="8"/>
      <c r="G10" s="8"/>
      <c r="H10" s="8"/>
      <c r="I10" s="8"/>
      <c r="J10" s="8"/>
    </row>
    <row r="11" spans="1:10" ht="25.5" x14ac:dyDescent="0.25">
      <c r="A11" s="31" t="s">
        <v>28</v>
      </c>
      <c r="B11" s="29" t="s">
        <v>29</v>
      </c>
      <c r="C11" s="29" t="s">
        <v>30</v>
      </c>
      <c r="D11" s="32" t="s">
        <v>31</v>
      </c>
      <c r="E11" s="34">
        <v>466.08</v>
      </c>
      <c r="F11" s="8"/>
      <c r="G11" s="8"/>
      <c r="H11" s="8"/>
      <c r="I11" s="8"/>
      <c r="J11" s="8"/>
    </row>
    <row r="12" spans="1:10" ht="25.5" x14ac:dyDescent="0.25">
      <c r="A12" s="31" t="s">
        <v>32</v>
      </c>
      <c r="B12" s="30" t="s">
        <v>29</v>
      </c>
      <c r="C12" s="35" t="s">
        <v>33</v>
      </c>
      <c r="D12" s="32" t="s">
        <v>34</v>
      </c>
      <c r="E12" s="33">
        <v>0.2</v>
      </c>
      <c r="F12" s="8"/>
      <c r="G12" s="8"/>
      <c r="H12" s="8"/>
      <c r="I12" s="8"/>
      <c r="J12" s="8"/>
    </row>
    <row r="13" spans="1:10" ht="25.5" x14ac:dyDescent="0.25">
      <c r="A13" s="31" t="s">
        <v>35</v>
      </c>
      <c r="B13" s="29" t="s">
        <v>29</v>
      </c>
      <c r="C13" s="31" t="s">
        <v>36</v>
      </c>
      <c r="D13" s="32" t="s">
        <v>20</v>
      </c>
      <c r="E13" s="34">
        <v>14</v>
      </c>
      <c r="F13" s="8"/>
      <c r="G13" s="8"/>
      <c r="H13" s="8"/>
      <c r="I13" s="8"/>
      <c r="J13" s="8"/>
    </row>
    <row r="14" spans="1:10" ht="25.5" x14ac:dyDescent="0.25">
      <c r="A14" s="31" t="s">
        <v>37</v>
      </c>
      <c r="B14" s="29" t="s">
        <v>29</v>
      </c>
      <c r="C14" s="31" t="s">
        <v>38</v>
      </c>
      <c r="D14" s="32" t="s">
        <v>20</v>
      </c>
      <c r="E14" s="34">
        <v>12</v>
      </c>
      <c r="F14" s="8"/>
      <c r="G14" s="8"/>
      <c r="H14" s="8"/>
      <c r="I14" s="8"/>
      <c r="J14" s="8"/>
    </row>
    <row r="15" spans="1:10" ht="25.5" x14ac:dyDescent="0.25">
      <c r="A15" s="31" t="s">
        <v>39</v>
      </c>
      <c r="B15" s="29" t="s">
        <v>29</v>
      </c>
      <c r="C15" s="31" t="s">
        <v>40</v>
      </c>
      <c r="D15" s="32" t="s">
        <v>20</v>
      </c>
      <c r="E15" s="34">
        <v>10</v>
      </c>
      <c r="F15" s="8"/>
      <c r="G15" s="8"/>
      <c r="H15" s="8"/>
      <c r="I15" s="8"/>
      <c r="J15" s="8"/>
    </row>
    <row r="16" spans="1:10" ht="25.5" x14ac:dyDescent="0.25">
      <c r="A16" s="31" t="s">
        <v>41</v>
      </c>
      <c r="B16" s="29" t="s">
        <v>29</v>
      </c>
      <c r="C16" s="31" t="s">
        <v>42</v>
      </c>
      <c r="D16" s="32" t="s">
        <v>20</v>
      </c>
      <c r="E16" s="34">
        <v>12</v>
      </c>
      <c r="F16" s="8"/>
      <c r="G16" s="8"/>
      <c r="H16" s="8"/>
      <c r="I16" s="8"/>
      <c r="J16" s="8"/>
    </row>
    <row r="17" spans="1:10" ht="25.5" x14ac:dyDescent="0.25">
      <c r="A17" s="31" t="s">
        <v>43</v>
      </c>
      <c r="B17" s="29" t="s">
        <v>29</v>
      </c>
      <c r="C17" s="31" t="s">
        <v>44</v>
      </c>
      <c r="D17" s="32" t="s">
        <v>20</v>
      </c>
      <c r="E17" s="34">
        <v>34</v>
      </c>
      <c r="F17" s="10"/>
      <c r="G17" s="10"/>
      <c r="H17" s="10"/>
      <c r="I17" s="10"/>
      <c r="J17" s="9"/>
    </row>
    <row r="18" spans="1:10" ht="25.5" x14ac:dyDescent="0.25">
      <c r="A18" s="31" t="s">
        <v>45</v>
      </c>
      <c r="B18" s="29" t="s">
        <v>29</v>
      </c>
      <c r="C18" s="31" t="s">
        <v>46</v>
      </c>
      <c r="D18" s="32" t="s">
        <v>20</v>
      </c>
      <c r="E18" s="34">
        <f>E14</f>
        <v>12</v>
      </c>
      <c r="F18" s="10"/>
      <c r="G18" s="10"/>
      <c r="H18" s="10"/>
      <c r="I18" s="10"/>
      <c r="J18" s="8"/>
    </row>
    <row r="19" spans="1:10" ht="25.5" x14ac:dyDescent="0.25">
      <c r="A19" s="31" t="s">
        <v>47</v>
      </c>
      <c r="B19" s="29" t="s">
        <v>29</v>
      </c>
      <c r="C19" s="31" t="s">
        <v>48</v>
      </c>
      <c r="D19" s="32" t="s">
        <v>20</v>
      </c>
      <c r="E19" s="34">
        <f>E15</f>
        <v>10</v>
      </c>
      <c r="F19" s="10"/>
      <c r="G19" s="10"/>
      <c r="H19" s="10"/>
      <c r="I19" s="10"/>
      <c r="J19" s="8"/>
    </row>
    <row r="20" spans="1:10" ht="25.5" x14ac:dyDescent="0.25">
      <c r="A20" s="31" t="s">
        <v>49</v>
      </c>
      <c r="B20" s="29" t="s">
        <v>29</v>
      </c>
      <c r="C20" s="31" t="s">
        <v>50</v>
      </c>
      <c r="D20" s="32" t="s">
        <v>20</v>
      </c>
      <c r="E20" s="34">
        <f>E16</f>
        <v>12</v>
      </c>
      <c r="F20" s="11"/>
      <c r="G20" s="8"/>
      <c r="H20" s="8"/>
      <c r="I20" s="8"/>
      <c r="J20" s="8"/>
    </row>
    <row r="21" spans="1:10" ht="38.25" x14ac:dyDescent="0.25">
      <c r="A21" s="31" t="s">
        <v>51</v>
      </c>
      <c r="B21" s="31" t="s">
        <v>52</v>
      </c>
      <c r="C21" s="31" t="s">
        <v>53</v>
      </c>
      <c r="D21" s="32" t="s">
        <v>22</v>
      </c>
      <c r="E21" s="34">
        <v>550</v>
      </c>
      <c r="F21" s="8"/>
      <c r="G21" s="8"/>
      <c r="H21" s="8"/>
      <c r="I21" s="8"/>
      <c r="J21" s="9"/>
    </row>
    <row r="22" spans="1:10" x14ac:dyDescent="0.25">
      <c r="A22" s="6">
        <v>2</v>
      </c>
      <c r="B22" s="7"/>
      <c r="C22" s="12" t="s">
        <v>15</v>
      </c>
      <c r="D22" s="6"/>
      <c r="E22" s="6"/>
      <c r="F22" s="6"/>
      <c r="G22" s="7"/>
      <c r="H22" s="7"/>
      <c r="I22" s="7"/>
      <c r="J22" s="7"/>
    </row>
    <row r="23" spans="1:10" ht="38.25" x14ac:dyDescent="0.25">
      <c r="A23" s="31" t="s">
        <v>54</v>
      </c>
      <c r="B23" s="31" t="s">
        <v>52</v>
      </c>
      <c r="C23" s="31" t="s">
        <v>55</v>
      </c>
      <c r="D23" s="32" t="s">
        <v>31</v>
      </c>
      <c r="E23" s="34">
        <f>535*0.15*3.5+550*3*0.2</f>
        <v>610.875</v>
      </c>
      <c r="F23" s="8"/>
      <c r="G23" s="8"/>
      <c r="H23" s="8"/>
      <c r="I23" s="8"/>
      <c r="J23" s="8"/>
    </row>
    <row r="24" spans="1:10" ht="63.75" x14ac:dyDescent="0.25">
      <c r="A24" s="31" t="s">
        <v>56</v>
      </c>
      <c r="B24" s="31" t="s">
        <v>52</v>
      </c>
      <c r="C24" s="29" t="s">
        <v>57</v>
      </c>
      <c r="D24" s="32" t="s">
        <v>31</v>
      </c>
      <c r="E24" s="33">
        <f>E23</f>
        <v>610.875</v>
      </c>
      <c r="F24" s="8"/>
      <c r="G24" s="8"/>
      <c r="H24" s="8"/>
      <c r="I24" s="8"/>
      <c r="J24" s="8"/>
    </row>
    <row r="25" spans="1:10" x14ac:dyDescent="0.25">
      <c r="A25" s="6">
        <v>3</v>
      </c>
      <c r="B25" s="7"/>
      <c r="C25" s="12" t="s">
        <v>97</v>
      </c>
      <c r="D25" s="6"/>
      <c r="E25" s="6"/>
      <c r="F25" s="6"/>
      <c r="G25" s="7"/>
      <c r="H25" s="7"/>
      <c r="I25" s="7"/>
      <c r="J25" s="7"/>
    </row>
    <row r="26" spans="1:10" ht="39.75" x14ac:dyDescent="0.25">
      <c r="A26" s="29" t="s">
        <v>59</v>
      </c>
      <c r="B26" s="29" t="s">
        <v>60</v>
      </c>
      <c r="C26" s="29" t="s">
        <v>61</v>
      </c>
      <c r="D26" s="32" t="s">
        <v>31</v>
      </c>
      <c r="E26" s="55">
        <f>6*1.5*1.5</f>
        <v>13.5</v>
      </c>
      <c r="F26" s="17"/>
      <c r="G26" s="18"/>
      <c r="H26" s="18"/>
      <c r="I26" s="18"/>
      <c r="J26" s="18"/>
    </row>
    <row r="27" spans="1:10" ht="25.5" x14ac:dyDescent="0.25">
      <c r="A27" s="29" t="s">
        <v>62</v>
      </c>
      <c r="B27" s="29" t="s">
        <v>60</v>
      </c>
      <c r="C27" s="29" t="s">
        <v>93</v>
      </c>
      <c r="D27" s="32" t="s">
        <v>31</v>
      </c>
      <c r="E27" s="55">
        <f>6*0.2*0.8</f>
        <v>0.96000000000000019</v>
      </c>
      <c r="F27" s="17"/>
      <c r="G27" s="18"/>
      <c r="H27" s="18"/>
      <c r="I27" s="18"/>
      <c r="J27" s="18"/>
    </row>
    <row r="28" spans="1:10" ht="38.25" x14ac:dyDescent="0.25">
      <c r="A28" s="29" t="s">
        <v>64</v>
      </c>
      <c r="B28" s="29" t="s">
        <v>60</v>
      </c>
      <c r="C28" s="29" t="s">
        <v>96</v>
      </c>
      <c r="D28" s="32" t="s">
        <v>65</v>
      </c>
      <c r="E28" s="55">
        <f>6*1.85</f>
        <v>11.100000000000001</v>
      </c>
      <c r="F28" s="17"/>
      <c r="G28" s="18"/>
      <c r="H28" s="18"/>
      <c r="I28" s="18"/>
      <c r="J28" s="18"/>
    </row>
    <row r="29" spans="1:10" ht="25.5" x14ac:dyDescent="0.25">
      <c r="A29" s="29" t="s">
        <v>66</v>
      </c>
      <c r="B29" s="29" t="s">
        <v>60</v>
      </c>
      <c r="C29" s="29" t="s">
        <v>94</v>
      </c>
      <c r="D29" s="32" t="s">
        <v>22</v>
      </c>
      <c r="E29" s="55">
        <v>6</v>
      </c>
      <c r="F29" s="17"/>
      <c r="G29" s="18"/>
      <c r="H29" s="18"/>
      <c r="I29" s="18"/>
      <c r="J29" s="18"/>
    </row>
    <row r="30" spans="1:10" ht="38.25" x14ac:dyDescent="0.25">
      <c r="A30" s="29" t="s">
        <v>68</v>
      </c>
      <c r="B30" s="29" t="s">
        <v>60</v>
      </c>
      <c r="C30" s="37" t="s">
        <v>69</v>
      </c>
      <c r="D30" s="32" t="s">
        <v>31</v>
      </c>
      <c r="E30" s="55">
        <f>E28</f>
        <v>11.100000000000001</v>
      </c>
      <c r="F30" s="17"/>
      <c r="G30" s="18"/>
      <c r="H30" s="18"/>
      <c r="I30" s="18"/>
      <c r="J30" s="18"/>
    </row>
    <row r="31" spans="1:10" ht="25.5" x14ac:dyDescent="0.25">
      <c r="A31" s="29" t="s">
        <v>70</v>
      </c>
      <c r="B31" s="29" t="s">
        <v>60</v>
      </c>
      <c r="C31" s="29" t="s">
        <v>95</v>
      </c>
      <c r="D31" s="32" t="s">
        <v>20</v>
      </c>
      <c r="E31" s="56">
        <v>2</v>
      </c>
      <c r="F31" s="8"/>
      <c r="G31" s="8"/>
      <c r="H31" s="8"/>
      <c r="I31" s="8"/>
      <c r="J31" s="8"/>
    </row>
    <row r="32" spans="1:10" x14ac:dyDescent="0.25">
      <c r="A32" s="6">
        <v>4</v>
      </c>
      <c r="B32" s="7"/>
      <c r="C32" s="57" t="s">
        <v>99</v>
      </c>
      <c r="D32" s="58"/>
      <c r="E32" s="59"/>
      <c r="F32" s="6"/>
      <c r="G32" s="7"/>
      <c r="H32" s="7"/>
      <c r="I32" s="7"/>
      <c r="J32" s="7"/>
    </row>
    <row r="33" spans="1:10" ht="38.25" x14ac:dyDescent="0.25">
      <c r="A33" s="29" t="s">
        <v>76</v>
      </c>
      <c r="B33" s="29" t="s">
        <v>77</v>
      </c>
      <c r="C33" s="31" t="s">
        <v>78</v>
      </c>
      <c r="D33" s="32" t="s">
        <v>65</v>
      </c>
      <c r="E33" s="33">
        <f>1990.02</f>
        <v>1990.02</v>
      </c>
      <c r="F33" s="17"/>
      <c r="G33" s="18"/>
      <c r="H33" s="18"/>
      <c r="I33" s="18"/>
      <c r="J33" s="18"/>
    </row>
    <row r="34" spans="1:10" ht="38.25" x14ac:dyDescent="0.25">
      <c r="A34" s="29" t="s">
        <v>79</v>
      </c>
      <c r="B34" s="31" t="s">
        <v>80</v>
      </c>
      <c r="C34" s="29" t="s">
        <v>98</v>
      </c>
      <c r="D34" s="32" t="s">
        <v>65</v>
      </c>
      <c r="E34" s="33">
        <f>E33</f>
        <v>1990.02</v>
      </c>
      <c r="F34" s="17"/>
      <c r="G34" s="18"/>
      <c r="H34" s="18"/>
      <c r="I34" s="18"/>
      <c r="J34" s="18"/>
    </row>
    <row r="35" spans="1:10" ht="41.25" customHeight="1" x14ac:dyDescent="0.25">
      <c r="A35" s="29" t="s">
        <v>82</v>
      </c>
      <c r="B35" s="31" t="s">
        <v>80</v>
      </c>
      <c r="C35" s="29" t="s">
        <v>83</v>
      </c>
      <c r="D35" s="32" t="s">
        <v>65</v>
      </c>
      <c r="E35" s="33">
        <f>1951</f>
        <v>1951</v>
      </c>
      <c r="F35" s="8"/>
      <c r="G35" s="8"/>
      <c r="H35" s="8"/>
      <c r="I35" s="8"/>
      <c r="J35" s="8"/>
    </row>
    <row r="36" spans="1:10" x14ac:dyDescent="0.25">
      <c r="A36" s="6">
        <v>5</v>
      </c>
      <c r="B36" s="7"/>
      <c r="C36" s="60" t="s">
        <v>100</v>
      </c>
      <c r="D36" s="61"/>
      <c r="E36" s="62"/>
      <c r="F36" s="6"/>
      <c r="G36" s="7"/>
      <c r="H36" s="7"/>
      <c r="I36" s="7"/>
      <c r="J36" s="7"/>
    </row>
    <row r="37" spans="1:10" ht="25.5" x14ac:dyDescent="0.25">
      <c r="A37" s="44" t="s">
        <v>84</v>
      </c>
      <c r="B37" s="31" t="s">
        <v>101</v>
      </c>
      <c r="C37" s="36" t="s">
        <v>30</v>
      </c>
      <c r="D37" s="32" t="s">
        <v>65</v>
      </c>
      <c r="E37" s="34">
        <v>306</v>
      </c>
      <c r="F37" s="17"/>
      <c r="G37" s="18"/>
      <c r="H37" s="18"/>
      <c r="I37" s="18"/>
      <c r="J37" s="18"/>
    </row>
    <row r="38" spans="1:10" ht="38.25" x14ac:dyDescent="0.25">
      <c r="A38" s="44" t="s">
        <v>102</v>
      </c>
      <c r="B38" s="36" t="s">
        <v>103</v>
      </c>
      <c r="C38" s="31" t="s">
        <v>104</v>
      </c>
      <c r="D38" s="32" t="s">
        <v>65</v>
      </c>
      <c r="E38" s="34">
        <v>306</v>
      </c>
      <c r="F38" s="17"/>
      <c r="G38" s="18"/>
      <c r="H38" s="18"/>
      <c r="I38" s="18"/>
      <c r="J38" s="18"/>
    </row>
    <row r="39" spans="1:10" ht="38.25" x14ac:dyDescent="0.25">
      <c r="A39" s="44" t="s">
        <v>105</v>
      </c>
      <c r="B39" s="36" t="s">
        <v>80</v>
      </c>
      <c r="C39" s="36" t="s">
        <v>106</v>
      </c>
      <c r="D39" s="45" t="s">
        <v>65</v>
      </c>
      <c r="E39" s="34">
        <v>300</v>
      </c>
      <c r="F39" s="8"/>
      <c r="G39" s="8"/>
      <c r="H39" s="8"/>
      <c r="I39" s="8"/>
      <c r="J39" s="8"/>
    </row>
    <row r="40" spans="1:10" x14ac:dyDescent="0.25">
      <c r="A40" s="6">
        <v>6</v>
      </c>
      <c r="B40" s="7"/>
      <c r="C40" s="12" t="s">
        <v>14</v>
      </c>
      <c r="D40" s="6"/>
      <c r="E40" s="6"/>
      <c r="F40" s="6"/>
      <c r="G40" s="7"/>
      <c r="H40" s="7"/>
      <c r="I40" s="7"/>
      <c r="J40" s="7"/>
    </row>
    <row r="41" spans="1:10" ht="18.75" customHeight="1" x14ac:dyDescent="0.25">
      <c r="A41" s="44" t="s">
        <v>107</v>
      </c>
      <c r="B41" s="36" t="s">
        <v>80</v>
      </c>
      <c r="C41" s="63" t="s">
        <v>85</v>
      </c>
      <c r="D41" s="45" t="s">
        <v>65</v>
      </c>
      <c r="E41" s="34">
        <v>1090</v>
      </c>
      <c r="F41" s="10"/>
      <c r="G41" s="10"/>
      <c r="H41" s="10"/>
      <c r="I41" s="10"/>
      <c r="J41" s="10"/>
    </row>
    <row r="42" spans="1:10" ht="25.5" x14ac:dyDescent="0.25">
      <c r="A42" s="44" t="s">
        <v>108</v>
      </c>
      <c r="B42" s="64" t="s">
        <v>80</v>
      </c>
      <c r="C42" s="49" t="s">
        <v>87</v>
      </c>
      <c r="D42" s="65" t="s">
        <v>65</v>
      </c>
      <c r="E42" s="34">
        <v>838.67</v>
      </c>
      <c r="F42" s="10"/>
      <c r="G42" s="10"/>
      <c r="H42" s="10"/>
      <c r="I42" s="10"/>
      <c r="J42" s="10"/>
    </row>
  </sheetData>
  <mergeCells count="13">
    <mergeCell ref="C32:E32"/>
    <mergeCell ref="C36:E36"/>
    <mergeCell ref="C8:F8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28" zoomScaleNormal="100" workbookViewId="0">
      <selection activeCell="A33" sqref="A33:J35"/>
    </sheetView>
  </sheetViews>
  <sheetFormatPr defaultRowHeight="15" x14ac:dyDescent="0.25"/>
  <cols>
    <col min="1" max="1" width="5.5703125" customWidth="1"/>
    <col min="2" max="2" width="14" customWidth="1"/>
    <col min="3" max="3" width="53" customWidth="1"/>
    <col min="4" max="4" width="5.140625" customWidth="1"/>
    <col min="5" max="5" width="11" style="19" customWidth="1"/>
    <col min="6" max="6" width="14.42578125" customWidth="1"/>
    <col min="8" max="8" width="14.7109375" customWidth="1"/>
    <col min="9" max="9" width="13.28515625" customWidth="1"/>
    <col min="10" max="10" width="13.42578125" customWidth="1"/>
  </cols>
  <sheetData>
    <row r="1" spans="1:10" x14ac:dyDescent="0.25">
      <c r="I1" t="s">
        <v>16</v>
      </c>
    </row>
    <row r="2" spans="1:10" ht="18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8" t="s">
        <v>110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1"/>
      <c r="B4" s="1"/>
      <c r="C4" s="1"/>
      <c r="D4" s="1"/>
      <c r="E4" s="20"/>
      <c r="F4" s="1"/>
      <c r="G4" s="1"/>
      <c r="H4" s="1"/>
      <c r="I4" s="1"/>
      <c r="J4" s="1"/>
    </row>
    <row r="5" spans="1:10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4" t="s">
        <v>6</v>
      </c>
      <c r="G5" s="24" t="s">
        <v>7</v>
      </c>
      <c r="H5" s="25" t="s">
        <v>8</v>
      </c>
      <c r="I5" s="25"/>
      <c r="J5" s="25"/>
    </row>
    <row r="6" spans="1:10" x14ac:dyDescent="0.25">
      <c r="A6" s="23"/>
      <c r="B6" s="23"/>
      <c r="C6" s="23"/>
      <c r="D6" s="23"/>
      <c r="E6" s="23"/>
      <c r="F6" s="24"/>
      <c r="G6" s="24"/>
      <c r="H6" s="16" t="s">
        <v>9</v>
      </c>
      <c r="I6" s="16" t="s">
        <v>17</v>
      </c>
      <c r="J6" s="16" t="s">
        <v>19</v>
      </c>
    </row>
    <row r="7" spans="1:10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5">
        <v>6</v>
      </c>
      <c r="G7" s="15">
        <v>7</v>
      </c>
      <c r="H7" s="5">
        <v>8</v>
      </c>
      <c r="I7" s="5">
        <v>9</v>
      </c>
      <c r="J7" s="5">
        <v>10</v>
      </c>
    </row>
    <row r="8" spans="1:10" x14ac:dyDescent="0.25">
      <c r="A8" s="13">
        <v>1</v>
      </c>
      <c r="B8" s="7" t="s">
        <v>12</v>
      </c>
      <c r="C8" s="22" t="s">
        <v>11</v>
      </c>
      <c r="D8" s="22"/>
      <c r="E8" s="22"/>
      <c r="F8" s="22"/>
      <c r="G8" s="7"/>
      <c r="H8" s="7"/>
      <c r="I8" s="7"/>
      <c r="J8" s="7"/>
    </row>
    <row r="9" spans="1:10" ht="25.5" x14ac:dyDescent="0.25">
      <c r="A9" s="31" t="s">
        <v>25</v>
      </c>
      <c r="B9" s="31" t="s">
        <v>26</v>
      </c>
      <c r="C9" s="31" t="s">
        <v>111</v>
      </c>
      <c r="D9" s="32" t="s">
        <v>21</v>
      </c>
      <c r="E9" s="33">
        <v>0.48599999999999999</v>
      </c>
      <c r="F9" s="8"/>
      <c r="G9" s="8"/>
      <c r="H9" s="8"/>
      <c r="I9" s="8"/>
      <c r="J9" s="8"/>
    </row>
    <row r="10" spans="1:10" ht="51" x14ac:dyDescent="0.25">
      <c r="A10" s="31" t="s">
        <v>92</v>
      </c>
      <c r="B10" s="31" t="s">
        <v>24</v>
      </c>
      <c r="C10" s="29" t="s">
        <v>113</v>
      </c>
      <c r="D10" s="32" t="s">
        <v>23</v>
      </c>
      <c r="E10" s="33">
        <v>1</v>
      </c>
      <c r="F10" s="8"/>
      <c r="G10" s="8"/>
      <c r="H10" s="8"/>
      <c r="I10" s="8"/>
      <c r="J10" s="8"/>
    </row>
    <row r="11" spans="1:10" ht="25.5" x14ac:dyDescent="0.25">
      <c r="A11" s="31" t="s">
        <v>28</v>
      </c>
      <c r="B11" s="29" t="s">
        <v>29</v>
      </c>
      <c r="C11" s="29" t="s">
        <v>30</v>
      </c>
      <c r="D11" s="32" t="s">
        <v>31</v>
      </c>
      <c r="E11" s="34">
        <v>358.05</v>
      </c>
      <c r="F11" s="8"/>
      <c r="G11" s="8"/>
      <c r="H11" s="8"/>
      <c r="I11" s="8"/>
      <c r="J11" s="8"/>
    </row>
    <row r="12" spans="1:10" ht="25.5" x14ac:dyDescent="0.25">
      <c r="A12" s="31" t="s">
        <v>35</v>
      </c>
      <c r="B12" s="30" t="s">
        <v>29</v>
      </c>
      <c r="C12" s="35" t="s">
        <v>33</v>
      </c>
      <c r="D12" s="32" t="s">
        <v>34</v>
      </c>
      <c r="E12" s="33">
        <v>0.1</v>
      </c>
      <c r="F12" s="8"/>
      <c r="G12" s="8"/>
      <c r="H12" s="8"/>
      <c r="I12" s="8"/>
      <c r="J12" s="8"/>
    </row>
    <row r="13" spans="1:10" ht="25.5" x14ac:dyDescent="0.25">
      <c r="A13" s="31" t="s">
        <v>37</v>
      </c>
      <c r="B13" s="29" t="s">
        <v>29</v>
      </c>
      <c r="C13" s="31" t="s">
        <v>36</v>
      </c>
      <c r="D13" s="32" t="s">
        <v>20</v>
      </c>
      <c r="E13" s="34">
        <v>16</v>
      </c>
      <c r="F13" s="8"/>
      <c r="G13" s="8"/>
      <c r="H13" s="8"/>
      <c r="I13" s="8"/>
      <c r="J13" s="8"/>
    </row>
    <row r="14" spans="1:10" ht="25.5" x14ac:dyDescent="0.25">
      <c r="A14" s="31" t="s">
        <v>39</v>
      </c>
      <c r="B14" s="29" t="s">
        <v>29</v>
      </c>
      <c r="C14" s="31" t="s">
        <v>38</v>
      </c>
      <c r="D14" s="32" t="s">
        <v>20</v>
      </c>
      <c r="E14" s="34">
        <v>14</v>
      </c>
      <c r="F14" s="8"/>
      <c r="G14" s="8"/>
      <c r="H14" s="8"/>
      <c r="I14" s="8"/>
      <c r="J14" s="8"/>
    </row>
    <row r="15" spans="1:10" ht="25.5" x14ac:dyDescent="0.25">
      <c r="A15" s="31" t="s">
        <v>41</v>
      </c>
      <c r="B15" s="29" t="s">
        <v>29</v>
      </c>
      <c r="C15" s="31" t="s">
        <v>40</v>
      </c>
      <c r="D15" s="32" t="s">
        <v>20</v>
      </c>
      <c r="E15" s="34">
        <v>12</v>
      </c>
      <c r="F15" s="8"/>
      <c r="G15" s="8"/>
      <c r="H15" s="8"/>
      <c r="I15" s="8"/>
      <c r="J15" s="8"/>
    </row>
    <row r="16" spans="1:10" ht="25.5" x14ac:dyDescent="0.25">
      <c r="A16" s="31" t="s">
        <v>43</v>
      </c>
      <c r="B16" s="29" t="s">
        <v>29</v>
      </c>
      <c r="C16" s="31" t="s">
        <v>44</v>
      </c>
      <c r="D16" s="32" t="s">
        <v>20</v>
      </c>
      <c r="E16" s="34">
        <f>E13</f>
        <v>16</v>
      </c>
      <c r="F16" s="8"/>
      <c r="G16" s="8"/>
      <c r="H16" s="8"/>
      <c r="I16" s="8"/>
      <c r="J16" s="8"/>
    </row>
    <row r="17" spans="1:10" ht="25.5" x14ac:dyDescent="0.25">
      <c r="A17" s="31" t="s">
        <v>45</v>
      </c>
      <c r="B17" s="29" t="s">
        <v>29</v>
      </c>
      <c r="C17" s="31" t="s">
        <v>46</v>
      </c>
      <c r="D17" s="32" t="s">
        <v>20</v>
      </c>
      <c r="E17" s="34">
        <f>E14</f>
        <v>14</v>
      </c>
      <c r="F17" s="10"/>
      <c r="G17" s="10"/>
      <c r="H17" s="10"/>
      <c r="I17" s="10"/>
      <c r="J17" s="9"/>
    </row>
    <row r="18" spans="1:10" ht="25.5" x14ac:dyDescent="0.25">
      <c r="A18" s="31" t="s">
        <v>47</v>
      </c>
      <c r="B18" s="29" t="s">
        <v>29</v>
      </c>
      <c r="C18" s="31" t="s">
        <v>48</v>
      </c>
      <c r="D18" s="32" t="s">
        <v>20</v>
      </c>
      <c r="E18" s="34">
        <f>E15</f>
        <v>12</v>
      </c>
      <c r="F18" s="10"/>
      <c r="G18" s="10"/>
      <c r="H18" s="10"/>
      <c r="I18" s="10"/>
      <c r="J18" s="8"/>
    </row>
    <row r="19" spans="1:10" ht="25.5" x14ac:dyDescent="0.25">
      <c r="A19" s="31" t="s">
        <v>51</v>
      </c>
      <c r="B19" s="31" t="s">
        <v>101</v>
      </c>
      <c r="C19" s="31" t="s">
        <v>112</v>
      </c>
      <c r="D19" s="32" t="s">
        <v>31</v>
      </c>
      <c r="E19" s="34">
        <f>E11</f>
        <v>358.05</v>
      </c>
      <c r="F19" s="10"/>
      <c r="G19" s="10"/>
      <c r="H19" s="10"/>
      <c r="I19" s="10"/>
      <c r="J19" s="8"/>
    </row>
    <row r="20" spans="1:10" x14ac:dyDescent="0.25">
      <c r="A20" s="13">
        <v>2</v>
      </c>
      <c r="B20" s="7"/>
      <c r="C20" s="12" t="s">
        <v>15</v>
      </c>
      <c r="D20" s="13"/>
      <c r="E20" s="13"/>
      <c r="F20" s="13"/>
      <c r="G20" s="7"/>
      <c r="H20" s="7"/>
      <c r="I20" s="7"/>
      <c r="J20" s="7"/>
    </row>
    <row r="21" spans="1:10" ht="38.25" x14ac:dyDescent="0.25">
      <c r="A21" s="31" t="s">
        <v>54</v>
      </c>
      <c r="B21" s="31" t="s">
        <v>52</v>
      </c>
      <c r="C21" s="36" t="s">
        <v>114</v>
      </c>
      <c r="D21" s="32" t="s">
        <v>31</v>
      </c>
      <c r="E21" s="34">
        <v>237.9</v>
      </c>
      <c r="F21" s="17"/>
      <c r="G21" s="18"/>
      <c r="H21" s="18"/>
      <c r="I21" s="18"/>
      <c r="J21" s="18"/>
    </row>
    <row r="22" spans="1:10" ht="63.75" x14ac:dyDescent="0.25">
      <c r="A22" s="31" t="s">
        <v>56</v>
      </c>
      <c r="B22" s="31" t="s">
        <v>52</v>
      </c>
      <c r="C22" s="36" t="s">
        <v>57</v>
      </c>
      <c r="D22" s="32" t="s">
        <v>31</v>
      </c>
      <c r="E22" s="33">
        <f>E21</f>
        <v>237.9</v>
      </c>
      <c r="F22" s="17"/>
      <c r="G22" s="18"/>
      <c r="H22" s="18"/>
      <c r="I22" s="18"/>
      <c r="J22" s="18"/>
    </row>
    <row r="23" spans="1:10" ht="51" x14ac:dyDescent="0.25">
      <c r="A23" s="31" t="s">
        <v>115</v>
      </c>
      <c r="B23" s="31" t="s">
        <v>52</v>
      </c>
      <c r="C23" s="36" t="s">
        <v>116</v>
      </c>
      <c r="D23" s="32" t="s">
        <v>31</v>
      </c>
      <c r="E23" s="33">
        <f>E22-E24</f>
        <v>131.25</v>
      </c>
      <c r="F23" s="8"/>
      <c r="G23" s="8"/>
      <c r="H23" s="8"/>
      <c r="I23" s="8"/>
      <c r="J23" s="8"/>
    </row>
    <row r="24" spans="1:10" ht="38.25" x14ac:dyDescent="0.25">
      <c r="A24" s="31" t="s">
        <v>117</v>
      </c>
      <c r="B24" s="31" t="s">
        <v>118</v>
      </c>
      <c r="C24" s="31" t="s">
        <v>119</v>
      </c>
      <c r="D24" s="32" t="s">
        <v>31</v>
      </c>
      <c r="E24" s="33">
        <v>106.65</v>
      </c>
      <c r="F24" s="8"/>
      <c r="G24" s="8"/>
      <c r="H24" s="8"/>
      <c r="I24" s="8"/>
      <c r="J24" s="8"/>
    </row>
    <row r="25" spans="1:10" x14ac:dyDescent="0.25">
      <c r="A25" s="13">
        <v>3</v>
      </c>
      <c r="B25" s="7"/>
      <c r="C25" s="57" t="s">
        <v>99</v>
      </c>
      <c r="D25" s="58"/>
      <c r="E25" s="59"/>
      <c r="F25" s="13"/>
      <c r="G25" s="7"/>
      <c r="H25" s="7"/>
      <c r="I25" s="7"/>
      <c r="J25" s="7"/>
    </row>
    <row r="26" spans="1:10" ht="38.25" x14ac:dyDescent="0.25">
      <c r="A26" s="36" t="s">
        <v>59</v>
      </c>
      <c r="B26" s="36" t="s">
        <v>77</v>
      </c>
      <c r="C26" s="31" t="s">
        <v>78</v>
      </c>
      <c r="D26" s="32" t="s">
        <v>65</v>
      </c>
      <c r="E26" s="33">
        <v>1751.61</v>
      </c>
      <c r="F26" s="17"/>
      <c r="G26" s="18"/>
      <c r="H26" s="18"/>
      <c r="I26" s="18"/>
      <c r="J26" s="18"/>
    </row>
    <row r="27" spans="1:10" ht="38.25" x14ac:dyDescent="0.25">
      <c r="A27" s="36" t="s">
        <v>62</v>
      </c>
      <c r="B27" s="31" t="s">
        <v>80</v>
      </c>
      <c r="C27" s="36" t="s">
        <v>98</v>
      </c>
      <c r="D27" s="32" t="s">
        <v>65</v>
      </c>
      <c r="E27" s="33">
        <f>E26</f>
        <v>1751.61</v>
      </c>
      <c r="F27" s="17"/>
      <c r="G27" s="18"/>
      <c r="H27" s="18"/>
      <c r="I27" s="18"/>
      <c r="J27" s="18"/>
    </row>
    <row r="28" spans="1:10" ht="41.25" customHeight="1" x14ac:dyDescent="0.25">
      <c r="A28" s="36" t="s">
        <v>64</v>
      </c>
      <c r="B28" s="31" t="s">
        <v>80</v>
      </c>
      <c r="C28" s="36" t="s">
        <v>83</v>
      </c>
      <c r="D28" s="32" t="s">
        <v>65</v>
      </c>
      <c r="E28" s="33">
        <v>1717.26</v>
      </c>
      <c r="F28" s="8"/>
      <c r="G28" s="8"/>
      <c r="H28" s="8"/>
      <c r="I28" s="8"/>
      <c r="J28" s="8"/>
    </row>
    <row r="29" spans="1:10" x14ac:dyDescent="0.25">
      <c r="A29" s="13">
        <v>4</v>
      </c>
      <c r="B29" s="7"/>
      <c r="C29" s="60" t="s">
        <v>100</v>
      </c>
      <c r="D29" s="61"/>
      <c r="E29" s="62"/>
      <c r="F29" s="13"/>
      <c r="G29" s="7"/>
      <c r="H29" s="7"/>
      <c r="I29" s="7"/>
      <c r="J29" s="7"/>
    </row>
    <row r="30" spans="1:10" ht="25.5" x14ac:dyDescent="0.25">
      <c r="A30" s="66" t="s">
        <v>76</v>
      </c>
      <c r="B30" s="67" t="s">
        <v>101</v>
      </c>
      <c r="C30" s="67" t="s">
        <v>30</v>
      </c>
      <c r="D30" s="68" t="s">
        <v>65</v>
      </c>
      <c r="E30" s="69">
        <v>306</v>
      </c>
      <c r="F30" s="17"/>
      <c r="G30" s="18"/>
      <c r="H30" s="18"/>
      <c r="I30" s="18"/>
      <c r="J30" s="18"/>
    </row>
    <row r="31" spans="1:10" ht="38.25" x14ac:dyDescent="0.25">
      <c r="A31" s="66" t="s">
        <v>82</v>
      </c>
      <c r="B31" s="67" t="s">
        <v>103</v>
      </c>
      <c r="C31" s="67" t="s">
        <v>104</v>
      </c>
      <c r="D31" s="68" t="s">
        <v>65</v>
      </c>
      <c r="E31" s="69">
        <v>306</v>
      </c>
      <c r="F31" s="17"/>
      <c r="G31" s="18"/>
      <c r="H31" s="18"/>
      <c r="I31" s="18"/>
      <c r="J31" s="18"/>
    </row>
    <row r="32" spans="1:10" ht="38.25" x14ac:dyDescent="0.25">
      <c r="A32" s="66" t="s">
        <v>120</v>
      </c>
      <c r="B32" s="67" t="s">
        <v>80</v>
      </c>
      <c r="C32" s="67" t="s">
        <v>121</v>
      </c>
      <c r="D32" s="68" t="s">
        <v>65</v>
      </c>
      <c r="E32" s="69">
        <v>300</v>
      </c>
      <c r="F32" s="8"/>
      <c r="G32" s="8"/>
      <c r="H32" s="8"/>
      <c r="I32" s="8"/>
      <c r="J32" s="8"/>
    </row>
    <row r="33" spans="1:10" x14ac:dyDescent="0.25">
      <c r="A33" s="13">
        <v>5</v>
      </c>
      <c r="B33" s="7"/>
      <c r="C33" s="12" t="s">
        <v>14</v>
      </c>
      <c r="D33" s="13"/>
      <c r="E33" s="13"/>
      <c r="F33" s="13"/>
      <c r="G33" s="7"/>
      <c r="H33" s="7"/>
      <c r="I33" s="7"/>
      <c r="J33" s="7"/>
    </row>
    <row r="34" spans="1:10" ht="25.5" x14ac:dyDescent="0.25">
      <c r="A34" s="44" t="s">
        <v>86</v>
      </c>
      <c r="B34" s="36" t="s">
        <v>80</v>
      </c>
      <c r="C34" s="63" t="s">
        <v>85</v>
      </c>
      <c r="D34" s="45" t="s">
        <v>65</v>
      </c>
      <c r="E34" s="34">
        <v>972</v>
      </c>
      <c r="F34" s="10"/>
      <c r="G34" s="10"/>
      <c r="H34" s="10"/>
      <c r="I34" s="10"/>
      <c r="J34" s="10"/>
    </row>
    <row r="35" spans="1:10" ht="25.5" x14ac:dyDescent="0.25">
      <c r="A35" s="44" t="s">
        <v>102</v>
      </c>
      <c r="B35" s="64" t="s">
        <v>80</v>
      </c>
      <c r="C35" s="49" t="s">
        <v>87</v>
      </c>
      <c r="D35" s="65" t="s">
        <v>65</v>
      </c>
      <c r="E35" s="34">
        <v>827.93</v>
      </c>
      <c r="F35" s="10"/>
      <c r="G35" s="10"/>
      <c r="H35" s="10"/>
      <c r="I35" s="10"/>
      <c r="J35" s="10"/>
    </row>
  </sheetData>
  <mergeCells count="13">
    <mergeCell ref="C8:F8"/>
    <mergeCell ref="C25:E25"/>
    <mergeCell ref="C29:E29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honeticPr fontId="10" type="noConversion"/>
  <pageMargins left="0.25" right="0.25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J10" sqref="J10"/>
    </sheetView>
  </sheetViews>
  <sheetFormatPr defaultRowHeight="15" x14ac:dyDescent="0.25"/>
  <cols>
    <col min="1" max="1" width="5.28515625" customWidth="1"/>
    <col min="2" max="2" width="13.85546875" customWidth="1"/>
    <col min="3" max="3" width="58.28515625" customWidth="1"/>
    <col min="4" max="4" width="5.7109375" customWidth="1"/>
    <col min="5" max="5" width="13" style="19" customWidth="1"/>
    <col min="6" max="6" width="15.5703125" customWidth="1"/>
    <col min="8" max="8" width="13.42578125" customWidth="1"/>
    <col min="9" max="9" width="12.28515625" customWidth="1"/>
    <col min="10" max="10" width="12.42578125" customWidth="1"/>
  </cols>
  <sheetData>
    <row r="1" spans="1:10" x14ac:dyDescent="0.25">
      <c r="I1" t="s">
        <v>16</v>
      </c>
    </row>
    <row r="2" spans="1:10" ht="18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8" t="s">
        <v>122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4" t="s">
        <v>6</v>
      </c>
      <c r="G4" s="24" t="s">
        <v>7</v>
      </c>
      <c r="H4" s="25" t="s">
        <v>8</v>
      </c>
      <c r="I4" s="25"/>
      <c r="J4" s="25"/>
    </row>
    <row r="5" spans="1:10" x14ac:dyDescent="0.25">
      <c r="A5" s="23"/>
      <c r="B5" s="23"/>
      <c r="C5" s="23"/>
      <c r="D5" s="23"/>
      <c r="E5" s="23"/>
      <c r="F5" s="24"/>
      <c r="G5" s="24"/>
      <c r="H5" s="4" t="s">
        <v>9</v>
      </c>
      <c r="I5" s="4" t="s">
        <v>17</v>
      </c>
      <c r="J5" s="4" t="s">
        <v>18</v>
      </c>
    </row>
    <row r="6" spans="1:10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3">
        <v>6</v>
      </c>
      <c r="G6" s="3">
        <v>7</v>
      </c>
      <c r="H6" s="5">
        <v>8</v>
      </c>
      <c r="I6" s="5">
        <v>9</v>
      </c>
      <c r="J6" s="5">
        <v>10</v>
      </c>
    </row>
    <row r="7" spans="1:10" x14ac:dyDescent="0.25">
      <c r="A7" s="6" t="s">
        <v>10</v>
      </c>
      <c r="B7" s="7" t="s">
        <v>12</v>
      </c>
      <c r="C7" s="21" t="s">
        <v>11</v>
      </c>
      <c r="D7" s="21"/>
      <c r="E7" s="6"/>
      <c r="F7" s="21"/>
      <c r="G7" s="7"/>
      <c r="H7" s="7"/>
      <c r="I7" s="7"/>
      <c r="J7" s="7"/>
    </row>
    <row r="8" spans="1:10" x14ac:dyDescent="0.25">
      <c r="A8" s="31" t="s">
        <v>25</v>
      </c>
      <c r="B8" s="31" t="s">
        <v>26</v>
      </c>
      <c r="C8" s="31" t="s">
        <v>27</v>
      </c>
      <c r="D8" s="32" t="s">
        <v>21</v>
      </c>
      <c r="E8" s="33">
        <v>1.075</v>
      </c>
      <c r="F8" s="8"/>
      <c r="G8" s="8"/>
      <c r="H8" s="8"/>
      <c r="I8" s="8"/>
      <c r="J8" s="8"/>
    </row>
    <row r="9" spans="1:10" ht="25.5" x14ac:dyDescent="0.25">
      <c r="A9" s="31" t="s">
        <v>92</v>
      </c>
      <c r="B9" s="31" t="s">
        <v>24</v>
      </c>
      <c r="C9" s="31" t="s">
        <v>123</v>
      </c>
      <c r="D9" s="32" t="s">
        <v>23</v>
      </c>
      <c r="E9" s="33">
        <v>1</v>
      </c>
      <c r="F9" s="8"/>
      <c r="G9" s="8"/>
      <c r="H9" s="8"/>
      <c r="I9" s="8"/>
      <c r="J9" s="8"/>
    </row>
    <row r="10" spans="1:10" ht="25.5" x14ac:dyDescent="0.25">
      <c r="A10" s="31" t="s">
        <v>28</v>
      </c>
      <c r="B10" s="29" t="s">
        <v>29</v>
      </c>
      <c r="C10" s="29" t="s">
        <v>30</v>
      </c>
      <c r="D10" s="32" t="s">
        <v>31</v>
      </c>
      <c r="E10" s="34">
        <f>(1075*4.5+303.41+106.6+228.15+400+100)*0.2</f>
        <v>1195.1320000000001</v>
      </c>
      <c r="F10" s="8"/>
      <c r="G10" s="8"/>
      <c r="H10" s="8"/>
      <c r="I10" s="8"/>
      <c r="J10" s="8"/>
    </row>
    <row r="11" spans="1:10" ht="25.5" x14ac:dyDescent="0.25">
      <c r="A11" s="31" t="s">
        <v>32</v>
      </c>
      <c r="B11" s="30" t="s">
        <v>29</v>
      </c>
      <c r="C11" s="35" t="s">
        <v>124</v>
      </c>
      <c r="D11" s="32" t="s">
        <v>34</v>
      </c>
      <c r="E11" s="33">
        <v>0.25</v>
      </c>
      <c r="F11" s="8"/>
      <c r="G11" s="8"/>
      <c r="H11" s="8"/>
      <c r="I11" s="8"/>
      <c r="J11" s="8"/>
    </row>
    <row r="12" spans="1:10" ht="25.5" x14ac:dyDescent="0.25">
      <c r="A12" s="31" t="s">
        <v>35</v>
      </c>
      <c r="B12" s="29" t="s">
        <v>29</v>
      </c>
      <c r="C12" s="31" t="s">
        <v>36</v>
      </c>
      <c r="D12" s="32" t="s">
        <v>20</v>
      </c>
      <c r="E12" s="34">
        <v>19</v>
      </c>
      <c r="F12" s="8"/>
      <c r="G12" s="8"/>
      <c r="H12" s="8"/>
      <c r="I12" s="8"/>
      <c r="J12" s="8"/>
    </row>
    <row r="13" spans="1:10" ht="25.5" x14ac:dyDescent="0.25">
      <c r="A13" s="31" t="s">
        <v>37</v>
      </c>
      <c r="B13" s="29" t="s">
        <v>29</v>
      </c>
      <c r="C13" s="31" t="s">
        <v>38</v>
      </c>
      <c r="D13" s="32" t="s">
        <v>20</v>
      </c>
      <c r="E13" s="34">
        <v>15</v>
      </c>
      <c r="F13" s="8"/>
      <c r="G13" s="8"/>
      <c r="H13" s="8"/>
      <c r="I13" s="8"/>
      <c r="J13" s="8"/>
    </row>
    <row r="14" spans="1:10" ht="25.5" x14ac:dyDescent="0.25">
      <c r="A14" s="31" t="s">
        <v>39</v>
      </c>
      <c r="B14" s="29" t="s">
        <v>29</v>
      </c>
      <c r="C14" s="31" t="s">
        <v>40</v>
      </c>
      <c r="D14" s="32" t="s">
        <v>20</v>
      </c>
      <c r="E14" s="34">
        <v>6</v>
      </c>
      <c r="F14" s="8"/>
      <c r="G14" s="8"/>
      <c r="H14" s="8"/>
      <c r="I14" s="8"/>
      <c r="J14" s="8"/>
    </row>
    <row r="15" spans="1:10" ht="25.5" x14ac:dyDescent="0.25">
      <c r="A15" s="31" t="s">
        <v>41</v>
      </c>
      <c r="B15" s="29" t="s">
        <v>29</v>
      </c>
      <c r="C15" s="31" t="s">
        <v>42</v>
      </c>
      <c r="D15" s="32" t="s">
        <v>20</v>
      </c>
      <c r="E15" s="34">
        <v>4</v>
      </c>
      <c r="F15" s="8"/>
      <c r="G15" s="8"/>
      <c r="H15" s="8"/>
      <c r="I15" s="8"/>
      <c r="J15" s="8"/>
    </row>
    <row r="16" spans="1:10" x14ac:dyDescent="0.25">
      <c r="A16" s="31" t="s">
        <v>43</v>
      </c>
      <c r="B16" s="29" t="s">
        <v>29</v>
      </c>
      <c r="C16" s="31" t="s">
        <v>44</v>
      </c>
      <c r="D16" s="32" t="s">
        <v>20</v>
      </c>
      <c r="E16" s="34">
        <f>E12</f>
        <v>19</v>
      </c>
      <c r="F16" s="10"/>
      <c r="G16" s="10"/>
      <c r="H16" s="10"/>
      <c r="I16" s="10"/>
      <c r="J16" s="9"/>
    </row>
    <row r="17" spans="1:10" ht="25.5" x14ac:dyDescent="0.25">
      <c r="A17" s="31" t="s">
        <v>45</v>
      </c>
      <c r="B17" s="29" t="s">
        <v>29</v>
      </c>
      <c r="C17" s="31" t="s">
        <v>46</v>
      </c>
      <c r="D17" s="32" t="s">
        <v>20</v>
      </c>
      <c r="E17" s="34">
        <f>E13</f>
        <v>15</v>
      </c>
      <c r="F17" s="10"/>
      <c r="G17" s="10"/>
      <c r="H17" s="10"/>
      <c r="I17" s="10"/>
      <c r="J17" s="8"/>
    </row>
    <row r="18" spans="1:10" ht="25.5" x14ac:dyDescent="0.25">
      <c r="A18" s="31" t="s">
        <v>47</v>
      </c>
      <c r="B18" s="29" t="s">
        <v>29</v>
      </c>
      <c r="C18" s="31" t="s">
        <v>48</v>
      </c>
      <c r="D18" s="32" t="s">
        <v>20</v>
      </c>
      <c r="E18" s="34">
        <f>E14</f>
        <v>6</v>
      </c>
      <c r="F18" s="10"/>
      <c r="G18" s="10"/>
      <c r="H18" s="10"/>
      <c r="I18" s="10"/>
      <c r="J18" s="8"/>
    </row>
    <row r="19" spans="1:10" ht="25.5" x14ac:dyDescent="0.25">
      <c r="A19" s="31" t="s">
        <v>49</v>
      </c>
      <c r="B19" s="29" t="s">
        <v>29</v>
      </c>
      <c r="C19" s="31" t="s">
        <v>50</v>
      </c>
      <c r="D19" s="32" t="s">
        <v>20</v>
      </c>
      <c r="E19" s="34">
        <f>E15</f>
        <v>4</v>
      </c>
      <c r="F19" s="11"/>
      <c r="G19" s="8"/>
      <c r="H19" s="8"/>
      <c r="I19" s="8"/>
      <c r="J19" s="8"/>
    </row>
    <row r="20" spans="1:10" ht="63.75" x14ac:dyDescent="0.25">
      <c r="A20" s="31" t="s">
        <v>51</v>
      </c>
      <c r="B20" s="31" t="s">
        <v>52</v>
      </c>
      <c r="C20" s="31" t="s">
        <v>125</v>
      </c>
      <c r="D20" s="32" t="s">
        <v>22</v>
      </c>
      <c r="E20" s="55">
        <f>463.2+310+175+136.5+142+429.7+322</f>
        <v>1978.4</v>
      </c>
      <c r="F20" s="8"/>
      <c r="G20" s="8"/>
      <c r="H20" s="8"/>
      <c r="I20" s="8"/>
      <c r="J20" s="9"/>
    </row>
    <row r="21" spans="1:10" x14ac:dyDescent="0.25">
      <c r="A21" s="6">
        <v>2</v>
      </c>
      <c r="B21" s="7"/>
      <c r="C21" s="12" t="s">
        <v>13</v>
      </c>
      <c r="D21" s="6"/>
      <c r="E21" s="6"/>
      <c r="F21" s="6"/>
      <c r="G21" s="7"/>
      <c r="H21" s="7"/>
      <c r="I21" s="7"/>
      <c r="J21" s="7"/>
    </row>
    <row r="22" spans="1:10" ht="38.25" x14ac:dyDescent="0.25">
      <c r="A22" s="31" t="s">
        <v>54</v>
      </c>
      <c r="B22" s="31" t="s">
        <v>52</v>
      </c>
      <c r="C22" s="31" t="s">
        <v>126</v>
      </c>
      <c r="D22" s="32" t="s">
        <v>31</v>
      </c>
      <c r="E22" s="33">
        <f>688+214.24+890.28+200</f>
        <v>1992.52</v>
      </c>
      <c r="F22" s="17"/>
      <c r="G22" s="18"/>
      <c r="H22" s="18"/>
      <c r="I22" s="18"/>
      <c r="J22" s="18"/>
    </row>
    <row r="23" spans="1:10" ht="63.75" x14ac:dyDescent="0.25">
      <c r="A23" s="31" t="s">
        <v>127</v>
      </c>
      <c r="B23" s="31" t="s">
        <v>52</v>
      </c>
      <c r="C23" s="29" t="s">
        <v>57</v>
      </c>
      <c r="D23" s="32" t="s">
        <v>31</v>
      </c>
      <c r="E23" s="33">
        <f>E22-E24</f>
        <v>1304.52</v>
      </c>
      <c r="F23" s="17"/>
      <c r="G23" s="18"/>
      <c r="H23" s="18"/>
      <c r="I23" s="18"/>
      <c r="J23" s="18"/>
    </row>
    <row r="24" spans="1:10" ht="51" x14ac:dyDescent="0.25">
      <c r="A24" s="31" t="s">
        <v>56</v>
      </c>
      <c r="B24" s="31" t="s">
        <v>52</v>
      </c>
      <c r="C24" s="29" t="s">
        <v>116</v>
      </c>
      <c r="D24" s="32" t="s">
        <v>31</v>
      </c>
      <c r="E24" s="33">
        <v>688</v>
      </c>
      <c r="F24" s="8"/>
      <c r="G24" s="8"/>
      <c r="H24" s="8"/>
      <c r="I24" s="8"/>
      <c r="J24" s="8"/>
    </row>
    <row r="25" spans="1:10" ht="25.5" x14ac:dyDescent="0.25">
      <c r="A25" s="31" t="s">
        <v>115</v>
      </c>
      <c r="B25" s="31" t="s">
        <v>118</v>
      </c>
      <c r="C25" s="31" t="s">
        <v>119</v>
      </c>
      <c r="D25" s="32" t="s">
        <v>31</v>
      </c>
      <c r="E25" s="33">
        <v>688</v>
      </c>
      <c r="F25" s="8"/>
      <c r="G25" s="8"/>
      <c r="H25" s="8"/>
      <c r="I25" s="8"/>
      <c r="J25" s="8"/>
    </row>
    <row r="26" spans="1:10" x14ac:dyDescent="0.25">
      <c r="A26" s="6">
        <v>3</v>
      </c>
      <c r="B26" s="7"/>
      <c r="C26" s="12" t="s">
        <v>128</v>
      </c>
      <c r="D26" s="6"/>
      <c r="E26" s="6"/>
      <c r="F26" s="6"/>
      <c r="G26" s="7"/>
      <c r="H26" s="7"/>
      <c r="I26" s="7"/>
      <c r="J26" s="7"/>
    </row>
    <row r="27" spans="1:10" ht="25.5" x14ac:dyDescent="0.25">
      <c r="A27" s="36" t="s">
        <v>59</v>
      </c>
      <c r="B27" s="36" t="s">
        <v>60</v>
      </c>
      <c r="C27" s="36" t="s">
        <v>129</v>
      </c>
      <c r="D27" s="32" t="s">
        <v>31</v>
      </c>
      <c r="E27" s="55">
        <f>12*1.5*1.5</f>
        <v>27</v>
      </c>
      <c r="F27" s="17"/>
      <c r="G27" s="18"/>
      <c r="H27" s="18"/>
      <c r="I27" s="18"/>
      <c r="J27" s="18"/>
    </row>
    <row r="28" spans="1:10" ht="25.5" x14ac:dyDescent="0.25">
      <c r="A28" s="36" t="s">
        <v>62</v>
      </c>
      <c r="B28" s="36" t="s">
        <v>60</v>
      </c>
      <c r="C28" s="36" t="s">
        <v>130</v>
      </c>
      <c r="D28" s="32" t="s">
        <v>31</v>
      </c>
      <c r="E28" s="55">
        <f>12*0.2*0.8</f>
        <v>1.9200000000000004</v>
      </c>
      <c r="F28" s="17"/>
      <c r="G28" s="18"/>
      <c r="H28" s="18"/>
      <c r="I28" s="18"/>
      <c r="J28" s="18"/>
    </row>
    <row r="29" spans="1:10" ht="38.25" x14ac:dyDescent="0.25">
      <c r="A29" s="36" t="s">
        <v>64</v>
      </c>
      <c r="B29" s="36" t="s">
        <v>60</v>
      </c>
      <c r="C29" s="36" t="s">
        <v>133</v>
      </c>
      <c r="D29" s="32" t="s">
        <v>65</v>
      </c>
      <c r="E29" s="55">
        <f>12*1.85</f>
        <v>22.200000000000003</v>
      </c>
      <c r="F29" s="17"/>
      <c r="G29" s="18"/>
      <c r="H29" s="18"/>
      <c r="I29" s="18"/>
      <c r="J29" s="18"/>
    </row>
    <row r="30" spans="1:10" ht="25.5" x14ac:dyDescent="0.25">
      <c r="A30" s="36" t="s">
        <v>66</v>
      </c>
      <c r="B30" s="36" t="s">
        <v>60</v>
      </c>
      <c r="C30" s="36" t="s">
        <v>131</v>
      </c>
      <c r="D30" s="32" t="s">
        <v>22</v>
      </c>
      <c r="E30" s="55">
        <v>12</v>
      </c>
      <c r="F30" s="17"/>
      <c r="G30" s="18"/>
      <c r="H30" s="18"/>
      <c r="I30" s="18"/>
      <c r="J30" s="18"/>
    </row>
    <row r="31" spans="1:10" ht="25.5" x14ac:dyDescent="0.25">
      <c r="A31" s="36" t="s">
        <v>68</v>
      </c>
      <c r="B31" s="36" t="s">
        <v>60</v>
      </c>
      <c r="C31" s="36" t="s">
        <v>132</v>
      </c>
      <c r="D31" s="32" t="s">
        <v>31</v>
      </c>
      <c r="E31" s="55">
        <f>E29</f>
        <v>22.200000000000003</v>
      </c>
      <c r="F31" s="17"/>
      <c r="G31" s="18"/>
      <c r="H31" s="18"/>
      <c r="I31" s="18"/>
      <c r="J31" s="18"/>
    </row>
    <row r="32" spans="1:10" x14ac:dyDescent="0.25">
      <c r="A32" s="36" t="s">
        <v>70</v>
      </c>
      <c r="B32" s="36" t="s">
        <v>60</v>
      </c>
      <c r="C32" s="36" t="s">
        <v>95</v>
      </c>
      <c r="D32" s="32" t="s">
        <v>20</v>
      </c>
      <c r="E32" s="56">
        <v>4</v>
      </c>
      <c r="F32" s="8"/>
      <c r="G32" s="8"/>
      <c r="H32" s="8"/>
      <c r="I32" s="8"/>
      <c r="J32" s="8"/>
    </row>
    <row r="33" spans="1:10" x14ac:dyDescent="0.25">
      <c r="A33" s="6">
        <v>4</v>
      </c>
      <c r="B33" s="7"/>
      <c r="C33" s="12" t="s">
        <v>134</v>
      </c>
      <c r="D33" s="6"/>
      <c r="E33" s="6"/>
      <c r="F33" s="6"/>
      <c r="G33" s="7"/>
      <c r="H33" s="7"/>
      <c r="I33" s="7"/>
      <c r="J33" s="7"/>
    </row>
    <row r="34" spans="1:10" ht="27.75" x14ac:dyDescent="0.25">
      <c r="A34" s="36" t="s">
        <v>76</v>
      </c>
      <c r="B34" s="36" t="s">
        <v>60</v>
      </c>
      <c r="C34" s="36" t="s">
        <v>139</v>
      </c>
      <c r="D34" s="32" t="s">
        <v>31</v>
      </c>
      <c r="E34" s="55">
        <f>20*1.5*1.5</f>
        <v>45</v>
      </c>
      <c r="F34" s="17"/>
      <c r="G34" s="18"/>
      <c r="H34" s="18"/>
      <c r="I34" s="18"/>
      <c r="J34" s="18"/>
    </row>
    <row r="35" spans="1:10" ht="25.5" x14ac:dyDescent="0.25">
      <c r="A35" s="36" t="s">
        <v>79</v>
      </c>
      <c r="B35" s="36" t="s">
        <v>60</v>
      </c>
      <c r="C35" s="36" t="s">
        <v>63</v>
      </c>
      <c r="D35" s="32" t="s">
        <v>31</v>
      </c>
      <c r="E35" s="55">
        <f>20*0.2*0.8</f>
        <v>3.2</v>
      </c>
      <c r="F35" s="17"/>
      <c r="G35" s="18"/>
      <c r="H35" s="18"/>
      <c r="I35" s="18"/>
      <c r="J35" s="18"/>
    </row>
    <row r="36" spans="1:10" ht="38.25" x14ac:dyDescent="0.25">
      <c r="A36" s="36" t="s">
        <v>82</v>
      </c>
      <c r="B36" s="36" t="s">
        <v>60</v>
      </c>
      <c r="C36" s="36" t="s">
        <v>96</v>
      </c>
      <c r="D36" s="32" t="s">
        <v>65</v>
      </c>
      <c r="E36" s="55">
        <f>20*1.85</f>
        <v>37</v>
      </c>
      <c r="F36" s="17"/>
      <c r="G36" s="18"/>
      <c r="H36" s="18"/>
      <c r="I36" s="18"/>
      <c r="J36" s="18"/>
    </row>
    <row r="37" spans="1:10" ht="25.5" x14ac:dyDescent="0.25">
      <c r="A37" s="36" t="s">
        <v>120</v>
      </c>
      <c r="B37" s="36" t="s">
        <v>60</v>
      </c>
      <c r="C37" s="36" t="s">
        <v>135</v>
      </c>
      <c r="D37" s="32" t="s">
        <v>22</v>
      </c>
      <c r="E37" s="55">
        <f>8+6+6</f>
        <v>20</v>
      </c>
      <c r="F37" s="17"/>
      <c r="G37" s="18"/>
      <c r="H37" s="18"/>
      <c r="I37" s="18"/>
      <c r="J37" s="18"/>
    </row>
    <row r="38" spans="1:10" ht="25.5" x14ac:dyDescent="0.25">
      <c r="A38" s="36" t="s">
        <v>136</v>
      </c>
      <c r="B38" s="36" t="s">
        <v>60</v>
      </c>
      <c r="C38" s="41" t="s">
        <v>69</v>
      </c>
      <c r="D38" s="32" t="s">
        <v>31</v>
      </c>
      <c r="E38" s="55">
        <f>E36</f>
        <v>37</v>
      </c>
      <c r="F38" s="17"/>
      <c r="G38" s="18"/>
      <c r="H38" s="18"/>
      <c r="I38" s="18"/>
      <c r="J38" s="18"/>
    </row>
    <row r="39" spans="1:10" x14ac:dyDescent="0.25">
      <c r="A39" s="36" t="s">
        <v>137</v>
      </c>
      <c r="B39" s="36" t="s">
        <v>60</v>
      </c>
      <c r="C39" s="36" t="s">
        <v>138</v>
      </c>
      <c r="D39" s="32" t="s">
        <v>20</v>
      </c>
      <c r="E39" s="56">
        <v>6</v>
      </c>
      <c r="F39" s="8"/>
      <c r="G39" s="8"/>
      <c r="H39" s="8"/>
      <c r="I39" s="8"/>
      <c r="J39" s="8"/>
    </row>
    <row r="40" spans="1:10" x14ac:dyDescent="0.25">
      <c r="A40" s="6">
        <v>5</v>
      </c>
      <c r="B40" s="7"/>
      <c r="C40" s="60" t="s">
        <v>140</v>
      </c>
      <c r="D40" s="61"/>
      <c r="E40" s="62"/>
      <c r="F40" s="6"/>
      <c r="G40" s="7"/>
      <c r="H40" s="7"/>
      <c r="I40" s="7"/>
      <c r="J40" s="7"/>
    </row>
    <row r="41" spans="1:10" ht="38.25" x14ac:dyDescent="0.25">
      <c r="A41" s="36" t="s">
        <v>84</v>
      </c>
      <c r="B41" s="36" t="s">
        <v>77</v>
      </c>
      <c r="C41" s="31" t="s">
        <v>78</v>
      </c>
      <c r="D41" s="32" t="s">
        <v>65</v>
      </c>
      <c r="E41" s="33">
        <f>(3460.46+303.41+334.75)*1.05</f>
        <v>4303.5510000000004</v>
      </c>
      <c r="F41" s="17"/>
      <c r="G41" s="18"/>
      <c r="H41" s="18"/>
      <c r="I41" s="18"/>
      <c r="J41" s="18"/>
    </row>
    <row r="42" spans="1:10" ht="38.25" x14ac:dyDescent="0.25">
      <c r="A42" s="36" t="s">
        <v>86</v>
      </c>
      <c r="B42" s="31" t="s">
        <v>80</v>
      </c>
      <c r="C42" s="36" t="s">
        <v>98</v>
      </c>
      <c r="D42" s="32" t="s">
        <v>65</v>
      </c>
      <c r="E42" s="33">
        <f>3460.46+303.41+334.75</f>
        <v>4098.62</v>
      </c>
      <c r="F42" s="17"/>
      <c r="G42" s="18"/>
      <c r="H42" s="18"/>
      <c r="I42" s="18"/>
      <c r="J42" s="18"/>
    </row>
    <row r="43" spans="1:10" ht="38.25" x14ac:dyDescent="0.25">
      <c r="A43" s="36" t="s">
        <v>102</v>
      </c>
      <c r="B43" s="31" t="s">
        <v>80</v>
      </c>
      <c r="C43" s="36" t="s">
        <v>83</v>
      </c>
      <c r="D43" s="32" t="s">
        <v>65</v>
      </c>
      <c r="E43" s="33">
        <f>E42</f>
        <v>4098.62</v>
      </c>
      <c r="F43" s="17"/>
      <c r="G43" s="18"/>
      <c r="H43" s="18"/>
      <c r="I43" s="18"/>
      <c r="J43" s="18"/>
    </row>
    <row r="44" spans="1:10" x14ac:dyDescent="0.25">
      <c r="A44" s="6">
        <v>6</v>
      </c>
      <c r="B44" s="7"/>
      <c r="C44" s="12" t="s">
        <v>141</v>
      </c>
      <c r="D44" s="6"/>
      <c r="E44" s="6"/>
      <c r="F44" s="6"/>
      <c r="G44" s="7"/>
      <c r="H44" s="7"/>
      <c r="I44" s="7"/>
      <c r="J44" s="7"/>
    </row>
    <row r="45" spans="1:10" ht="25.5" x14ac:dyDescent="0.25">
      <c r="A45" s="44" t="s">
        <v>107</v>
      </c>
      <c r="B45" s="31" t="s">
        <v>101</v>
      </c>
      <c r="C45" s="36" t="s">
        <v>30</v>
      </c>
      <c r="D45" s="32" t="s">
        <v>65</v>
      </c>
      <c r="E45" s="34">
        <f>400*1.05</f>
        <v>420</v>
      </c>
      <c r="F45" s="8"/>
      <c r="G45" s="8"/>
      <c r="H45" s="8"/>
      <c r="I45" s="8"/>
      <c r="J45" s="8"/>
    </row>
    <row r="46" spans="1:10" ht="38.25" x14ac:dyDescent="0.25">
      <c r="A46" s="44" t="s">
        <v>108</v>
      </c>
      <c r="B46" s="36" t="s">
        <v>103</v>
      </c>
      <c r="C46" s="31" t="s">
        <v>104</v>
      </c>
      <c r="D46" s="32" t="s">
        <v>65</v>
      </c>
      <c r="E46" s="34">
        <f>E45</f>
        <v>420</v>
      </c>
      <c r="F46" s="10"/>
      <c r="G46" s="10"/>
      <c r="H46" s="10"/>
      <c r="I46" s="10"/>
      <c r="J46" s="10"/>
    </row>
    <row r="47" spans="1:10" ht="38.25" x14ac:dyDescent="0.25">
      <c r="A47" s="44" t="s">
        <v>142</v>
      </c>
      <c r="B47" s="36" t="s">
        <v>80</v>
      </c>
      <c r="C47" s="36" t="s">
        <v>143</v>
      </c>
      <c r="D47" s="45" t="s">
        <v>65</v>
      </c>
      <c r="E47" s="34">
        <v>400</v>
      </c>
      <c r="F47" s="10"/>
      <c r="G47" s="10"/>
      <c r="H47" s="10"/>
      <c r="I47" s="10"/>
      <c r="J47" s="10"/>
    </row>
    <row r="48" spans="1:10" x14ac:dyDescent="0.25">
      <c r="A48" s="13">
        <v>7</v>
      </c>
      <c r="B48" s="7"/>
      <c r="C48" s="12" t="s">
        <v>14</v>
      </c>
      <c r="D48" s="13"/>
      <c r="E48" s="13"/>
      <c r="F48" s="13"/>
      <c r="G48" s="7"/>
      <c r="H48" s="7"/>
      <c r="I48" s="7"/>
      <c r="J48" s="7"/>
    </row>
    <row r="49" spans="1:10" ht="25.5" x14ac:dyDescent="0.25">
      <c r="A49" s="44" t="s">
        <v>144</v>
      </c>
      <c r="B49" s="36" t="s">
        <v>80</v>
      </c>
      <c r="C49" s="63" t="s">
        <v>85</v>
      </c>
      <c r="D49" s="45" t="s">
        <v>65</v>
      </c>
      <c r="E49" s="34">
        <f>1075*2</f>
        <v>2150</v>
      </c>
      <c r="F49" s="10"/>
      <c r="G49" s="10"/>
      <c r="H49" s="10"/>
      <c r="I49" s="10"/>
      <c r="J49" s="10"/>
    </row>
    <row r="50" spans="1:10" ht="25.5" x14ac:dyDescent="0.25">
      <c r="A50" s="44" t="s">
        <v>145</v>
      </c>
      <c r="B50" s="64" t="s">
        <v>80</v>
      </c>
      <c r="C50" s="49" t="s">
        <v>87</v>
      </c>
      <c r="D50" s="65" t="s">
        <v>65</v>
      </c>
      <c r="E50" s="34">
        <f>1075*2+20+15+20+30+20</f>
        <v>2255</v>
      </c>
      <c r="F50" s="10"/>
      <c r="G50" s="10"/>
      <c r="H50" s="10"/>
      <c r="I50" s="10"/>
      <c r="J50" s="10"/>
    </row>
  </sheetData>
  <mergeCells count="11">
    <mergeCell ref="C40:E40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J4"/>
  </mergeCells>
  <phoneticPr fontId="10" type="noConversion"/>
  <pageMargins left="0.23622047244094491" right="0.23622047244094491" top="0.15748031496062992" bottom="0.15748031496062992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I. Droga Szegdy 31</vt:lpstr>
      <vt:lpstr>II. Droga Szegdy 33-1</vt:lpstr>
      <vt:lpstr>II. Droga Szegdy 33-2</vt:lpstr>
      <vt:lpstr>III. Droga Czerce 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katarzyna.padiasek</dc:creator>
  <cp:lastModifiedBy>Bartłomiej Szkamruk - Nadleśnictwo Sieniawa</cp:lastModifiedBy>
  <cp:lastPrinted>2023-05-11T06:27:21Z</cp:lastPrinted>
  <dcterms:created xsi:type="dcterms:W3CDTF">2022-10-04T10:27:18Z</dcterms:created>
  <dcterms:modified xsi:type="dcterms:W3CDTF">2024-03-20T10:13:04Z</dcterms:modified>
</cp:coreProperties>
</file>