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definedNames>
    <definedName name="_xlnm._FilterDatabase" localSheetId="0" hidden="1">'Formularz cenowy'!$B$8:$AF$71</definedName>
  </definedNames>
  <calcPr calcId="145621"/>
</workbook>
</file>

<file path=xl/calcChain.xml><?xml version="1.0" encoding="utf-8"?>
<calcChain xmlns="http://schemas.openxmlformats.org/spreadsheetml/2006/main">
  <c r="AF69" i="2" l="1"/>
  <c r="AC69" i="2"/>
  <c r="AA51" i="2" l="1"/>
  <c r="X51" i="2"/>
  <c r="U51" i="2"/>
  <c r="N51" i="2"/>
  <c r="AB51" i="2" l="1"/>
  <c r="AC51" i="2" s="1"/>
  <c r="AE51" i="2" s="1"/>
  <c r="AF51" i="2" s="1"/>
  <c r="AA54" i="2"/>
  <c r="X54" i="2"/>
  <c r="U54" i="2"/>
  <c r="N54" i="2"/>
  <c r="AA28" i="2"/>
  <c r="X28" i="2"/>
  <c r="U28" i="2"/>
  <c r="N28" i="2"/>
  <c r="AA27" i="2"/>
  <c r="X27" i="2"/>
  <c r="U27" i="2"/>
  <c r="N27" i="2"/>
  <c r="AA16" i="2"/>
  <c r="X16" i="2"/>
  <c r="U16" i="2"/>
  <c r="N16" i="2"/>
  <c r="AA15" i="2"/>
  <c r="X15" i="2"/>
  <c r="U15" i="2"/>
  <c r="N15" i="2"/>
  <c r="AA10" i="2"/>
  <c r="X10" i="2"/>
  <c r="U10" i="2"/>
  <c r="N10" i="2"/>
  <c r="AB54" i="2" l="1"/>
  <c r="AC54" i="2" s="1"/>
  <c r="AE54" i="2" s="1"/>
  <c r="AF54" i="2" s="1"/>
  <c r="AB28" i="2"/>
  <c r="AC28" i="2" s="1"/>
  <c r="AE28" i="2" s="1"/>
  <c r="AF28" i="2" s="1"/>
  <c r="AB27" i="2"/>
  <c r="AC27" i="2" s="1"/>
  <c r="AE27" i="2" s="1"/>
  <c r="AF27" i="2" s="1"/>
  <c r="AB16" i="2"/>
  <c r="AC16" i="2" s="1"/>
  <c r="AE16" i="2" s="1"/>
  <c r="AF16" i="2" s="1"/>
  <c r="AB15" i="2"/>
  <c r="AC15" i="2" s="1"/>
  <c r="AE15" i="2" s="1"/>
  <c r="AF15" i="2" s="1"/>
  <c r="AB10" i="2"/>
  <c r="AC10" i="2" s="1"/>
  <c r="AE10" i="2" s="1"/>
  <c r="AF10" i="2" s="1"/>
  <c r="X9" i="2"/>
  <c r="X55" i="2" l="1"/>
  <c r="U9" i="2"/>
  <c r="AA9" i="2"/>
  <c r="AA67" i="2"/>
  <c r="X67" i="2"/>
  <c r="U67" i="2"/>
  <c r="N67" i="2"/>
  <c r="AA66" i="2"/>
  <c r="X66" i="2"/>
  <c r="U66" i="2"/>
  <c r="N66" i="2"/>
  <c r="AA65" i="2"/>
  <c r="X65" i="2"/>
  <c r="U65" i="2"/>
  <c r="N65" i="2"/>
  <c r="AA59" i="2"/>
  <c r="X59" i="2"/>
  <c r="U59" i="2"/>
  <c r="N59" i="2"/>
  <c r="AA58" i="2"/>
  <c r="X58" i="2"/>
  <c r="U58" i="2"/>
  <c r="N58" i="2"/>
  <c r="AA57" i="2"/>
  <c r="X57" i="2"/>
  <c r="U57" i="2"/>
  <c r="N57" i="2"/>
  <c r="AA52" i="2"/>
  <c r="X52" i="2"/>
  <c r="U52" i="2"/>
  <c r="N52" i="2"/>
  <c r="AA50" i="2"/>
  <c r="X50" i="2"/>
  <c r="U50" i="2"/>
  <c r="N50" i="2"/>
  <c r="AA49" i="2"/>
  <c r="X49" i="2"/>
  <c r="U49" i="2"/>
  <c r="N49" i="2"/>
  <c r="AA48" i="2"/>
  <c r="X48" i="2"/>
  <c r="U48" i="2"/>
  <c r="N48" i="2"/>
  <c r="AA47" i="2"/>
  <c r="X47" i="2"/>
  <c r="U47" i="2"/>
  <c r="N47" i="2"/>
  <c r="AA46" i="2"/>
  <c r="X46" i="2"/>
  <c r="U46" i="2"/>
  <c r="N46" i="2"/>
  <c r="AA45" i="2"/>
  <c r="X45" i="2"/>
  <c r="U45" i="2"/>
  <c r="N45" i="2"/>
  <c r="N42" i="2"/>
  <c r="N43" i="2"/>
  <c r="N44" i="2"/>
  <c r="AA44" i="2"/>
  <c r="X44" i="2"/>
  <c r="U44" i="2"/>
  <c r="AA43" i="2"/>
  <c r="X43" i="2"/>
  <c r="U43" i="2"/>
  <c r="AA42" i="2"/>
  <c r="X42" i="2"/>
  <c r="U42" i="2"/>
  <c r="AA41" i="2"/>
  <c r="X41" i="2"/>
  <c r="U41" i="2"/>
  <c r="N41" i="2"/>
  <c r="AA40" i="2"/>
  <c r="X40" i="2"/>
  <c r="U40" i="2"/>
  <c r="N40" i="2"/>
  <c r="AA39" i="2"/>
  <c r="X39" i="2"/>
  <c r="U39" i="2"/>
  <c r="N39" i="2"/>
  <c r="AA38" i="2"/>
  <c r="X38" i="2"/>
  <c r="U38" i="2"/>
  <c r="N38" i="2"/>
  <c r="AA36" i="2"/>
  <c r="X36" i="2"/>
  <c r="U36" i="2"/>
  <c r="N36" i="2"/>
  <c r="AA35" i="2"/>
  <c r="X35" i="2"/>
  <c r="U35" i="2"/>
  <c r="N35" i="2"/>
  <c r="AA34" i="2"/>
  <c r="X34" i="2"/>
  <c r="U34" i="2"/>
  <c r="N34" i="2"/>
  <c r="AA26" i="2"/>
  <c r="X26" i="2"/>
  <c r="U26" i="2"/>
  <c r="N26" i="2"/>
  <c r="AA25" i="2"/>
  <c r="X25" i="2"/>
  <c r="U25" i="2"/>
  <c r="N25" i="2"/>
  <c r="AA24" i="2"/>
  <c r="X24" i="2"/>
  <c r="U24" i="2"/>
  <c r="N24" i="2"/>
  <c r="AA23" i="2"/>
  <c r="X23" i="2"/>
  <c r="U23" i="2"/>
  <c r="N23" i="2"/>
  <c r="AA22" i="2"/>
  <c r="X22" i="2"/>
  <c r="U22" i="2"/>
  <c r="N22" i="2"/>
  <c r="AA21" i="2"/>
  <c r="X21" i="2"/>
  <c r="U21" i="2"/>
  <c r="N21" i="2"/>
  <c r="AB67" i="2" l="1"/>
  <c r="AC67" i="2" s="1"/>
  <c r="AE67" i="2" s="1"/>
  <c r="AF67" i="2" s="1"/>
  <c r="AB66" i="2"/>
  <c r="AC66" i="2" s="1"/>
  <c r="AE66" i="2" s="1"/>
  <c r="AF66" i="2" s="1"/>
  <c r="AB65" i="2"/>
  <c r="AC65" i="2" s="1"/>
  <c r="AE65" i="2" s="1"/>
  <c r="AF65" i="2" s="1"/>
  <c r="AB59" i="2"/>
  <c r="AC59" i="2" s="1"/>
  <c r="AE59" i="2" s="1"/>
  <c r="AF59" i="2" s="1"/>
  <c r="AB58" i="2"/>
  <c r="AC58" i="2" s="1"/>
  <c r="AE58" i="2" s="1"/>
  <c r="AF58" i="2" s="1"/>
  <c r="AB57" i="2"/>
  <c r="AC57" i="2" s="1"/>
  <c r="AE57" i="2" s="1"/>
  <c r="AF57" i="2" s="1"/>
  <c r="AB52" i="2"/>
  <c r="AC52" i="2" s="1"/>
  <c r="AE52" i="2" s="1"/>
  <c r="AF52" i="2" s="1"/>
  <c r="AB50" i="2"/>
  <c r="AC50" i="2" s="1"/>
  <c r="AE50" i="2" s="1"/>
  <c r="AF50" i="2" s="1"/>
  <c r="AB38" i="2"/>
  <c r="AB47" i="2"/>
  <c r="AC47" i="2" s="1"/>
  <c r="AE47" i="2" s="1"/>
  <c r="AF47" i="2" s="1"/>
  <c r="AB48" i="2"/>
  <c r="AC48" i="2" s="1"/>
  <c r="AE48" i="2" s="1"/>
  <c r="AF48" i="2" s="1"/>
  <c r="AB49" i="2"/>
  <c r="AC49" i="2" s="1"/>
  <c r="AE49" i="2" s="1"/>
  <c r="AF49" i="2" s="1"/>
  <c r="AB45" i="2"/>
  <c r="AC45" i="2" s="1"/>
  <c r="AE45" i="2" s="1"/>
  <c r="AF45" i="2" s="1"/>
  <c r="AB46" i="2"/>
  <c r="AC46" i="2" s="1"/>
  <c r="AE46" i="2" s="1"/>
  <c r="AF46" i="2" s="1"/>
  <c r="AB44" i="2"/>
  <c r="AC44" i="2" s="1"/>
  <c r="AE44" i="2" s="1"/>
  <c r="AF44" i="2" s="1"/>
  <c r="AB43" i="2"/>
  <c r="AC43" i="2" s="1"/>
  <c r="AE43" i="2" s="1"/>
  <c r="AF43" i="2" s="1"/>
  <c r="AB42" i="2"/>
  <c r="AC42" i="2" s="1"/>
  <c r="AE42" i="2" s="1"/>
  <c r="AF42" i="2" s="1"/>
  <c r="AB41" i="2"/>
  <c r="AC41" i="2" s="1"/>
  <c r="AE41" i="2" s="1"/>
  <c r="AF41" i="2" s="1"/>
  <c r="AB40" i="2"/>
  <c r="AC40" i="2" s="1"/>
  <c r="AE40" i="2" s="1"/>
  <c r="AF40" i="2" s="1"/>
  <c r="AB39" i="2"/>
  <c r="AC39" i="2" s="1"/>
  <c r="AE39" i="2" s="1"/>
  <c r="AF39" i="2" s="1"/>
  <c r="AC38" i="2"/>
  <c r="AE38" i="2" s="1"/>
  <c r="AF38" i="2" s="1"/>
  <c r="AB36" i="2"/>
  <c r="AC36" i="2" s="1"/>
  <c r="AE36" i="2" s="1"/>
  <c r="AF36" i="2" s="1"/>
  <c r="AB35" i="2"/>
  <c r="AC35" i="2" s="1"/>
  <c r="AE35" i="2" s="1"/>
  <c r="AF35" i="2" s="1"/>
  <c r="AB34" i="2"/>
  <c r="AC34" i="2" s="1"/>
  <c r="AE34" i="2" s="1"/>
  <c r="AF34" i="2" s="1"/>
  <c r="AB26" i="2"/>
  <c r="AC26" i="2" s="1"/>
  <c r="AE26" i="2" s="1"/>
  <c r="AF26" i="2" s="1"/>
  <c r="AB25" i="2"/>
  <c r="AC25" i="2" s="1"/>
  <c r="AE25" i="2" s="1"/>
  <c r="AF25" i="2" s="1"/>
  <c r="AB24" i="2"/>
  <c r="AC24" i="2" s="1"/>
  <c r="AE24" i="2" s="1"/>
  <c r="AF24" i="2" s="1"/>
  <c r="AB23" i="2"/>
  <c r="AC23" i="2" s="1"/>
  <c r="AE23" i="2" s="1"/>
  <c r="AF23" i="2" s="1"/>
  <c r="AB22" i="2"/>
  <c r="AC22" i="2" s="1"/>
  <c r="AE22" i="2" s="1"/>
  <c r="AF22" i="2" s="1"/>
  <c r="AB21" i="2"/>
  <c r="AC21" i="2" s="1"/>
  <c r="AE21" i="2" s="1"/>
  <c r="AF21" i="2" s="1"/>
  <c r="AA20" i="2"/>
  <c r="X20" i="2"/>
  <c r="U20" i="2"/>
  <c r="N20" i="2"/>
  <c r="AA19" i="2"/>
  <c r="X19" i="2"/>
  <c r="U19" i="2"/>
  <c r="N19" i="2"/>
  <c r="AA18" i="2"/>
  <c r="X18" i="2"/>
  <c r="U18" i="2"/>
  <c r="N18" i="2"/>
  <c r="AA14" i="2"/>
  <c r="X14" i="2"/>
  <c r="U14" i="2"/>
  <c r="N14" i="2"/>
  <c r="AA13" i="2"/>
  <c r="X13" i="2"/>
  <c r="U13" i="2"/>
  <c r="N13" i="2"/>
  <c r="AA12" i="2"/>
  <c r="X12" i="2"/>
  <c r="U12" i="2"/>
  <c r="N12" i="2"/>
  <c r="AB18" i="2" l="1"/>
  <c r="AC18" i="2" s="1"/>
  <c r="AE18" i="2" s="1"/>
  <c r="AF18" i="2" s="1"/>
  <c r="AB20" i="2"/>
  <c r="AC20" i="2" s="1"/>
  <c r="AE20" i="2" s="1"/>
  <c r="AF20" i="2" s="1"/>
  <c r="AB19" i="2"/>
  <c r="AC19" i="2" s="1"/>
  <c r="AE19" i="2" s="1"/>
  <c r="AF19" i="2" s="1"/>
  <c r="AB14" i="2"/>
  <c r="AC14" i="2" s="1"/>
  <c r="AE14" i="2" s="1"/>
  <c r="AF14" i="2" s="1"/>
  <c r="AB13" i="2"/>
  <c r="AC13" i="2" s="1"/>
  <c r="AE13" i="2" s="1"/>
  <c r="AF13" i="2" s="1"/>
  <c r="AB12" i="2"/>
  <c r="AC12" i="2" s="1"/>
  <c r="AE12" i="2" s="1"/>
  <c r="AF12" i="2" s="1"/>
  <c r="X68" i="2"/>
  <c r="AA60" i="2"/>
  <c r="AA61" i="2"/>
  <c r="AA62" i="2"/>
  <c r="AA63" i="2"/>
  <c r="AA64" i="2"/>
  <c r="AA11" i="2"/>
  <c r="AA17" i="2"/>
  <c r="AA29" i="2"/>
  <c r="AA30" i="2"/>
  <c r="AA31" i="2"/>
  <c r="AA33" i="2"/>
  <c r="AA37" i="2"/>
  <c r="AA53" i="2"/>
  <c r="AA55" i="2"/>
  <c r="AA56" i="2"/>
  <c r="X64" i="2"/>
  <c r="X63" i="2"/>
  <c r="X62" i="2"/>
  <c r="X61" i="2"/>
  <c r="X32" i="2"/>
  <c r="X33" i="2"/>
  <c r="X37" i="2"/>
  <c r="X31" i="2"/>
  <c r="AA68" i="2"/>
  <c r="U11" i="2"/>
  <c r="U17" i="2"/>
  <c r="U29" i="2"/>
  <c r="U30" i="2"/>
  <c r="U31" i="2"/>
  <c r="U32" i="2"/>
  <c r="U33" i="2"/>
  <c r="U37" i="2"/>
  <c r="U53" i="2"/>
  <c r="U55" i="2"/>
  <c r="U56" i="2"/>
  <c r="U60" i="2"/>
  <c r="U61" i="2"/>
  <c r="U62" i="2"/>
  <c r="U63" i="2"/>
  <c r="U64" i="2"/>
  <c r="U68" i="2"/>
  <c r="N11" i="2"/>
  <c r="N17" i="2"/>
  <c r="N29" i="2"/>
  <c r="N30" i="2"/>
  <c r="N31" i="2"/>
  <c r="N32" i="2"/>
  <c r="N33" i="2"/>
  <c r="N37" i="2"/>
  <c r="N53" i="2"/>
  <c r="N55" i="2"/>
  <c r="N56" i="2"/>
  <c r="N60" i="2"/>
  <c r="N61" i="2"/>
  <c r="N62" i="2"/>
  <c r="N63" i="2"/>
  <c r="N64" i="2"/>
  <c r="N68" i="2"/>
  <c r="N9" i="2"/>
  <c r="X56" i="2"/>
  <c r="AA32" i="2"/>
  <c r="X30" i="2"/>
  <c r="X29" i="2"/>
  <c r="X17" i="2"/>
  <c r="X11" i="2"/>
  <c r="X53" i="2"/>
  <c r="X60" i="2"/>
  <c r="AB63" i="2" l="1"/>
  <c r="AB37" i="2"/>
  <c r="AC37" i="2" s="1"/>
  <c r="AE37" i="2" s="1"/>
  <c r="AF37" i="2" s="1"/>
  <c r="AB53" i="2"/>
  <c r="AB68" i="2"/>
  <c r="AB9" i="2"/>
  <c r="AC9" i="2" s="1"/>
  <c r="AB56" i="2"/>
  <c r="AC56" i="2" s="1"/>
  <c r="AE56" i="2" s="1"/>
  <c r="AF56" i="2" s="1"/>
  <c r="AB61" i="2"/>
  <c r="AC61" i="2" s="1"/>
  <c r="AE61" i="2" s="1"/>
  <c r="AF61" i="2" s="1"/>
  <c r="AB64" i="2"/>
  <c r="AC64" i="2" s="1"/>
  <c r="AE64" i="2" s="1"/>
  <c r="AF64" i="2" s="1"/>
  <c r="AC63" i="2"/>
  <c r="AE63" i="2" s="1"/>
  <c r="AF63" i="2" s="1"/>
  <c r="AB32" i="2"/>
  <c r="AC32" i="2" s="1"/>
  <c r="AB62" i="2"/>
  <c r="AC62" i="2" s="1"/>
  <c r="AE62" i="2" s="1"/>
  <c r="AF62" i="2" s="1"/>
  <c r="AB33" i="2"/>
  <c r="AC33" i="2" s="1"/>
  <c r="AE33" i="2" s="1"/>
  <c r="AF33" i="2" s="1"/>
  <c r="AB55" i="2"/>
  <c r="AC55" i="2" s="1"/>
  <c r="AE55" i="2" s="1"/>
  <c r="AF55" i="2" s="1"/>
  <c r="AB31" i="2"/>
  <c r="AC31" i="2" s="1"/>
  <c r="AE31" i="2" s="1"/>
  <c r="AF31" i="2" s="1"/>
  <c r="AB30" i="2"/>
  <c r="AC30" i="2" s="1"/>
  <c r="AE30" i="2" s="1"/>
  <c r="AF30" i="2" s="1"/>
  <c r="AB29" i="2"/>
  <c r="AC29" i="2" s="1"/>
  <c r="AE29" i="2" s="1"/>
  <c r="AF29" i="2" s="1"/>
  <c r="AB17" i="2"/>
  <c r="AC17" i="2" s="1"/>
  <c r="AE17" i="2" s="1"/>
  <c r="AF17" i="2" s="1"/>
  <c r="AB11" i="2"/>
  <c r="AC11" i="2" s="1"/>
  <c r="AE11" i="2" s="1"/>
  <c r="AF11" i="2" s="1"/>
  <c r="AE9" i="2" l="1"/>
  <c r="AF9" i="2" s="1"/>
  <c r="AE32" i="2"/>
  <c r="AB60" i="2"/>
  <c r="AF32" i="2" l="1"/>
  <c r="AC53" i="2"/>
  <c r="AE53" i="2" s="1"/>
  <c r="AF53" i="2" s="1"/>
  <c r="AC68" i="2"/>
  <c r="AE68" i="2" s="1"/>
  <c r="AF68" i="2" s="1"/>
  <c r="AC60" i="2"/>
  <c r="AE60" i="2" s="1"/>
  <c r="AF60" i="2" s="1"/>
  <c r="AE69" i="2" l="1"/>
</calcChain>
</file>

<file path=xl/sharedStrings.xml><?xml version="1.0" encoding="utf-8"?>
<sst xmlns="http://schemas.openxmlformats.org/spreadsheetml/2006/main" count="245" uniqueCount="77">
  <si>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</si>
  <si>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</si>
  <si>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</si>
  <si>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</si>
  <si>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</si>
  <si>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</si>
  <si>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</si>
  <si>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</si>
  <si>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</si>
  <si>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</si>
  <si>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</si>
  <si>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</si>
  <si>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</si>
  <si>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</si>
  <si>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</si>
  <si>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</si>
  <si>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</si>
  <si>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</si>
  <si>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</si>
  <si>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</si>
  <si>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</si>
  <si>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W-6A.1_TA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</si>
  <si>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</si>
  <si>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</si>
  <si>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</si>
  <si>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</si>
  <si>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</si>
  <si>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</si>
  <si>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</si>
  <si>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</si>
  <si>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</si>
  <si>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</si>
  <si>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</si>
  <si>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</si>
  <si>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</si>
  <si>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</si>
  <si>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</si>
  <si>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</si>
  <si>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</si>
  <si>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</si>
  <si>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</si>
  <si>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</si>
  <si>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</si>
  <si>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</si>
  <si>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</si>
  <si>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</si>
  <si>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</si>
  <si>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</si>
  <si>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</si>
  <si>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</si>
  <si>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</si>
  <si>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</si>
  <si>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</si>
  <si>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</si>
  <si>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</si>
  <si>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</si>
  <si>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Załacznik nr 1 do formularza oferty - formularz cenowy</t>
  </si>
  <si>
    <t>Stawka opłaty abonamentowej/handlowej
netto
[zł/m-c]</t>
  </si>
  <si>
    <t xml:space="preserve"> -26-</t>
  </si>
  <si>
    <t xml:space="preserve"> -27-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</si>
  <si>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</si>
  <si>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</si>
  <si>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</si>
  <si>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</si>
  <si>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</si>
  <si>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</si>
  <si>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</si>
  <si>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</si>
  <si>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Stawka opłaty stałej netto
a) dla grup taryfowych:
W-1.1, W-2.1, W-3.6, W-4
[zł/m-c]
b) dla grup taryfowych:
W-5.1, W-6A.1
[gr/(kWh/h) za h]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</si>
  <si>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</si>
  <si>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</si>
  <si>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</si>
  <si>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</si>
  <si>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</si>
  <si>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</si>
  <si>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Razem opłata stała netto
[zł]
a) dla grup taryfowych:
W-1.1, W-2.1, W-3.6, W-4
[(kol.2×kol.7×kol.24xkol.4)
+(kol.2×kol.7×kol.25xkol.5)
+(kol.3×kol.7×kol.24xkol.4)
+(kol.3×kol.7×kol.25xkol.5)]
b) dla grup taryfowych:
W-5.1, W-6A.1
[(kol.6×kol.8×kol.24xkol.4/100)
+(kol.6×kol.8×kol.25xkol.5/100)]</t>
  </si>
  <si>
    <t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</si>
</sst>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"/>
  </numFmts>
  <fonts count="15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10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/>
    </xf>
    <xf numFmtId="4" fontId="9" fillId="4" borderId="6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5" fontId="10" fillId="0" borderId="21" xfId="2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/>
    </xf>
    <xf numFmtId="43" fontId="9" fillId="0" borderId="5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3" fontId="10" fillId="0" borderId="6" xfId="1" applyFont="1" applyFill="1" applyBorder="1" applyAlignment="1">
      <alignment horizontal="right" vertical="center"/>
    </xf>
    <xf numFmtId="10" fontId="14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0" fontId="14" fillId="0" borderId="6" xfId="3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9" fillId="0" borderId="27" xfId="1" applyNumberFormat="1" applyFont="1" applyFill="1" applyBorder="1" applyAlignment="1">
      <alignment horizontal="right" vertical="center"/>
    </xf>
    <xf numFmtId="9" fontId="9" fillId="0" borderId="19" xfId="3" applyNumberFormat="1" applyFont="1" applyFill="1" applyBorder="1" applyAlignment="1">
      <alignment horizontal="right" vertical="center"/>
    </xf>
    <xf numFmtId="4" fontId="9" fillId="0" borderId="19" xfId="1" applyNumberFormat="1" applyFont="1" applyFill="1" applyBorder="1" applyAlignment="1">
      <alignment horizontal="right" vertical="center"/>
    </xf>
    <xf numFmtId="4" fontId="9" fillId="0" borderId="23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9" fontId="10" fillId="0" borderId="2" xfId="3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8" xfId="1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9" fontId="10" fillId="0" borderId="6" xfId="3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0" fontId="9" fillId="0" borderId="32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3" fontId="10" fillId="0" borderId="32" xfId="1" applyFont="1" applyFill="1" applyBorder="1" applyAlignment="1">
      <alignment horizontal="right" vertical="center"/>
    </xf>
    <xf numFmtId="166" fontId="9" fillId="0" borderId="32" xfId="1" applyNumberFormat="1" applyFont="1" applyFill="1" applyBorder="1" applyAlignment="1">
      <alignment horizontal="right" vertical="center"/>
    </xf>
    <xf numFmtId="43" fontId="9" fillId="0" borderId="9" xfId="1" applyFont="1" applyFill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right" vertical="center"/>
    </xf>
    <xf numFmtId="9" fontId="10" fillId="0" borderId="32" xfId="3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167" fontId="9" fillId="4" borderId="12" xfId="0" applyNumberFormat="1" applyFont="1" applyFill="1" applyBorder="1" applyAlignment="1">
      <alignment horizontal="right" vertical="center"/>
    </xf>
    <xf numFmtId="167" fontId="9" fillId="4" borderId="2" xfId="0" applyNumberFormat="1" applyFont="1" applyFill="1" applyBorder="1" applyAlignment="1">
      <alignment horizontal="right" vertical="center"/>
    </xf>
    <xf numFmtId="167" fontId="9" fillId="4" borderId="8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167" fontId="9" fillId="4" borderId="11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10" fontId="14" fillId="0" borderId="32" xfId="3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/>
    </xf>
    <xf numFmtId="10" fontId="14" fillId="0" borderId="2" xfId="3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right" vertical="center"/>
    </xf>
    <xf numFmtId="0" fontId="9" fillId="10" borderId="1" xfId="0" applyNumberFormat="1" applyFont="1" applyFill="1" applyBorder="1" applyAlignment="1">
      <alignment horizontal="center" vertical="center"/>
    </xf>
    <xf numFmtId="3" fontId="9" fillId="10" borderId="1" xfId="0" applyNumberFormat="1" applyFont="1" applyFill="1" applyBorder="1" applyAlignment="1">
      <alignment horizontal="right" vertical="center"/>
    </xf>
    <xf numFmtId="0" fontId="9" fillId="10" borderId="2" xfId="0" applyNumberFormat="1" applyFont="1" applyFill="1" applyBorder="1" applyAlignment="1">
      <alignment horizontal="center" vertical="center"/>
    </xf>
    <xf numFmtId="10" fontId="9" fillId="10" borderId="1" xfId="0" applyNumberFormat="1" applyFont="1" applyFill="1" applyBorder="1" applyAlignment="1">
      <alignment horizontal="center" vertical="center"/>
    </xf>
    <xf numFmtId="10" fontId="14" fillId="10" borderId="1" xfId="3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right" vertical="center"/>
    </xf>
    <xf numFmtId="3" fontId="9" fillId="10" borderId="33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9" fillId="9" borderId="2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10" fontId="14" fillId="0" borderId="21" xfId="3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167" fontId="9" fillId="4" borderId="20" xfId="0" applyNumberFormat="1" applyFont="1" applyFill="1" applyBorder="1" applyAlignment="1">
      <alignment horizontal="right" vertical="center"/>
    </xf>
    <xf numFmtId="167" fontId="9" fillId="4" borderId="21" xfId="0" applyNumberFormat="1" applyFont="1" applyFill="1" applyBorder="1" applyAlignment="1">
      <alignment horizontal="right" vertical="center"/>
    </xf>
    <xf numFmtId="4" fontId="9" fillId="4" borderId="21" xfId="0" applyNumberFormat="1" applyFont="1" applyFill="1" applyBorder="1" applyAlignment="1">
      <alignment horizontal="right" vertical="center"/>
    </xf>
    <xf numFmtId="4" fontId="9" fillId="0" borderId="36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43" fontId="10" fillId="0" borderId="21" xfId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center" vertical="center"/>
    </xf>
    <xf numFmtId="166" fontId="9" fillId="0" borderId="21" xfId="1" applyNumberFormat="1" applyFont="1" applyFill="1" applyBorder="1" applyAlignment="1">
      <alignment horizontal="right" vertical="center"/>
    </xf>
    <xf numFmtId="43" fontId="9" fillId="0" borderId="22" xfId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" fontId="9" fillId="0" borderId="20" xfId="1" applyNumberFormat="1" applyFont="1" applyFill="1" applyBorder="1" applyAlignment="1">
      <alignment horizontal="right" vertical="center"/>
    </xf>
    <xf numFmtId="9" fontId="10" fillId="0" borderId="21" xfId="3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81"/>
  <sheetViews>
    <sheetView showGridLines="0" tabSelected="1" zoomScale="55" zoomScaleNormal="55" zoomScaleSheetLayoutView="55" zoomScalePageLayoutView="70" workbookViewId="0">
      <selection activeCell="J6" sqref="J6:K6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AA2" s="11"/>
      <c r="AB2" s="12"/>
      <c r="AC2" s="12"/>
      <c r="AF2" s="30" t="s">
        <v>56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133" t="s">
        <v>20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47" t="s">
        <v>23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52" t="s">
        <v>5</v>
      </c>
      <c r="P5" s="152"/>
      <c r="Q5" s="152"/>
      <c r="R5" s="152"/>
      <c r="S5" s="152"/>
      <c r="T5" s="152"/>
      <c r="U5" s="152"/>
      <c r="V5" s="138" t="s">
        <v>31</v>
      </c>
      <c r="W5" s="139"/>
      <c r="X5" s="139"/>
      <c r="Y5" s="139"/>
      <c r="Z5" s="139"/>
      <c r="AA5" s="139"/>
      <c r="AB5" s="140"/>
      <c r="AC5" s="131" t="s">
        <v>36</v>
      </c>
      <c r="AD5" s="131"/>
      <c r="AE5" s="131"/>
      <c r="AF5" s="132"/>
      <c r="AG5" s="3"/>
    </row>
    <row r="6" spans="2:40" ht="102" customHeight="1" x14ac:dyDescent="0.2">
      <c r="B6" s="162" t="s">
        <v>50</v>
      </c>
      <c r="C6" s="153" t="s">
        <v>1</v>
      </c>
      <c r="D6" s="154"/>
      <c r="E6" s="154"/>
      <c r="F6" s="155"/>
      <c r="G6" s="141" t="s">
        <v>3</v>
      </c>
      <c r="H6" s="141" t="s">
        <v>0</v>
      </c>
      <c r="I6" s="141" t="s">
        <v>6</v>
      </c>
      <c r="J6" s="151" t="s">
        <v>24</v>
      </c>
      <c r="K6" s="151"/>
      <c r="L6" s="151" t="s">
        <v>25</v>
      </c>
      <c r="M6" s="151"/>
      <c r="N6" s="143" t="s">
        <v>74</v>
      </c>
      <c r="O6" s="150" t="s">
        <v>46</v>
      </c>
      <c r="P6" s="151"/>
      <c r="Q6" s="151" t="s">
        <v>47</v>
      </c>
      <c r="R6" s="151"/>
      <c r="S6" s="164" t="s">
        <v>57</v>
      </c>
      <c r="T6" s="165"/>
      <c r="U6" s="143" t="s">
        <v>69</v>
      </c>
      <c r="V6" s="166" t="s">
        <v>2</v>
      </c>
      <c r="W6" s="167"/>
      <c r="X6" s="141" t="s">
        <v>67</v>
      </c>
      <c r="Y6" s="168" t="s">
        <v>68</v>
      </c>
      <c r="Z6" s="167"/>
      <c r="AA6" s="141" t="s">
        <v>75</v>
      </c>
      <c r="AB6" s="143" t="s">
        <v>72</v>
      </c>
      <c r="AC6" s="134" t="s">
        <v>70</v>
      </c>
      <c r="AD6" s="136" t="s">
        <v>48</v>
      </c>
      <c r="AE6" s="136" t="s">
        <v>73</v>
      </c>
      <c r="AF6" s="145" t="s">
        <v>71</v>
      </c>
      <c r="AG6" s="3"/>
    </row>
    <row r="7" spans="2:40" ht="106.5" customHeight="1" thickBot="1" x14ac:dyDescent="0.25">
      <c r="B7" s="163"/>
      <c r="C7" s="42" t="s">
        <v>49</v>
      </c>
      <c r="D7" s="43" t="s">
        <v>22</v>
      </c>
      <c r="E7" s="42" t="s">
        <v>63</v>
      </c>
      <c r="F7" s="43" t="s">
        <v>64</v>
      </c>
      <c r="G7" s="142"/>
      <c r="H7" s="142"/>
      <c r="I7" s="142"/>
      <c r="J7" s="42" t="s">
        <v>49</v>
      </c>
      <c r="K7" s="42" t="s">
        <v>22</v>
      </c>
      <c r="L7" s="42" t="s">
        <v>49</v>
      </c>
      <c r="M7" s="42" t="s">
        <v>22</v>
      </c>
      <c r="N7" s="144"/>
      <c r="O7" s="68" t="s">
        <v>49</v>
      </c>
      <c r="P7" s="43" t="s">
        <v>22</v>
      </c>
      <c r="Q7" s="42" t="s">
        <v>49</v>
      </c>
      <c r="R7" s="42" t="s">
        <v>22</v>
      </c>
      <c r="S7" s="42" t="s">
        <v>49</v>
      </c>
      <c r="T7" s="43" t="s">
        <v>22</v>
      </c>
      <c r="U7" s="144"/>
      <c r="V7" s="68" t="s">
        <v>49</v>
      </c>
      <c r="W7" s="43" t="s">
        <v>22</v>
      </c>
      <c r="X7" s="142"/>
      <c r="Y7" s="42" t="s">
        <v>49</v>
      </c>
      <c r="Z7" s="43" t="s">
        <v>22</v>
      </c>
      <c r="AA7" s="142"/>
      <c r="AB7" s="144"/>
      <c r="AC7" s="135"/>
      <c r="AD7" s="137"/>
      <c r="AE7" s="137"/>
      <c r="AF7" s="146"/>
      <c r="AG7" s="3"/>
    </row>
    <row r="8" spans="2:40" ht="19.5" customHeight="1" thickBot="1" x14ac:dyDescent="0.25"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26</v>
      </c>
      <c r="N8" s="23" t="s">
        <v>27</v>
      </c>
      <c r="O8" s="51" t="s">
        <v>28</v>
      </c>
      <c r="P8" s="52" t="s">
        <v>29</v>
      </c>
      <c r="Q8" s="52" t="s">
        <v>30</v>
      </c>
      <c r="R8" s="52" t="s">
        <v>32</v>
      </c>
      <c r="S8" s="52" t="s">
        <v>33</v>
      </c>
      <c r="T8" s="52" t="s">
        <v>34</v>
      </c>
      <c r="U8" s="53" t="s">
        <v>35</v>
      </c>
      <c r="V8" s="51" t="s">
        <v>37</v>
      </c>
      <c r="W8" s="52" t="s">
        <v>38</v>
      </c>
      <c r="X8" s="52" t="s">
        <v>39</v>
      </c>
      <c r="Y8" s="52" t="s">
        <v>40</v>
      </c>
      <c r="Z8" s="52" t="s">
        <v>41</v>
      </c>
      <c r="AA8" s="52" t="s">
        <v>58</v>
      </c>
      <c r="AB8" s="53" t="s">
        <v>59</v>
      </c>
      <c r="AC8" s="21" t="s">
        <v>61</v>
      </c>
      <c r="AD8" s="22" t="s">
        <v>62</v>
      </c>
      <c r="AE8" s="22" t="s">
        <v>65</v>
      </c>
      <c r="AF8" s="23" t="s">
        <v>66</v>
      </c>
      <c r="AG8" s="3"/>
    </row>
    <row r="9" spans="2:40" ht="30.75" customHeight="1" x14ac:dyDescent="0.2">
      <c r="B9" s="111" t="s">
        <v>52</v>
      </c>
      <c r="C9" s="64">
        <v>19</v>
      </c>
      <c r="D9" s="64">
        <v>0</v>
      </c>
      <c r="E9" s="65">
        <v>1</v>
      </c>
      <c r="F9" s="65">
        <v>0</v>
      </c>
      <c r="G9" s="66" t="s">
        <v>4</v>
      </c>
      <c r="H9" s="64">
        <v>12</v>
      </c>
      <c r="I9" s="64" t="s">
        <v>42</v>
      </c>
      <c r="J9" s="125">
        <v>8520</v>
      </c>
      <c r="K9" s="125">
        <v>0</v>
      </c>
      <c r="L9" s="125">
        <v>9500</v>
      </c>
      <c r="M9" s="125">
        <v>0</v>
      </c>
      <c r="N9" s="170">
        <f>+J9+K9+L9+M9</f>
        <v>18020</v>
      </c>
      <c r="O9" s="99"/>
      <c r="P9" s="100"/>
      <c r="Q9" s="100"/>
      <c r="R9" s="100"/>
      <c r="S9" s="44"/>
      <c r="T9" s="44"/>
      <c r="U9" s="174">
        <f>+ROUND((J9*O9/100+K9*P9/100+L9*Q9/100+M9*R9/100+C9*H9*S9+D9*H9*T9),2)</f>
        <v>0</v>
      </c>
      <c r="V9" s="46">
        <v>5.3760000000000003</v>
      </c>
      <c r="W9" s="58">
        <v>6.524</v>
      </c>
      <c r="X9" s="47">
        <f>+ROUND((J9+L9)*V9/100+(K9+M9)*W9/100,2)</f>
        <v>968.76</v>
      </c>
      <c r="Y9" s="48">
        <v>3.55</v>
      </c>
      <c r="Z9" s="48">
        <v>4.3099999999999996</v>
      </c>
      <c r="AA9" s="49">
        <f>+ROUND((C9*H9*Y9*E9)+(C9*H9*Z9*F9)+(D9*H9*Y9*E9)+(D9*H9*Z9*F9),2)</f>
        <v>809.4</v>
      </c>
      <c r="AB9" s="50">
        <f t="shared" ref="AB9:AB14" si="0">+X9+AA9</f>
        <v>1778.1599999999999</v>
      </c>
      <c r="AC9" s="75">
        <f t="shared" ref="AC9:AC20" si="1">+U9+AB9</f>
        <v>1778.1599999999999</v>
      </c>
      <c r="AD9" s="76">
        <v>0.23</v>
      </c>
      <c r="AE9" s="77">
        <f t="shared" ref="AE9:AE14" si="2">+ROUND(AC9*AD9,2)</f>
        <v>408.98</v>
      </c>
      <c r="AF9" s="78">
        <f t="shared" ref="AF9:AF14" si="3">+AE9+AC9</f>
        <v>2187.14</v>
      </c>
      <c r="AG9" s="3"/>
    </row>
    <row r="10" spans="2:40" ht="30.75" customHeight="1" x14ac:dyDescent="0.2">
      <c r="B10" s="112" t="s">
        <v>52</v>
      </c>
      <c r="C10" s="24">
        <v>0</v>
      </c>
      <c r="D10" s="126">
        <v>12</v>
      </c>
      <c r="E10" s="63">
        <v>0</v>
      </c>
      <c r="F10" s="63">
        <v>1</v>
      </c>
      <c r="G10" s="62" t="s">
        <v>4</v>
      </c>
      <c r="H10" s="24">
        <v>12</v>
      </c>
      <c r="I10" s="24" t="s">
        <v>42</v>
      </c>
      <c r="J10" s="127">
        <v>0</v>
      </c>
      <c r="K10" s="127">
        <v>4800</v>
      </c>
      <c r="L10" s="127">
        <v>0</v>
      </c>
      <c r="M10" s="127">
        <v>4200</v>
      </c>
      <c r="N10" s="171">
        <f t="shared" ref="N10" si="4">+J10+K10+L10+M10</f>
        <v>9000</v>
      </c>
      <c r="O10" s="101"/>
      <c r="P10" s="102"/>
      <c r="Q10" s="102"/>
      <c r="R10" s="102"/>
      <c r="S10" s="38"/>
      <c r="T10" s="38"/>
      <c r="U10" s="175">
        <f t="shared" ref="U10" si="5">+ROUND((J10*O10/100+K10*P10/100+L10*Q10/100+M10*R10/100+C10*H10*S10+D10*H10*T10),2)</f>
        <v>0</v>
      </c>
      <c r="V10" s="40">
        <v>5.3760000000000003</v>
      </c>
      <c r="W10" s="56">
        <v>6.524</v>
      </c>
      <c r="X10" s="57">
        <f t="shared" ref="X10" si="6">+ROUND((J10+L10)*V10/100+(K10+M10)*W10/100,2)</f>
        <v>587.16</v>
      </c>
      <c r="Y10" s="14">
        <v>3.55</v>
      </c>
      <c r="Z10" s="14">
        <v>4.3099999999999996</v>
      </c>
      <c r="AA10" s="26">
        <f t="shared" ref="AA10" si="7">+ROUND((C10*H10*Y10*E10)+(C10*H10*Z10*F10)+(D10*H10*Y10*E10)+(D10*H10*Z10*F10),2)</f>
        <v>620.64</v>
      </c>
      <c r="AB10" s="27">
        <f t="shared" si="0"/>
        <v>1207.8</v>
      </c>
      <c r="AC10" s="79">
        <f t="shared" ref="AC10" si="8">+U10+AB10</f>
        <v>1207.8</v>
      </c>
      <c r="AD10" s="73">
        <v>0.23</v>
      </c>
      <c r="AE10" s="74">
        <f t="shared" si="2"/>
        <v>277.79000000000002</v>
      </c>
      <c r="AF10" s="80">
        <f t="shared" si="3"/>
        <v>1485.59</v>
      </c>
      <c r="AG10" s="3"/>
    </row>
    <row r="11" spans="2:40" ht="30.75" customHeight="1" x14ac:dyDescent="0.2">
      <c r="B11" s="112" t="s">
        <v>52</v>
      </c>
      <c r="C11" s="24">
        <v>1</v>
      </c>
      <c r="D11" s="24">
        <v>0</v>
      </c>
      <c r="E11" s="63">
        <v>0.36399999999999999</v>
      </c>
      <c r="F11" s="63">
        <v>0.63600000000000001</v>
      </c>
      <c r="G11" s="62" t="s">
        <v>4</v>
      </c>
      <c r="H11" s="24">
        <v>12</v>
      </c>
      <c r="I11" s="24" t="s">
        <v>42</v>
      </c>
      <c r="J11" s="54">
        <v>175</v>
      </c>
      <c r="K11" s="54">
        <v>305</v>
      </c>
      <c r="L11" s="54">
        <v>0</v>
      </c>
      <c r="M11" s="54">
        <v>0</v>
      </c>
      <c r="N11" s="172">
        <f t="shared" ref="N11:N68" si="9">+J11+K11+L11+M11</f>
        <v>480</v>
      </c>
      <c r="O11" s="101"/>
      <c r="P11" s="102"/>
      <c r="Q11" s="102"/>
      <c r="R11" s="102"/>
      <c r="S11" s="38"/>
      <c r="T11" s="38"/>
      <c r="U11" s="175">
        <f t="shared" ref="U11:U68" si="10">+ROUND((J11*O11/100+K11*P11/100+L11*Q11/100+M11*R11/100+C11*H11*S11+D11*H11*T11),2)</f>
        <v>0</v>
      </c>
      <c r="V11" s="40">
        <v>5.3760000000000003</v>
      </c>
      <c r="W11" s="56">
        <v>6.524</v>
      </c>
      <c r="X11" s="57">
        <f t="shared" ref="X11:X14" si="11">+ROUND((J11+L11)*V11/100+(K11+M11)*W11/100,2)</f>
        <v>29.31</v>
      </c>
      <c r="Y11" s="14">
        <v>3.55</v>
      </c>
      <c r="Z11" s="14">
        <v>4.3099999999999996</v>
      </c>
      <c r="AA11" s="26">
        <f t="shared" ref="AA11:AA56" si="12">+ROUND((C11*H11*Y11*E11)+(C11*H11*Z11*F11)+(D11*H11*Y11*E11)+(D11*H11*Z11*F11),2)</f>
        <v>48.4</v>
      </c>
      <c r="AB11" s="27">
        <f t="shared" si="0"/>
        <v>77.709999999999994</v>
      </c>
      <c r="AC11" s="79">
        <f t="shared" si="1"/>
        <v>77.709999999999994</v>
      </c>
      <c r="AD11" s="73">
        <v>0.23</v>
      </c>
      <c r="AE11" s="74">
        <f t="shared" si="2"/>
        <v>17.87</v>
      </c>
      <c r="AF11" s="80">
        <f t="shared" si="3"/>
        <v>95.58</v>
      </c>
      <c r="AG11" s="3"/>
    </row>
    <row r="12" spans="2:40" ht="30.75" customHeight="1" x14ac:dyDescent="0.2">
      <c r="B12" s="112" t="s">
        <v>52</v>
      </c>
      <c r="C12" s="24">
        <v>1</v>
      </c>
      <c r="D12" s="24">
        <v>0</v>
      </c>
      <c r="E12" s="63">
        <v>0.2024</v>
      </c>
      <c r="F12" s="63">
        <v>0.79759999999999998</v>
      </c>
      <c r="G12" s="62" t="s">
        <v>4</v>
      </c>
      <c r="H12" s="24">
        <v>12</v>
      </c>
      <c r="I12" s="24" t="s">
        <v>42</v>
      </c>
      <c r="J12" s="54">
        <v>0</v>
      </c>
      <c r="K12" s="54">
        <v>0</v>
      </c>
      <c r="L12" s="54">
        <v>267</v>
      </c>
      <c r="M12" s="54">
        <v>1053</v>
      </c>
      <c r="N12" s="172">
        <f t="shared" ref="N12:N14" si="13">+J12+K12+L12+M12</f>
        <v>1320</v>
      </c>
      <c r="O12" s="101"/>
      <c r="P12" s="102"/>
      <c r="Q12" s="102"/>
      <c r="R12" s="102"/>
      <c r="S12" s="38"/>
      <c r="T12" s="38"/>
      <c r="U12" s="175">
        <f t="shared" ref="U12:U14" si="14">+ROUND((J12*O12/100+K12*P12/100+L12*Q12/100+M12*R12/100+C12*H12*S12+D12*H12*T12),2)</f>
        <v>0</v>
      </c>
      <c r="V12" s="40">
        <v>5.3760000000000003</v>
      </c>
      <c r="W12" s="56">
        <v>6.524</v>
      </c>
      <c r="X12" s="57">
        <f t="shared" si="11"/>
        <v>83.05</v>
      </c>
      <c r="Y12" s="14">
        <v>3.55</v>
      </c>
      <c r="Z12" s="14">
        <v>4.3099999999999996</v>
      </c>
      <c r="AA12" s="26">
        <f t="shared" ref="AA12:AA14" si="15">+ROUND((C12*H12*Y12*E12)+(C12*H12*Z12*F12)+(D12*H12*Y12*E12)+(D12*H12*Z12*F12),2)</f>
        <v>49.87</v>
      </c>
      <c r="AB12" s="27">
        <f t="shared" si="0"/>
        <v>132.91999999999999</v>
      </c>
      <c r="AC12" s="79">
        <f t="shared" si="1"/>
        <v>132.91999999999999</v>
      </c>
      <c r="AD12" s="73">
        <v>0.23</v>
      </c>
      <c r="AE12" s="74">
        <f t="shared" si="2"/>
        <v>30.57</v>
      </c>
      <c r="AF12" s="80">
        <f t="shared" si="3"/>
        <v>163.48999999999998</v>
      </c>
      <c r="AG12" s="3"/>
    </row>
    <row r="13" spans="2:40" ht="30.75" customHeight="1" x14ac:dyDescent="0.2">
      <c r="B13" s="112" t="s">
        <v>52</v>
      </c>
      <c r="C13" s="24">
        <v>1</v>
      </c>
      <c r="D13" s="24">
        <v>0</v>
      </c>
      <c r="E13" s="63">
        <v>0.2006</v>
      </c>
      <c r="F13" s="63">
        <v>0.7994</v>
      </c>
      <c r="G13" s="62" t="s">
        <v>4</v>
      </c>
      <c r="H13" s="24">
        <v>12</v>
      </c>
      <c r="I13" s="24" t="s">
        <v>42</v>
      </c>
      <c r="J13" s="54">
        <v>0</v>
      </c>
      <c r="K13" s="54">
        <v>0</v>
      </c>
      <c r="L13" s="54">
        <v>24</v>
      </c>
      <c r="M13" s="54">
        <v>96</v>
      </c>
      <c r="N13" s="172">
        <f t="shared" si="13"/>
        <v>120</v>
      </c>
      <c r="O13" s="101"/>
      <c r="P13" s="102"/>
      <c r="Q13" s="102"/>
      <c r="R13" s="102"/>
      <c r="S13" s="38"/>
      <c r="T13" s="38"/>
      <c r="U13" s="175">
        <f t="shared" si="14"/>
        <v>0</v>
      </c>
      <c r="V13" s="40">
        <v>5.3760000000000003</v>
      </c>
      <c r="W13" s="56">
        <v>6.524</v>
      </c>
      <c r="X13" s="57">
        <f t="shared" si="11"/>
        <v>7.55</v>
      </c>
      <c r="Y13" s="14">
        <v>3.55</v>
      </c>
      <c r="Z13" s="14">
        <v>4.3099999999999996</v>
      </c>
      <c r="AA13" s="26">
        <f t="shared" si="15"/>
        <v>49.89</v>
      </c>
      <c r="AB13" s="27">
        <f t="shared" si="0"/>
        <v>57.44</v>
      </c>
      <c r="AC13" s="79">
        <f t="shared" si="1"/>
        <v>57.44</v>
      </c>
      <c r="AD13" s="73">
        <v>0.23</v>
      </c>
      <c r="AE13" s="74">
        <f t="shared" si="2"/>
        <v>13.21</v>
      </c>
      <c r="AF13" s="80">
        <f t="shared" si="3"/>
        <v>70.650000000000006</v>
      </c>
      <c r="AG13" s="3"/>
    </row>
    <row r="14" spans="2:40" ht="30.75" customHeight="1" thickBot="1" x14ac:dyDescent="0.25">
      <c r="B14" s="113" t="s">
        <v>52</v>
      </c>
      <c r="C14" s="25">
        <v>1</v>
      </c>
      <c r="D14" s="25">
        <v>0</v>
      </c>
      <c r="E14" s="114">
        <v>0.18579999999999999</v>
      </c>
      <c r="F14" s="114">
        <v>0.81420000000000003</v>
      </c>
      <c r="G14" s="115" t="s">
        <v>4</v>
      </c>
      <c r="H14" s="25">
        <v>12</v>
      </c>
      <c r="I14" s="25" t="s">
        <v>42</v>
      </c>
      <c r="J14" s="55">
        <v>0</v>
      </c>
      <c r="K14" s="55">
        <v>0</v>
      </c>
      <c r="L14" s="55">
        <v>89</v>
      </c>
      <c r="M14" s="55">
        <v>391</v>
      </c>
      <c r="N14" s="173">
        <f t="shared" si="13"/>
        <v>480</v>
      </c>
      <c r="O14" s="103"/>
      <c r="P14" s="104"/>
      <c r="Q14" s="104"/>
      <c r="R14" s="104"/>
      <c r="S14" s="39"/>
      <c r="T14" s="39"/>
      <c r="U14" s="176">
        <f t="shared" si="14"/>
        <v>0</v>
      </c>
      <c r="V14" s="41">
        <v>5.3760000000000003</v>
      </c>
      <c r="W14" s="59">
        <v>6.524</v>
      </c>
      <c r="X14" s="60">
        <f t="shared" si="11"/>
        <v>30.29</v>
      </c>
      <c r="Y14" s="116">
        <v>3.55</v>
      </c>
      <c r="Z14" s="116">
        <v>4.3099999999999996</v>
      </c>
      <c r="AA14" s="28">
        <f t="shared" si="15"/>
        <v>50.03</v>
      </c>
      <c r="AB14" s="29">
        <f t="shared" si="0"/>
        <v>80.319999999999993</v>
      </c>
      <c r="AC14" s="81">
        <f t="shared" si="1"/>
        <v>80.319999999999993</v>
      </c>
      <c r="AD14" s="82">
        <v>0.23</v>
      </c>
      <c r="AE14" s="83">
        <f t="shared" si="2"/>
        <v>18.47</v>
      </c>
      <c r="AF14" s="84">
        <f t="shared" si="3"/>
        <v>98.789999999999992</v>
      </c>
      <c r="AG14" s="3"/>
      <c r="AH14" s="3"/>
      <c r="AI14" s="3"/>
      <c r="AJ14" s="3"/>
    </row>
    <row r="15" spans="2:40" ht="30.75" customHeight="1" x14ac:dyDescent="0.2">
      <c r="B15" s="109" t="s">
        <v>53</v>
      </c>
      <c r="C15" s="128">
        <v>23</v>
      </c>
      <c r="D15" s="64">
        <v>0</v>
      </c>
      <c r="E15" s="65">
        <v>1</v>
      </c>
      <c r="F15" s="65">
        <v>0</v>
      </c>
      <c r="G15" s="66" t="s">
        <v>4</v>
      </c>
      <c r="H15" s="64">
        <v>12</v>
      </c>
      <c r="I15" s="64" t="s">
        <v>42</v>
      </c>
      <c r="J15" s="125">
        <v>110346</v>
      </c>
      <c r="K15" s="125">
        <v>0</v>
      </c>
      <c r="L15" s="125">
        <v>62814</v>
      </c>
      <c r="M15" s="125">
        <v>0</v>
      </c>
      <c r="N15" s="170">
        <f t="shared" ref="N15:N16" si="16">+J15+K15+L15+M15</f>
        <v>173160</v>
      </c>
      <c r="O15" s="99"/>
      <c r="P15" s="100"/>
      <c r="Q15" s="100"/>
      <c r="R15" s="100"/>
      <c r="S15" s="44"/>
      <c r="T15" s="44"/>
      <c r="U15" s="174">
        <f t="shared" ref="U15:U16" si="17">+ROUND((J15*O15/100+K15*P15/100+L15*Q15/100+M15*R15/100+C15*H15*S15+D15*H15*T15),2)</f>
        <v>0</v>
      </c>
      <c r="V15" s="46">
        <v>3.91</v>
      </c>
      <c r="W15" s="58">
        <v>4.7450000000000001</v>
      </c>
      <c r="X15" s="47">
        <f t="shared" ref="X15:X16" si="18">+ROUND((J15+L15)*V15/100+(K15+M15)*W15/100,2)</f>
        <v>6770.56</v>
      </c>
      <c r="Y15" s="48">
        <v>9.0399999999999991</v>
      </c>
      <c r="Z15" s="48">
        <v>10.97</v>
      </c>
      <c r="AA15" s="49">
        <f t="shared" ref="AA15:AA16" si="19">+ROUND((C15*H15*Y15*E15)+(C15*H15*Z15*F15)+(D15*H15*Y15*E15)+(D15*H15*Z15*F15),2)</f>
        <v>2495.04</v>
      </c>
      <c r="AB15" s="50">
        <f t="shared" ref="AB15:AB16" si="20">+X15+AA15</f>
        <v>9265.6</v>
      </c>
      <c r="AC15" s="75">
        <f t="shared" ref="AC15:AC16" si="21">+U15+AB15</f>
        <v>9265.6</v>
      </c>
      <c r="AD15" s="76">
        <v>0.23</v>
      </c>
      <c r="AE15" s="77">
        <f t="shared" ref="AE15:AE16" si="22">+ROUND(AC15*AD15,2)</f>
        <v>2131.09</v>
      </c>
      <c r="AF15" s="78">
        <f t="shared" ref="AF15:AF16" si="23">+AE15+AC15</f>
        <v>11396.69</v>
      </c>
      <c r="AG15" s="3"/>
    </row>
    <row r="16" spans="2:40" ht="30.75" customHeight="1" x14ac:dyDescent="0.2">
      <c r="B16" s="110" t="s">
        <v>53</v>
      </c>
      <c r="C16" s="24">
        <v>0</v>
      </c>
      <c r="D16" s="126">
        <v>8</v>
      </c>
      <c r="E16" s="63">
        <v>0</v>
      </c>
      <c r="F16" s="63">
        <v>1</v>
      </c>
      <c r="G16" s="62" t="s">
        <v>4</v>
      </c>
      <c r="H16" s="24">
        <v>12</v>
      </c>
      <c r="I16" s="24" t="s">
        <v>42</v>
      </c>
      <c r="J16" s="127">
        <v>0</v>
      </c>
      <c r="K16" s="127">
        <v>54960</v>
      </c>
      <c r="L16" s="127">
        <v>0</v>
      </c>
      <c r="M16" s="127">
        <v>4200</v>
      </c>
      <c r="N16" s="171">
        <f t="shared" si="16"/>
        <v>59160</v>
      </c>
      <c r="O16" s="101"/>
      <c r="P16" s="102"/>
      <c r="Q16" s="102"/>
      <c r="R16" s="102"/>
      <c r="S16" s="38"/>
      <c r="T16" s="38"/>
      <c r="U16" s="175">
        <f t="shared" si="17"/>
        <v>0</v>
      </c>
      <c r="V16" s="40">
        <v>3.91</v>
      </c>
      <c r="W16" s="56">
        <v>4.7450000000000001</v>
      </c>
      <c r="X16" s="57">
        <f t="shared" si="18"/>
        <v>2807.14</v>
      </c>
      <c r="Y16" s="14">
        <v>9.0399999999999991</v>
      </c>
      <c r="Z16" s="14">
        <v>10.97</v>
      </c>
      <c r="AA16" s="26">
        <f t="shared" si="19"/>
        <v>1053.1199999999999</v>
      </c>
      <c r="AB16" s="27">
        <f t="shared" si="20"/>
        <v>3860.2599999999998</v>
      </c>
      <c r="AC16" s="79">
        <f t="shared" si="21"/>
        <v>3860.2599999999998</v>
      </c>
      <c r="AD16" s="73">
        <v>0.23</v>
      </c>
      <c r="AE16" s="74">
        <f t="shared" si="22"/>
        <v>887.86</v>
      </c>
      <c r="AF16" s="80">
        <f t="shared" si="23"/>
        <v>4748.12</v>
      </c>
      <c r="AG16" s="3"/>
    </row>
    <row r="17" spans="2:33" ht="30.75" customHeight="1" x14ac:dyDescent="0.2">
      <c r="B17" s="110" t="s">
        <v>53</v>
      </c>
      <c r="C17" s="24">
        <v>1</v>
      </c>
      <c r="D17" s="24">
        <v>0</v>
      </c>
      <c r="E17" s="63">
        <v>0.37290000000000001</v>
      </c>
      <c r="F17" s="63">
        <v>0.62709999999999999</v>
      </c>
      <c r="G17" s="62" t="s">
        <v>4</v>
      </c>
      <c r="H17" s="24">
        <v>12</v>
      </c>
      <c r="I17" s="24" t="s">
        <v>42</v>
      </c>
      <c r="J17" s="54">
        <v>0</v>
      </c>
      <c r="K17" s="54">
        <v>0</v>
      </c>
      <c r="L17" s="54">
        <v>4296</v>
      </c>
      <c r="M17" s="54">
        <v>7224</v>
      </c>
      <c r="N17" s="172">
        <f t="shared" si="9"/>
        <v>11520</v>
      </c>
      <c r="O17" s="101"/>
      <c r="P17" s="102"/>
      <c r="Q17" s="102"/>
      <c r="R17" s="102"/>
      <c r="S17" s="38"/>
      <c r="T17" s="38"/>
      <c r="U17" s="175">
        <f t="shared" si="10"/>
        <v>0</v>
      </c>
      <c r="V17" s="40">
        <v>3.91</v>
      </c>
      <c r="W17" s="56">
        <v>4.7450000000000001</v>
      </c>
      <c r="X17" s="57">
        <f t="shared" ref="X17" si="24">+ROUND((J17+L17)*V17/100+(K17+M17)*W17/100,2)</f>
        <v>510.75</v>
      </c>
      <c r="Y17" s="14">
        <v>9.0399999999999991</v>
      </c>
      <c r="Z17" s="14">
        <v>10.97</v>
      </c>
      <c r="AA17" s="26">
        <f t="shared" si="12"/>
        <v>123</v>
      </c>
      <c r="AB17" s="27">
        <f t="shared" ref="AB17" si="25">+X17+AA17</f>
        <v>633.75</v>
      </c>
      <c r="AC17" s="79">
        <f t="shared" si="1"/>
        <v>633.75</v>
      </c>
      <c r="AD17" s="73">
        <v>0.23</v>
      </c>
      <c r="AE17" s="74">
        <f t="shared" ref="AE17" si="26">+ROUND(AC17*AD17,2)</f>
        <v>145.76</v>
      </c>
      <c r="AF17" s="80">
        <f t="shared" ref="AF17" si="27">+AE17+AC17</f>
        <v>779.51</v>
      </c>
      <c r="AG17" s="3"/>
    </row>
    <row r="18" spans="2:33" ht="30.75" customHeight="1" x14ac:dyDescent="0.2">
      <c r="B18" s="110" t="s">
        <v>53</v>
      </c>
      <c r="C18" s="24">
        <v>1</v>
      </c>
      <c r="D18" s="24">
        <v>0</v>
      </c>
      <c r="E18" s="63">
        <v>0.33029999999999998</v>
      </c>
      <c r="F18" s="63">
        <v>0.66969999999999996</v>
      </c>
      <c r="G18" s="62" t="s">
        <v>4</v>
      </c>
      <c r="H18" s="24">
        <v>12</v>
      </c>
      <c r="I18" s="24" t="s">
        <v>42</v>
      </c>
      <c r="J18" s="54">
        <v>0</v>
      </c>
      <c r="K18" s="54">
        <v>0</v>
      </c>
      <c r="L18" s="54">
        <v>4281</v>
      </c>
      <c r="M18" s="54">
        <v>8679</v>
      </c>
      <c r="N18" s="172">
        <f t="shared" ref="N18:N20" si="28">+J18+K18+L18+M18</f>
        <v>12960</v>
      </c>
      <c r="O18" s="101"/>
      <c r="P18" s="102"/>
      <c r="Q18" s="102"/>
      <c r="R18" s="102"/>
      <c r="S18" s="38"/>
      <c r="T18" s="38"/>
      <c r="U18" s="175">
        <f t="shared" ref="U18:U20" si="29">+ROUND((J18*O18/100+K18*P18/100+L18*Q18/100+M18*R18/100+C18*H18*S18+D18*H18*T18),2)</f>
        <v>0</v>
      </c>
      <c r="V18" s="40">
        <v>3.91</v>
      </c>
      <c r="W18" s="56">
        <v>4.7450000000000001</v>
      </c>
      <c r="X18" s="57">
        <f t="shared" ref="X18:X20" si="30">+ROUND((J18+L18)*V18/100+(K18+M18)*W18/100,2)</f>
        <v>579.21</v>
      </c>
      <c r="Y18" s="14">
        <v>9.0399999999999991</v>
      </c>
      <c r="Z18" s="14">
        <v>10.97</v>
      </c>
      <c r="AA18" s="26">
        <f t="shared" ref="AA18:AA20" si="31">+ROUND((C18*H18*Y18*E18)+(C18*H18*Z18*F18)+(D18*H18*Y18*E18)+(D18*H18*Z18*F18),2)</f>
        <v>123.99</v>
      </c>
      <c r="AB18" s="27">
        <f t="shared" ref="AB18:AB20" si="32">+X18+AA18</f>
        <v>703.2</v>
      </c>
      <c r="AC18" s="79">
        <f t="shared" si="1"/>
        <v>703.2</v>
      </c>
      <c r="AD18" s="73">
        <v>0.23</v>
      </c>
      <c r="AE18" s="74">
        <f t="shared" ref="AE18:AE20" si="33">+ROUND(AC18*AD18,2)</f>
        <v>161.74</v>
      </c>
      <c r="AF18" s="80">
        <f t="shared" ref="AF18:AF20" si="34">+AE18+AC18</f>
        <v>864.94</v>
      </c>
      <c r="AG18" s="3"/>
    </row>
    <row r="19" spans="2:33" ht="30.75" customHeight="1" x14ac:dyDescent="0.2">
      <c r="B19" s="110" t="s">
        <v>53</v>
      </c>
      <c r="C19" s="24">
        <v>1</v>
      </c>
      <c r="D19" s="24">
        <v>0</v>
      </c>
      <c r="E19" s="63">
        <v>0.32279999999999998</v>
      </c>
      <c r="F19" s="63">
        <v>0.67720000000000002</v>
      </c>
      <c r="G19" s="62" t="s">
        <v>4</v>
      </c>
      <c r="H19" s="24">
        <v>12</v>
      </c>
      <c r="I19" s="24" t="s">
        <v>42</v>
      </c>
      <c r="J19" s="54">
        <v>3409</v>
      </c>
      <c r="K19" s="54">
        <v>7151</v>
      </c>
      <c r="L19" s="54">
        <v>0</v>
      </c>
      <c r="M19" s="54">
        <v>0</v>
      </c>
      <c r="N19" s="172">
        <f t="shared" si="28"/>
        <v>10560</v>
      </c>
      <c r="O19" s="101"/>
      <c r="P19" s="102"/>
      <c r="Q19" s="102"/>
      <c r="R19" s="102"/>
      <c r="S19" s="38"/>
      <c r="T19" s="38"/>
      <c r="U19" s="175">
        <f t="shared" si="29"/>
        <v>0</v>
      </c>
      <c r="V19" s="40">
        <v>3.91</v>
      </c>
      <c r="W19" s="56">
        <v>4.7450000000000001</v>
      </c>
      <c r="X19" s="57">
        <f t="shared" si="30"/>
        <v>472.61</v>
      </c>
      <c r="Y19" s="14">
        <v>9.0399999999999991</v>
      </c>
      <c r="Z19" s="14">
        <v>10.97</v>
      </c>
      <c r="AA19" s="26">
        <f t="shared" si="31"/>
        <v>124.16</v>
      </c>
      <c r="AB19" s="27">
        <f t="shared" si="32"/>
        <v>596.77</v>
      </c>
      <c r="AC19" s="79">
        <f t="shared" si="1"/>
        <v>596.77</v>
      </c>
      <c r="AD19" s="73">
        <v>0.23</v>
      </c>
      <c r="AE19" s="74">
        <f t="shared" si="33"/>
        <v>137.26</v>
      </c>
      <c r="AF19" s="80">
        <f t="shared" si="34"/>
        <v>734.03</v>
      </c>
      <c r="AG19" s="3"/>
    </row>
    <row r="20" spans="2:33" ht="30.75" customHeight="1" x14ac:dyDescent="0.2">
      <c r="B20" s="110" t="s">
        <v>53</v>
      </c>
      <c r="C20" s="24">
        <v>1</v>
      </c>
      <c r="D20" s="24">
        <v>0</v>
      </c>
      <c r="E20" s="63">
        <v>0.3044</v>
      </c>
      <c r="F20" s="63">
        <v>0.6956</v>
      </c>
      <c r="G20" s="62" t="s">
        <v>4</v>
      </c>
      <c r="H20" s="24">
        <v>12</v>
      </c>
      <c r="I20" s="24" t="s">
        <v>42</v>
      </c>
      <c r="J20" s="54">
        <v>0</v>
      </c>
      <c r="K20" s="54">
        <v>0</v>
      </c>
      <c r="L20" s="54">
        <v>1461</v>
      </c>
      <c r="M20" s="54">
        <v>3339</v>
      </c>
      <c r="N20" s="172">
        <f t="shared" si="28"/>
        <v>4800</v>
      </c>
      <c r="O20" s="101"/>
      <c r="P20" s="102"/>
      <c r="Q20" s="102"/>
      <c r="R20" s="102"/>
      <c r="S20" s="38"/>
      <c r="T20" s="38"/>
      <c r="U20" s="175">
        <f t="shared" si="29"/>
        <v>0</v>
      </c>
      <c r="V20" s="40">
        <v>3.91</v>
      </c>
      <c r="W20" s="56">
        <v>4.7450000000000001</v>
      </c>
      <c r="X20" s="57">
        <f t="shared" si="30"/>
        <v>215.56</v>
      </c>
      <c r="Y20" s="14">
        <v>9.0399999999999991</v>
      </c>
      <c r="Z20" s="14">
        <v>10.97</v>
      </c>
      <c r="AA20" s="26">
        <f t="shared" si="31"/>
        <v>124.59</v>
      </c>
      <c r="AB20" s="27">
        <f t="shared" si="32"/>
        <v>340.15</v>
      </c>
      <c r="AC20" s="79">
        <f t="shared" si="1"/>
        <v>340.15</v>
      </c>
      <c r="AD20" s="73">
        <v>0.23</v>
      </c>
      <c r="AE20" s="74">
        <f t="shared" si="33"/>
        <v>78.23</v>
      </c>
      <c r="AF20" s="80">
        <f t="shared" si="34"/>
        <v>418.38</v>
      </c>
      <c r="AG20" s="3"/>
    </row>
    <row r="21" spans="2:33" ht="30.75" customHeight="1" x14ac:dyDescent="0.2">
      <c r="B21" s="110" t="s">
        <v>53</v>
      </c>
      <c r="C21" s="24">
        <v>1</v>
      </c>
      <c r="D21" s="24">
        <v>0</v>
      </c>
      <c r="E21" s="63">
        <v>0.2366</v>
      </c>
      <c r="F21" s="63">
        <v>0.76339999999999997</v>
      </c>
      <c r="G21" s="62" t="s">
        <v>4</v>
      </c>
      <c r="H21" s="24">
        <v>12</v>
      </c>
      <c r="I21" s="24" t="s">
        <v>42</v>
      </c>
      <c r="J21" s="54">
        <v>2413</v>
      </c>
      <c r="K21" s="54">
        <v>7787</v>
      </c>
      <c r="L21" s="54">
        <v>0</v>
      </c>
      <c r="M21" s="54">
        <v>0</v>
      </c>
      <c r="N21" s="172">
        <f t="shared" ref="N21:N24" si="35">+J21+K21+L21+M21</f>
        <v>10200</v>
      </c>
      <c r="O21" s="101"/>
      <c r="P21" s="102"/>
      <c r="Q21" s="102"/>
      <c r="R21" s="102"/>
      <c r="S21" s="38"/>
      <c r="T21" s="38"/>
      <c r="U21" s="175">
        <f t="shared" ref="U21:U24" si="36">+ROUND((J21*O21/100+K21*P21/100+L21*Q21/100+M21*R21/100+C21*H21*S21+D21*H21*T21),2)</f>
        <v>0</v>
      </c>
      <c r="V21" s="40">
        <v>3.91</v>
      </c>
      <c r="W21" s="56">
        <v>4.7450000000000001</v>
      </c>
      <c r="X21" s="57">
        <f t="shared" ref="X21:X24" si="37">+ROUND((J21+L21)*V21/100+(K21+M21)*W21/100,2)</f>
        <v>463.84</v>
      </c>
      <c r="Y21" s="14">
        <v>9.0399999999999991</v>
      </c>
      <c r="Z21" s="14">
        <v>10.97</v>
      </c>
      <c r="AA21" s="26">
        <f t="shared" ref="AA21:AA24" si="38">+ROUND((C21*H21*Y21*E21)+(C21*H21*Z21*F21)+(D21*H21*Y21*E21)+(D21*H21*Z21*F21),2)</f>
        <v>126.16</v>
      </c>
      <c r="AB21" s="27">
        <f t="shared" ref="AB21:AB24" si="39">+X21+AA21</f>
        <v>590</v>
      </c>
      <c r="AC21" s="79">
        <f t="shared" ref="AC21:AC24" si="40">+U21+AB21</f>
        <v>590</v>
      </c>
      <c r="AD21" s="73">
        <v>0.23</v>
      </c>
      <c r="AE21" s="74">
        <f t="shared" ref="AE21:AE24" si="41">+ROUND(AC21*AD21,2)</f>
        <v>135.69999999999999</v>
      </c>
      <c r="AF21" s="80">
        <f t="shared" ref="AF21:AF24" si="42">+AE21+AC21</f>
        <v>725.7</v>
      </c>
      <c r="AG21" s="3"/>
    </row>
    <row r="22" spans="2:33" ht="30.75" customHeight="1" x14ac:dyDescent="0.2">
      <c r="B22" s="110" t="s">
        <v>53</v>
      </c>
      <c r="C22" s="24">
        <v>1</v>
      </c>
      <c r="D22" s="24">
        <v>0</v>
      </c>
      <c r="E22" s="63">
        <v>0.18640000000000001</v>
      </c>
      <c r="F22" s="63">
        <v>0.81359999999999999</v>
      </c>
      <c r="G22" s="62" t="s">
        <v>4</v>
      </c>
      <c r="H22" s="24">
        <v>12</v>
      </c>
      <c r="I22" s="24" t="s">
        <v>42</v>
      </c>
      <c r="J22" s="54">
        <v>0</v>
      </c>
      <c r="K22" s="54">
        <v>0</v>
      </c>
      <c r="L22" s="54">
        <v>1297</v>
      </c>
      <c r="M22" s="54">
        <v>5663</v>
      </c>
      <c r="N22" s="172">
        <f t="shared" si="35"/>
        <v>6960</v>
      </c>
      <c r="O22" s="101"/>
      <c r="P22" s="102"/>
      <c r="Q22" s="102"/>
      <c r="R22" s="102"/>
      <c r="S22" s="38"/>
      <c r="T22" s="38"/>
      <c r="U22" s="175">
        <f t="shared" si="36"/>
        <v>0</v>
      </c>
      <c r="V22" s="40">
        <v>3.91</v>
      </c>
      <c r="W22" s="56">
        <v>4.7450000000000001</v>
      </c>
      <c r="X22" s="57">
        <f t="shared" si="37"/>
        <v>319.42</v>
      </c>
      <c r="Y22" s="14">
        <v>9.0399999999999991</v>
      </c>
      <c r="Z22" s="14">
        <v>10.97</v>
      </c>
      <c r="AA22" s="26">
        <f t="shared" si="38"/>
        <v>127.32</v>
      </c>
      <c r="AB22" s="27">
        <f t="shared" si="39"/>
        <v>446.74</v>
      </c>
      <c r="AC22" s="79">
        <f t="shared" si="40"/>
        <v>446.74</v>
      </c>
      <c r="AD22" s="73">
        <v>0.23</v>
      </c>
      <c r="AE22" s="74">
        <f t="shared" si="41"/>
        <v>102.75</v>
      </c>
      <c r="AF22" s="80">
        <f t="shared" si="42"/>
        <v>549.49</v>
      </c>
      <c r="AG22" s="3"/>
    </row>
    <row r="23" spans="2:33" ht="30.75" customHeight="1" x14ac:dyDescent="0.2">
      <c r="B23" s="110" t="s">
        <v>53</v>
      </c>
      <c r="C23" s="24">
        <v>1</v>
      </c>
      <c r="D23" s="24">
        <v>0</v>
      </c>
      <c r="E23" s="63">
        <v>0.14960000000000001</v>
      </c>
      <c r="F23" s="63">
        <v>0.85040000000000004</v>
      </c>
      <c r="G23" s="62" t="s">
        <v>4</v>
      </c>
      <c r="H23" s="24">
        <v>12</v>
      </c>
      <c r="I23" s="24" t="s">
        <v>42</v>
      </c>
      <c r="J23" s="54">
        <v>0</v>
      </c>
      <c r="K23" s="54">
        <v>0</v>
      </c>
      <c r="L23" s="54">
        <v>1723</v>
      </c>
      <c r="M23" s="54">
        <v>9797</v>
      </c>
      <c r="N23" s="172">
        <f t="shared" si="35"/>
        <v>11520</v>
      </c>
      <c r="O23" s="101"/>
      <c r="P23" s="102"/>
      <c r="Q23" s="102"/>
      <c r="R23" s="102"/>
      <c r="S23" s="38"/>
      <c r="T23" s="38"/>
      <c r="U23" s="175">
        <f t="shared" si="36"/>
        <v>0</v>
      </c>
      <c r="V23" s="40">
        <v>3.91</v>
      </c>
      <c r="W23" s="56">
        <v>4.7450000000000001</v>
      </c>
      <c r="X23" s="57">
        <f t="shared" si="37"/>
        <v>532.24</v>
      </c>
      <c r="Y23" s="14">
        <v>9.0399999999999991</v>
      </c>
      <c r="Z23" s="14">
        <v>10.97</v>
      </c>
      <c r="AA23" s="26">
        <f t="shared" si="38"/>
        <v>128.18</v>
      </c>
      <c r="AB23" s="27">
        <f t="shared" si="39"/>
        <v>660.42000000000007</v>
      </c>
      <c r="AC23" s="79">
        <f t="shared" si="40"/>
        <v>660.42000000000007</v>
      </c>
      <c r="AD23" s="73">
        <v>0.23</v>
      </c>
      <c r="AE23" s="74">
        <f t="shared" si="41"/>
        <v>151.9</v>
      </c>
      <c r="AF23" s="80">
        <f t="shared" si="42"/>
        <v>812.32</v>
      </c>
      <c r="AG23" s="3"/>
    </row>
    <row r="24" spans="2:33" ht="30.75" customHeight="1" x14ac:dyDescent="0.2">
      <c r="B24" s="110" t="s">
        <v>53</v>
      </c>
      <c r="C24" s="126">
        <v>1</v>
      </c>
      <c r="D24" s="126">
        <v>0</v>
      </c>
      <c r="E24" s="129">
        <v>0.13930000000000001</v>
      </c>
      <c r="F24" s="129">
        <v>0.86070000000000002</v>
      </c>
      <c r="G24" s="62" t="s">
        <v>4</v>
      </c>
      <c r="H24" s="24">
        <v>12</v>
      </c>
      <c r="I24" s="24" t="s">
        <v>42</v>
      </c>
      <c r="J24" s="127">
        <v>0</v>
      </c>
      <c r="K24" s="127">
        <v>0</v>
      </c>
      <c r="L24" s="127">
        <v>1772</v>
      </c>
      <c r="M24" s="127">
        <v>10948</v>
      </c>
      <c r="N24" s="171">
        <f t="shared" si="35"/>
        <v>12720</v>
      </c>
      <c r="O24" s="101"/>
      <c r="P24" s="102"/>
      <c r="Q24" s="102"/>
      <c r="R24" s="102"/>
      <c r="S24" s="38"/>
      <c r="T24" s="38"/>
      <c r="U24" s="175">
        <f t="shared" si="36"/>
        <v>0</v>
      </c>
      <c r="V24" s="40">
        <v>3.91</v>
      </c>
      <c r="W24" s="56">
        <v>4.7450000000000001</v>
      </c>
      <c r="X24" s="57">
        <f t="shared" si="37"/>
        <v>588.77</v>
      </c>
      <c r="Y24" s="14">
        <v>9.0399999999999991</v>
      </c>
      <c r="Z24" s="14">
        <v>10.97</v>
      </c>
      <c r="AA24" s="26">
        <f t="shared" si="38"/>
        <v>128.41</v>
      </c>
      <c r="AB24" s="27">
        <f t="shared" si="39"/>
        <v>717.18</v>
      </c>
      <c r="AC24" s="79">
        <f t="shared" si="40"/>
        <v>717.18</v>
      </c>
      <c r="AD24" s="73">
        <v>0.23</v>
      </c>
      <c r="AE24" s="74">
        <f t="shared" si="41"/>
        <v>164.95</v>
      </c>
      <c r="AF24" s="80">
        <f t="shared" si="42"/>
        <v>882.12999999999988</v>
      </c>
      <c r="AG24" s="3"/>
    </row>
    <row r="25" spans="2:33" ht="30.75" customHeight="1" x14ac:dyDescent="0.2">
      <c r="B25" s="110" t="s">
        <v>53</v>
      </c>
      <c r="C25" s="24">
        <v>1</v>
      </c>
      <c r="D25" s="24">
        <v>0</v>
      </c>
      <c r="E25" s="63">
        <v>0.11409999999999999</v>
      </c>
      <c r="F25" s="63">
        <v>0.88590000000000002</v>
      </c>
      <c r="G25" s="62" t="s">
        <v>4</v>
      </c>
      <c r="H25" s="24">
        <v>12</v>
      </c>
      <c r="I25" s="24" t="s">
        <v>42</v>
      </c>
      <c r="J25" s="127">
        <v>0</v>
      </c>
      <c r="K25" s="127">
        <v>0</v>
      </c>
      <c r="L25" s="127">
        <v>548</v>
      </c>
      <c r="M25" s="127">
        <v>4252</v>
      </c>
      <c r="N25" s="171">
        <f t="shared" ref="N25:N26" si="43">+J25+K25+L25+M25</f>
        <v>4800</v>
      </c>
      <c r="O25" s="101"/>
      <c r="P25" s="102"/>
      <c r="Q25" s="102"/>
      <c r="R25" s="102"/>
      <c r="S25" s="38"/>
      <c r="T25" s="38"/>
      <c r="U25" s="175">
        <f t="shared" ref="U25:U26" si="44">+ROUND((J25*O25/100+K25*P25/100+L25*Q25/100+M25*R25/100+C25*H25*S25+D25*H25*T25),2)</f>
        <v>0</v>
      </c>
      <c r="V25" s="40">
        <v>3.91</v>
      </c>
      <c r="W25" s="56">
        <v>4.7450000000000001</v>
      </c>
      <c r="X25" s="57">
        <f t="shared" ref="X25:X26" si="45">+ROUND((J25+L25)*V25/100+(K25+M25)*W25/100,2)</f>
        <v>223.18</v>
      </c>
      <c r="Y25" s="14">
        <v>9.0399999999999991</v>
      </c>
      <c r="Z25" s="14">
        <v>10.97</v>
      </c>
      <c r="AA25" s="26">
        <f t="shared" ref="AA25:AA26" si="46">+ROUND((C25*H25*Y25*E25)+(C25*H25*Z25*F25)+(D25*H25*Y25*E25)+(D25*H25*Z25*F25),2)</f>
        <v>129</v>
      </c>
      <c r="AB25" s="27">
        <f t="shared" ref="AB25:AB26" si="47">+X25+AA25</f>
        <v>352.18</v>
      </c>
      <c r="AC25" s="79">
        <f t="shared" ref="AC25:AC26" si="48">+U25+AB25</f>
        <v>352.18</v>
      </c>
      <c r="AD25" s="73">
        <v>0.23</v>
      </c>
      <c r="AE25" s="74">
        <f t="shared" ref="AE25:AE26" si="49">+ROUND(AC25*AD25,2)</f>
        <v>81</v>
      </c>
      <c r="AF25" s="80">
        <f t="shared" ref="AF25:AF26" si="50">+AE25+AC25</f>
        <v>433.18</v>
      </c>
      <c r="AG25" s="3"/>
    </row>
    <row r="26" spans="2:33" ht="30.75" customHeight="1" thickBot="1" x14ac:dyDescent="0.25">
      <c r="B26" s="120" t="s">
        <v>53</v>
      </c>
      <c r="C26" s="25">
        <v>1</v>
      </c>
      <c r="D26" s="25">
        <v>0</v>
      </c>
      <c r="E26" s="114">
        <v>7.9399999999999998E-2</v>
      </c>
      <c r="F26" s="114">
        <v>0.92059999999999997</v>
      </c>
      <c r="G26" s="115" t="s">
        <v>4</v>
      </c>
      <c r="H26" s="25">
        <v>12</v>
      </c>
      <c r="I26" s="25" t="s">
        <v>42</v>
      </c>
      <c r="J26" s="55">
        <v>286</v>
      </c>
      <c r="K26" s="55">
        <v>3314</v>
      </c>
      <c r="L26" s="55">
        <v>0</v>
      </c>
      <c r="M26" s="55">
        <v>0</v>
      </c>
      <c r="N26" s="173">
        <f t="shared" si="43"/>
        <v>3600</v>
      </c>
      <c r="O26" s="103"/>
      <c r="P26" s="104"/>
      <c r="Q26" s="104"/>
      <c r="R26" s="104"/>
      <c r="S26" s="39"/>
      <c r="T26" s="39"/>
      <c r="U26" s="176">
        <f t="shared" si="44"/>
        <v>0</v>
      </c>
      <c r="V26" s="41">
        <v>3.91</v>
      </c>
      <c r="W26" s="59">
        <v>4.7450000000000001</v>
      </c>
      <c r="X26" s="60">
        <f t="shared" si="45"/>
        <v>168.43</v>
      </c>
      <c r="Y26" s="116">
        <v>9.0399999999999991</v>
      </c>
      <c r="Z26" s="116">
        <v>10.97</v>
      </c>
      <c r="AA26" s="28">
        <f t="shared" si="46"/>
        <v>129.80000000000001</v>
      </c>
      <c r="AB26" s="29">
        <f t="shared" si="47"/>
        <v>298.23</v>
      </c>
      <c r="AC26" s="81">
        <f t="shared" si="48"/>
        <v>298.23</v>
      </c>
      <c r="AD26" s="82">
        <v>0.23</v>
      </c>
      <c r="AE26" s="83">
        <f t="shared" si="49"/>
        <v>68.59</v>
      </c>
      <c r="AF26" s="84">
        <f t="shared" si="50"/>
        <v>366.82000000000005</v>
      </c>
      <c r="AG26" s="3"/>
    </row>
    <row r="27" spans="2:33" ht="30.75" customHeight="1" x14ac:dyDescent="0.2">
      <c r="B27" s="107" t="s">
        <v>54</v>
      </c>
      <c r="C27" s="128">
        <v>39</v>
      </c>
      <c r="D27" s="64">
        <v>0</v>
      </c>
      <c r="E27" s="65">
        <v>1</v>
      </c>
      <c r="F27" s="65">
        <v>0</v>
      </c>
      <c r="G27" s="66" t="s">
        <v>4</v>
      </c>
      <c r="H27" s="64">
        <v>12</v>
      </c>
      <c r="I27" s="64" t="s">
        <v>42</v>
      </c>
      <c r="J27" s="125">
        <v>1305660</v>
      </c>
      <c r="K27" s="125">
        <v>0</v>
      </c>
      <c r="L27" s="125">
        <v>525720</v>
      </c>
      <c r="M27" s="125">
        <v>0</v>
      </c>
      <c r="N27" s="170">
        <f t="shared" ref="N27:N28" si="51">+J27+K27+L27+M27</f>
        <v>1831380</v>
      </c>
      <c r="O27" s="99"/>
      <c r="P27" s="100"/>
      <c r="Q27" s="100"/>
      <c r="R27" s="100"/>
      <c r="S27" s="44"/>
      <c r="T27" s="44"/>
      <c r="U27" s="174">
        <f t="shared" ref="U27:U28" si="52">+ROUND((J27*O27/100+K27*P27/100+L27*Q27/100+M27*R27/100+C27*H27*S27+D27*H27*T27),2)</f>
        <v>0</v>
      </c>
      <c r="V27" s="46">
        <v>2.931</v>
      </c>
      <c r="W27" s="58">
        <v>3.5569999999999999</v>
      </c>
      <c r="X27" s="47">
        <f t="shared" ref="X27:X60" si="53">+ROUND((J27+L27)*V27/100+(K27+M27)*W27/100,2)</f>
        <v>53677.75</v>
      </c>
      <c r="Y27" s="48">
        <v>34.9</v>
      </c>
      <c r="Z27" s="48">
        <v>42.35</v>
      </c>
      <c r="AA27" s="49">
        <f t="shared" ref="AA27:AA28" si="54">+ROUND((C27*H27*Y27*E27)+(C27*H27*Z27*F27)+(D27*H27*Y27*E27)+(D27*H27*Z27*F27),2)</f>
        <v>16333.2</v>
      </c>
      <c r="AB27" s="50">
        <f t="shared" ref="AB27:AB60" si="55">+X27+AA27</f>
        <v>70010.95</v>
      </c>
      <c r="AC27" s="75">
        <f t="shared" ref="AC27:AC28" si="56">+U27+AB27</f>
        <v>70010.95</v>
      </c>
      <c r="AD27" s="76">
        <v>0.23</v>
      </c>
      <c r="AE27" s="77">
        <f t="shared" ref="AE27:AE28" si="57">+ROUND(AC27*AD27,2)</f>
        <v>16102.52</v>
      </c>
      <c r="AF27" s="78">
        <f t="shared" ref="AF27:AF28" si="58">+AE27+AC27</f>
        <v>86113.47</v>
      </c>
      <c r="AG27" s="3"/>
    </row>
    <row r="28" spans="2:33" ht="30.75" customHeight="1" x14ac:dyDescent="0.2">
      <c r="B28" s="108" t="s">
        <v>54</v>
      </c>
      <c r="C28" s="24">
        <v>0</v>
      </c>
      <c r="D28" s="24">
        <v>12</v>
      </c>
      <c r="E28" s="63">
        <v>0</v>
      </c>
      <c r="F28" s="63">
        <v>1</v>
      </c>
      <c r="G28" s="62" t="s">
        <v>4</v>
      </c>
      <c r="H28" s="24">
        <v>12</v>
      </c>
      <c r="I28" s="24" t="s">
        <v>42</v>
      </c>
      <c r="J28" s="54">
        <v>0</v>
      </c>
      <c r="K28" s="54">
        <v>255460</v>
      </c>
      <c r="L28" s="54">
        <v>0</v>
      </c>
      <c r="M28" s="54">
        <v>150820</v>
      </c>
      <c r="N28" s="172">
        <f t="shared" si="51"/>
        <v>406280</v>
      </c>
      <c r="O28" s="101"/>
      <c r="P28" s="102"/>
      <c r="Q28" s="102"/>
      <c r="R28" s="102"/>
      <c r="S28" s="38"/>
      <c r="T28" s="38"/>
      <c r="U28" s="175">
        <f t="shared" si="52"/>
        <v>0</v>
      </c>
      <c r="V28" s="40">
        <v>2.931</v>
      </c>
      <c r="W28" s="56">
        <v>3.5569999999999999</v>
      </c>
      <c r="X28" s="57">
        <f t="shared" si="53"/>
        <v>14451.38</v>
      </c>
      <c r="Y28" s="14">
        <v>34.9</v>
      </c>
      <c r="Z28" s="14">
        <v>42.35</v>
      </c>
      <c r="AA28" s="26">
        <f t="shared" si="54"/>
        <v>6098.4</v>
      </c>
      <c r="AB28" s="27">
        <f t="shared" si="55"/>
        <v>20549.78</v>
      </c>
      <c r="AC28" s="79">
        <f t="shared" si="56"/>
        <v>20549.78</v>
      </c>
      <c r="AD28" s="73">
        <v>0.23</v>
      </c>
      <c r="AE28" s="74">
        <f t="shared" si="57"/>
        <v>4726.45</v>
      </c>
      <c r="AF28" s="80">
        <f t="shared" si="58"/>
        <v>25276.23</v>
      </c>
      <c r="AG28" s="3"/>
    </row>
    <row r="29" spans="2:33" ht="30.75" customHeight="1" x14ac:dyDescent="0.2">
      <c r="B29" s="108" t="s">
        <v>54</v>
      </c>
      <c r="C29" s="24">
        <v>1</v>
      </c>
      <c r="D29" s="24">
        <v>0</v>
      </c>
      <c r="E29" s="63">
        <v>0.97</v>
      </c>
      <c r="F29" s="63">
        <v>3.0000000000000027E-2</v>
      </c>
      <c r="G29" s="62" t="s">
        <v>4</v>
      </c>
      <c r="H29" s="24">
        <v>12</v>
      </c>
      <c r="I29" s="24" t="s">
        <v>42</v>
      </c>
      <c r="J29" s="54">
        <v>0</v>
      </c>
      <c r="K29" s="54">
        <v>0</v>
      </c>
      <c r="L29" s="54">
        <v>23164</v>
      </c>
      <c r="M29" s="54">
        <v>716</v>
      </c>
      <c r="N29" s="172">
        <f t="shared" si="9"/>
        <v>23880</v>
      </c>
      <c r="O29" s="101"/>
      <c r="P29" s="102"/>
      <c r="Q29" s="102"/>
      <c r="R29" s="102"/>
      <c r="S29" s="38"/>
      <c r="T29" s="38"/>
      <c r="U29" s="175">
        <f t="shared" si="10"/>
        <v>0</v>
      </c>
      <c r="V29" s="40">
        <v>2.931</v>
      </c>
      <c r="W29" s="56">
        <v>3.5569999999999999</v>
      </c>
      <c r="X29" s="57">
        <f t="shared" ref="X29:X30" si="59">+ROUND((J29+L29)*V29/100+(K29+M29)*W29/100,2)</f>
        <v>704.4</v>
      </c>
      <c r="Y29" s="14">
        <v>34.9</v>
      </c>
      <c r="Z29" s="14">
        <v>42.35</v>
      </c>
      <c r="AA29" s="26">
        <f t="shared" si="12"/>
        <v>421.48</v>
      </c>
      <c r="AB29" s="27">
        <f t="shared" ref="AB29:AB30" si="60">+X29+AA29</f>
        <v>1125.8800000000001</v>
      </c>
      <c r="AC29" s="79">
        <f t="shared" ref="AC29:AC30" si="61">+U29+AB29</f>
        <v>1125.8800000000001</v>
      </c>
      <c r="AD29" s="73">
        <v>0.23</v>
      </c>
      <c r="AE29" s="74">
        <f t="shared" ref="AE29:AE30" si="62">+ROUND(AC29*AD29,2)</f>
        <v>258.95</v>
      </c>
      <c r="AF29" s="80">
        <f t="shared" ref="AF29:AF30" si="63">+AE29+AC29</f>
        <v>1384.8300000000002</v>
      </c>
      <c r="AG29" s="3"/>
    </row>
    <row r="30" spans="2:33" ht="30.75" customHeight="1" x14ac:dyDescent="0.2">
      <c r="B30" s="108" t="s">
        <v>54</v>
      </c>
      <c r="C30" s="24">
        <v>1</v>
      </c>
      <c r="D30" s="24">
        <v>0</v>
      </c>
      <c r="E30" s="61">
        <v>0.91059999999999997</v>
      </c>
      <c r="F30" s="61">
        <v>8.9400000000000035E-2</v>
      </c>
      <c r="G30" s="62" t="s">
        <v>4</v>
      </c>
      <c r="H30" s="24">
        <v>12</v>
      </c>
      <c r="I30" s="24" t="s">
        <v>42</v>
      </c>
      <c r="J30" s="54">
        <v>10369</v>
      </c>
      <c r="K30" s="54">
        <v>1018</v>
      </c>
      <c r="L30" s="54">
        <v>46908</v>
      </c>
      <c r="M30" s="54">
        <v>4605</v>
      </c>
      <c r="N30" s="172">
        <f t="shared" si="9"/>
        <v>62900</v>
      </c>
      <c r="O30" s="101"/>
      <c r="P30" s="102"/>
      <c r="Q30" s="102"/>
      <c r="R30" s="102"/>
      <c r="S30" s="38"/>
      <c r="T30" s="38"/>
      <c r="U30" s="175">
        <f t="shared" si="10"/>
        <v>0</v>
      </c>
      <c r="V30" s="40">
        <v>2.931</v>
      </c>
      <c r="W30" s="56">
        <v>3.5569999999999999</v>
      </c>
      <c r="X30" s="57">
        <f t="shared" si="59"/>
        <v>1878.8</v>
      </c>
      <c r="Y30" s="14">
        <v>34.9</v>
      </c>
      <c r="Z30" s="14">
        <v>42.35</v>
      </c>
      <c r="AA30" s="26">
        <f t="shared" si="12"/>
        <v>426.79</v>
      </c>
      <c r="AB30" s="27">
        <f t="shared" si="60"/>
        <v>2305.59</v>
      </c>
      <c r="AC30" s="79">
        <f t="shared" si="61"/>
        <v>2305.59</v>
      </c>
      <c r="AD30" s="73">
        <v>0.23</v>
      </c>
      <c r="AE30" s="74">
        <f t="shared" si="62"/>
        <v>530.29</v>
      </c>
      <c r="AF30" s="80">
        <f t="shared" si="63"/>
        <v>2835.88</v>
      </c>
      <c r="AG30" s="3"/>
    </row>
    <row r="31" spans="2:33" ht="30.75" customHeight="1" x14ac:dyDescent="0.2">
      <c r="B31" s="108" t="s">
        <v>54</v>
      </c>
      <c r="C31" s="24">
        <v>1</v>
      </c>
      <c r="D31" s="24">
        <v>0</v>
      </c>
      <c r="E31" s="61">
        <v>0.87</v>
      </c>
      <c r="F31" s="61">
        <v>0.13</v>
      </c>
      <c r="G31" s="62" t="s">
        <v>4</v>
      </c>
      <c r="H31" s="24">
        <v>12</v>
      </c>
      <c r="I31" s="24" t="s">
        <v>42</v>
      </c>
      <c r="J31" s="54">
        <v>0</v>
      </c>
      <c r="K31" s="54">
        <v>0</v>
      </c>
      <c r="L31" s="54">
        <v>62988</v>
      </c>
      <c r="M31" s="54">
        <v>9412</v>
      </c>
      <c r="N31" s="172">
        <f t="shared" si="9"/>
        <v>72400</v>
      </c>
      <c r="O31" s="101"/>
      <c r="P31" s="102"/>
      <c r="Q31" s="102"/>
      <c r="R31" s="102"/>
      <c r="S31" s="38"/>
      <c r="T31" s="38"/>
      <c r="U31" s="175">
        <f t="shared" si="10"/>
        <v>0</v>
      </c>
      <c r="V31" s="40">
        <v>2.931</v>
      </c>
      <c r="W31" s="56">
        <v>3.5569999999999999</v>
      </c>
      <c r="X31" s="57">
        <f t="shared" ref="X31:X32" si="64">+ROUND((J31+L31)*V31/100+(K31+M31)*W31/100,2)</f>
        <v>2180.96</v>
      </c>
      <c r="Y31" s="14">
        <v>34.9</v>
      </c>
      <c r="Z31" s="14">
        <v>42.35</v>
      </c>
      <c r="AA31" s="26">
        <f t="shared" si="12"/>
        <v>430.42</v>
      </c>
      <c r="AB31" s="27">
        <f t="shared" ref="AB31:AB32" si="65">+X31+AA31</f>
        <v>2611.38</v>
      </c>
      <c r="AC31" s="79">
        <f t="shared" ref="AC31:AC32" si="66">+U31+AB31</f>
        <v>2611.38</v>
      </c>
      <c r="AD31" s="73">
        <v>0.23</v>
      </c>
      <c r="AE31" s="74">
        <f t="shared" ref="AE31:AE32" si="67">+ROUND(AC31*AD31,2)</f>
        <v>600.62</v>
      </c>
      <c r="AF31" s="80">
        <f t="shared" ref="AF31:AF32" si="68">+AE31+AC31</f>
        <v>3212</v>
      </c>
      <c r="AG31" s="3"/>
    </row>
    <row r="32" spans="2:33" ht="30.75" customHeight="1" x14ac:dyDescent="0.2">
      <c r="B32" s="108" t="s">
        <v>54</v>
      </c>
      <c r="C32" s="24">
        <v>1</v>
      </c>
      <c r="D32" s="24">
        <v>0</v>
      </c>
      <c r="E32" s="61">
        <v>0.83329999999999993</v>
      </c>
      <c r="F32" s="61">
        <v>0.16670000000000007</v>
      </c>
      <c r="G32" s="62" t="s">
        <v>4</v>
      </c>
      <c r="H32" s="24">
        <v>12</v>
      </c>
      <c r="I32" s="24" t="s">
        <v>42</v>
      </c>
      <c r="J32" s="54">
        <v>0</v>
      </c>
      <c r="K32" s="54">
        <v>0</v>
      </c>
      <c r="L32" s="54">
        <v>68064</v>
      </c>
      <c r="M32" s="54">
        <v>13616</v>
      </c>
      <c r="N32" s="172">
        <f t="shared" si="9"/>
        <v>81680</v>
      </c>
      <c r="O32" s="101"/>
      <c r="P32" s="102"/>
      <c r="Q32" s="102"/>
      <c r="R32" s="102"/>
      <c r="S32" s="38"/>
      <c r="T32" s="38"/>
      <c r="U32" s="175">
        <f t="shared" si="10"/>
        <v>0</v>
      </c>
      <c r="V32" s="40">
        <v>2.931</v>
      </c>
      <c r="W32" s="56">
        <v>3.5569999999999999</v>
      </c>
      <c r="X32" s="57">
        <f t="shared" si="64"/>
        <v>2479.2800000000002</v>
      </c>
      <c r="Y32" s="14">
        <v>34.9</v>
      </c>
      <c r="Z32" s="14">
        <v>42.35</v>
      </c>
      <c r="AA32" s="26">
        <f t="shared" si="12"/>
        <v>433.7</v>
      </c>
      <c r="AB32" s="27">
        <f t="shared" si="65"/>
        <v>2912.98</v>
      </c>
      <c r="AC32" s="79">
        <f t="shared" si="66"/>
        <v>2912.98</v>
      </c>
      <c r="AD32" s="73">
        <v>0.23</v>
      </c>
      <c r="AE32" s="74">
        <f t="shared" si="67"/>
        <v>669.99</v>
      </c>
      <c r="AF32" s="80">
        <f t="shared" si="68"/>
        <v>3582.9700000000003</v>
      </c>
      <c r="AG32" s="3"/>
    </row>
    <row r="33" spans="2:33" ht="30.75" customHeight="1" x14ac:dyDescent="0.2">
      <c r="B33" s="108" t="s">
        <v>54</v>
      </c>
      <c r="C33" s="24">
        <v>1</v>
      </c>
      <c r="D33" s="24">
        <v>0</v>
      </c>
      <c r="E33" s="61">
        <v>0.77669999999999995</v>
      </c>
      <c r="F33" s="61">
        <v>0.22330000000000005</v>
      </c>
      <c r="G33" s="62" t="s">
        <v>4</v>
      </c>
      <c r="H33" s="24">
        <v>12</v>
      </c>
      <c r="I33" s="24" t="s">
        <v>42</v>
      </c>
      <c r="J33" s="54">
        <v>40645</v>
      </c>
      <c r="K33" s="54">
        <v>11685</v>
      </c>
      <c r="L33" s="54">
        <v>0</v>
      </c>
      <c r="M33" s="54">
        <v>0</v>
      </c>
      <c r="N33" s="172">
        <f t="shared" si="9"/>
        <v>52330</v>
      </c>
      <c r="O33" s="101"/>
      <c r="P33" s="102"/>
      <c r="Q33" s="102"/>
      <c r="R33" s="102"/>
      <c r="S33" s="38"/>
      <c r="T33" s="38"/>
      <c r="U33" s="175">
        <f t="shared" si="10"/>
        <v>0</v>
      </c>
      <c r="V33" s="40">
        <v>2.931</v>
      </c>
      <c r="W33" s="56">
        <v>3.5569999999999999</v>
      </c>
      <c r="X33" s="57">
        <f t="shared" ref="X33" si="69">+ROUND((J33+L33)*V33/100+(K33+M33)*W33/100,2)</f>
        <v>1606.94</v>
      </c>
      <c r="Y33" s="14">
        <v>34.9</v>
      </c>
      <c r="Z33" s="14">
        <v>42.35</v>
      </c>
      <c r="AA33" s="26">
        <f t="shared" si="12"/>
        <v>438.76</v>
      </c>
      <c r="AB33" s="27">
        <f t="shared" ref="AB33" si="70">+X33+AA33</f>
        <v>2045.7</v>
      </c>
      <c r="AC33" s="79">
        <f t="shared" ref="AC33" si="71">+U33+AB33</f>
        <v>2045.7</v>
      </c>
      <c r="AD33" s="73">
        <v>0.23</v>
      </c>
      <c r="AE33" s="74">
        <f t="shared" ref="AE33" si="72">+ROUND(AC33*AD33,2)</f>
        <v>470.51</v>
      </c>
      <c r="AF33" s="80">
        <f t="shared" ref="AF33" si="73">+AE33+AC33</f>
        <v>2516.21</v>
      </c>
      <c r="AG33" s="3"/>
    </row>
    <row r="34" spans="2:33" ht="30.75" customHeight="1" x14ac:dyDescent="0.2">
      <c r="B34" s="108" t="s">
        <v>54</v>
      </c>
      <c r="C34" s="24">
        <v>1</v>
      </c>
      <c r="D34" s="24">
        <v>0</v>
      </c>
      <c r="E34" s="61">
        <v>0.51249999999999996</v>
      </c>
      <c r="F34" s="61">
        <v>0.48750000000000004</v>
      </c>
      <c r="G34" s="62" t="s">
        <v>4</v>
      </c>
      <c r="H34" s="24">
        <v>12</v>
      </c>
      <c r="I34" s="24" t="s">
        <v>42</v>
      </c>
      <c r="J34" s="54">
        <v>15611</v>
      </c>
      <c r="K34" s="54">
        <v>14849</v>
      </c>
      <c r="L34" s="54">
        <v>0</v>
      </c>
      <c r="M34" s="54">
        <v>0</v>
      </c>
      <c r="N34" s="172">
        <f t="shared" ref="N34:N36" si="74">+J34+K34+L34+M34</f>
        <v>30460</v>
      </c>
      <c r="O34" s="101"/>
      <c r="P34" s="102"/>
      <c r="Q34" s="102"/>
      <c r="R34" s="102"/>
      <c r="S34" s="38"/>
      <c r="T34" s="38"/>
      <c r="U34" s="175">
        <f t="shared" ref="U34:U36" si="75">+ROUND((J34*O34/100+K34*P34/100+L34*Q34/100+M34*R34/100+C34*H34*S34+D34*H34*T34),2)</f>
        <v>0</v>
      </c>
      <c r="V34" s="40">
        <v>2.931</v>
      </c>
      <c r="W34" s="56">
        <v>3.5569999999999999</v>
      </c>
      <c r="X34" s="57">
        <f t="shared" ref="X34:X36" si="76">+ROUND((J34+L34)*V34/100+(K34+M34)*W34/100,2)</f>
        <v>985.74</v>
      </c>
      <c r="Y34" s="14">
        <v>34.9</v>
      </c>
      <c r="Z34" s="14">
        <v>42.35</v>
      </c>
      <c r="AA34" s="26">
        <f t="shared" ref="AA34:AA36" si="77">+ROUND((C34*H34*Y34*E34)+(C34*H34*Z34*F34)+(D34*H34*Y34*E34)+(D34*H34*Z34*F34),2)</f>
        <v>462.38</v>
      </c>
      <c r="AB34" s="27">
        <f t="shared" ref="AB34:AB36" si="78">+X34+AA34</f>
        <v>1448.12</v>
      </c>
      <c r="AC34" s="79">
        <f t="shared" ref="AC34:AC36" si="79">+U34+AB34</f>
        <v>1448.12</v>
      </c>
      <c r="AD34" s="73">
        <v>0.23</v>
      </c>
      <c r="AE34" s="74">
        <f t="shared" ref="AE34:AE36" si="80">+ROUND(AC34*AD34,2)</f>
        <v>333.07</v>
      </c>
      <c r="AF34" s="80">
        <f t="shared" ref="AF34:AF36" si="81">+AE34+AC34</f>
        <v>1781.1899999999998</v>
      </c>
      <c r="AG34" s="3"/>
    </row>
    <row r="35" spans="2:33" ht="30.75" customHeight="1" x14ac:dyDescent="0.2">
      <c r="B35" s="108" t="s">
        <v>54</v>
      </c>
      <c r="C35" s="24">
        <v>1</v>
      </c>
      <c r="D35" s="24">
        <v>0</v>
      </c>
      <c r="E35" s="61">
        <v>0.40820000000000001</v>
      </c>
      <c r="F35" s="61">
        <v>0.59179999999999999</v>
      </c>
      <c r="G35" s="62" t="s">
        <v>4</v>
      </c>
      <c r="H35" s="24">
        <v>12</v>
      </c>
      <c r="I35" s="24" t="s">
        <v>42</v>
      </c>
      <c r="J35" s="54">
        <v>12324</v>
      </c>
      <c r="K35" s="54">
        <v>17866</v>
      </c>
      <c r="L35" s="54">
        <v>0</v>
      </c>
      <c r="M35" s="54">
        <v>0</v>
      </c>
      <c r="N35" s="172">
        <f t="shared" si="74"/>
        <v>30190</v>
      </c>
      <c r="O35" s="101"/>
      <c r="P35" s="102"/>
      <c r="Q35" s="102"/>
      <c r="R35" s="102"/>
      <c r="S35" s="38"/>
      <c r="T35" s="38"/>
      <c r="U35" s="175">
        <f t="shared" si="75"/>
        <v>0</v>
      </c>
      <c r="V35" s="40">
        <v>2.931</v>
      </c>
      <c r="W35" s="56">
        <v>3.5569999999999999</v>
      </c>
      <c r="X35" s="57">
        <f t="shared" si="76"/>
        <v>996.71</v>
      </c>
      <c r="Y35" s="14">
        <v>34.9</v>
      </c>
      <c r="Z35" s="14">
        <v>42.35</v>
      </c>
      <c r="AA35" s="26">
        <f t="shared" si="77"/>
        <v>471.71</v>
      </c>
      <c r="AB35" s="27">
        <f t="shared" si="78"/>
        <v>1468.42</v>
      </c>
      <c r="AC35" s="79">
        <f t="shared" si="79"/>
        <v>1468.42</v>
      </c>
      <c r="AD35" s="73">
        <v>0.23</v>
      </c>
      <c r="AE35" s="74">
        <f t="shared" si="80"/>
        <v>337.74</v>
      </c>
      <c r="AF35" s="80">
        <f t="shared" si="81"/>
        <v>1806.16</v>
      </c>
      <c r="AG35" s="3"/>
    </row>
    <row r="36" spans="2:33" ht="30.75" customHeight="1" x14ac:dyDescent="0.2">
      <c r="B36" s="108" t="s">
        <v>54</v>
      </c>
      <c r="C36" s="24">
        <v>1</v>
      </c>
      <c r="D36" s="24">
        <v>0</v>
      </c>
      <c r="E36" s="61">
        <v>0.38109999999999999</v>
      </c>
      <c r="F36" s="61">
        <v>0.61890000000000001</v>
      </c>
      <c r="G36" s="62" t="s">
        <v>4</v>
      </c>
      <c r="H36" s="24">
        <v>12</v>
      </c>
      <c r="I36" s="24" t="s">
        <v>42</v>
      </c>
      <c r="J36" s="54">
        <v>0</v>
      </c>
      <c r="K36" s="54">
        <v>0</v>
      </c>
      <c r="L36" s="54">
        <v>27542</v>
      </c>
      <c r="M36" s="54">
        <v>44728</v>
      </c>
      <c r="N36" s="172">
        <f t="shared" si="74"/>
        <v>72270</v>
      </c>
      <c r="O36" s="101"/>
      <c r="P36" s="102"/>
      <c r="Q36" s="102"/>
      <c r="R36" s="102"/>
      <c r="S36" s="38"/>
      <c r="T36" s="38"/>
      <c r="U36" s="175">
        <f t="shared" si="75"/>
        <v>0</v>
      </c>
      <c r="V36" s="40">
        <v>2.931</v>
      </c>
      <c r="W36" s="56">
        <v>3.5569999999999999</v>
      </c>
      <c r="X36" s="57">
        <f t="shared" si="76"/>
        <v>2398.23</v>
      </c>
      <c r="Y36" s="14">
        <v>34.9</v>
      </c>
      <c r="Z36" s="14">
        <v>42.35</v>
      </c>
      <c r="AA36" s="26">
        <f t="shared" si="77"/>
        <v>474.13</v>
      </c>
      <c r="AB36" s="27">
        <f t="shared" si="78"/>
        <v>2872.36</v>
      </c>
      <c r="AC36" s="79">
        <f t="shared" si="79"/>
        <v>2872.36</v>
      </c>
      <c r="AD36" s="73">
        <v>0.23</v>
      </c>
      <c r="AE36" s="74">
        <f t="shared" si="80"/>
        <v>660.64</v>
      </c>
      <c r="AF36" s="80">
        <f t="shared" si="81"/>
        <v>3533</v>
      </c>
      <c r="AG36" s="3"/>
    </row>
    <row r="37" spans="2:33" ht="30.75" customHeight="1" x14ac:dyDescent="0.2">
      <c r="B37" s="108" t="s">
        <v>54</v>
      </c>
      <c r="C37" s="24">
        <v>1</v>
      </c>
      <c r="D37" s="24">
        <v>0</v>
      </c>
      <c r="E37" s="61">
        <v>0.33410000000000001</v>
      </c>
      <c r="F37" s="61">
        <v>0.66589999999999994</v>
      </c>
      <c r="G37" s="62" t="s">
        <v>4</v>
      </c>
      <c r="H37" s="24">
        <v>12</v>
      </c>
      <c r="I37" s="24" t="s">
        <v>42</v>
      </c>
      <c r="J37" s="54">
        <v>0</v>
      </c>
      <c r="K37" s="54">
        <v>0</v>
      </c>
      <c r="L37" s="54">
        <v>4581</v>
      </c>
      <c r="M37" s="54">
        <v>9129</v>
      </c>
      <c r="N37" s="172">
        <f t="shared" si="9"/>
        <v>13710</v>
      </c>
      <c r="O37" s="101"/>
      <c r="P37" s="102"/>
      <c r="Q37" s="102"/>
      <c r="R37" s="102"/>
      <c r="S37" s="38"/>
      <c r="T37" s="38"/>
      <c r="U37" s="175">
        <f t="shared" si="10"/>
        <v>0</v>
      </c>
      <c r="V37" s="40">
        <v>2.931</v>
      </c>
      <c r="W37" s="56">
        <v>3.5569999999999999</v>
      </c>
      <c r="X37" s="57">
        <f t="shared" ref="X37" si="82">+ROUND((J37+L37)*V37/100+(K37+M37)*W37/100,2)</f>
        <v>458.99</v>
      </c>
      <c r="Y37" s="14">
        <v>34.9</v>
      </c>
      <c r="Z37" s="14">
        <v>42.35</v>
      </c>
      <c r="AA37" s="26">
        <f t="shared" si="12"/>
        <v>478.33</v>
      </c>
      <c r="AB37" s="27">
        <f t="shared" ref="AB37" si="83">+X37+AA37</f>
        <v>937.31999999999994</v>
      </c>
      <c r="AC37" s="79">
        <f t="shared" ref="AC37" si="84">+U37+AB37</f>
        <v>937.31999999999994</v>
      </c>
      <c r="AD37" s="73">
        <v>0.23</v>
      </c>
      <c r="AE37" s="74">
        <f t="shared" ref="AE37" si="85">+ROUND(AC37*AD37,2)</f>
        <v>215.58</v>
      </c>
      <c r="AF37" s="80">
        <f t="shared" ref="AF37" si="86">+AE37+AC37</f>
        <v>1152.8999999999999</v>
      </c>
      <c r="AG37" s="3"/>
    </row>
    <row r="38" spans="2:33" ht="30.75" customHeight="1" x14ac:dyDescent="0.2">
      <c r="B38" s="108" t="s">
        <v>54</v>
      </c>
      <c r="C38" s="24">
        <v>1</v>
      </c>
      <c r="D38" s="24">
        <v>0</v>
      </c>
      <c r="E38" s="61">
        <v>0.32279999999999998</v>
      </c>
      <c r="F38" s="61">
        <v>0.67720000000000002</v>
      </c>
      <c r="G38" s="62" t="s">
        <v>4</v>
      </c>
      <c r="H38" s="24">
        <v>12</v>
      </c>
      <c r="I38" s="24" t="s">
        <v>42</v>
      </c>
      <c r="J38" s="54">
        <v>25563</v>
      </c>
      <c r="K38" s="54">
        <v>53627</v>
      </c>
      <c r="L38" s="54">
        <v>0</v>
      </c>
      <c r="M38" s="54">
        <v>0</v>
      </c>
      <c r="N38" s="172">
        <f t="shared" ref="N38:N40" si="87">+J38+K38+L38+M38</f>
        <v>79190</v>
      </c>
      <c r="O38" s="101"/>
      <c r="P38" s="102"/>
      <c r="Q38" s="102"/>
      <c r="R38" s="102"/>
      <c r="S38" s="38"/>
      <c r="T38" s="38"/>
      <c r="U38" s="175">
        <f t="shared" ref="U38:U40" si="88">+ROUND((J38*O38/100+K38*P38/100+L38*Q38/100+M38*R38/100+C38*H38*S38+D38*H38*T38),2)</f>
        <v>0</v>
      </c>
      <c r="V38" s="40">
        <v>2.931</v>
      </c>
      <c r="W38" s="56">
        <v>3.5569999999999999</v>
      </c>
      <c r="X38" s="57">
        <f t="shared" ref="X38:X40" si="89">+ROUND((J38+L38)*V38/100+(K38+M38)*W38/100,2)</f>
        <v>2656.76</v>
      </c>
      <c r="Y38" s="14">
        <v>34.9</v>
      </c>
      <c r="Z38" s="14">
        <v>42.35</v>
      </c>
      <c r="AA38" s="26">
        <f t="shared" ref="AA38:AA40" si="90">+ROUND((C38*H38*Y38*E38)+(C38*H38*Z38*F38)+(D38*H38*Y38*E38)+(D38*H38*Z38*F38),2)</f>
        <v>479.34</v>
      </c>
      <c r="AB38" s="27">
        <f t="shared" ref="AB38:AB40" si="91">+X38+AA38</f>
        <v>3136.1000000000004</v>
      </c>
      <c r="AC38" s="79">
        <f t="shared" ref="AC38:AC40" si="92">+U38+AB38</f>
        <v>3136.1000000000004</v>
      </c>
      <c r="AD38" s="73">
        <v>0.23</v>
      </c>
      <c r="AE38" s="74">
        <f t="shared" ref="AE38:AE40" si="93">+ROUND(AC38*AD38,2)</f>
        <v>721.3</v>
      </c>
      <c r="AF38" s="80">
        <f t="shared" ref="AF38:AF40" si="94">+AE38+AC38</f>
        <v>3857.4000000000005</v>
      </c>
      <c r="AG38" s="3"/>
    </row>
    <row r="39" spans="2:33" ht="30.75" customHeight="1" x14ac:dyDescent="0.2">
      <c r="B39" s="108" t="s">
        <v>54</v>
      </c>
      <c r="C39" s="24">
        <v>1</v>
      </c>
      <c r="D39" s="24">
        <v>0</v>
      </c>
      <c r="E39" s="61">
        <v>0.32019999999999998</v>
      </c>
      <c r="F39" s="61">
        <v>0.67979999999999996</v>
      </c>
      <c r="G39" s="62" t="s">
        <v>4</v>
      </c>
      <c r="H39" s="24">
        <v>12</v>
      </c>
      <c r="I39" s="24" t="s">
        <v>42</v>
      </c>
      <c r="J39" s="54">
        <v>19177</v>
      </c>
      <c r="K39" s="54">
        <v>40713</v>
      </c>
      <c r="L39" s="54">
        <v>0</v>
      </c>
      <c r="M39" s="54">
        <v>0</v>
      </c>
      <c r="N39" s="172">
        <f t="shared" si="87"/>
        <v>59890</v>
      </c>
      <c r="O39" s="101"/>
      <c r="P39" s="102"/>
      <c r="Q39" s="102"/>
      <c r="R39" s="102"/>
      <c r="S39" s="38"/>
      <c r="T39" s="38"/>
      <c r="U39" s="175">
        <f t="shared" si="88"/>
        <v>0</v>
      </c>
      <c r="V39" s="40">
        <v>2.931</v>
      </c>
      <c r="W39" s="56">
        <v>3.5569999999999999</v>
      </c>
      <c r="X39" s="57">
        <f t="shared" si="89"/>
        <v>2010.24</v>
      </c>
      <c r="Y39" s="14">
        <v>34.9</v>
      </c>
      <c r="Z39" s="14">
        <v>42.35</v>
      </c>
      <c r="AA39" s="26">
        <f t="shared" si="90"/>
        <v>479.57</v>
      </c>
      <c r="AB39" s="27">
        <f t="shared" si="91"/>
        <v>2489.81</v>
      </c>
      <c r="AC39" s="79">
        <f t="shared" si="92"/>
        <v>2489.81</v>
      </c>
      <c r="AD39" s="73">
        <v>0.23</v>
      </c>
      <c r="AE39" s="74">
        <f t="shared" si="93"/>
        <v>572.66</v>
      </c>
      <c r="AF39" s="80">
        <f t="shared" si="94"/>
        <v>3062.47</v>
      </c>
      <c r="AG39" s="3"/>
    </row>
    <row r="40" spans="2:33" ht="30.75" customHeight="1" x14ac:dyDescent="0.2">
      <c r="B40" s="108" t="s">
        <v>54</v>
      </c>
      <c r="C40" s="24">
        <v>1</v>
      </c>
      <c r="D40" s="24">
        <v>0</v>
      </c>
      <c r="E40" s="61">
        <v>0.31790000000000002</v>
      </c>
      <c r="F40" s="61">
        <v>0.68209999999999993</v>
      </c>
      <c r="G40" s="62" t="s">
        <v>4</v>
      </c>
      <c r="H40" s="24">
        <v>12</v>
      </c>
      <c r="I40" s="24" t="s">
        <v>42</v>
      </c>
      <c r="J40" s="54">
        <v>0</v>
      </c>
      <c r="K40" s="54">
        <v>0</v>
      </c>
      <c r="L40" s="54">
        <v>11397</v>
      </c>
      <c r="M40" s="54">
        <v>24453</v>
      </c>
      <c r="N40" s="172">
        <f t="shared" si="87"/>
        <v>35850</v>
      </c>
      <c r="O40" s="101"/>
      <c r="P40" s="102"/>
      <c r="Q40" s="102"/>
      <c r="R40" s="102"/>
      <c r="S40" s="38"/>
      <c r="T40" s="38"/>
      <c r="U40" s="175">
        <f t="shared" si="88"/>
        <v>0</v>
      </c>
      <c r="V40" s="40">
        <v>2.931</v>
      </c>
      <c r="W40" s="56">
        <v>3.5569999999999999</v>
      </c>
      <c r="X40" s="57">
        <f t="shared" si="89"/>
        <v>1203.8399999999999</v>
      </c>
      <c r="Y40" s="14">
        <v>34.9</v>
      </c>
      <c r="Z40" s="14">
        <v>42.35</v>
      </c>
      <c r="AA40" s="26">
        <f t="shared" si="90"/>
        <v>479.78</v>
      </c>
      <c r="AB40" s="27">
        <f t="shared" si="91"/>
        <v>1683.62</v>
      </c>
      <c r="AC40" s="79">
        <f t="shared" si="92"/>
        <v>1683.62</v>
      </c>
      <c r="AD40" s="73">
        <v>0.23</v>
      </c>
      <c r="AE40" s="74">
        <f t="shared" si="93"/>
        <v>387.23</v>
      </c>
      <c r="AF40" s="80">
        <f t="shared" si="94"/>
        <v>2070.85</v>
      </c>
      <c r="AG40" s="3"/>
    </row>
    <row r="41" spans="2:33" ht="30.75" customHeight="1" x14ac:dyDescent="0.2">
      <c r="B41" s="108" t="s">
        <v>54</v>
      </c>
      <c r="C41" s="24">
        <v>1</v>
      </c>
      <c r="D41" s="24">
        <v>0</v>
      </c>
      <c r="E41" s="61">
        <v>0.29470000000000002</v>
      </c>
      <c r="F41" s="61">
        <v>0.70530000000000004</v>
      </c>
      <c r="G41" s="62" t="s">
        <v>4</v>
      </c>
      <c r="H41" s="24">
        <v>12</v>
      </c>
      <c r="I41" s="24" t="s">
        <v>42</v>
      </c>
      <c r="J41" s="54">
        <v>0</v>
      </c>
      <c r="K41" s="54">
        <v>0</v>
      </c>
      <c r="L41" s="54">
        <v>8010</v>
      </c>
      <c r="M41" s="54">
        <v>19170</v>
      </c>
      <c r="N41" s="172">
        <f t="shared" ref="N41:N47" si="95">+J41+K41+L41+M41</f>
        <v>27180</v>
      </c>
      <c r="O41" s="101"/>
      <c r="P41" s="102"/>
      <c r="Q41" s="102"/>
      <c r="R41" s="102"/>
      <c r="S41" s="38"/>
      <c r="T41" s="38"/>
      <c r="U41" s="175">
        <f t="shared" ref="U41" si="96">+ROUND((J41*O41/100+K41*P41/100+L41*Q41/100+M41*R41/100+C41*H41*S41+D41*H41*T41),2)</f>
        <v>0</v>
      </c>
      <c r="V41" s="40">
        <v>2.931</v>
      </c>
      <c r="W41" s="56">
        <v>3.5569999999999999</v>
      </c>
      <c r="X41" s="57">
        <f t="shared" ref="X41" si="97">+ROUND((J41+L41)*V41/100+(K41+M41)*W41/100,2)</f>
        <v>916.65</v>
      </c>
      <c r="Y41" s="14">
        <v>34.9</v>
      </c>
      <c r="Z41" s="14">
        <v>42.35</v>
      </c>
      <c r="AA41" s="26">
        <f t="shared" ref="AA41" si="98">+ROUND((C41*H41*Y41*E41)+(C41*H41*Z41*F41)+(D41*H41*Y41*E41)+(D41*H41*Z41*F41),2)</f>
        <v>481.85</v>
      </c>
      <c r="AB41" s="27">
        <f t="shared" ref="AB41" si="99">+X41+AA41</f>
        <v>1398.5</v>
      </c>
      <c r="AC41" s="79">
        <f t="shared" ref="AC41" si="100">+U41+AB41</f>
        <v>1398.5</v>
      </c>
      <c r="AD41" s="73">
        <v>0.23</v>
      </c>
      <c r="AE41" s="74">
        <f t="shared" ref="AE41" si="101">+ROUND(AC41*AD41,2)</f>
        <v>321.66000000000003</v>
      </c>
      <c r="AF41" s="80">
        <f t="shared" ref="AF41" si="102">+AE41+AC41</f>
        <v>1720.16</v>
      </c>
      <c r="AG41" s="3"/>
    </row>
    <row r="42" spans="2:33" ht="30.75" customHeight="1" x14ac:dyDescent="0.2">
      <c r="B42" s="108" t="s">
        <v>54</v>
      </c>
      <c r="C42" s="24">
        <v>1</v>
      </c>
      <c r="D42" s="24">
        <v>0</v>
      </c>
      <c r="E42" s="61">
        <v>0.25</v>
      </c>
      <c r="F42" s="61">
        <v>0.75</v>
      </c>
      <c r="G42" s="62" t="s">
        <v>4</v>
      </c>
      <c r="H42" s="24">
        <v>12</v>
      </c>
      <c r="I42" s="24" t="s">
        <v>42</v>
      </c>
      <c r="J42" s="54">
        <v>3455</v>
      </c>
      <c r="K42" s="54">
        <v>10365</v>
      </c>
      <c r="L42" s="54">
        <v>0</v>
      </c>
      <c r="M42" s="54">
        <v>0</v>
      </c>
      <c r="N42" s="172">
        <f t="shared" si="95"/>
        <v>13820</v>
      </c>
      <c r="O42" s="101"/>
      <c r="P42" s="102"/>
      <c r="Q42" s="102"/>
      <c r="R42" s="102"/>
      <c r="S42" s="38"/>
      <c r="T42" s="38"/>
      <c r="U42" s="175">
        <f t="shared" ref="U42:U47" si="103">+ROUND((J42*O42/100+K42*P42/100+L42*Q42/100+M42*R42/100+C42*H42*S42+D42*H42*T42),2)</f>
        <v>0</v>
      </c>
      <c r="V42" s="40">
        <v>2.931</v>
      </c>
      <c r="W42" s="56">
        <v>3.5569999999999999</v>
      </c>
      <c r="X42" s="57">
        <f t="shared" ref="X42:X47" si="104">+ROUND((J42+L42)*V42/100+(K42+M42)*W42/100,2)</f>
        <v>469.95</v>
      </c>
      <c r="Y42" s="14">
        <v>34.9</v>
      </c>
      <c r="Z42" s="14">
        <v>42.35</v>
      </c>
      <c r="AA42" s="26">
        <f t="shared" ref="AA42:AA47" si="105">+ROUND((C42*H42*Y42*E42)+(C42*H42*Z42*F42)+(D42*H42*Y42*E42)+(D42*H42*Z42*F42),2)</f>
        <v>485.85</v>
      </c>
      <c r="AB42" s="27">
        <f t="shared" ref="AB42:AB47" si="106">+X42+AA42</f>
        <v>955.8</v>
      </c>
      <c r="AC42" s="79">
        <f t="shared" ref="AC42:AC47" si="107">+U42+AB42</f>
        <v>955.8</v>
      </c>
      <c r="AD42" s="73">
        <v>0.23</v>
      </c>
      <c r="AE42" s="74">
        <f t="shared" ref="AE42:AE47" si="108">+ROUND(AC42*AD42,2)</f>
        <v>219.83</v>
      </c>
      <c r="AF42" s="80">
        <f t="shared" ref="AF42:AF47" si="109">+AE42+AC42</f>
        <v>1175.6299999999999</v>
      </c>
      <c r="AG42" s="3"/>
    </row>
    <row r="43" spans="2:33" ht="30.75" customHeight="1" x14ac:dyDescent="0.2">
      <c r="B43" s="108" t="s">
        <v>54</v>
      </c>
      <c r="C43" s="24">
        <v>1</v>
      </c>
      <c r="D43" s="24">
        <v>0</v>
      </c>
      <c r="E43" s="61">
        <v>0.2374</v>
      </c>
      <c r="F43" s="61">
        <v>0.76259999999999994</v>
      </c>
      <c r="G43" s="62" t="s">
        <v>4</v>
      </c>
      <c r="H43" s="24">
        <v>12</v>
      </c>
      <c r="I43" s="24" t="s">
        <v>42</v>
      </c>
      <c r="J43" s="54">
        <v>0</v>
      </c>
      <c r="K43" s="54">
        <v>0</v>
      </c>
      <c r="L43" s="54">
        <v>7637</v>
      </c>
      <c r="M43" s="54">
        <v>24533</v>
      </c>
      <c r="N43" s="172">
        <f t="shared" si="95"/>
        <v>32170</v>
      </c>
      <c r="O43" s="101"/>
      <c r="P43" s="102"/>
      <c r="Q43" s="102"/>
      <c r="R43" s="102"/>
      <c r="S43" s="38"/>
      <c r="T43" s="38"/>
      <c r="U43" s="175">
        <f t="shared" si="103"/>
        <v>0</v>
      </c>
      <c r="V43" s="40">
        <v>2.931</v>
      </c>
      <c r="W43" s="56">
        <v>3.5569999999999999</v>
      </c>
      <c r="X43" s="57">
        <f t="shared" si="104"/>
        <v>1096.48</v>
      </c>
      <c r="Y43" s="14">
        <v>34.9</v>
      </c>
      <c r="Z43" s="14">
        <v>42.35</v>
      </c>
      <c r="AA43" s="26">
        <f t="shared" si="105"/>
        <v>486.98</v>
      </c>
      <c r="AB43" s="27">
        <f t="shared" si="106"/>
        <v>1583.46</v>
      </c>
      <c r="AC43" s="79">
        <f t="shared" si="107"/>
        <v>1583.46</v>
      </c>
      <c r="AD43" s="73">
        <v>0.23</v>
      </c>
      <c r="AE43" s="74">
        <f t="shared" si="108"/>
        <v>364.2</v>
      </c>
      <c r="AF43" s="80">
        <f t="shared" si="109"/>
        <v>1947.66</v>
      </c>
      <c r="AG43" s="3"/>
    </row>
    <row r="44" spans="2:33" ht="30.75" customHeight="1" x14ac:dyDescent="0.2">
      <c r="B44" s="108" t="s">
        <v>54</v>
      </c>
      <c r="C44" s="24">
        <v>1</v>
      </c>
      <c r="D44" s="24">
        <v>0</v>
      </c>
      <c r="E44" s="61">
        <v>0.2364</v>
      </c>
      <c r="F44" s="61">
        <v>0.76360000000000006</v>
      </c>
      <c r="G44" s="62" t="s">
        <v>4</v>
      </c>
      <c r="H44" s="24">
        <v>12</v>
      </c>
      <c r="I44" s="24" t="s">
        <v>42</v>
      </c>
      <c r="J44" s="54">
        <v>5362</v>
      </c>
      <c r="K44" s="54">
        <v>17318</v>
      </c>
      <c r="L44" s="54">
        <v>0</v>
      </c>
      <c r="M44" s="54">
        <v>0</v>
      </c>
      <c r="N44" s="172">
        <f t="shared" si="95"/>
        <v>22680</v>
      </c>
      <c r="O44" s="101"/>
      <c r="P44" s="102"/>
      <c r="Q44" s="102"/>
      <c r="R44" s="102"/>
      <c r="S44" s="38"/>
      <c r="T44" s="38"/>
      <c r="U44" s="175">
        <f t="shared" si="103"/>
        <v>0</v>
      </c>
      <c r="V44" s="40">
        <v>2.931</v>
      </c>
      <c r="W44" s="56">
        <v>3.5569999999999999</v>
      </c>
      <c r="X44" s="57">
        <f t="shared" si="104"/>
        <v>773.16</v>
      </c>
      <c r="Y44" s="14">
        <v>34.9</v>
      </c>
      <c r="Z44" s="14">
        <v>42.35</v>
      </c>
      <c r="AA44" s="26">
        <f t="shared" si="105"/>
        <v>487.07</v>
      </c>
      <c r="AB44" s="27">
        <f t="shared" si="106"/>
        <v>1260.23</v>
      </c>
      <c r="AC44" s="79">
        <f t="shared" si="107"/>
        <v>1260.23</v>
      </c>
      <c r="AD44" s="73">
        <v>0.23</v>
      </c>
      <c r="AE44" s="74">
        <f t="shared" si="108"/>
        <v>289.85000000000002</v>
      </c>
      <c r="AF44" s="80">
        <f t="shared" si="109"/>
        <v>1550.08</v>
      </c>
      <c r="AG44" s="3"/>
    </row>
    <row r="45" spans="2:33" ht="30.75" customHeight="1" x14ac:dyDescent="0.2">
      <c r="B45" s="108" t="s">
        <v>54</v>
      </c>
      <c r="C45" s="24">
        <v>1</v>
      </c>
      <c r="D45" s="24">
        <v>0</v>
      </c>
      <c r="E45" s="61">
        <v>0.15190000000000001</v>
      </c>
      <c r="F45" s="61">
        <v>0.84809999999999997</v>
      </c>
      <c r="G45" s="62" t="s">
        <v>4</v>
      </c>
      <c r="H45" s="24">
        <v>12</v>
      </c>
      <c r="I45" s="24" t="s">
        <v>42</v>
      </c>
      <c r="J45" s="54">
        <v>3523</v>
      </c>
      <c r="K45" s="54">
        <v>19667</v>
      </c>
      <c r="L45" s="54">
        <v>0</v>
      </c>
      <c r="M45" s="54">
        <v>0</v>
      </c>
      <c r="N45" s="172">
        <f t="shared" si="95"/>
        <v>23190</v>
      </c>
      <c r="O45" s="101"/>
      <c r="P45" s="102"/>
      <c r="Q45" s="102"/>
      <c r="R45" s="102"/>
      <c r="S45" s="38"/>
      <c r="T45" s="38"/>
      <c r="U45" s="175">
        <f t="shared" si="103"/>
        <v>0</v>
      </c>
      <c r="V45" s="40">
        <v>2.931</v>
      </c>
      <c r="W45" s="56">
        <v>3.5569999999999999</v>
      </c>
      <c r="X45" s="57">
        <f t="shared" si="104"/>
        <v>802.81</v>
      </c>
      <c r="Y45" s="14">
        <v>34.9</v>
      </c>
      <c r="Z45" s="14">
        <v>42.35</v>
      </c>
      <c r="AA45" s="26">
        <f t="shared" si="105"/>
        <v>494.62</v>
      </c>
      <c r="AB45" s="27">
        <f t="shared" si="106"/>
        <v>1297.4299999999998</v>
      </c>
      <c r="AC45" s="79">
        <f t="shared" si="107"/>
        <v>1297.4299999999998</v>
      </c>
      <c r="AD45" s="73">
        <v>0.23</v>
      </c>
      <c r="AE45" s="74">
        <f t="shared" si="108"/>
        <v>298.41000000000003</v>
      </c>
      <c r="AF45" s="80">
        <f t="shared" si="109"/>
        <v>1595.84</v>
      </c>
      <c r="AG45" s="3"/>
    </row>
    <row r="46" spans="2:33" ht="30.75" customHeight="1" x14ac:dyDescent="0.2">
      <c r="B46" s="108" t="s">
        <v>54</v>
      </c>
      <c r="C46" s="24">
        <v>1</v>
      </c>
      <c r="D46" s="24">
        <v>0</v>
      </c>
      <c r="E46" s="61">
        <v>0.14269999999999999</v>
      </c>
      <c r="F46" s="61">
        <v>0.85729999999999995</v>
      </c>
      <c r="G46" s="62" t="s">
        <v>4</v>
      </c>
      <c r="H46" s="24">
        <v>12</v>
      </c>
      <c r="I46" s="24" t="s">
        <v>42</v>
      </c>
      <c r="J46" s="54">
        <v>5595</v>
      </c>
      <c r="K46" s="54">
        <v>33615</v>
      </c>
      <c r="L46" s="54">
        <v>0</v>
      </c>
      <c r="M46" s="54">
        <v>0</v>
      </c>
      <c r="N46" s="172">
        <f t="shared" si="95"/>
        <v>39210</v>
      </c>
      <c r="O46" s="101"/>
      <c r="P46" s="102"/>
      <c r="Q46" s="102"/>
      <c r="R46" s="102"/>
      <c r="S46" s="38"/>
      <c r="T46" s="38"/>
      <c r="U46" s="175">
        <f t="shared" si="103"/>
        <v>0</v>
      </c>
      <c r="V46" s="40">
        <v>2.931</v>
      </c>
      <c r="W46" s="56">
        <v>3.5569999999999999</v>
      </c>
      <c r="X46" s="57">
        <f t="shared" si="104"/>
        <v>1359.68</v>
      </c>
      <c r="Y46" s="14">
        <v>34.9</v>
      </c>
      <c r="Z46" s="14">
        <v>42.35</v>
      </c>
      <c r="AA46" s="26">
        <f t="shared" si="105"/>
        <v>495.44</v>
      </c>
      <c r="AB46" s="27">
        <f t="shared" si="106"/>
        <v>1855.1200000000001</v>
      </c>
      <c r="AC46" s="79">
        <f t="shared" si="107"/>
        <v>1855.1200000000001</v>
      </c>
      <c r="AD46" s="73">
        <v>0.23</v>
      </c>
      <c r="AE46" s="74">
        <f t="shared" si="108"/>
        <v>426.68</v>
      </c>
      <c r="AF46" s="80">
        <f t="shared" si="109"/>
        <v>2281.8000000000002</v>
      </c>
      <c r="AG46" s="3"/>
    </row>
    <row r="47" spans="2:33" ht="30.75" customHeight="1" x14ac:dyDescent="0.2">
      <c r="B47" s="108" t="s">
        <v>54</v>
      </c>
      <c r="C47" s="24">
        <v>1</v>
      </c>
      <c r="D47" s="24">
        <v>0</v>
      </c>
      <c r="E47" s="61">
        <v>0.14080000000000001</v>
      </c>
      <c r="F47" s="61">
        <v>0.85919999999999996</v>
      </c>
      <c r="G47" s="62" t="s">
        <v>4</v>
      </c>
      <c r="H47" s="24">
        <v>12</v>
      </c>
      <c r="I47" s="24" t="s">
        <v>42</v>
      </c>
      <c r="J47" s="54">
        <v>4862</v>
      </c>
      <c r="K47" s="54">
        <v>29668</v>
      </c>
      <c r="L47" s="54">
        <v>0</v>
      </c>
      <c r="M47" s="54">
        <v>0</v>
      </c>
      <c r="N47" s="172">
        <f t="shared" si="95"/>
        <v>34530</v>
      </c>
      <c r="O47" s="101"/>
      <c r="P47" s="102"/>
      <c r="Q47" s="102"/>
      <c r="R47" s="102"/>
      <c r="S47" s="38"/>
      <c r="T47" s="38"/>
      <c r="U47" s="175">
        <f t="shared" si="103"/>
        <v>0</v>
      </c>
      <c r="V47" s="40">
        <v>2.931</v>
      </c>
      <c r="W47" s="56">
        <v>3.5569999999999999</v>
      </c>
      <c r="X47" s="57">
        <f t="shared" si="104"/>
        <v>1197.8</v>
      </c>
      <c r="Y47" s="14">
        <v>34.9</v>
      </c>
      <c r="Z47" s="14">
        <v>42.35</v>
      </c>
      <c r="AA47" s="26">
        <f t="shared" si="105"/>
        <v>495.61</v>
      </c>
      <c r="AB47" s="27">
        <f t="shared" si="106"/>
        <v>1693.4099999999999</v>
      </c>
      <c r="AC47" s="79">
        <f t="shared" si="107"/>
        <v>1693.4099999999999</v>
      </c>
      <c r="AD47" s="73">
        <v>0.23</v>
      </c>
      <c r="AE47" s="74">
        <f t="shared" si="108"/>
        <v>389.48</v>
      </c>
      <c r="AF47" s="80">
        <f t="shared" si="109"/>
        <v>2082.89</v>
      </c>
      <c r="AG47" s="3"/>
    </row>
    <row r="48" spans="2:33" ht="30.75" customHeight="1" x14ac:dyDescent="0.2">
      <c r="B48" s="108" t="s">
        <v>54</v>
      </c>
      <c r="C48" s="24">
        <v>1</v>
      </c>
      <c r="D48" s="24">
        <v>0</v>
      </c>
      <c r="E48" s="61">
        <v>0.13420000000000001</v>
      </c>
      <c r="F48" s="61">
        <v>0.86580000000000001</v>
      </c>
      <c r="G48" s="62" t="s">
        <v>4</v>
      </c>
      <c r="H48" s="24">
        <v>12</v>
      </c>
      <c r="I48" s="24" t="s">
        <v>42</v>
      </c>
      <c r="J48" s="54">
        <v>1996</v>
      </c>
      <c r="K48" s="54">
        <v>12874</v>
      </c>
      <c r="L48" s="54">
        <v>0</v>
      </c>
      <c r="M48" s="54">
        <v>0</v>
      </c>
      <c r="N48" s="172">
        <f t="shared" ref="N48:N49" si="110">+J48+K48+L48+M48</f>
        <v>14870</v>
      </c>
      <c r="O48" s="101"/>
      <c r="P48" s="102"/>
      <c r="Q48" s="102"/>
      <c r="R48" s="102"/>
      <c r="S48" s="38"/>
      <c r="T48" s="38"/>
      <c r="U48" s="175">
        <f t="shared" ref="U48:U49" si="111">+ROUND((J48*O48/100+K48*P48/100+L48*Q48/100+M48*R48/100+C48*H48*S48+D48*H48*T48),2)</f>
        <v>0</v>
      </c>
      <c r="V48" s="40">
        <v>2.931</v>
      </c>
      <c r="W48" s="56">
        <v>3.5569999999999999</v>
      </c>
      <c r="X48" s="57">
        <f t="shared" ref="X48:X49" si="112">+ROUND((J48+L48)*V48/100+(K48+M48)*W48/100,2)</f>
        <v>516.42999999999995</v>
      </c>
      <c r="Y48" s="14">
        <v>34.9</v>
      </c>
      <c r="Z48" s="14">
        <v>42.35</v>
      </c>
      <c r="AA48" s="26">
        <f t="shared" ref="AA48:AA49" si="113">+ROUND((C48*H48*Y48*E48)+(C48*H48*Z48*F48)+(D48*H48*Y48*E48)+(D48*H48*Z48*F48),2)</f>
        <v>496.2</v>
      </c>
      <c r="AB48" s="27">
        <f t="shared" ref="AB48:AB49" si="114">+X48+AA48</f>
        <v>1012.6299999999999</v>
      </c>
      <c r="AC48" s="79">
        <f t="shared" ref="AC48:AC49" si="115">+U48+AB48</f>
        <v>1012.6299999999999</v>
      </c>
      <c r="AD48" s="73">
        <v>0.23</v>
      </c>
      <c r="AE48" s="74">
        <f t="shared" ref="AE48:AE49" si="116">+ROUND(AC48*AD48,2)</f>
        <v>232.9</v>
      </c>
      <c r="AF48" s="80">
        <f t="shared" ref="AF48:AF49" si="117">+AE48+AC48</f>
        <v>1245.53</v>
      </c>
      <c r="AG48" s="3"/>
    </row>
    <row r="49" spans="2:34" ht="30.75" customHeight="1" x14ac:dyDescent="0.2">
      <c r="B49" s="108" t="s">
        <v>54</v>
      </c>
      <c r="C49" s="24">
        <v>1</v>
      </c>
      <c r="D49" s="24">
        <v>0</v>
      </c>
      <c r="E49" s="61">
        <v>0.125</v>
      </c>
      <c r="F49" s="61">
        <v>0.875</v>
      </c>
      <c r="G49" s="62" t="s">
        <v>4</v>
      </c>
      <c r="H49" s="24">
        <v>12</v>
      </c>
      <c r="I49" s="24" t="s">
        <v>42</v>
      </c>
      <c r="J49" s="54">
        <v>0</v>
      </c>
      <c r="K49" s="54">
        <v>0</v>
      </c>
      <c r="L49" s="54">
        <v>2918</v>
      </c>
      <c r="M49" s="54">
        <v>20422</v>
      </c>
      <c r="N49" s="172">
        <f t="shared" si="110"/>
        <v>23340</v>
      </c>
      <c r="O49" s="101"/>
      <c r="P49" s="102"/>
      <c r="Q49" s="102"/>
      <c r="R49" s="102"/>
      <c r="S49" s="38"/>
      <c r="T49" s="38"/>
      <c r="U49" s="175">
        <f t="shared" si="111"/>
        <v>0</v>
      </c>
      <c r="V49" s="40">
        <v>2.931</v>
      </c>
      <c r="W49" s="56">
        <v>3.5569999999999999</v>
      </c>
      <c r="X49" s="57">
        <f t="shared" si="112"/>
        <v>811.94</v>
      </c>
      <c r="Y49" s="14">
        <v>34.9</v>
      </c>
      <c r="Z49" s="14">
        <v>42.35</v>
      </c>
      <c r="AA49" s="26">
        <f t="shared" si="113"/>
        <v>497.03</v>
      </c>
      <c r="AB49" s="27">
        <f t="shared" si="114"/>
        <v>1308.97</v>
      </c>
      <c r="AC49" s="79">
        <f t="shared" si="115"/>
        <v>1308.97</v>
      </c>
      <c r="AD49" s="73">
        <v>0.23</v>
      </c>
      <c r="AE49" s="74">
        <f t="shared" si="116"/>
        <v>301.06</v>
      </c>
      <c r="AF49" s="80">
        <f t="shared" si="117"/>
        <v>1610.03</v>
      </c>
      <c r="AG49" s="3"/>
      <c r="AH49" s="87"/>
    </row>
    <row r="50" spans="2:34" ht="30.75" customHeight="1" x14ac:dyDescent="0.2">
      <c r="B50" s="108" t="s">
        <v>54</v>
      </c>
      <c r="C50" s="24">
        <v>1</v>
      </c>
      <c r="D50" s="24">
        <v>0</v>
      </c>
      <c r="E50" s="61">
        <v>0.10390000000000001</v>
      </c>
      <c r="F50" s="61">
        <v>0.89610000000000001</v>
      </c>
      <c r="G50" s="62" t="s">
        <v>4</v>
      </c>
      <c r="H50" s="24">
        <v>12</v>
      </c>
      <c r="I50" s="24" t="s">
        <v>42</v>
      </c>
      <c r="J50" s="54">
        <v>4270</v>
      </c>
      <c r="K50" s="54">
        <v>36830</v>
      </c>
      <c r="L50" s="54">
        <v>0</v>
      </c>
      <c r="M50" s="54">
        <v>0</v>
      </c>
      <c r="N50" s="172">
        <f t="shared" ref="N50:N52" si="118">+J50+K50+L50+M50</f>
        <v>41100</v>
      </c>
      <c r="O50" s="101"/>
      <c r="P50" s="102"/>
      <c r="Q50" s="102"/>
      <c r="R50" s="102"/>
      <c r="S50" s="38"/>
      <c r="T50" s="38"/>
      <c r="U50" s="175">
        <f t="shared" ref="U50:U52" si="119">+ROUND((J50*O50/100+K50*P50/100+L50*Q50/100+M50*R50/100+C50*H50*S50+D50*H50*T50),2)</f>
        <v>0</v>
      </c>
      <c r="V50" s="40">
        <v>2.931</v>
      </c>
      <c r="W50" s="56">
        <v>3.5569999999999999</v>
      </c>
      <c r="X50" s="57">
        <f t="shared" ref="X50:X52" si="120">+ROUND((J50+L50)*V50/100+(K50+M50)*W50/100,2)</f>
        <v>1435.2</v>
      </c>
      <c r="Y50" s="14">
        <v>34.9</v>
      </c>
      <c r="Z50" s="14">
        <v>42.35</v>
      </c>
      <c r="AA50" s="26">
        <f t="shared" ref="AA50:AA52" si="121">+ROUND((C50*H50*Y50*E50)+(C50*H50*Z50*F50)+(D50*H50*Y50*E50)+(D50*H50*Z50*F50),2)</f>
        <v>498.91</v>
      </c>
      <c r="AB50" s="27">
        <f t="shared" ref="AB50:AB52" si="122">+X50+AA50</f>
        <v>1934.1100000000001</v>
      </c>
      <c r="AC50" s="79">
        <f t="shared" ref="AC50:AC52" si="123">+U50+AB50</f>
        <v>1934.1100000000001</v>
      </c>
      <c r="AD50" s="73">
        <v>0.23</v>
      </c>
      <c r="AE50" s="74">
        <f t="shared" ref="AE50:AE52" si="124">+ROUND(AC50*AD50,2)</f>
        <v>444.85</v>
      </c>
      <c r="AF50" s="80">
        <f t="shared" ref="AF50:AF52" si="125">+AE50+AC50</f>
        <v>2378.96</v>
      </c>
      <c r="AG50" s="3"/>
    </row>
    <row r="51" spans="2:34" ht="30.75" customHeight="1" x14ac:dyDescent="0.2">
      <c r="B51" s="108" t="s">
        <v>54</v>
      </c>
      <c r="C51" s="126">
        <v>1</v>
      </c>
      <c r="D51" s="126">
        <v>0</v>
      </c>
      <c r="E51" s="130">
        <v>9.5100000000000004E-2</v>
      </c>
      <c r="F51" s="130">
        <v>0.90490000000000004</v>
      </c>
      <c r="G51" s="62" t="s">
        <v>4</v>
      </c>
      <c r="H51" s="24">
        <v>12</v>
      </c>
      <c r="I51" s="24" t="s">
        <v>42</v>
      </c>
      <c r="J51" s="127">
        <v>0</v>
      </c>
      <c r="K51" s="127">
        <v>0</v>
      </c>
      <c r="L51" s="127">
        <v>2149</v>
      </c>
      <c r="M51" s="127">
        <v>20451</v>
      </c>
      <c r="N51" s="171">
        <f t="shared" ref="N51" si="126">+J51+K51+L51+M51</f>
        <v>22600</v>
      </c>
      <c r="O51" s="101"/>
      <c r="P51" s="102"/>
      <c r="Q51" s="102"/>
      <c r="R51" s="102"/>
      <c r="S51" s="38"/>
      <c r="T51" s="38"/>
      <c r="U51" s="175">
        <f t="shared" ref="U51" si="127">+ROUND((J51*O51/100+K51*P51/100+L51*Q51/100+M51*R51/100+C51*H51*S51+D51*H51*T51),2)</f>
        <v>0</v>
      </c>
      <c r="V51" s="40">
        <v>2.931</v>
      </c>
      <c r="W51" s="56">
        <v>3.5569999999999999</v>
      </c>
      <c r="X51" s="57">
        <f t="shared" ref="X51" si="128">+ROUND((J51+L51)*V51/100+(K51+M51)*W51/100,2)</f>
        <v>790.43</v>
      </c>
      <c r="Y51" s="14">
        <v>34.9</v>
      </c>
      <c r="Z51" s="14">
        <v>42.35</v>
      </c>
      <c r="AA51" s="26">
        <f t="shared" ref="AA51" si="129">+ROUND((C51*H51*Y51*E51)+(C51*H51*Z51*F51)+(D51*H51*Y51*E51)+(D51*H51*Z51*F51),2)</f>
        <v>499.7</v>
      </c>
      <c r="AB51" s="27">
        <f t="shared" ref="AB51" si="130">+X51+AA51</f>
        <v>1290.1299999999999</v>
      </c>
      <c r="AC51" s="79">
        <f t="shared" ref="AC51" si="131">+U51+AB51</f>
        <v>1290.1299999999999</v>
      </c>
      <c r="AD51" s="73">
        <v>0.23</v>
      </c>
      <c r="AE51" s="74">
        <f t="shared" ref="AE51" si="132">+ROUND(AC51*AD51,2)</f>
        <v>296.73</v>
      </c>
      <c r="AF51" s="80">
        <f t="shared" ref="AF51" si="133">+AE51+AC51</f>
        <v>1586.86</v>
      </c>
      <c r="AG51" s="3"/>
    </row>
    <row r="52" spans="2:34" ht="30.75" customHeight="1" thickBot="1" x14ac:dyDescent="0.25">
      <c r="B52" s="121" t="s">
        <v>54</v>
      </c>
      <c r="C52" s="25">
        <v>1</v>
      </c>
      <c r="D52" s="25">
        <v>0</v>
      </c>
      <c r="E52" s="67">
        <v>8.8900000000000007E-2</v>
      </c>
      <c r="F52" s="67">
        <v>0.91110000000000002</v>
      </c>
      <c r="G52" s="115" t="s">
        <v>4</v>
      </c>
      <c r="H52" s="25">
        <v>12</v>
      </c>
      <c r="I52" s="25" t="s">
        <v>42</v>
      </c>
      <c r="J52" s="55">
        <v>0</v>
      </c>
      <c r="K52" s="55">
        <v>0</v>
      </c>
      <c r="L52" s="55">
        <v>2897</v>
      </c>
      <c r="M52" s="55">
        <v>29693</v>
      </c>
      <c r="N52" s="173">
        <f t="shared" si="118"/>
        <v>32590</v>
      </c>
      <c r="O52" s="103"/>
      <c r="P52" s="104"/>
      <c r="Q52" s="104"/>
      <c r="R52" s="104"/>
      <c r="S52" s="39"/>
      <c r="T52" s="39"/>
      <c r="U52" s="176">
        <f t="shared" si="119"/>
        <v>0</v>
      </c>
      <c r="V52" s="41">
        <v>2.931</v>
      </c>
      <c r="W52" s="59">
        <v>3.5569999999999999</v>
      </c>
      <c r="X52" s="60">
        <f t="shared" si="120"/>
        <v>1141.0899999999999</v>
      </c>
      <c r="Y52" s="116">
        <v>34.9</v>
      </c>
      <c r="Z52" s="116">
        <v>42.35</v>
      </c>
      <c r="AA52" s="28">
        <f t="shared" si="121"/>
        <v>500.25</v>
      </c>
      <c r="AB52" s="29">
        <f t="shared" si="122"/>
        <v>1641.34</v>
      </c>
      <c r="AC52" s="81">
        <f t="shared" si="123"/>
        <v>1641.34</v>
      </c>
      <c r="AD52" s="82">
        <v>0.23</v>
      </c>
      <c r="AE52" s="83">
        <f t="shared" si="124"/>
        <v>377.51</v>
      </c>
      <c r="AF52" s="84">
        <f t="shared" si="125"/>
        <v>2018.85</v>
      </c>
      <c r="AG52" s="3"/>
    </row>
    <row r="53" spans="2:34" ht="30.75" customHeight="1" x14ac:dyDescent="0.2">
      <c r="B53" s="105" t="s">
        <v>19</v>
      </c>
      <c r="C53" s="128">
        <v>39</v>
      </c>
      <c r="D53" s="64">
        <v>0</v>
      </c>
      <c r="E53" s="119">
        <v>1</v>
      </c>
      <c r="F53" s="119">
        <v>0</v>
      </c>
      <c r="G53" s="66" t="s">
        <v>4</v>
      </c>
      <c r="H53" s="64">
        <v>12</v>
      </c>
      <c r="I53" s="64" t="s">
        <v>42</v>
      </c>
      <c r="J53" s="125">
        <v>5276601</v>
      </c>
      <c r="K53" s="125">
        <v>0</v>
      </c>
      <c r="L53" s="125">
        <v>730009</v>
      </c>
      <c r="M53" s="125">
        <v>0</v>
      </c>
      <c r="N53" s="170">
        <f t="shared" si="9"/>
        <v>6006610</v>
      </c>
      <c r="O53" s="99"/>
      <c r="P53" s="100"/>
      <c r="Q53" s="100"/>
      <c r="R53" s="100"/>
      <c r="S53" s="44"/>
      <c r="T53" s="44"/>
      <c r="U53" s="174">
        <f t="shared" si="10"/>
        <v>0</v>
      </c>
      <c r="V53" s="46">
        <v>2.8730000000000002</v>
      </c>
      <c r="W53" s="58">
        <v>3.4860000000000002</v>
      </c>
      <c r="X53" s="47">
        <f t="shared" si="53"/>
        <v>172569.91</v>
      </c>
      <c r="Y53" s="48">
        <v>194.95</v>
      </c>
      <c r="Z53" s="48">
        <v>236.57</v>
      </c>
      <c r="AA53" s="49">
        <f t="shared" si="12"/>
        <v>91236.6</v>
      </c>
      <c r="AB53" s="50">
        <f>+X53+AA53</f>
        <v>263806.51</v>
      </c>
      <c r="AC53" s="75">
        <f t="shared" ref="AC53:AC68" si="134">+U53+AB53</f>
        <v>263806.51</v>
      </c>
      <c r="AD53" s="76">
        <v>0.23</v>
      </c>
      <c r="AE53" s="77">
        <f t="shared" ref="AE53:AE68" si="135">+ROUND(AC53*AD53,2)</f>
        <v>60675.5</v>
      </c>
      <c r="AF53" s="78">
        <f t="shared" ref="AF53:AF68" si="136">+AE53+AC53</f>
        <v>324482.01</v>
      </c>
      <c r="AG53" s="3"/>
    </row>
    <row r="54" spans="2:34" ht="30.75" customHeight="1" x14ac:dyDescent="0.2">
      <c r="B54" s="106" t="s">
        <v>19</v>
      </c>
      <c r="C54" s="24">
        <v>0</v>
      </c>
      <c r="D54" s="24">
        <v>2</v>
      </c>
      <c r="E54" s="61">
        <v>0</v>
      </c>
      <c r="F54" s="61">
        <v>1</v>
      </c>
      <c r="G54" s="62" t="s">
        <v>4</v>
      </c>
      <c r="H54" s="24">
        <v>12</v>
      </c>
      <c r="I54" s="24" t="s">
        <v>42</v>
      </c>
      <c r="J54" s="54">
        <v>0</v>
      </c>
      <c r="K54" s="54">
        <v>195767</v>
      </c>
      <c r="L54" s="54">
        <v>0</v>
      </c>
      <c r="M54" s="54">
        <v>37963</v>
      </c>
      <c r="N54" s="172">
        <f t="shared" ref="N54" si="137">+J54+K54+L54+M54</f>
        <v>233730</v>
      </c>
      <c r="O54" s="101"/>
      <c r="P54" s="102"/>
      <c r="Q54" s="102"/>
      <c r="R54" s="102"/>
      <c r="S54" s="38"/>
      <c r="T54" s="38"/>
      <c r="U54" s="175">
        <f t="shared" ref="U54" si="138">+ROUND((J54*O54/100+K54*P54/100+L54*Q54/100+M54*R54/100+C54*H54*S54+D54*H54*T54),2)</f>
        <v>0</v>
      </c>
      <c r="V54" s="40">
        <v>2.8730000000000002</v>
      </c>
      <c r="W54" s="56">
        <v>3.4860000000000002</v>
      </c>
      <c r="X54" s="57">
        <f t="shared" ref="X54" si="139">+ROUND((J54+L54)*V54/100+(K54+M54)*W54/100,2)</f>
        <v>8147.83</v>
      </c>
      <c r="Y54" s="14">
        <v>194.95</v>
      </c>
      <c r="Z54" s="14">
        <v>236.57</v>
      </c>
      <c r="AA54" s="26">
        <f t="shared" ref="AA54" si="140">+ROUND((C54*H54*Y54*E54)+(C54*H54*Z54*F54)+(D54*H54*Y54*E54)+(D54*H54*Z54*F54),2)</f>
        <v>5677.68</v>
      </c>
      <c r="AB54" s="27">
        <f>+X54+AA54</f>
        <v>13825.51</v>
      </c>
      <c r="AC54" s="79">
        <f t="shared" ref="AC54" si="141">+U54+AB54</f>
        <v>13825.51</v>
      </c>
      <c r="AD54" s="73">
        <v>0.23</v>
      </c>
      <c r="AE54" s="74">
        <f t="shared" ref="AE54" si="142">+ROUND(AC54*AD54,2)</f>
        <v>3179.87</v>
      </c>
      <c r="AF54" s="80">
        <f t="shared" ref="AF54" si="143">+AE54+AC54</f>
        <v>17005.38</v>
      </c>
      <c r="AG54" s="3"/>
    </row>
    <row r="55" spans="2:34" ht="30.75" customHeight="1" x14ac:dyDescent="0.2">
      <c r="B55" s="106" t="s">
        <v>19</v>
      </c>
      <c r="C55" s="24">
        <v>1</v>
      </c>
      <c r="D55" s="24">
        <v>0</v>
      </c>
      <c r="E55" s="61">
        <v>0.98809999999999998</v>
      </c>
      <c r="F55" s="61">
        <v>1.1900000000000022E-2</v>
      </c>
      <c r="G55" s="62" t="s">
        <v>4</v>
      </c>
      <c r="H55" s="24">
        <v>12</v>
      </c>
      <c r="I55" s="24" t="s">
        <v>42</v>
      </c>
      <c r="J55" s="54">
        <v>181583</v>
      </c>
      <c r="K55" s="54">
        <v>2187</v>
      </c>
      <c r="L55" s="54">
        <v>0</v>
      </c>
      <c r="M55" s="54">
        <v>0</v>
      </c>
      <c r="N55" s="172">
        <f t="shared" si="9"/>
        <v>183770</v>
      </c>
      <c r="O55" s="101"/>
      <c r="P55" s="102"/>
      <c r="Q55" s="102"/>
      <c r="R55" s="102"/>
      <c r="S55" s="38"/>
      <c r="T55" s="38"/>
      <c r="U55" s="175">
        <f t="shared" si="10"/>
        <v>0</v>
      </c>
      <c r="V55" s="40">
        <v>2.8730000000000002</v>
      </c>
      <c r="W55" s="56">
        <v>3.4860000000000002</v>
      </c>
      <c r="X55" s="57">
        <f t="shared" ref="X55:X56" si="144">+ROUND((J55+L55)*V55/100+(K55+M55)*W55/100,2)</f>
        <v>5293.12</v>
      </c>
      <c r="Y55" s="14">
        <v>194.95</v>
      </c>
      <c r="Z55" s="14">
        <v>236.57</v>
      </c>
      <c r="AA55" s="26">
        <f t="shared" si="12"/>
        <v>2345.34</v>
      </c>
      <c r="AB55" s="27">
        <f t="shared" ref="AB55" si="145">+X55+AA55</f>
        <v>7638.46</v>
      </c>
      <c r="AC55" s="79">
        <f t="shared" ref="AC55:AC56" si="146">+U55+AB55</f>
        <v>7638.46</v>
      </c>
      <c r="AD55" s="73">
        <v>0.23</v>
      </c>
      <c r="AE55" s="74">
        <f t="shared" ref="AE55:AE56" si="147">+ROUND(AC55*AD55,2)</f>
        <v>1756.85</v>
      </c>
      <c r="AF55" s="80">
        <f t="shared" ref="AF55:AF56" si="148">+AE55+AC55</f>
        <v>9395.31</v>
      </c>
      <c r="AG55" s="3"/>
    </row>
    <row r="56" spans="2:34" ht="30.75" customHeight="1" x14ac:dyDescent="0.2">
      <c r="B56" s="106" t="s">
        <v>19</v>
      </c>
      <c r="C56" s="24">
        <v>1</v>
      </c>
      <c r="D56" s="24">
        <v>0</v>
      </c>
      <c r="E56" s="61">
        <v>0.97</v>
      </c>
      <c r="F56" s="61">
        <v>3.0000000000000027E-2</v>
      </c>
      <c r="G56" s="62" t="s">
        <v>4</v>
      </c>
      <c r="H56" s="24">
        <v>12</v>
      </c>
      <c r="I56" s="24" t="s">
        <v>42</v>
      </c>
      <c r="J56" s="54">
        <v>0</v>
      </c>
      <c r="K56" s="54">
        <v>0</v>
      </c>
      <c r="L56" s="54">
        <v>132880</v>
      </c>
      <c r="M56" s="54">
        <v>4110</v>
      </c>
      <c r="N56" s="172">
        <f t="shared" si="9"/>
        <v>136990</v>
      </c>
      <c r="O56" s="101"/>
      <c r="P56" s="102"/>
      <c r="Q56" s="102"/>
      <c r="R56" s="102"/>
      <c r="S56" s="38"/>
      <c r="T56" s="38"/>
      <c r="U56" s="175">
        <f t="shared" si="10"/>
        <v>0</v>
      </c>
      <c r="V56" s="40">
        <v>2.8730000000000002</v>
      </c>
      <c r="W56" s="56">
        <v>3.4860000000000002</v>
      </c>
      <c r="X56" s="57">
        <f t="shared" si="144"/>
        <v>3960.92</v>
      </c>
      <c r="Y56" s="14">
        <v>194.95</v>
      </c>
      <c r="Z56" s="14">
        <v>236.57</v>
      </c>
      <c r="AA56" s="26">
        <f t="shared" si="12"/>
        <v>2354.38</v>
      </c>
      <c r="AB56" s="27">
        <f>+X56+AA56</f>
        <v>6315.3</v>
      </c>
      <c r="AC56" s="79">
        <f t="shared" si="146"/>
        <v>6315.3</v>
      </c>
      <c r="AD56" s="73">
        <v>0.23</v>
      </c>
      <c r="AE56" s="74">
        <f t="shared" si="147"/>
        <v>1452.52</v>
      </c>
      <c r="AF56" s="80">
        <f t="shared" si="148"/>
        <v>7767.82</v>
      </c>
      <c r="AG56" s="3"/>
    </row>
    <row r="57" spans="2:34" ht="30.75" customHeight="1" x14ac:dyDescent="0.2">
      <c r="B57" s="106" t="s">
        <v>19</v>
      </c>
      <c r="C57" s="24">
        <v>1</v>
      </c>
      <c r="D57" s="24">
        <v>0</v>
      </c>
      <c r="E57" s="61">
        <v>0.92030000000000012</v>
      </c>
      <c r="F57" s="61">
        <v>7.9699999999999882E-2</v>
      </c>
      <c r="G57" s="62" t="s">
        <v>4</v>
      </c>
      <c r="H57" s="24">
        <v>12</v>
      </c>
      <c r="I57" s="24" t="s">
        <v>42</v>
      </c>
      <c r="J57" s="54">
        <v>141114</v>
      </c>
      <c r="K57" s="54">
        <v>12221</v>
      </c>
      <c r="L57" s="54">
        <v>10036</v>
      </c>
      <c r="M57" s="54">
        <v>869</v>
      </c>
      <c r="N57" s="172">
        <f t="shared" ref="N57:N58" si="149">+J57+K57+L57+M57</f>
        <v>164240</v>
      </c>
      <c r="O57" s="101"/>
      <c r="P57" s="102"/>
      <c r="Q57" s="102"/>
      <c r="R57" s="102"/>
      <c r="S57" s="38"/>
      <c r="T57" s="38"/>
      <c r="U57" s="175">
        <f t="shared" ref="U57:U58" si="150">+ROUND((J57*O57/100+K57*P57/100+L57*Q57/100+M57*R57/100+C57*H57*S57+D57*H57*T57),2)</f>
        <v>0</v>
      </c>
      <c r="V57" s="40">
        <v>2.8730000000000002</v>
      </c>
      <c r="W57" s="56">
        <v>3.4860000000000002</v>
      </c>
      <c r="X57" s="57">
        <f t="shared" ref="X57:X58" si="151">+ROUND((J57+L57)*V57/100+(K57+M57)*W57/100,2)</f>
        <v>4798.8599999999997</v>
      </c>
      <c r="Y57" s="14">
        <v>194.95</v>
      </c>
      <c r="Z57" s="14">
        <v>236.57</v>
      </c>
      <c r="AA57" s="26">
        <f t="shared" ref="AA57:AA58" si="152">+ROUND((C57*H57*Y57*E57)+(C57*H57*Z57*F57)+(D57*H57*Y57*E57)+(D57*H57*Z57*F57),2)</f>
        <v>2379.21</v>
      </c>
      <c r="AB57" s="27">
        <f>+X57+AA57</f>
        <v>7178.07</v>
      </c>
      <c r="AC57" s="79">
        <f t="shared" ref="AC57:AC58" si="153">+U57+AB57</f>
        <v>7178.07</v>
      </c>
      <c r="AD57" s="73">
        <v>0.23</v>
      </c>
      <c r="AE57" s="74">
        <f t="shared" ref="AE57:AE58" si="154">+ROUND(AC57*AD57,2)</f>
        <v>1650.96</v>
      </c>
      <c r="AF57" s="80">
        <f t="shared" ref="AF57:AF58" si="155">+AE57+AC57</f>
        <v>8829.0299999999988</v>
      </c>
      <c r="AG57" s="3"/>
    </row>
    <row r="58" spans="2:34" ht="30.75" customHeight="1" x14ac:dyDescent="0.2">
      <c r="B58" s="106" t="s">
        <v>19</v>
      </c>
      <c r="C58" s="24">
        <v>1</v>
      </c>
      <c r="D58" s="24">
        <v>0</v>
      </c>
      <c r="E58" s="61">
        <v>0.61419999999999997</v>
      </c>
      <c r="F58" s="61">
        <v>0.38580000000000003</v>
      </c>
      <c r="G58" s="62" t="s">
        <v>4</v>
      </c>
      <c r="H58" s="24">
        <v>12</v>
      </c>
      <c r="I58" s="24" t="s">
        <v>42</v>
      </c>
      <c r="J58" s="54">
        <v>89299</v>
      </c>
      <c r="K58" s="54">
        <v>56091</v>
      </c>
      <c r="L58" s="54">
        <v>0</v>
      </c>
      <c r="M58" s="54">
        <v>0</v>
      </c>
      <c r="N58" s="172">
        <f t="shared" si="149"/>
        <v>145390</v>
      </c>
      <c r="O58" s="101"/>
      <c r="P58" s="102"/>
      <c r="Q58" s="102"/>
      <c r="R58" s="102"/>
      <c r="S58" s="38"/>
      <c r="T58" s="38"/>
      <c r="U58" s="175">
        <f t="shared" si="150"/>
        <v>0</v>
      </c>
      <c r="V58" s="40">
        <v>2.8730000000000002</v>
      </c>
      <c r="W58" s="56">
        <v>3.4860000000000002</v>
      </c>
      <c r="X58" s="57">
        <f t="shared" si="151"/>
        <v>4520.8900000000003</v>
      </c>
      <c r="Y58" s="14">
        <v>194.95</v>
      </c>
      <c r="Z58" s="14">
        <v>236.57</v>
      </c>
      <c r="AA58" s="26">
        <f t="shared" si="152"/>
        <v>2532.08</v>
      </c>
      <c r="AB58" s="27">
        <f>+X58+AA58</f>
        <v>7052.97</v>
      </c>
      <c r="AC58" s="79">
        <f t="shared" si="153"/>
        <v>7052.97</v>
      </c>
      <c r="AD58" s="73">
        <v>0.23</v>
      </c>
      <c r="AE58" s="74">
        <f t="shared" si="154"/>
        <v>1622.18</v>
      </c>
      <c r="AF58" s="80">
        <f t="shared" si="155"/>
        <v>8675.15</v>
      </c>
      <c r="AG58" s="3"/>
    </row>
    <row r="59" spans="2:34" ht="30.75" customHeight="1" thickBot="1" x14ac:dyDescent="0.25">
      <c r="B59" s="122" t="s">
        <v>19</v>
      </c>
      <c r="C59" s="25">
        <v>1</v>
      </c>
      <c r="D59" s="25">
        <v>0</v>
      </c>
      <c r="E59" s="67">
        <v>0.28360000000000002</v>
      </c>
      <c r="F59" s="67">
        <v>0.71639999999999993</v>
      </c>
      <c r="G59" s="115" t="s">
        <v>4</v>
      </c>
      <c r="H59" s="25">
        <v>12</v>
      </c>
      <c r="I59" s="25" t="s">
        <v>42</v>
      </c>
      <c r="J59" s="55">
        <v>0</v>
      </c>
      <c r="K59" s="55">
        <v>0</v>
      </c>
      <c r="L59" s="55">
        <v>31000</v>
      </c>
      <c r="M59" s="55">
        <v>78310</v>
      </c>
      <c r="N59" s="173">
        <f t="shared" ref="N59" si="156">+J59+K59+L59+M59</f>
        <v>109310</v>
      </c>
      <c r="O59" s="103"/>
      <c r="P59" s="104"/>
      <c r="Q59" s="104"/>
      <c r="R59" s="104"/>
      <c r="S59" s="39"/>
      <c r="T59" s="39"/>
      <c r="U59" s="176">
        <f t="shared" ref="U59" si="157">+ROUND((J59*O59/100+K59*P59/100+L59*Q59/100+M59*R59/100+C59*H59*S59+D59*H59*T59),2)</f>
        <v>0</v>
      </c>
      <c r="V59" s="41">
        <v>2.8730000000000002</v>
      </c>
      <c r="W59" s="59">
        <v>3.4860000000000002</v>
      </c>
      <c r="X59" s="60">
        <f t="shared" ref="X59" si="158">+ROUND((J59+L59)*V59/100+(K59+M59)*W59/100,2)</f>
        <v>3620.52</v>
      </c>
      <c r="Y59" s="116">
        <v>194.95</v>
      </c>
      <c r="Z59" s="116">
        <v>236.57</v>
      </c>
      <c r="AA59" s="28">
        <f t="shared" ref="AA59" si="159">+ROUND((C59*H59*Y59*E59)+(C59*H59*Z59*F59)+(D59*H59*Y59*E59)+(D59*H59*Z59*F59),2)</f>
        <v>2697.2</v>
      </c>
      <c r="AB59" s="29">
        <f>+X59+AA59</f>
        <v>6317.7199999999993</v>
      </c>
      <c r="AC59" s="81">
        <f t="shared" ref="AC59" si="160">+U59+AB59</f>
        <v>6317.7199999999993</v>
      </c>
      <c r="AD59" s="82">
        <v>0.23</v>
      </c>
      <c r="AE59" s="83">
        <f t="shared" ref="AE59" si="161">+ROUND(AC59*AD59,2)</f>
        <v>1453.08</v>
      </c>
      <c r="AF59" s="84">
        <f t="shared" ref="AF59" si="162">+AE59+AC59</f>
        <v>7770.7999999999993</v>
      </c>
      <c r="AG59" s="3"/>
    </row>
    <row r="60" spans="2:34" ht="30.75" customHeight="1" x14ac:dyDescent="0.2">
      <c r="B60" s="123" t="s">
        <v>18</v>
      </c>
      <c r="C60" s="88">
        <v>20</v>
      </c>
      <c r="D60" s="88">
        <v>0</v>
      </c>
      <c r="E60" s="117">
        <v>1</v>
      </c>
      <c r="F60" s="117">
        <v>0</v>
      </c>
      <c r="G60" s="88">
        <v>3920</v>
      </c>
      <c r="H60" s="88">
        <v>12</v>
      </c>
      <c r="I60" s="88">
        <v>8784</v>
      </c>
      <c r="J60" s="89">
        <v>6458460</v>
      </c>
      <c r="K60" s="89">
        <v>0</v>
      </c>
      <c r="L60" s="89">
        <v>216190</v>
      </c>
      <c r="M60" s="89">
        <v>0</v>
      </c>
      <c r="N60" s="172">
        <f t="shared" si="9"/>
        <v>6674650</v>
      </c>
      <c r="O60" s="99"/>
      <c r="P60" s="100"/>
      <c r="Q60" s="100"/>
      <c r="R60" s="100"/>
      <c r="S60" s="44"/>
      <c r="T60" s="44"/>
      <c r="U60" s="174">
        <f t="shared" si="10"/>
        <v>0</v>
      </c>
      <c r="V60" s="90">
        <v>2.605</v>
      </c>
      <c r="W60" s="91">
        <v>3.161</v>
      </c>
      <c r="X60" s="92">
        <f t="shared" si="53"/>
        <v>173874.63</v>
      </c>
      <c r="Y60" s="118">
        <v>0.505</v>
      </c>
      <c r="Z60" s="118">
        <v>0.61299999999999999</v>
      </c>
      <c r="AA60" s="93">
        <f t="shared" ref="AA60:AA64" si="163">+ROUND(G60*I60*Y60/100*E60+G60*I60*Z60/100*F60,2)</f>
        <v>173888.06</v>
      </c>
      <c r="AB60" s="94">
        <f t="shared" si="55"/>
        <v>347762.69</v>
      </c>
      <c r="AC60" s="95">
        <f t="shared" si="134"/>
        <v>347762.69</v>
      </c>
      <c r="AD60" s="96">
        <v>0.23</v>
      </c>
      <c r="AE60" s="97">
        <f t="shared" si="135"/>
        <v>79985.42</v>
      </c>
      <c r="AF60" s="98">
        <f t="shared" si="136"/>
        <v>427748.11</v>
      </c>
      <c r="AG60" s="3"/>
    </row>
    <row r="61" spans="2:34" ht="30.75" customHeight="1" x14ac:dyDescent="0.2">
      <c r="B61" s="124" t="s">
        <v>18</v>
      </c>
      <c r="C61" s="24">
        <v>0</v>
      </c>
      <c r="D61" s="24">
        <v>3</v>
      </c>
      <c r="E61" s="61">
        <v>0</v>
      </c>
      <c r="F61" s="61">
        <v>1</v>
      </c>
      <c r="G61" s="24">
        <v>505</v>
      </c>
      <c r="H61" s="24">
        <v>12</v>
      </c>
      <c r="I61" s="24">
        <v>8784</v>
      </c>
      <c r="J61" s="54">
        <v>0</v>
      </c>
      <c r="K61" s="54">
        <v>92080</v>
      </c>
      <c r="L61" s="54">
        <v>0</v>
      </c>
      <c r="M61" s="54">
        <v>394470</v>
      </c>
      <c r="N61" s="172">
        <f t="shared" si="9"/>
        <v>486550</v>
      </c>
      <c r="O61" s="101"/>
      <c r="P61" s="102"/>
      <c r="Q61" s="102"/>
      <c r="R61" s="102"/>
      <c r="S61" s="38"/>
      <c r="T61" s="38"/>
      <c r="U61" s="175">
        <f t="shared" si="10"/>
        <v>0</v>
      </c>
      <c r="V61" s="40">
        <v>2.605</v>
      </c>
      <c r="W61" s="56">
        <v>3.161</v>
      </c>
      <c r="X61" s="57">
        <f t="shared" ref="X61:X64" si="164">+ROUND((J61+L61)*V61/100+(K61+M61)*W61/100,2)</f>
        <v>15379.85</v>
      </c>
      <c r="Y61" s="36">
        <v>0.505</v>
      </c>
      <c r="Z61" s="36">
        <v>0.61299999999999999</v>
      </c>
      <c r="AA61" s="26">
        <f t="shared" si="163"/>
        <v>27192.19</v>
      </c>
      <c r="AB61" s="27">
        <f t="shared" ref="AB61:AB64" si="165">+X61+AA61</f>
        <v>42572.04</v>
      </c>
      <c r="AC61" s="79">
        <f t="shared" ref="AC61:AC64" si="166">+U61+AB61</f>
        <v>42572.04</v>
      </c>
      <c r="AD61" s="73">
        <v>0.23</v>
      </c>
      <c r="AE61" s="74">
        <f t="shared" ref="AE61:AE64" si="167">+ROUND(AC61*AD61,2)</f>
        <v>9791.57</v>
      </c>
      <c r="AF61" s="80">
        <f t="shared" ref="AF61:AF64" si="168">+AE61+AC61</f>
        <v>52363.61</v>
      </c>
      <c r="AG61" s="3"/>
    </row>
    <row r="62" spans="2:34" ht="30.75" customHeight="1" x14ac:dyDescent="0.2">
      <c r="B62" s="124" t="s">
        <v>18</v>
      </c>
      <c r="C62" s="24">
        <v>1</v>
      </c>
      <c r="D62" s="24">
        <v>0</v>
      </c>
      <c r="E62" s="61">
        <v>0.48659999999999998</v>
      </c>
      <c r="F62" s="61">
        <v>0.51340000000000008</v>
      </c>
      <c r="G62" s="24">
        <v>132</v>
      </c>
      <c r="H62" s="24">
        <v>12</v>
      </c>
      <c r="I62" s="24">
        <v>8784</v>
      </c>
      <c r="J62" s="54">
        <v>0</v>
      </c>
      <c r="K62" s="54">
        <v>0</v>
      </c>
      <c r="L62" s="54">
        <v>131650</v>
      </c>
      <c r="M62" s="54">
        <v>138900</v>
      </c>
      <c r="N62" s="172">
        <f t="shared" si="9"/>
        <v>270550</v>
      </c>
      <c r="O62" s="101"/>
      <c r="P62" s="102"/>
      <c r="Q62" s="102"/>
      <c r="R62" s="102"/>
      <c r="S62" s="38"/>
      <c r="T62" s="38"/>
      <c r="U62" s="175">
        <f t="shared" si="10"/>
        <v>0</v>
      </c>
      <c r="V62" s="40">
        <v>2.605</v>
      </c>
      <c r="W62" s="56">
        <v>3.161</v>
      </c>
      <c r="X62" s="57">
        <f t="shared" si="164"/>
        <v>7820.11</v>
      </c>
      <c r="Y62" s="36">
        <v>0.505</v>
      </c>
      <c r="Z62" s="36">
        <v>0.61299999999999999</v>
      </c>
      <c r="AA62" s="26">
        <f t="shared" si="163"/>
        <v>6498.32</v>
      </c>
      <c r="AB62" s="27">
        <f t="shared" si="165"/>
        <v>14318.43</v>
      </c>
      <c r="AC62" s="79">
        <f t="shared" si="166"/>
        <v>14318.43</v>
      </c>
      <c r="AD62" s="73">
        <v>0.23</v>
      </c>
      <c r="AE62" s="74">
        <f t="shared" si="167"/>
        <v>3293.24</v>
      </c>
      <c r="AF62" s="80">
        <f t="shared" si="168"/>
        <v>17611.669999999998</v>
      </c>
      <c r="AG62" s="3"/>
    </row>
    <row r="63" spans="2:34" ht="30.75" customHeight="1" x14ac:dyDescent="0.2">
      <c r="B63" s="124" t="s">
        <v>18</v>
      </c>
      <c r="C63" s="24">
        <v>1</v>
      </c>
      <c r="D63" s="24">
        <v>0</v>
      </c>
      <c r="E63" s="61">
        <v>0.45169999999999999</v>
      </c>
      <c r="F63" s="61">
        <v>0.54830000000000001</v>
      </c>
      <c r="G63" s="24">
        <v>219</v>
      </c>
      <c r="H63" s="24">
        <v>12</v>
      </c>
      <c r="I63" s="24">
        <v>8784</v>
      </c>
      <c r="J63" s="54">
        <v>0</v>
      </c>
      <c r="K63" s="54">
        <v>0</v>
      </c>
      <c r="L63" s="54">
        <v>207461</v>
      </c>
      <c r="M63" s="54">
        <v>251829</v>
      </c>
      <c r="N63" s="172">
        <f t="shared" si="9"/>
        <v>459290</v>
      </c>
      <c r="O63" s="101"/>
      <c r="P63" s="102"/>
      <c r="Q63" s="102"/>
      <c r="R63" s="102"/>
      <c r="S63" s="38"/>
      <c r="T63" s="38"/>
      <c r="U63" s="175">
        <f t="shared" si="10"/>
        <v>0</v>
      </c>
      <c r="V63" s="40">
        <v>2.605</v>
      </c>
      <c r="W63" s="56">
        <v>3.161</v>
      </c>
      <c r="X63" s="57">
        <f t="shared" si="164"/>
        <v>13364.67</v>
      </c>
      <c r="Y63" s="36">
        <v>0.505</v>
      </c>
      <c r="Z63" s="36">
        <v>0.61299999999999999</v>
      </c>
      <c r="AA63" s="26">
        <f t="shared" si="163"/>
        <v>10853.81</v>
      </c>
      <c r="AB63" s="27">
        <f t="shared" si="165"/>
        <v>24218.48</v>
      </c>
      <c r="AC63" s="79">
        <f t="shared" si="166"/>
        <v>24218.48</v>
      </c>
      <c r="AD63" s="73">
        <v>0.23</v>
      </c>
      <c r="AE63" s="74">
        <f t="shared" si="167"/>
        <v>5570.25</v>
      </c>
      <c r="AF63" s="80">
        <f t="shared" si="168"/>
        <v>29788.73</v>
      </c>
      <c r="AG63" s="3"/>
    </row>
    <row r="64" spans="2:34" ht="30.75" customHeight="1" x14ac:dyDescent="0.2">
      <c r="B64" s="124" t="s">
        <v>18</v>
      </c>
      <c r="C64" s="24">
        <v>1</v>
      </c>
      <c r="D64" s="24">
        <v>0</v>
      </c>
      <c r="E64" s="61">
        <v>0.43580000000000002</v>
      </c>
      <c r="F64" s="61">
        <v>0.56420000000000003</v>
      </c>
      <c r="G64" s="24">
        <v>165</v>
      </c>
      <c r="H64" s="24">
        <v>12</v>
      </c>
      <c r="I64" s="24">
        <v>8784</v>
      </c>
      <c r="J64" s="54">
        <v>70735</v>
      </c>
      <c r="K64" s="54">
        <v>91575</v>
      </c>
      <c r="L64" s="54">
        <v>0</v>
      </c>
      <c r="M64" s="54">
        <v>0</v>
      </c>
      <c r="N64" s="172">
        <f t="shared" si="9"/>
        <v>162310</v>
      </c>
      <c r="O64" s="101"/>
      <c r="P64" s="102"/>
      <c r="Q64" s="102"/>
      <c r="R64" s="102"/>
      <c r="S64" s="38"/>
      <c r="T64" s="38"/>
      <c r="U64" s="175">
        <f t="shared" si="10"/>
        <v>0</v>
      </c>
      <c r="V64" s="40">
        <v>2.605</v>
      </c>
      <c r="W64" s="56">
        <v>3.161</v>
      </c>
      <c r="X64" s="57">
        <f t="shared" si="164"/>
        <v>4737.33</v>
      </c>
      <c r="Y64" s="36">
        <v>0.505</v>
      </c>
      <c r="Z64" s="36">
        <v>0.61299999999999999</v>
      </c>
      <c r="AA64" s="26">
        <f t="shared" si="163"/>
        <v>8202.42</v>
      </c>
      <c r="AB64" s="27">
        <f t="shared" si="165"/>
        <v>12939.75</v>
      </c>
      <c r="AC64" s="79">
        <f t="shared" si="166"/>
        <v>12939.75</v>
      </c>
      <c r="AD64" s="73">
        <v>0.23</v>
      </c>
      <c r="AE64" s="74">
        <f t="shared" si="167"/>
        <v>2976.14</v>
      </c>
      <c r="AF64" s="80">
        <f t="shared" si="168"/>
        <v>15915.89</v>
      </c>
      <c r="AG64" s="3"/>
    </row>
    <row r="65" spans="2:33" ht="30.75" customHeight="1" x14ac:dyDescent="0.2">
      <c r="B65" s="124" t="s">
        <v>18</v>
      </c>
      <c r="C65" s="24">
        <v>1</v>
      </c>
      <c r="D65" s="24">
        <v>0</v>
      </c>
      <c r="E65" s="61">
        <v>0.1938</v>
      </c>
      <c r="F65" s="61">
        <v>0.80620000000000003</v>
      </c>
      <c r="G65" s="24">
        <v>132</v>
      </c>
      <c r="H65" s="24">
        <v>12</v>
      </c>
      <c r="I65" s="24">
        <v>8784</v>
      </c>
      <c r="J65" s="54">
        <v>33591</v>
      </c>
      <c r="K65" s="54">
        <v>139739</v>
      </c>
      <c r="L65" s="54">
        <v>0</v>
      </c>
      <c r="M65" s="54">
        <v>0</v>
      </c>
      <c r="N65" s="172">
        <f t="shared" ref="N65:N67" si="169">+J65+K65+L65+M65</f>
        <v>173330</v>
      </c>
      <c r="O65" s="101"/>
      <c r="P65" s="102"/>
      <c r="Q65" s="102"/>
      <c r="R65" s="102"/>
      <c r="S65" s="38"/>
      <c r="T65" s="38"/>
      <c r="U65" s="175">
        <f t="shared" ref="U65:U67" si="170">+ROUND((J65*O65/100+K65*P65/100+L65*Q65/100+M65*R65/100+C65*H65*S65+D65*H65*T65),2)</f>
        <v>0</v>
      </c>
      <c r="V65" s="40">
        <v>2.605</v>
      </c>
      <c r="W65" s="56">
        <v>3.161</v>
      </c>
      <c r="X65" s="57">
        <f t="shared" ref="X65:X66" si="171">+ROUND((J65+L65)*V65/100+(K65+M65)*W65/100,2)</f>
        <v>5292.2</v>
      </c>
      <c r="Y65" s="36">
        <v>0.505</v>
      </c>
      <c r="Z65" s="36">
        <v>0.61299999999999999</v>
      </c>
      <c r="AA65" s="26">
        <f t="shared" ref="AA65:AA66" si="172">+ROUND(G65*I65*Y65/100*E65+G65*I65*Z65/100*F65,2)</f>
        <v>6864.98</v>
      </c>
      <c r="AB65" s="27">
        <f t="shared" ref="AB65:AB66" si="173">+X65+AA65</f>
        <v>12157.18</v>
      </c>
      <c r="AC65" s="79">
        <f t="shared" ref="AC65:AC67" si="174">+U65+AB65</f>
        <v>12157.18</v>
      </c>
      <c r="AD65" s="73">
        <v>0.23</v>
      </c>
      <c r="AE65" s="74">
        <f t="shared" ref="AE65:AE67" si="175">+ROUND(AC65*AD65,2)</f>
        <v>2796.15</v>
      </c>
      <c r="AF65" s="80">
        <f t="shared" ref="AF65:AF67" si="176">+AE65+AC65</f>
        <v>14953.33</v>
      </c>
      <c r="AG65" s="3"/>
    </row>
    <row r="66" spans="2:33" ht="30.75" customHeight="1" thickBot="1" x14ac:dyDescent="0.25">
      <c r="B66" s="178" t="s">
        <v>18</v>
      </c>
      <c r="C66" s="179">
        <v>1</v>
      </c>
      <c r="D66" s="179">
        <v>0</v>
      </c>
      <c r="E66" s="180">
        <v>3.5499999999999997E-2</v>
      </c>
      <c r="F66" s="180">
        <v>0.96450000000000002</v>
      </c>
      <c r="G66" s="179">
        <v>439</v>
      </c>
      <c r="H66" s="179">
        <v>12</v>
      </c>
      <c r="I66" s="179">
        <v>8784</v>
      </c>
      <c r="J66" s="181">
        <v>47624</v>
      </c>
      <c r="K66" s="181">
        <v>1293906</v>
      </c>
      <c r="L66" s="181">
        <v>0</v>
      </c>
      <c r="M66" s="181">
        <v>0</v>
      </c>
      <c r="N66" s="182">
        <f t="shared" si="169"/>
        <v>1341530</v>
      </c>
      <c r="O66" s="184"/>
      <c r="P66" s="185"/>
      <c r="Q66" s="185"/>
      <c r="R66" s="185"/>
      <c r="S66" s="186"/>
      <c r="T66" s="186"/>
      <c r="U66" s="187">
        <f t="shared" si="170"/>
        <v>0</v>
      </c>
      <c r="V66" s="188">
        <v>2.605</v>
      </c>
      <c r="W66" s="189">
        <v>3.161</v>
      </c>
      <c r="X66" s="190">
        <f t="shared" si="171"/>
        <v>42140.97</v>
      </c>
      <c r="Y66" s="191">
        <v>0.505</v>
      </c>
      <c r="Z66" s="191">
        <v>0.61299999999999999</v>
      </c>
      <c r="AA66" s="192">
        <f t="shared" si="172"/>
        <v>23490.51</v>
      </c>
      <c r="AB66" s="193">
        <f t="shared" si="173"/>
        <v>65631.48</v>
      </c>
      <c r="AC66" s="195">
        <f t="shared" si="174"/>
        <v>65631.48</v>
      </c>
      <c r="AD66" s="196">
        <v>0.23</v>
      </c>
      <c r="AE66" s="197">
        <f t="shared" si="175"/>
        <v>15095.24</v>
      </c>
      <c r="AF66" s="198">
        <f t="shared" si="176"/>
        <v>80726.720000000001</v>
      </c>
      <c r="AG66" s="3"/>
    </row>
    <row r="67" spans="2:33" ht="30.75" customHeight="1" x14ac:dyDescent="0.2">
      <c r="B67" s="199" t="s">
        <v>21</v>
      </c>
      <c r="C67" s="64">
        <v>1</v>
      </c>
      <c r="D67" s="64">
        <v>0</v>
      </c>
      <c r="E67" s="119">
        <v>1</v>
      </c>
      <c r="F67" s="119">
        <v>0</v>
      </c>
      <c r="G67" s="64">
        <v>1031</v>
      </c>
      <c r="H67" s="64">
        <v>12</v>
      </c>
      <c r="I67" s="64">
        <v>8784</v>
      </c>
      <c r="J67" s="183">
        <v>985700</v>
      </c>
      <c r="K67" s="183">
        <v>0</v>
      </c>
      <c r="L67" s="183">
        <v>0</v>
      </c>
      <c r="M67" s="183">
        <v>0</v>
      </c>
      <c r="N67" s="45">
        <f t="shared" si="169"/>
        <v>985700</v>
      </c>
      <c r="O67" s="99"/>
      <c r="P67" s="100"/>
      <c r="Q67" s="100"/>
      <c r="R67" s="100"/>
      <c r="S67" s="44"/>
      <c r="T67" s="44"/>
      <c r="U67" s="174">
        <f t="shared" si="170"/>
        <v>0</v>
      </c>
      <c r="V67" s="46">
        <v>2.4540000000000002</v>
      </c>
      <c r="W67" s="58">
        <v>2.9780000000000002</v>
      </c>
      <c r="X67" s="47">
        <f>+ROUND((J67+L67)*V67/100+(K67+M67)*W67/100,2)</f>
        <v>24189.08</v>
      </c>
      <c r="Y67" s="194">
        <v>0.46400000000000002</v>
      </c>
      <c r="Z67" s="194">
        <v>0.56299999999999994</v>
      </c>
      <c r="AA67" s="49">
        <f>+ROUND(G67*I67*Y67/100*E67+G67*I67*Z67/100*F67,2)</f>
        <v>42021.25</v>
      </c>
      <c r="AB67" s="50">
        <f>+X67+AA67</f>
        <v>66210.33</v>
      </c>
      <c r="AC67" s="75">
        <f t="shared" si="174"/>
        <v>66210.33</v>
      </c>
      <c r="AD67" s="76">
        <v>0.23</v>
      </c>
      <c r="AE67" s="77">
        <f t="shared" si="175"/>
        <v>15228.38</v>
      </c>
      <c r="AF67" s="78">
        <f t="shared" si="176"/>
        <v>81438.710000000006</v>
      </c>
      <c r="AG67" s="3"/>
    </row>
    <row r="68" spans="2:33" ht="30.75" customHeight="1" thickBot="1" x14ac:dyDescent="0.25">
      <c r="B68" s="200" t="s">
        <v>21</v>
      </c>
      <c r="C68" s="25">
        <v>1</v>
      </c>
      <c r="D68" s="25">
        <v>0</v>
      </c>
      <c r="E68" s="67">
        <v>0.97850000000000004</v>
      </c>
      <c r="F68" s="67">
        <v>2.1499999999999964E-2</v>
      </c>
      <c r="G68" s="25">
        <v>878</v>
      </c>
      <c r="H68" s="25">
        <v>12</v>
      </c>
      <c r="I68" s="25">
        <v>8784</v>
      </c>
      <c r="J68" s="55">
        <v>0</v>
      </c>
      <c r="K68" s="55">
        <v>0</v>
      </c>
      <c r="L68" s="55">
        <v>2033695</v>
      </c>
      <c r="M68" s="55">
        <v>44685</v>
      </c>
      <c r="N68" s="85">
        <f t="shared" si="9"/>
        <v>2078380</v>
      </c>
      <c r="O68" s="103"/>
      <c r="P68" s="104"/>
      <c r="Q68" s="104"/>
      <c r="R68" s="104"/>
      <c r="S68" s="39"/>
      <c r="T68" s="39"/>
      <c r="U68" s="177">
        <f t="shared" si="10"/>
        <v>0</v>
      </c>
      <c r="V68" s="41">
        <v>2.4540000000000002</v>
      </c>
      <c r="W68" s="59">
        <v>2.9780000000000002</v>
      </c>
      <c r="X68" s="60">
        <f>+ROUND((J68+L68)*V68/100+(K68+M68)*W68/100,2)</f>
        <v>51237.59</v>
      </c>
      <c r="Y68" s="37">
        <v>0.46400000000000002</v>
      </c>
      <c r="Z68" s="37">
        <v>0.56299999999999994</v>
      </c>
      <c r="AA68" s="28">
        <f>+ROUND(G68*I68*Y68/100*E68+G68*I68*Z68/100*F68,2)</f>
        <v>35949.47</v>
      </c>
      <c r="AB68" s="29">
        <f>+X68+AA68</f>
        <v>87187.06</v>
      </c>
      <c r="AC68" s="81">
        <f t="shared" si="134"/>
        <v>87187.06</v>
      </c>
      <c r="AD68" s="82">
        <v>0.23</v>
      </c>
      <c r="AE68" s="83">
        <f t="shared" si="135"/>
        <v>20053.02</v>
      </c>
      <c r="AF68" s="84">
        <f t="shared" si="136"/>
        <v>107240.08</v>
      </c>
      <c r="AG68" s="3"/>
    </row>
    <row r="69" spans="2:33" ht="39" customHeight="1" thickBot="1" x14ac:dyDescent="0.25">
      <c r="B69" s="15"/>
      <c r="C69" s="15"/>
      <c r="D69" s="15"/>
      <c r="E69" s="15"/>
      <c r="F69" s="15"/>
      <c r="G69" s="16"/>
      <c r="H69" s="15"/>
      <c r="I69" s="1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9"/>
      <c r="V69" s="17"/>
      <c r="W69" s="17"/>
      <c r="X69" s="18"/>
      <c r="Y69" s="19"/>
      <c r="Z69" s="19"/>
      <c r="AA69" s="20"/>
      <c r="AB69" s="20"/>
      <c r="AC69" s="69">
        <f>SUM(AC9:AC68)</f>
        <v>1139759.9500000002</v>
      </c>
      <c r="AD69" s="70">
        <v>0.23</v>
      </c>
      <c r="AE69" s="71">
        <f>SUM(AE9:AE68)</f>
        <v>262144.80000000005</v>
      </c>
      <c r="AF69" s="72">
        <f>SUM(AF9:AF68)</f>
        <v>1401904.75</v>
      </c>
      <c r="AG69" s="3"/>
    </row>
    <row r="70" spans="2:33" ht="28.5" customHeight="1" x14ac:dyDescent="0.2">
      <c r="B70" s="161" t="s">
        <v>76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0"/>
      <c r="W70" s="10"/>
      <c r="X70" s="86"/>
      <c r="Y70" s="7"/>
      <c r="Z70" s="7"/>
      <c r="AA70" s="8"/>
      <c r="AB70" s="8"/>
      <c r="AC70" s="8"/>
      <c r="AD70" s="9"/>
      <c r="AE70" s="9"/>
      <c r="AF70" s="33" t="s">
        <v>55</v>
      </c>
      <c r="AG70" s="3"/>
    </row>
    <row r="71" spans="2:33" ht="68.25" customHeight="1" x14ac:dyDescent="0.2">
      <c r="B71" s="161" t="s">
        <v>60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0"/>
      <c r="W71" s="10"/>
      <c r="X71" s="10"/>
      <c r="Y71" s="156"/>
      <c r="Z71" s="157"/>
      <c r="AA71" s="158"/>
      <c r="AB71" s="6"/>
      <c r="AC71" s="6"/>
      <c r="AD71" s="9"/>
      <c r="AE71" s="9"/>
      <c r="AF71" s="9"/>
      <c r="AG71" s="3"/>
    </row>
    <row r="72" spans="2:33" ht="34.5" customHeight="1" x14ac:dyDescent="0.2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159"/>
      <c r="Z72" s="160"/>
      <c r="AA72" s="160"/>
      <c r="AB72" s="32"/>
      <c r="AC72" s="32"/>
    </row>
    <row r="73" spans="2:33" ht="18" customHeight="1" x14ac:dyDescent="0.2">
      <c r="B73" s="34" t="s">
        <v>51</v>
      </c>
      <c r="J73" s="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</row>
    <row r="74" spans="2:33" ht="18" customHeight="1" x14ac:dyDescent="0.2">
      <c r="B74" s="35" t="s">
        <v>43</v>
      </c>
      <c r="J74" s="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</row>
    <row r="75" spans="2:33" ht="18" customHeight="1" x14ac:dyDescent="0.2">
      <c r="B75" s="35" t="s">
        <v>44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AA75" s="87"/>
    </row>
    <row r="76" spans="2:33" ht="18" customHeight="1" x14ac:dyDescent="0.2">
      <c r="B76" s="35" t="s">
        <v>45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</row>
    <row r="77" spans="2:33" ht="24.75" customHeight="1" x14ac:dyDescent="0.2">
      <c r="J77" s="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</row>
    <row r="78" spans="2:33" ht="24.75" customHeight="1" x14ac:dyDescent="0.2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</row>
    <row r="79" spans="2:33" ht="24.75" customHeight="1" x14ac:dyDescent="0.2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33" ht="24.75" customHeight="1" x14ac:dyDescent="0.2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4" ht="24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</sheetData>
  <mergeCells count="30">
    <mergeCell ref="C6:F6"/>
    <mergeCell ref="Y71:AA71"/>
    <mergeCell ref="Y72:AA72"/>
    <mergeCell ref="AA6:AA7"/>
    <mergeCell ref="B71:U71"/>
    <mergeCell ref="J6:K6"/>
    <mergeCell ref="B6:B7"/>
    <mergeCell ref="G6:G7"/>
    <mergeCell ref="H6:H7"/>
    <mergeCell ref="I6:I7"/>
    <mergeCell ref="S6:T6"/>
    <mergeCell ref="B70:U70"/>
    <mergeCell ref="V6:W6"/>
    <mergeCell ref="Y6:Z6"/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2023-04-27T11:17:35Z</cp:lastPrinted>
  <dcterms:created xsi:type="dcterms:W3CDTF">2015-09-16T11:15:51Z</dcterms:created>
  <dcterms:modified xsi:type="dcterms:W3CDTF">2023-05-18T10:14:09Z</dcterms:modified>
</cp:coreProperties>
</file>