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kup materiałów biurowych i papieru\"/>
    </mc:Choice>
  </mc:AlternateContent>
  <xr:revisionPtr revIDLastSave="0" documentId="8_{5D327E4A-69FC-438E-90B1-EF95DCC2249B}" xr6:coauthVersionLast="47" xr6:coauthVersionMax="47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Zam. I kw. 2021" sheetId="1" r:id="rId1"/>
    <sheet name="Zam. I kw. 2021_na_platformę" sheetId="2" state="hidden" r:id="rId2"/>
    <sheet name="Zam. II kw. 2021" sheetId="5" state="hidden" r:id="rId3"/>
    <sheet name="Zam. II kw. 2021_na_platformę" sheetId="7" state="hidden" r:id="rId4"/>
    <sheet name="Zam. III kw. 2021 " sheetId="9" r:id="rId5"/>
    <sheet name="Zam. III kw. 2021_na PZ" sheetId="10" r:id="rId6"/>
    <sheet name="Zam. I kw. 2022" sheetId="12" r:id="rId7"/>
    <sheet name="Zam. I kw.2022_na PZ" sheetId="14" r:id="rId8"/>
    <sheet name="Zam. II kw. 2022 " sheetId="15" r:id="rId9"/>
    <sheet name="Zam. II kw.2022_na PZ" sheetId="17" r:id="rId10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7" l="1"/>
  <c r="C62" i="15"/>
  <c r="F62" i="15" s="1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2" i="17"/>
  <c r="F51" i="15"/>
  <c r="C51" i="15"/>
  <c r="C52" i="15"/>
  <c r="F52" i="15" s="1"/>
  <c r="C37" i="15"/>
  <c r="F37" i="15" s="1"/>
  <c r="C33" i="15"/>
  <c r="F33" i="15" s="1"/>
  <c r="C42" i="15"/>
  <c r="F42" i="15" s="1"/>
  <c r="C64" i="15"/>
  <c r="F64" i="15" s="1"/>
  <c r="C43" i="15"/>
  <c r="F43" i="15" s="1"/>
  <c r="F76" i="17" l="1"/>
  <c r="C44" i="15"/>
  <c r="F44" i="15" s="1"/>
  <c r="C21" i="15"/>
  <c r="F21" i="15" s="1"/>
  <c r="C27" i="15"/>
  <c r="F27" i="15" s="1"/>
  <c r="C73" i="15"/>
  <c r="F73" i="15" s="1"/>
  <c r="C36" i="15"/>
  <c r="F36" i="15" s="1"/>
  <c r="C48" i="15"/>
  <c r="F48" i="15" s="1"/>
  <c r="C49" i="15"/>
  <c r="F49" i="15" s="1"/>
  <c r="C41" i="15"/>
  <c r="F41" i="15" s="1"/>
  <c r="C30" i="15"/>
  <c r="F30" i="15" s="1"/>
  <c r="C26" i="15"/>
  <c r="F26" i="15" s="1"/>
  <c r="C65" i="15"/>
  <c r="F65" i="15" s="1"/>
  <c r="C54" i="15"/>
  <c r="F54" i="15" s="1"/>
  <c r="C13" i="15"/>
  <c r="F13" i="15" s="1"/>
  <c r="C78" i="15"/>
  <c r="F78" i="15" s="1"/>
  <c r="C76" i="15"/>
  <c r="C77" i="15"/>
  <c r="F77" i="15" s="1"/>
  <c r="F76" i="15"/>
  <c r="C79" i="15"/>
  <c r="F79" i="15" s="1"/>
  <c r="C75" i="15"/>
  <c r="F75" i="15" s="1"/>
  <c r="C74" i="15"/>
  <c r="F74" i="15" s="1"/>
  <c r="C72" i="15"/>
  <c r="F72" i="15" s="1"/>
  <c r="C71" i="15"/>
  <c r="F71" i="15" s="1"/>
  <c r="C70" i="15"/>
  <c r="F70" i="15" s="1"/>
  <c r="C69" i="15"/>
  <c r="F69" i="15" s="1"/>
  <c r="C68" i="15"/>
  <c r="F68" i="15" s="1"/>
  <c r="C67" i="15"/>
  <c r="F67" i="15" s="1"/>
  <c r="C66" i="15"/>
  <c r="F66" i="15" s="1"/>
  <c r="C63" i="15"/>
  <c r="F63" i="15" s="1"/>
  <c r="C61" i="15"/>
  <c r="F61" i="15" s="1"/>
  <c r="C60" i="15"/>
  <c r="F60" i="15" s="1"/>
  <c r="C59" i="15"/>
  <c r="F59" i="15" s="1"/>
  <c r="C58" i="15"/>
  <c r="F58" i="15" s="1"/>
  <c r="C57" i="15"/>
  <c r="F57" i="15" s="1"/>
  <c r="C56" i="15"/>
  <c r="C55" i="15"/>
  <c r="F55" i="15" s="1"/>
  <c r="C53" i="15"/>
  <c r="F53" i="15" s="1"/>
  <c r="C50" i="15"/>
  <c r="F50" i="15" s="1"/>
  <c r="C47" i="15"/>
  <c r="F47" i="15" s="1"/>
  <c r="C46" i="15"/>
  <c r="F46" i="15" s="1"/>
  <c r="C45" i="15"/>
  <c r="F45" i="15" s="1"/>
  <c r="C40" i="15"/>
  <c r="F40" i="15" s="1"/>
  <c r="C39" i="15"/>
  <c r="F39" i="15" s="1"/>
  <c r="C38" i="15"/>
  <c r="F38" i="15" s="1"/>
  <c r="C35" i="15"/>
  <c r="F35" i="15" s="1"/>
  <c r="C34" i="15"/>
  <c r="F34" i="15" s="1"/>
  <c r="C32" i="15"/>
  <c r="F32" i="15" s="1"/>
  <c r="C31" i="15"/>
  <c r="F31" i="15" s="1"/>
  <c r="C29" i="15"/>
  <c r="F29" i="15" s="1"/>
  <c r="C28" i="15"/>
  <c r="F28" i="15" s="1"/>
  <c r="C25" i="15"/>
  <c r="F25" i="15" s="1"/>
  <c r="C24" i="15"/>
  <c r="F24" i="15" s="1"/>
  <c r="C23" i="15"/>
  <c r="F23" i="15" s="1"/>
  <c r="C22" i="15"/>
  <c r="F22" i="15" s="1"/>
  <c r="C20" i="15"/>
  <c r="F20" i="15" s="1"/>
  <c r="C19" i="15"/>
  <c r="F19" i="15" s="1"/>
  <c r="C18" i="15"/>
  <c r="F18" i="15" s="1"/>
  <c r="C17" i="15"/>
  <c r="F17" i="15" s="1"/>
  <c r="C16" i="15"/>
  <c r="F16" i="15" s="1"/>
  <c r="C15" i="15"/>
  <c r="F15" i="15" s="1"/>
  <c r="C14" i="15"/>
  <c r="F14" i="15" s="1"/>
  <c r="C12" i="15"/>
  <c r="F12" i="15" s="1"/>
  <c r="C11" i="15"/>
  <c r="F11" i="15" s="1"/>
  <c r="C10" i="15"/>
  <c r="F10" i="15" s="1"/>
  <c r="C9" i="15"/>
  <c r="F9" i="15" s="1"/>
  <c r="C8" i="15"/>
  <c r="F8" i="15" s="1"/>
  <c r="C7" i="15"/>
  <c r="F7" i="15" s="1"/>
  <c r="C6" i="15"/>
  <c r="F6" i="15" s="1"/>
  <c r="C5" i="15"/>
  <c r="F5" i="15" s="1"/>
  <c r="C4" i="15"/>
  <c r="F4" i="15" s="1"/>
  <c r="C3" i="15"/>
  <c r="F3" i="15" s="1"/>
  <c r="C2" i="15"/>
  <c r="F2" i="15" s="1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C2" i="12"/>
  <c r="F2" i="12" s="1"/>
  <c r="C3" i="12"/>
  <c r="F3" i="12" s="1"/>
  <c r="C4" i="12"/>
  <c r="F4" i="12" s="1"/>
  <c r="C5" i="12"/>
  <c r="F5" i="12" s="1"/>
  <c r="C6" i="12"/>
  <c r="F6" i="12" s="1"/>
  <c r="C7" i="12"/>
  <c r="F7" i="12" s="1"/>
  <c r="C8" i="12"/>
  <c r="F8" i="12" s="1"/>
  <c r="C9" i="12"/>
  <c r="F9" i="12" s="1"/>
  <c r="C10" i="12"/>
  <c r="F10" i="12" s="1"/>
  <c r="C11" i="12"/>
  <c r="F11" i="12" s="1"/>
  <c r="C12" i="12"/>
  <c r="F12" i="12" s="1"/>
  <c r="C13" i="12"/>
  <c r="F13" i="12" s="1"/>
  <c r="C14" i="12"/>
  <c r="F14" i="12" s="1"/>
  <c r="C15" i="12"/>
  <c r="F15" i="12" s="1"/>
  <c r="C16" i="12"/>
  <c r="F16" i="12" s="1"/>
  <c r="C17" i="12"/>
  <c r="F17" i="12" s="1"/>
  <c r="C18" i="12"/>
  <c r="F18" i="12" s="1"/>
  <c r="C19" i="12"/>
  <c r="F19" i="12" s="1"/>
  <c r="C20" i="12"/>
  <c r="F20" i="12" s="1"/>
  <c r="C21" i="12"/>
  <c r="F21" i="12" s="1"/>
  <c r="C22" i="12"/>
  <c r="F22" i="12" s="1"/>
  <c r="C23" i="12"/>
  <c r="F23" i="12" s="1"/>
  <c r="C24" i="12"/>
  <c r="F24" i="12" s="1"/>
  <c r="C25" i="12"/>
  <c r="F25" i="12" s="1"/>
  <c r="C26" i="12"/>
  <c r="F26" i="12" s="1"/>
  <c r="C27" i="12"/>
  <c r="F27" i="12" s="1"/>
  <c r="C28" i="12"/>
  <c r="F28" i="12" s="1"/>
  <c r="C29" i="12"/>
  <c r="F29" i="12" s="1"/>
  <c r="C30" i="12"/>
  <c r="F30" i="12" s="1"/>
  <c r="C31" i="12"/>
  <c r="F31" i="12" s="1"/>
  <c r="C32" i="12"/>
  <c r="F32" i="12" s="1"/>
  <c r="C33" i="12"/>
  <c r="F33" i="12" s="1"/>
  <c r="C34" i="12"/>
  <c r="F34" i="12" s="1"/>
  <c r="C35" i="12"/>
  <c r="F35" i="12" s="1"/>
  <c r="C36" i="12"/>
  <c r="F36" i="12" s="1"/>
  <c r="C37" i="12"/>
  <c r="F37" i="12" s="1"/>
  <c r="C38" i="12"/>
  <c r="F38" i="12" s="1"/>
  <c r="C39" i="12"/>
  <c r="F39" i="12" s="1"/>
  <c r="C40" i="12"/>
  <c r="F40" i="12" s="1"/>
  <c r="C41" i="12"/>
  <c r="F41" i="12" s="1"/>
  <c r="C42" i="12"/>
  <c r="F42" i="12" s="1"/>
  <c r="C43" i="12"/>
  <c r="F43" i="12" s="1"/>
  <c r="C44" i="12"/>
  <c r="F44" i="12" s="1"/>
  <c r="C45" i="12"/>
  <c r="F45" i="12" s="1"/>
  <c r="C46" i="12"/>
  <c r="F46" i="12" s="1"/>
  <c r="C47" i="12"/>
  <c r="F47" i="12" s="1"/>
  <c r="C48" i="12"/>
  <c r="F48" i="12" s="1"/>
  <c r="C49" i="12"/>
  <c r="F49" i="12" s="1"/>
  <c r="C50" i="12"/>
  <c r="F50" i="12" s="1"/>
  <c r="C51" i="12"/>
  <c r="F51" i="12" s="1"/>
  <c r="C52" i="12"/>
  <c r="F52" i="12" s="1"/>
  <c r="C53" i="12"/>
  <c r="F53" i="12" s="1"/>
  <c r="C54" i="12"/>
  <c r="F54" i="12" s="1"/>
  <c r="C55" i="12"/>
  <c r="F55" i="12" s="1"/>
  <c r="C56" i="12"/>
  <c r="F56" i="12" s="1"/>
  <c r="C57" i="12"/>
  <c r="F57" i="12" s="1"/>
  <c r="C58" i="12"/>
  <c r="F58" i="12" s="1"/>
  <c r="C59" i="12"/>
  <c r="F59" i="12" s="1"/>
  <c r="C60" i="12"/>
  <c r="F60" i="12" s="1"/>
  <c r="C61" i="12"/>
  <c r="F61" i="12" s="1"/>
  <c r="C62" i="12"/>
  <c r="F62" i="12" s="1"/>
  <c r="C63" i="12"/>
  <c r="F63" i="12" s="1"/>
  <c r="C64" i="12"/>
  <c r="F64" i="12" s="1"/>
  <c r="C65" i="12"/>
  <c r="F65" i="12" s="1"/>
  <c r="C66" i="12"/>
  <c r="F66" i="12" s="1"/>
  <c r="C67" i="12"/>
  <c r="F67" i="12" s="1"/>
  <c r="C68" i="12"/>
  <c r="F68" i="12" s="1"/>
  <c r="C69" i="12"/>
  <c r="F69" i="12" s="1"/>
  <c r="C70" i="12"/>
  <c r="F70" i="12" s="1"/>
  <c r="C71" i="12"/>
  <c r="F71" i="12" s="1"/>
  <c r="C2" i="9"/>
  <c r="F70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2" i="10"/>
  <c r="C46" i="9"/>
  <c r="F46" i="9" s="1"/>
  <c r="C59" i="9"/>
  <c r="F59" i="9" s="1"/>
  <c r="C33" i="9"/>
  <c r="F33" i="9" s="1"/>
  <c r="C37" i="9"/>
  <c r="F37" i="9" s="1"/>
  <c r="C23" i="9"/>
  <c r="F23" i="9" s="1"/>
  <c r="C17" i="9"/>
  <c r="F17" i="9" s="1"/>
  <c r="C40" i="9"/>
  <c r="F40" i="9" s="1"/>
  <c r="C41" i="9"/>
  <c r="F41" i="9" s="1"/>
  <c r="C43" i="9"/>
  <c r="F43" i="9" s="1"/>
  <c r="C55" i="9"/>
  <c r="F55" i="9" s="1"/>
  <c r="C21" i="9"/>
  <c r="F21" i="9" s="1"/>
  <c r="C22" i="9"/>
  <c r="F22" i="9" s="1"/>
  <c r="C19" i="9"/>
  <c r="F19" i="9" s="1"/>
  <c r="C18" i="9"/>
  <c r="F18" i="9" s="1"/>
  <c r="C53" i="9"/>
  <c r="F53" i="9" s="1"/>
  <c r="C54" i="9"/>
  <c r="F54" i="9" s="1"/>
  <c r="C56" i="9"/>
  <c r="F56" i="9" s="1"/>
  <c r="C9" i="9"/>
  <c r="F9" i="9" s="1"/>
  <c r="C10" i="9"/>
  <c r="F10" i="9" s="1"/>
  <c r="C27" i="9"/>
  <c r="F27" i="9" s="1"/>
  <c r="C57" i="9"/>
  <c r="F57" i="9" s="1"/>
  <c r="C69" i="9"/>
  <c r="F69" i="9" s="1"/>
  <c r="C67" i="9"/>
  <c r="F67" i="9" s="1"/>
  <c r="C66" i="9"/>
  <c r="F66" i="9" s="1"/>
  <c r="C51" i="9"/>
  <c r="F51" i="9" s="1"/>
  <c r="C42" i="9"/>
  <c r="F42" i="9" s="1"/>
  <c r="C16" i="9"/>
  <c r="F16" i="9" s="1"/>
  <c r="C7" i="9"/>
  <c r="F7" i="9" s="1"/>
  <c r="F56" i="15" l="1"/>
  <c r="F80" i="15" s="1"/>
  <c r="F71" i="14"/>
  <c r="F72" i="12"/>
  <c r="F71" i="10"/>
  <c r="F2" i="9"/>
  <c r="C3" i="9"/>
  <c r="F3" i="9" s="1"/>
  <c r="C4" i="9"/>
  <c r="F4" i="9" s="1"/>
  <c r="C5" i="9"/>
  <c r="F5" i="9" s="1"/>
  <c r="C6" i="9"/>
  <c r="F6" i="9" s="1"/>
  <c r="C8" i="9"/>
  <c r="F8" i="9" s="1"/>
  <c r="C11" i="9"/>
  <c r="F11" i="9" s="1"/>
  <c r="C12" i="9"/>
  <c r="F12" i="9" s="1"/>
  <c r="C13" i="9"/>
  <c r="F13" i="9" s="1"/>
  <c r="C14" i="9"/>
  <c r="F14" i="9" s="1"/>
  <c r="C15" i="9"/>
  <c r="F15" i="9" s="1"/>
  <c r="C61" i="9"/>
  <c r="F61" i="9" s="1"/>
  <c r="C20" i="9"/>
  <c r="F20" i="9" s="1"/>
  <c r="C24" i="9"/>
  <c r="F24" i="9" s="1"/>
  <c r="C25" i="9"/>
  <c r="F25" i="9" s="1"/>
  <c r="C26" i="9"/>
  <c r="F26" i="9" s="1"/>
  <c r="C28" i="9"/>
  <c r="F28" i="9" s="1"/>
  <c r="C29" i="9"/>
  <c r="F29" i="9" s="1"/>
  <c r="C30" i="9"/>
  <c r="F30" i="9" s="1"/>
  <c r="C31" i="9"/>
  <c r="F31" i="9" s="1"/>
  <c r="C32" i="9"/>
  <c r="F32" i="9" s="1"/>
  <c r="C34" i="9"/>
  <c r="F34" i="9" s="1"/>
  <c r="C35" i="9"/>
  <c r="F35" i="9" s="1"/>
  <c r="C36" i="9"/>
  <c r="F36" i="9" s="1"/>
  <c r="C38" i="9"/>
  <c r="F38" i="9" s="1"/>
  <c r="C39" i="9"/>
  <c r="F39" i="9" s="1"/>
  <c r="C44" i="9"/>
  <c r="F44" i="9" s="1"/>
  <c r="C45" i="9"/>
  <c r="F45" i="9" s="1"/>
  <c r="C47" i="9"/>
  <c r="F47" i="9" s="1"/>
  <c r="C48" i="9"/>
  <c r="F48" i="9" s="1"/>
  <c r="C49" i="9"/>
  <c r="F49" i="9" s="1"/>
  <c r="C50" i="9"/>
  <c r="F50" i="9" s="1"/>
  <c r="C52" i="9"/>
  <c r="F52" i="9" s="1"/>
  <c r="C58" i="9"/>
  <c r="F58" i="9" s="1"/>
  <c r="C60" i="9"/>
  <c r="F60" i="9" s="1"/>
  <c r="C65" i="9"/>
  <c r="F65" i="9" s="1"/>
  <c r="C64" i="9"/>
  <c r="F64" i="9" s="1"/>
  <c r="C62" i="9"/>
  <c r="F62" i="9" s="1"/>
  <c r="C63" i="9"/>
  <c r="F63" i="9" s="1"/>
  <c r="C68" i="9"/>
  <c r="F68" i="9" s="1"/>
  <c r="C70" i="9"/>
  <c r="F70" i="9" s="1"/>
  <c r="C72" i="9"/>
  <c r="F72" i="9" s="1"/>
  <c r="C71" i="9"/>
  <c r="F71" i="9" s="1"/>
  <c r="F73" i="9" l="1"/>
  <c r="F39" i="7"/>
  <c r="F38" i="7"/>
  <c r="F37" i="7"/>
  <c r="C36" i="7"/>
  <c r="F36" i="7" s="1"/>
  <c r="C35" i="7"/>
  <c r="F35" i="7" s="1"/>
  <c r="F34" i="7"/>
  <c r="F33" i="7"/>
  <c r="F32" i="7"/>
  <c r="F31" i="7"/>
  <c r="C30" i="7"/>
  <c r="F30" i="7" s="1"/>
  <c r="C29" i="7"/>
  <c r="F29" i="7" s="1"/>
  <c r="C28" i="7"/>
  <c r="F28" i="7" s="1"/>
  <c r="F27" i="7"/>
  <c r="C26" i="7"/>
  <c r="F26" i="7" s="1"/>
  <c r="F25" i="7"/>
  <c r="C24" i="7"/>
  <c r="F24" i="7" s="1"/>
  <c r="F23" i="7"/>
  <c r="C22" i="7"/>
  <c r="F22" i="7" s="1"/>
  <c r="F21" i="7"/>
  <c r="F20" i="7"/>
  <c r="C19" i="7"/>
  <c r="F19" i="7" s="1"/>
  <c r="C18" i="7"/>
  <c r="F18" i="7" s="1"/>
  <c r="F17" i="7"/>
  <c r="F16" i="7"/>
  <c r="F15" i="7"/>
  <c r="F14" i="7"/>
  <c r="C13" i="7"/>
  <c r="F13" i="7" s="1"/>
  <c r="F12" i="7"/>
  <c r="C11" i="7"/>
  <c r="F11" i="7" s="1"/>
  <c r="F10" i="7"/>
  <c r="F9" i="7"/>
  <c r="C8" i="7"/>
  <c r="F8" i="7" s="1"/>
  <c r="F7" i="7"/>
  <c r="C6" i="7"/>
  <c r="F6" i="7" s="1"/>
  <c r="C5" i="7"/>
  <c r="F5" i="7" s="1"/>
  <c r="C4" i="7"/>
  <c r="F4" i="7" s="1"/>
  <c r="C3" i="7"/>
  <c r="F3" i="7" s="1"/>
  <c r="F2" i="7"/>
  <c r="F40" i="7" l="1"/>
  <c r="F2" i="5"/>
  <c r="C3" i="5"/>
  <c r="F3" i="5"/>
  <c r="F4" i="5"/>
  <c r="F5" i="5"/>
  <c r="F6" i="5"/>
  <c r="C7" i="5"/>
  <c r="F7" i="5" s="1"/>
  <c r="F8" i="5"/>
  <c r="F9" i="5"/>
  <c r="F10" i="5"/>
  <c r="F11" i="5"/>
  <c r="C12" i="5"/>
  <c r="F12" i="5" s="1"/>
  <c r="C13" i="5"/>
  <c r="F13" i="5" s="1"/>
  <c r="F14" i="5"/>
  <c r="C15" i="5"/>
  <c r="F15" i="5" s="1"/>
  <c r="F16" i="5"/>
  <c r="F17" i="5"/>
  <c r="F18" i="5"/>
  <c r="C19" i="5"/>
  <c r="F19" i="5"/>
  <c r="F20" i="5"/>
  <c r="C21" i="5"/>
  <c r="F21" i="5" s="1"/>
  <c r="F22" i="5"/>
  <c r="F23" i="5"/>
  <c r="F24" i="5"/>
  <c r="F25" i="5"/>
  <c r="F26" i="5"/>
  <c r="F27" i="5"/>
  <c r="F28" i="5"/>
  <c r="C29" i="5"/>
  <c r="F29" i="5" s="1"/>
  <c r="C30" i="5"/>
  <c r="F30" i="5" s="1"/>
  <c r="F31" i="5"/>
  <c r="F32" i="5"/>
  <c r="F33" i="5"/>
  <c r="C34" i="5"/>
  <c r="F34" i="5"/>
  <c r="F35" i="5"/>
  <c r="F36" i="5"/>
  <c r="F37" i="5"/>
  <c r="F38" i="5"/>
  <c r="F39" i="5"/>
  <c r="F40" i="5"/>
  <c r="F41" i="5"/>
  <c r="C42" i="5"/>
  <c r="F42" i="5" s="1"/>
  <c r="F43" i="5"/>
  <c r="F44" i="5"/>
  <c r="C45" i="5"/>
  <c r="F45" i="5" s="1"/>
  <c r="F46" i="5"/>
  <c r="F47" i="5"/>
  <c r="F48" i="5"/>
  <c r="F49" i="5"/>
  <c r="F50" i="5"/>
  <c r="F51" i="5"/>
  <c r="F52" i="5"/>
  <c r="F53" i="5"/>
  <c r="F54" i="5"/>
  <c r="F55" i="5"/>
  <c r="F56" i="5"/>
  <c r="F57" i="5"/>
  <c r="C58" i="5"/>
  <c r="F58" i="5" s="1"/>
  <c r="F59" i="5"/>
  <c r="F60" i="5"/>
  <c r="F61" i="5"/>
  <c r="F62" i="5"/>
  <c r="F63" i="5"/>
  <c r="C64" i="5"/>
  <c r="F64" i="5" s="1"/>
  <c r="C65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C80" i="5"/>
  <c r="F80" i="5"/>
  <c r="F81" i="5"/>
  <c r="C82" i="5"/>
  <c r="F82" i="5" s="1"/>
  <c r="F83" i="5"/>
  <c r="F84" i="5"/>
  <c r="F85" i="5"/>
  <c r="F86" i="5"/>
  <c r="F87" i="5"/>
  <c r="F88" i="5"/>
  <c r="F89" i="5"/>
  <c r="F90" i="5" l="1"/>
  <c r="D56" i="2"/>
  <c r="F56" i="2" s="1"/>
  <c r="D55" i="2"/>
  <c r="F55" i="2" s="1"/>
  <c r="D54" i="2"/>
  <c r="F54" i="2" s="1"/>
  <c r="D53" i="2"/>
  <c r="F53" i="2" s="1"/>
  <c r="D52" i="2"/>
  <c r="F52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F34" i="2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D5" i="2"/>
  <c r="F5" i="2" s="1"/>
  <c r="D4" i="2"/>
  <c r="F4" i="2" s="1"/>
  <c r="D3" i="2"/>
  <c r="F3" i="2" s="1"/>
  <c r="F57" i="2" l="1"/>
  <c r="D55" i="1"/>
  <c r="D57" i="1" l="1"/>
  <c r="D79" i="1" l="1"/>
  <c r="D77" i="1"/>
  <c r="D73" i="1"/>
  <c r="D74" i="1"/>
  <c r="D69" i="1"/>
  <c r="D56" i="1"/>
  <c r="D47" i="1"/>
  <c r="D37" i="1"/>
  <c r="D36" i="1"/>
  <c r="D35" i="1"/>
  <c r="D34" i="1"/>
  <c r="D30" i="1"/>
  <c r="D29" i="1"/>
  <c r="D22" i="1"/>
  <c r="D10" i="1"/>
  <c r="D9" i="1"/>
  <c r="D8" i="1"/>
  <c r="D5" i="1"/>
  <c r="D4" i="1"/>
  <c r="D18" i="1"/>
  <c r="D54" i="1"/>
  <c r="D71" i="1" l="1"/>
  <c r="F79" i="1" l="1"/>
  <c r="F13" i="1"/>
  <c r="F15" i="1"/>
  <c r="F19" i="1"/>
  <c r="F22" i="1"/>
  <c r="F23" i="1"/>
  <c r="F24" i="1"/>
  <c r="F26" i="1"/>
  <c r="F27" i="1"/>
  <c r="F30" i="1"/>
  <c r="F31" i="1"/>
  <c r="F33" i="1"/>
  <c r="F34" i="1"/>
  <c r="F35" i="1"/>
  <c r="F41" i="1"/>
  <c r="F43" i="1"/>
  <c r="F51" i="1"/>
  <c r="F55" i="1"/>
  <c r="F58" i="1"/>
  <c r="F59" i="1"/>
  <c r="F61" i="1"/>
  <c r="F63" i="1"/>
  <c r="F64" i="1"/>
  <c r="F66" i="1"/>
  <c r="F68" i="1"/>
  <c r="D70" i="1"/>
  <c r="F70" i="1" s="1"/>
  <c r="D80" i="1"/>
  <c r="F80" i="1" s="1"/>
  <c r="D48" i="1"/>
  <c r="F48" i="1" s="1"/>
  <c r="D67" i="1"/>
  <c r="F67" i="1" s="1"/>
  <c r="D50" i="1"/>
  <c r="F50" i="1" s="1"/>
  <c r="D42" i="1"/>
  <c r="F42" i="1" s="1"/>
  <c r="D62" i="1"/>
  <c r="F62" i="1" s="1"/>
  <c r="D78" i="1"/>
  <c r="F78" i="1" s="1"/>
  <c r="D45" i="1"/>
  <c r="F45" i="1" s="1"/>
  <c r="D40" i="1"/>
  <c r="F40" i="1" s="1"/>
  <c r="F37" i="1"/>
  <c r="D72" i="1"/>
  <c r="F72" i="1" s="1"/>
  <c r="F18" i="1"/>
  <c r="D39" i="1"/>
  <c r="F39" i="1" s="1"/>
  <c r="D76" i="1"/>
  <c r="F76" i="1" s="1"/>
  <c r="F54" i="1"/>
  <c r="D17" i="1"/>
  <c r="F17" i="1" s="1"/>
  <c r="D32" i="1"/>
  <c r="F32" i="1" s="1"/>
  <c r="D28" i="1"/>
  <c r="F28" i="1" s="1"/>
  <c r="F56" i="1"/>
  <c r="F77" i="1"/>
  <c r="D38" i="1"/>
  <c r="F38" i="1" s="1"/>
  <c r="D7" i="1"/>
  <c r="F7" i="1" s="1"/>
  <c r="F5" i="1"/>
  <c r="F4" i="1"/>
  <c r="D6" i="1"/>
  <c r="F6" i="1" s="1"/>
  <c r="D52" i="1"/>
  <c r="F52" i="1" s="1"/>
  <c r="D11" i="1"/>
  <c r="F11" i="1" s="1"/>
  <c r="D44" i="1"/>
  <c r="F44" i="1" s="1"/>
  <c r="D25" i="1"/>
  <c r="F25" i="1" s="1"/>
  <c r="D60" i="1"/>
  <c r="F60" i="1" s="1"/>
  <c r="F57" i="1"/>
  <c r="F29" i="1"/>
  <c r="F71" i="1"/>
  <c r="F73" i="1"/>
  <c r="D53" i="1"/>
  <c r="F53" i="1" s="1"/>
  <c r="D16" i="1"/>
  <c r="F16" i="1" s="1"/>
  <c r="F10" i="1"/>
  <c r="D46" i="1"/>
  <c r="F46" i="1" s="1"/>
  <c r="D12" i="1"/>
  <c r="F12" i="1" s="1"/>
  <c r="F69" i="1"/>
  <c r="F36" i="1"/>
  <c r="F9" i="1"/>
  <c r="F8" i="1"/>
  <c r="F74" i="1"/>
  <c r="D75" i="1"/>
  <c r="F75" i="1" s="1"/>
  <c r="D65" i="1"/>
  <c r="F65" i="1" s="1"/>
  <c r="D21" i="1"/>
  <c r="F21" i="1" s="1"/>
  <c r="D49" i="1"/>
  <c r="F49" i="1" s="1"/>
  <c r="F47" i="1"/>
  <c r="D14" i="1"/>
  <c r="F14" i="1" s="1"/>
  <c r="D20" i="1"/>
  <c r="F20" i="1" s="1"/>
  <c r="F3" i="1" l="1"/>
  <c r="F81" i="1" l="1"/>
</calcChain>
</file>

<file path=xl/sharedStrings.xml><?xml version="1.0" encoding="utf-8"?>
<sst xmlns="http://schemas.openxmlformats.org/spreadsheetml/2006/main" count="1956" uniqueCount="423">
  <si>
    <t>Lp.</t>
  </si>
  <si>
    <t>Nazwa</t>
  </si>
  <si>
    <t>Jm</t>
  </si>
  <si>
    <t>Cena brutto</t>
  </si>
  <si>
    <t>Wartość brutto</t>
  </si>
  <si>
    <t>Biała koperta C4 RBD HK 162x229 mm (1 op. = 250 szt.)</t>
  </si>
  <si>
    <t>op.</t>
  </si>
  <si>
    <t>Biała koperta C5 HK 162x229 mm (1 op. = 500 szt.)</t>
  </si>
  <si>
    <t>Biała koperta C6 SK 114x162 mm (1 op. = 1000 szt.)</t>
  </si>
  <si>
    <t>Biała koperta DL SK 110x220 mm z okienkiem po prawo (1 op. = 1000 szt.)</t>
  </si>
  <si>
    <t>Blok biurowy w kratkę A4 (50 kartek)</t>
  </si>
  <si>
    <t>szt.</t>
  </si>
  <si>
    <t>Cienkopis STABILO point 88/46 0.4mm CZARNY</t>
  </si>
  <si>
    <t>Cienkopis STABILO point 88/46 0.4mm CZERWONY</t>
  </si>
  <si>
    <t>Cienkopis STABILO point 88/46 0.4mm NIEBIESKI</t>
  </si>
  <si>
    <t>Cienkopis STABILO point 88/46 0.4mm ZIELONY</t>
  </si>
  <si>
    <t>Długopis na sprężynce, leżący, samoprzylepny, NIEBIESKI</t>
  </si>
  <si>
    <t>Długopis TOMA SUNNY AUTOMAT 060 NIEBIESKI</t>
  </si>
  <si>
    <t>Długopis TOMA SUPER BUTTER  TO-078 CZARNY</t>
  </si>
  <si>
    <t>Długopis TOMA SUPER BUTTER  TO-078 NIEBIESKI</t>
  </si>
  <si>
    <t xml:space="preserve">Długopis żelowy G2 0.5 PILOT NIEBIESKI </t>
  </si>
  <si>
    <t>Etykiety na segregatory szerokie wsuwane 48x153 mm (1 op. = 20 szt.)</t>
  </si>
  <si>
    <t>Gumka recepturka (1 op.= 1 kg)</t>
  </si>
  <si>
    <t>Gumka STAEDTLER Mars Plastic (62x23x13 mm)</t>
  </si>
  <si>
    <t>Kalkulator VECTOR CD-2459</t>
  </si>
  <si>
    <t>Kalkulator z rolką CITIZEN CX-123N</t>
  </si>
  <si>
    <t>Karteczki samoprzylepne Donau Eco 51x38mm żółty (1 op. = 3 szt.)</t>
  </si>
  <si>
    <t>Karteczki samoprzylepne Donau Eco 76x76mm żółty</t>
  </si>
  <si>
    <t>Klej w sztyfcie DONAU 25g</t>
  </si>
  <si>
    <t>Klip biurowy 19 mm (12 szt. = 1 op.)</t>
  </si>
  <si>
    <t>Klip biurowy 32 mm (12 szt. = 1 op.)</t>
  </si>
  <si>
    <t>Klip biurowy 41 mm (12 szt. = 1 op.)</t>
  </si>
  <si>
    <t xml:space="preserve">Klipsy archiwizacyjne BIAŁE (1 op. = 100 szt.) </t>
  </si>
  <si>
    <t>Korektor w piórze Uni CLP-300</t>
  </si>
  <si>
    <t>Korektor w taśmie DONAU 5mm / 8m</t>
  </si>
  <si>
    <t>Kostka papierowa 85x85 / 40mm</t>
  </si>
  <si>
    <t>Koszulka na dokumenty A4, krystaliczna 40 mik. (1 op. =  100 szt.)</t>
  </si>
  <si>
    <t>Koszulka na dokumenty A4, krystaliczna 50 mik. (1 op. =  100 szt.)</t>
  </si>
  <si>
    <t>Linijka plastikowa 30 cm</t>
  </si>
  <si>
    <t>Linijka plastikowa 50 cm</t>
  </si>
  <si>
    <t>Marker do płyt CD/DVD - CZARNY</t>
  </si>
  <si>
    <t>Ołówek HB</t>
  </si>
  <si>
    <t>Pudło archiwizacyjne 100x325x260</t>
  </si>
  <si>
    <t>Rozszywacz do zszywek Eagle Alpha R5026B</t>
  </si>
  <si>
    <t>Segregator A4 szeroki 75mm Donau Master</t>
  </si>
  <si>
    <t>Segregator A4 wąski 50mm Donau Master</t>
  </si>
  <si>
    <t>Skoroszyt plastikowy A4 wpinany do segregatora</t>
  </si>
  <si>
    <t>Skorowidz szyty 3/4; A4; 200 kartek</t>
  </si>
  <si>
    <t>Spinacz biurowy 28mm (1op.= 100 szt.)</t>
  </si>
  <si>
    <t>Spinacz biurowy 50mm (1 op. =100 szt.)</t>
  </si>
  <si>
    <t>Taśma naprawcza przezroczysta do druków Aslan P025 20mmx50m</t>
  </si>
  <si>
    <t>Taśma pakowa bezbarwna 48mmx60m</t>
  </si>
  <si>
    <t>Teczka plastikowa z gumką cienka</t>
  </si>
  <si>
    <t>Temperówka</t>
  </si>
  <si>
    <t>Tusz do stempli 25ml 110 Noris CZARNY</t>
  </si>
  <si>
    <t>Tusz do stempli 25ml 110 Noris CZERWONY</t>
  </si>
  <si>
    <t>Wąsy skoroszytowe z metalową blaszką (1 op.= 25 szt.)</t>
  </si>
  <si>
    <t>Zakładka indeksująca, folia, 45x12, 5 kolorów</t>
  </si>
  <si>
    <t>Zakreślacz Donau D-Text (mix kolorów)</t>
  </si>
  <si>
    <t>Zeszyt A4/96 w kratkę, oprawa sztywna</t>
  </si>
  <si>
    <t>Zeszyt A5/96 w kratkę, oprawa sztywna</t>
  </si>
  <si>
    <t>Zszywki - 24/6, 1000 szt.</t>
  </si>
  <si>
    <t>Zszywki - 26/6, 1000 szt.</t>
  </si>
  <si>
    <t>Gmina Miasto Lębork 
Zamówienie I kwartał 2021 r.</t>
  </si>
  <si>
    <t>DRATWA szpagat 1mm, długość 500m, szpulka 250g</t>
  </si>
  <si>
    <t xml:space="preserve">szt. </t>
  </si>
  <si>
    <t>Marker permanentny DONAU D-signer okrągła końcówka CZARNY</t>
  </si>
  <si>
    <t>Marker permanentny DONAU D-Signer ścięta końcówka CZARNY</t>
  </si>
  <si>
    <t>Blok biurowy w kratkę A5 (100 kartek)</t>
  </si>
  <si>
    <t>Obwoluta na dokumenty Donau A4 typ L 180 mikronów</t>
  </si>
  <si>
    <t>Dziennik korespondencyjny A4 192 kartki</t>
  </si>
  <si>
    <t>Teczka Kopertowa Donau Zatrzask Pp A4 200mikr Z Europerforacją Transparentna</t>
  </si>
  <si>
    <t>Zszywacz biurowy Eagle 938 (100 kartek)</t>
  </si>
  <si>
    <t>Taśma klejąca biurowa GRAND 18mmx30m</t>
  </si>
  <si>
    <t>Przekładki do segregatora ARO 1/3 A4 mix kolorów (1 op.=100 szt.)</t>
  </si>
  <si>
    <t>Zszywki nr 10 Grand, 1000 szt.</t>
  </si>
  <si>
    <t>Nożyczki biurowe 21.5cm Grand GR-2850</t>
  </si>
  <si>
    <t>Etykieta do segregatora o grzbiecie 75mm VauPe wsuwana (1 op. = 25 sztuk)</t>
  </si>
  <si>
    <t>Zszywacz Tetis GV103-V (25 kartek)</t>
  </si>
  <si>
    <t>Długopis TOMA SUPER BUTTER  TO-078 CZERWONY</t>
  </si>
  <si>
    <t>Marker permanentny DONAU D-signer okrągła końcówka CZERWONY</t>
  </si>
  <si>
    <t>Biała koperta DL SK 110x220 mm (1 op. = 1000 szt.)</t>
  </si>
  <si>
    <t>Klip biurowy 25 mm (12 szt. = 1 op.)</t>
  </si>
  <si>
    <t>Klip biurowy 51 mm (12 szt. = 1 op.)</t>
  </si>
  <si>
    <t>Zwilżacz glicerynowy do palców Office Products 20ml</t>
  </si>
  <si>
    <t>Ilość</t>
  </si>
  <si>
    <t>Skoroszyt z przewleczką (nr kat. 1824-321-006)</t>
  </si>
  <si>
    <t>Skoroszyt z zawieszką, okładka częściowa (nr kat. 1824-322-003)</t>
  </si>
  <si>
    <t>dodano 10 do zamówienia OŚG</t>
  </si>
  <si>
    <t>Teczka Kopertowa Donau zatrzask PP A4 200 mikr z europerforacją transparentna</t>
  </si>
  <si>
    <t>Razem:</t>
  </si>
  <si>
    <t>88.</t>
  </si>
  <si>
    <t>87.</t>
  </si>
  <si>
    <t>86.</t>
  </si>
  <si>
    <t>85.</t>
  </si>
  <si>
    <t>84.</t>
  </si>
  <si>
    <t>83.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</si>
  <si>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</si>
  <si>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</si>
  <si>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</si>
  <si>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</si>
  <si>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</si>
  <si>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</si>
  <si>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</si>
  <si>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</si>
  <si>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</si>
  <si>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</si>
  <si>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</si>
  <si>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</si>
  <si>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</si>
  <si>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rolki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</si>
  <si>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</si>
  <si>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</si>
  <si>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</si>
  <si>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</si>
  <si>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</si>
  <si>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</si>
  <si>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</si>
  <si>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</si>
  <si>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</si>
  <si>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</si>
  <si>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</si>
  <si>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</si>
  <si>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</si>
  <si>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Rolki do kasy 57x30</t>
  </si>
  <si>
    <t>56.</t>
  </si>
  <si>
    <t>55.</t>
  </si>
  <si>
    <t>54.</t>
  </si>
  <si>
    <t>53.</t>
  </si>
  <si>
    <t>52.</t>
  </si>
  <si>
    <t>51.</t>
  </si>
  <si>
    <t>50.</t>
  </si>
  <si>
    <t>49.</t>
  </si>
  <si>
    <t>kart.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</si>
  <si>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</si>
  <si>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</si>
  <si>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</si>
  <si>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</si>
  <si>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</si>
  <si>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</si>
  <si>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</si>
  <si>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</si>
  <si>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</si>
  <si>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</si>
  <si>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</si>
  <si>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</si>
  <si>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Koszulka szeroka na katalogi i czasopisma Donau Art.Nr. 177500 I PL-00</t>
  </si>
  <si>
    <t>36.</t>
  </si>
  <si>
    <t>Koszulka krystaliczna DONAU A4 120mic poszerzana (1op.=25szt)</t>
  </si>
  <si>
    <t>35.</t>
  </si>
  <si>
    <t>koszulka krystaliczna DONAU 177500PL-00 (1op. = 25szt.)</t>
  </si>
  <si>
    <t>34.</t>
  </si>
  <si>
    <t>Koszulka krystaliczna DONAU A4 50mic (1op.=100 szt.)</t>
  </si>
  <si>
    <t>33.</t>
  </si>
  <si>
    <t>32.</t>
  </si>
  <si>
    <t>31.</t>
  </si>
  <si>
    <t>30.</t>
  </si>
  <si>
    <t>29.</t>
  </si>
  <si>
    <t>koperty DL SK okno prawe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</si>
  <si>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</si>
  <si>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</si>
  <si>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</si>
  <si>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</si>
  <si>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</si>
  <si>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</si>
  <si>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</si>
  <si>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</si>
  <si>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</si>
  <si>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</si>
  <si>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kalkulator Vector VC-444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</si>
  <si>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</si>
  <si>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</si>
  <si>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</si>
  <si>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</si>
  <si>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</si>
  <si>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</si>
  <si>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</si>
  <si>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</si>
  <si>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</si>
  <si>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</si>
  <si>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</si>
  <si>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</si>
  <si>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</si>
  <si>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</si>
  <si>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</si>
  <si>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</si>
  <si>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Bloczek memo stick 51 x38 mm samoprzylepne Donau Eco (1op.=3 szt.)</t>
  </si>
  <si>
    <t>2.</t>
  </si>
  <si>
    <t>Bloczek memo stick 76 x76 mm samoprzylepne Donau Eco ( 1 op.= 5 szt.)</t>
  </si>
  <si>
    <t>1.</t>
  </si>
  <si>
    <t>wartość brutto</t>
  </si>
  <si>
    <t>cena brutto za jedn.</t>
  </si>
  <si>
    <t>jm</t>
  </si>
  <si>
    <t>ilość</t>
  </si>
  <si>
    <t>nazwa</t>
  </si>
  <si>
    <t>lp.</t>
  </si>
  <si>
    <t>Blok techniczny A-4</t>
  </si>
  <si>
    <t>Blok biurowy w kratkę  A4</t>
  </si>
  <si>
    <t>Blok biurowy w kratkę A5</t>
  </si>
  <si>
    <t>Cienkopis czerwony Stabilo Point 88 (0,4)</t>
  </si>
  <si>
    <t>Cienkopis czarny Stabilo Point 88 (0,4)</t>
  </si>
  <si>
    <t>Cienkopis fioletowy Stabilo Point 88 (0,4)</t>
  </si>
  <si>
    <t>Cienkopis niebieski Stabilo Point 88 (0,4)</t>
  </si>
  <si>
    <t>Cienkopis zielony Stabilo Point 88 (o,4)</t>
  </si>
  <si>
    <t>Długopis TOMA SUPER BUTTER  TO-078 czarny</t>
  </si>
  <si>
    <t>Długopis TOMA SUPER BUTTER  TO-078 niebieski</t>
  </si>
  <si>
    <t>Długopis TOMA SUPER BUTTER TO-078 czerwony</t>
  </si>
  <si>
    <t xml:space="preserve">Ddługopis na sprężynce, leżący, samoprzylepny, NIEBIESKI </t>
  </si>
  <si>
    <t>Dziurkacz duży SAX -418</t>
  </si>
  <si>
    <t>Etykiety samoprzylepne/papier naklejkowy (kartka A4 białe 97x67,7mm) (1op.=100 szt.)</t>
  </si>
  <si>
    <t>Gumka  STAEDTLER Mars Plastic (62x23x13 mm)</t>
  </si>
  <si>
    <t>Karton archiwalny bezkwasowy (grzbiet 9,5-10 cm)</t>
  </si>
  <si>
    <t>Klej biurowy 21g Donau</t>
  </si>
  <si>
    <t xml:space="preserve">Klip biurowy mały </t>
  </si>
  <si>
    <t>Koperta biała A4</t>
  </si>
  <si>
    <t>Koperta bezkwasowa biała C-4</t>
  </si>
  <si>
    <t>Koperta mała bezkwasowa biała C-6</t>
  </si>
  <si>
    <t xml:space="preserve">Koperta biała z okenkiem prawe DL 110x220mm </t>
  </si>
  <si>
    <t>Koperty C5 HK białe</t>
  </si>
  <si>
    <t>Koperty C4 HK białe</t>
  </si>
  <si>
    <t>Koperty C6 SK okno prawe</t>
  </si>
  <si>
    <t xml:space="preserve">Korektor w płynie </t>
  </si>
  <si>
    <t>Korektor myszka Donau</t>
  </si>
  <si>
    <t>Kostka biurowa biała</t>
  </si>
  <si>
    <t>Linijka 20 cm</t>
  </si>
  <si>
    <t>Linijka 30 cm</t>
  </si>
  <si>
    <t>Magnesy</t>
  </si>
  <si>
    <t>Miara taśmowa do 7,5 m</t>
  </si>
  <si>
    <t>Marker czarny permanentny z okrągłą końcówką  Donau 0,7mm</t>
  </si>
  <si>
    <t>Marker czerwony permanentny z okrągłą końcówką  Donau 0,7mm</t>
  </si>
  <si>
    <t>Nożyk do cięcia papieru, kartonu, folii + wkłady do nozyka</t>
  </si>
  <si>
    <t>Nożyczki duże</t>
  </si>
  <si>
    <t>Obwoluta ofertowa A-4</t>
  </si>
  <si>
    <t>Ołówek naostrzony</t>
  </si>
  <si>
    <t>Papier 200g/m2</t>
  </si>
  <si>
    <t>Papier 280g/m2</t>
  </si>
  <si>
    <t xml:space="preserve">Papier do dyplomów </t>
  </si>
  <si>
    <t>Poduszka do stempli</t>
  </si>
  <si>
    <t>Przekładki do segregatora ARO 1/3  A4 mix kolorów (1 op.=100 szt.)</t>
  </si>
  <si>
    <t>Rolki do metkownicy</t>
  </si>
  <si>
    <t>Rolki cenowe</t>
  </si>
  <si>
    <t>Plastikowe zawieszki do kluczy</t>
  </si>
  <si>
    <t>Segregator A4 7,5 cm Donau</t>
  </si>
  <si>
    <t>Segregator A4 wąski (5 cm)</t>
  </si>
  <si>
    <t>Skorowidz format A4 brulion</t>
  </si>
  <si>
    <t>Skoroszyt biały z przewleczką A4 nr kat. 1824/321/006</t>
  </si>
  <si>
    <t>Skoroszyt papierowy z listwą 250g</t>
  </si>
  <si>
    <t>Skoroszyt PP z zawieszką  (1 op.= 25 szt.)</t>
  </si>
  <si>
    <t>Spinacz 28mm (1op. = 100szt.)</t>
  </si>
  <si>
    <t>Sznurek</t>
  </si>
  <si>
    <t>Taśma klejąca 20mm</t>
  </si>
  <si>
    <t>Taśma pakowa 28x60</t>
  </si>
  <si>
    <t>Teczka papierowa z gumką</t>
  </si>
  <si>
    <t>Taśma do metkownicy</t>
  </si>
  <si>
    <t>Teczka papierowa wiązana</t>
  </si>
  <si>
    <t>Teczka bezkwasowa wiązana BIGO BOx40 (1 op.=10 szt.)</t>
  </si>
  <si>
    <t>Teczka bezkwasowa wiązana BIGO BOx50 (1 op.=10 szt.)</t>
  </si>
  <si>
    <t>Tusz czerwony do pieczątek</t>
  </si>
  <si>
    <t>Tusz czarny</t>
  </si>
  <si>
    <t>Wąsy skoroszytowe z metalową blaszką (1 op=25 szt.)</t>
  </si>
  <si>
    <t>Wkład do ołówków mechanicznych 0,5mm</t>
  </si>
  <si>
    <t>Wkład do korektora PILOT BEGREEN 4x6 mm</t>
  </si>
  <si>
    <t>Wkłady żelowe do długopisu Pilot G2 0,5</t>
  </si>
  <si>
    <t>Zakreślacz DONAU różne kolory</t>
  </si>
  <si>
    <t>Zszywki małe 10mm</t>
  </si>
  <si>
    <t>Zszywki  24/6</t>
  </si>
  <si>
    <t>Zszywki 26/6 mm</t>
  </si>
  <si>
    <t>Zszywacz PMPP-1388</t>
  </si>
  <si>
    <t>Zakładki indeksujące</t>
  </si>
  <si>
    <t>Zeszyt A4 kratka 96 kartek (sztywna oprawa)</t>
  </si>
  <si>
    <t>Zeszyt A5 kratka 96 kartek (sztywna oprawa)</t>
  </si>
  <si>
    <t>Kalkulator Vector VC-444</t>
  </si>
  <si>
    <t>szt</t>
  </si>
  <si>
    <t>UTK</t>
  </si>
  <si>
    <t>OŚG</t>
  </si>
  <si>
    <t>RI</t>
  </si>
  <si>
    <t>OR</t>
  </si>
  <si>
    <t>SPS</t>
  </si>
  <si>
    <t>EL</t>
  </si>
  <si>
    <t>FB p.8</t>
  </si>
  <si>
    <t>BZK</t>
  </si>
  <si>
    <t>KO</t>
  </si>
  <si>
    <t>Archiwum</t>
  </si>
  <si>
    <t>ZK</t>
  </si>
  <si>
    <t>AR</t>
  </si>
  <si>
    <t>GZM</t>
  </si>
  <si>
    <t>FB p.14-15</t>
  </si>
  <si>
    <t>FB p. 9-10</t>
  </si>
  <si>
    <t>FB p.16</t>
  </si>
  <si>
    <t>OŚ</t>
  </si>
  <si>
    <t>FB p.E1</t>
  </si>
  <si>
    <t>BM/SEM</t>
  </si>
  <si>
    <t>DGMK</t>
  </si>
  <si>
    <t>BRM</t>
  </si>
  <si>
    <t>Centrala</t>
  </si>
  <si>
    <t>FB p.4</t>
  </si>
  <si>
    <t>FB p.5</t>
  </si>
  <si>
    <t>GN</t>
  </si>
  <si>
    <t>WR</t>
  </si>
  <si>
    <t>Pollux 80 g/m2 biały format A4</t>
  </si>
  <si>
    <t>Pollux 80 g/m2 biały format A3</t>
  </si>
  <si>
    <t>Taśma klejąca biurowa GRAND 12mmx30m</t>
  </si>
  <si>
    <t>Zakreślacz Donau D-Text</t>
  </si>
  <si>
    <t>Nożyk biurowy Donau 9 mm</t>
  </si>
  <si>
    <t xml:space="preserve">Nożyczki biurowe Dahle Comfort Grip 21 cm </t>
  </si>
  <si>
    <t>Korektor w taśmie TOMA 8mm x 5mm</t>
  </si>
  <si>
    <t>Segregator A4 szeroki 75mm Donau Master czarny</t>
  </si>
  <si>
    <t>Segregator A4 wąski 50mm Donau Master czarny</t>
  </si>
  <si>
    <t>ryza</t>
  </si>
  <si>
    <t>Klej biurowy w sztyfcie DONAU 25g</t>
  </si>
  <si>
    <t>Klips archiwalny plastikowy - Fellowes (op-100 szt )</t>
  </si>
  <si>
    <t>Teczka Kopertowa Donau  PP A4 200 mikr z perforacją, przeźroczysta, pionowa, zapinana na nap</t>
  </si>
  <si>
    <t>Pudło /karton archiwizacyjny Donau A4/100 mm, wymiary 100x324x297</t>
  </si>
  <si>
    <t>Obwoluta na dokumenty Donau A4 typ L 180 mikronów (op.- 12 szt.)</t>
  </si>
  <si>
    <t>Zeszyt B5 w kratkę - 200 kartek (sztywna oprawa)</t>
  </si>
  <si>
    <t>Skoroszyt plastikowy Donau A4  z perforacją, sztywny (op-25 szt.)</t>
  </si>
  <si>
    <t>Marker permamenty Stanger CD/DVD 0,5 mm - CZARNY</t>
  </si>
  <si>
    <t xml:space="preserve">Zakreślacz neonowy Donau D-Text żółty, </t>
  </si>
  <si>
    <t>Zakreślacz neonowy Donau D-Text zielony</t>
  </si>
  <si>
    <t>Zakreślacz neonowy Donau D-Text pomarańczowy</t>
  </si>
  <si>
    <t>Zakreślacz neonowy Donau D-Text różowy</t>
  </si>
  <si>
    <t>Teczka z gumką, plastikowa ,format A4, grubość 700 mic , granatowa</t>
  </si>
  <si>
    <t>Zszywki 24/6 (op.- 1000 szt.)</t>
  </si>
  <si>
    <t>Zszywki 26/6, (op. - 1000 szt.)</t>
  </si>
  <si>
    <t>Segregator A4 szeroki 75mm Donau Master żółty</t>
  </si>
  <si>
    <t>Segregator A4 szeroki 75mm Donau Master czerwony</t>
  </si>
  <si>
    <t>Segregator A4 szeroki 75mm Donau Master pomarańczowy</t>
  </si>
  <si>
    <t>Segregator A4 szeroki 75mm Donau Master szary</t>
  </si>
  <si>
    <t>Teczka ofertowa z koszulkami na dokumenty A4 -20 koszulek, twarda plastikowa oprawa</t>
  </si>
  <si>
    <t>Teczka ofertowa z koszulkami na dokumenty A4 -30 koszulek, twarda plastikowa oprawa</t>
  </si>
  <si>
    <t>Teczka wiązana bezkwasowa A4 z nadrukiem BIGO, wym. 320x230x50 mm ISO 9706, 300 g, ph&gt;7,5</t>
  </si>
  <si>
    <t xml:space="preserve">Pudło archiwizacyjne typu kopertowego Prior (PK 110A4) Beshid Plus , 1300 g/m2 </t>
  </si>
  <si>
    <t>Koperty C5 HK białe bez okna  162x229 mm (karton 500 szt.)</t>
  </si>
  <si>
    <t>Koperty DL SK okno prawe 110x220 mm (karton 1000 szt.)</t>
  </si>
  <si>
    <t>Koperty DL SK bez okienka 110x220 mm (karton 1000 szt.)</t>
  </si>
  <si>
    <t>Koperty C6 SK białe bez okna 114x162 mm (karton 1000 szt.)</t>
  </si>
  <si>
    <t>Kostka biurowa biała nieklejona  85x85 / wys. 40mm</t>
  </si>
  <si>
    <t>Zszywacz biurowy, metalowy, SAX 140</t>
  </si>
  <si>
    <t>Długopis SUNNY AUTOMAT 0,7 mm Toma TO-060 CZERWONY</t>
  </si>
  <si>
    <t>Zakładki indeksujące samoprzylepne, folia - mix 5 kol. Neon 45x12 mm</t>
  </si>
  <si>
    <t>Koszulka na dokumenty A4, krystaliczna 90 mic, poszerzana (22cm) op. 50 szt.</t>
  </si>
  <si>
    <t>Taśma ostrzegawcza biało-czerwona 70mm/100m</t>
  </si>
  <si>
    <t xml:space="preserve">Skoroszyt tekturowy z zawieszką, okładka częściowa 1/2 - 350 g  (nr kat. 1824-322-003) </t>
  </si>
  <si>
    <t>Skoroszyt tekturowy zwykły biały A4 (op - 50 szt.)</t>
  </si>
  <si>
    <t>Marker permanentny DONAU D-signer okrągła końcówka  -CZARNY</t>
  </si>
  <si>
    <t>Koperty bezkwasowe białe C4, wymiar 229x324, 170 g, ph&gt;7.0 ISO 9706</t>
  </si>
  <si>
    <t>Koperty C4 HK białe bez okna 229x324mm (karton 250 szt.)</t>
  </si>
  <si>
    <t>Wałek barwiący IR40T do kalkulatora Citizen CX-123 II</t>
  </si>
  <si>
    <t>Zeszyt A4 w kratkę - 96 kartek (sztywna oprawa)</t>
  </si>
  <si>
    <t>Koperty bezkwasowe białe C6 wymiar 114x162, powyżej 160 g, ph&gt;7.0 ISO 9706</t>
  </si>
  <si>
    <t>Dziurkacz Sax 418</t>
  </si>
  <si>
    <t>Tusz do stempli 28 ml.  Shiny Stamp CZERWONY</t>
  </si>
  <si>
    <t>Tusz do stempli 28 ml Shiny Stamp CZARNY</t>
  </si>
  <si>
    <t>Skoroszyt plastikowy Donau A4  z perforacją, miękki (op-10 szt.)</t>
  </si>
  <si>
    <t>Skoroszyt plastikowy Donau A4  z perforacją, sztywny (op-10 szt.)</t>
  </si>
  <si>
    <t>FB p. 3</t>
  </si>
  <si>
    <t>Korektor w taśmie Pilot White Line RT 4x6mm</t>
  </si>
  <si>
    <t>Kalka niebieska ( 25 arkuszy)</t>
  </si>
  <si>
    <t>Kalkulator VECTOR DK - 209 DM</t>
  </si>
  <si>
    <t>Skoroszyt z przewleczką A4, tekturowy, biały, sztywny, przód drukowany , nr.kat 1824-321-006</t>
  </si>
  <si>
    <t>Pudło archiwizacyjne zbiorcze Donau A4 otwierane od góry, bezkwasowe, wymiary: 363x545x317 mm</t>
  </si>
  <si>
    <t>Wkłady Parker F blue</t>
  </si>
  <si>
    <t>Wkłady Pilot 0,5 blue -BLS-G2-5-NF extra fine</t>
  </si>
  <si>
    <t>USC</t>
  </si>
  <si>
    <t>Klipy biurowe 25 mm (opakowanie 12 szt.)</t>
  </si>
  <si>
    <t>Segregator A4 wąski 50mm Donau Master żółte</t>
  </si>
  <si>
    <t>St.ds. Bud. Miesz</t>
  </si>
  <si>
    <t>Klipy biurowe 32 mm (opakowanie 12 szt.)</t>
  </si>
  <si>
    <t>Kostka biurowa biała klejona 85x85 / wys.40 mm</t>
  </si>
  <si>
    <t>Zeszyt A5 w kratkę - 96 kartek (sztywna oprawa)</t>
  </si>
  <si>
    <t>DGMK p. E14</t>
  </si>
  <si>
    <t>Linijka plastikowa 20 cm</t>
  </si>
  <si>
    <t>Zszywki 24/6 (op.- 1000 szt.) Grand</t>
  </si>
  <si>
    <t>Zszywki 26/6, (op. - 1000 szt.) Grand</t>
  </si>
  <si>
    <t>Taśma klejąca dwustronna 38mm / 10 m</t>
  </si>
  <si>
    <t>Taśma klejaca przeźroczysta, szeroka do pakowania 48/54m-60m</t>
  </si>
  <si>
    <t>Przekładki do segregatora kartonowe 1/3 A4 Mix Esselte ( 100 szt. w opakowaniu)</t>
  </si>
  <si>
    <t>DGMK p. E2</t>
  </si>
  <si>
    <t>DGMK p. E 3</t>
  </si>
  <si>
    <t>Etykiety do segregatora 7 cm (25 szt w op.)</t>
  </si>
  <si>
    <t>Temperówka metalowa pojedyńcza</t>
  </si>
  <si>
    <t>Blok techniczny A4 biały</t>
  </si>
  <si>
    <t>Gumka recepturka Donau , średnica 60 mm , 500 g</t>
  </si>
  <si>
    <t>Taśma klejaca brązowa , do pakowania 48/54m-60m</t>
  </si>
  <si>
    <t xml:space="preserve">Taśma malarska żółta 19mm/40m </t>
  </si>
  <si>
    <t>Zszywacz biurowy SAX 249</t>
  </si>
  <si>
    <t>RAZEM</t>
  </si>
  <si>
    <t>ZK p. E9</t>
  </si>
  <si>
    <t>ZK p. E6</t>
  </si>
  <si>
    <t>FB/DGMK p. E5</t>
  </si>
  <si>
    <t>FB p.E-7</t>
  </si>
  <si>
    <t>Pollux 120 g/m2 format A4</t>
  </si>
  <si>
    <t>Polux 160 g/m2 format A4</t>
  </si>
  <si>
    <t>Datownik Trodat printy 4810</t>
  </si>
  <si>
    <t>Długopis TOMA SUPER FINE 069 czerwony</t>
  </si>
  <si>
    <t>Sznurek (szpagat) w szpulce</t>
  </si>
  <si>
    <t>Wkłady do długopisów typu "Zenith" niebieskie lub czarne</t>
  </si>
  <si>
    <t>Wkłady do długopisu zwykle długie niebieskie lub czarne</t>
  </si>
  <si>
    <t>Koperty białe bezkwasowe C4 BK 170 g, 229x324 mm</t>
  </si>
  <si>
    <t>Długopis TOMA SUPER FINE 059 CZARNY</t>
  </si>
  <si>
    <t>Długopis TOMA SUPER FINE  059 NIEBIESKI</t>
  </si>
  <si>
    <t>FB p.E7</t>
  </si>
  <si>
    <t>Skoroszyt plastikowy Donau A4  z perforacją, sztywny (zielony/niebieski)</t>
  </si>
  <si>
    <t>ZK p. E8-E10</t>
  </si>
  <si>
    <t>Kostka biurowa biała nieklejona 85x85 / wys.40 mm</t>
  </si>
  <si>
    <t>Pinezki</t>
  </si>
  <si>
    <t>Segregator A4 szeroki 75mm Donau Master różowy</t>
  </si>
  <si>
    <t>Segregator A4 szeroki 75mm Donau Master zielony</t>
  </si>
  <si>
    <t>Zszywki do takera 4-14</t>
  </si>
  <si>
    <t>Dwustronny Marker CD To-320 TOMA</t>
  </si>
  <si>
    <t>FB p.7</t>
  </si>
  <si>
    <t>Zszywacz biurowy D.RECT 0306A</t>
  </si>
  <si>
    <t>Zeszyt A5 w kratkę - 64 kartki - (miękka oprawa)</t>
  </si>
  <si>
    <t>BHP/KADRY</t>
  </si>
  <si>
    <t>Nożyk do otwierania korespondencji Office Products</t>
  </si>
  <si>
    <t>Korektor w piórze Uni Correction Pen</t>
  </si>
  <si>
    <t>Płyty DVD Verbatim</t>
  </si>
  <si>
    <t>Segregator do akt osobowych A4, szerokość 3 cm, z mechanizmem ringowym, solidny, jedokolorowy, 4- częściowy A, B, C, D</t>
  </si>
  <si>
    <t>Z.P.</t>
  </si>
  <si>
    <t>Skoroszyt plastikowy Donau A4  z perforacją, miękki,zielony</t>
  </si>
  <si>
    <t>Nazwa artykułu</t>
  </si>
  <si>
    <t>Wkłady Parker F/0,5/9LB niebieskie</t>
  </si>
  <si>
    <t>KO/centrala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</si>
</sst>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0"/>
      <name val="Arial"/>
      <family val="2"/>
      <charset val="238"/>
    </font>
    <font>
      <sz val="10"/>
      <name val="Calibri Light"/>
      <family val="2"/>
      <charset val="238"/>
    </font>
    <font>
      <b/>
      <sz val="12"/>
      <name val="Calibri Light"/>
      <family val="2"/>
      <charset val="238"/>
    </font>
    <font>
      <b/>
      <sz val="10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trike/>
      <sz val="12"/>
      <color theme="1"/>
      <name val="Calibri Light"/>
      <family val="2"/>
      <charset val="238"/>
    </font>
    <font>
      <b/>
      <strike/>
      <sz val="12"/>
      <color theme="1"/>
      <name val="Calibri Light"/>
      <family val="2"/>
      <charset val="238"/>
    </font>
    <font>
      <sz val="8"/>
      <name val="Calibri Light"/>
      <family val="2"/>
      <charset val="238"/>
    </font>
    <font>
      <sz val="8"/>
      <name val="Arial"/>
      <family val="2"/>
      <charset val="238"/>
    </font>
    <font>
      <b/>
      <sz val="8"/>
      <name val="Calibri Light"/>
      <family val="2"/>
      <charset val="238"/>
    </font>
    <font>
      <sz val="12"/>
      <name val="Calibri Light"/>
      <family val="2"/>
      <charset val="238"/>
    </font>
    <font>
      <b/>
      <sz val="9"/>
      <name val="Calibri Light"/>
      <family val="2"/>
      <charset val="238"/>
    </font>
    <font>
      <sz val="9"/>
      <name val="Arial"/>
      <family val="2"/>
      <charset val="238"/>
    </font>
    <font>
      <sz val="9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theme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4" fontId="4" fillId="0" borderId="2" xfId="0" applyNumberFormat="1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4" fontId="4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4" fontId="2" fillId="2" borderId="4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44" fontId="1" fillId="0" borderId="0" xfId="0" applyNumberFormat="1" applyFont="1" applyAlignment="1">
      <alignment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right" vertical="center" wrapText="1"/>
    </xf>
    <xf numFmtId="44" fontId="6" fillId="5" borderId="2" xfId="0" applyNumberFormat="1" applyFont="1" applyFill="1" applyBorder="1" applyAlignment="1">
      <alignment vertical="center" wrapText="1"/>
    </xf>
    <xf numFmtId="44" fontId="6" fillId="5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4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4" fontId="8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4" fontId="1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44" fontId="3" fillId="0" borderId="4" xfId="0" applyNumberFormat="1" applyFont="1" applyBorder="1"/>
    <xf numFmtId="0" fontId="11" fillId="7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Fill="1"/>
    <xf numFmtId="0" fontId="14" fillId="0" borderId="0" xfId="0" applyFont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Fill="1"/>
    <xf numFmtId="164" fontId="14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/>
    </xf>
    <xf numFmtId="0" fontId="1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44" fontId="18" fillId="0" borderId="1" xfId="0" applyNumberFormat="1" applyFont="1" applyFill="1" applyBorder="1" applyAlignment="1">
      <alignment vertical="center" wrapText="1"/>
    </xf>
    <xf numFmtId="44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4" fontId="18" fillId="0" borderId="1" xfId="0" applyNumberFormat="1" applyFont="1" applyBorder="1" applyAlignment="1">
      <alignment vertical="center" wrapText="1"/>
    </xf>
    <xf numFmtId="44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Fill="1"/>
    <xf numFmtId="0" fontId="18" fillId="0" borderId="0" xfId="0" applyFont="1"/>
    <xf numFmtId="0" fontId="17" fillId="0" borderId="4" xfId="0" applyFont="1" applyBorder="1" applyAlignment="1">
      <alignment horizontal="right"/>
    </xf>
    <xf numFmtId="44" fontId="17" fillId="0" borderId="4" xfId="0" applyNumberFormat="1" applyFont="1" applyBorder="1"/>
    <xf numFmtId="0" fontId="0" fillId="0" borderId="1" xfId="0" applyBorder="1"/>
    <xf numFmtId="0" fontId="16" fillId="0" borderId="1" xfId="0" applyFont="1" applyBorder="1"/>
    <xf numFmtId="44" fontId="0" fillId="0" borderId="1" xfId="0" applyNumberFormat="1" applyBorder="1"/>
    <xf numFmtId="0" fontId="0" fillId="0" borderId="5" xfId="0" applyFill="1" applyBorder="1"/>
    <xf numFmtId="0" fontId="17" fillId="8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center"/>
    </xf>
    <xf numFmtId="44" fontId="16" fillId="0" borderId="1" xfId="0" applyNumberFormat="1" applyFont="1" applyBorder="1"/>
    <xf numFmtId="0" fontId="19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190"/>
  <sheetViews>
    <sheetView zoomScale="93" zoomScaleNormal="93" workbookViewId="0">
      <selection activeCell="B3" sqref="B3"/>
    </sheetView>
  </sheetViews>
  <sheetFormatPr defaultRowHeight="12.75" x14ac:dyDescent="0.2"/>
  <cols>
    <col min="1" max="1" width="5.28515625" style="13" bestFit="1" customWidth="1"/>
    <col min="2" max="2" width="82.7109375" style="3" bestFit="1" customWidth="1"/>
    <col min="3" max="3" width="4.85546875" style="3" bestFit="1" customWidth="1"/>
    <col min="4" max="4" width="7.140625" style="14" bestFit="1" customWidth="1"/>
    <col min="5" max="5" width="16.28515625" style="3" bestFit="1" customWidth="1"/>
    <col min="6" max="6" width="20.42578125" style="3" bestFit="1" customWidth="1"/>
    <col min="7" max="16384" width="9.140625" style="3"/>
  </cols>
  <sheetData>
    <row r="1" spans="1:8" ht="31.5" x14ac:dyDescent="0.2">
      <c r="A1" s="21"/>
      <c r="B1" s="22" t="s">
        <v>63</v>
      </c>
      <c r="C1" s="15"/>
      <c r="D1" s="15"/>
      <c r="E1" s="15"/>
      <c r="F1" s="15"/>
      <c r="G1" s="1"/>
      <c r="H1" s="2"/>
    </row>
    <row r="2" spans="1:8" s="4" customFormat="1" ht="15.75" x14ac:dyDescent="0.2">
      <c r="A2" s="19" t="s">
        <v>0</v>
      </c>
      <c r="B2" s="19" t="s">
        <v>1</v>
      </c>
      <c r="C2" s="19" t="s">
        <v>2</v>
      </c>
      <c r="D2" s="20" t="s">
        <v>85</v>
      </c>
      <c r="E2" s="19" t="s">
        <v>3</v>
      </c>
      <c r="F2" s="19" t="s">
        <v>4</v>
      </c>
    </row>
    <row r="3" spans="1:8" s="9" customFormat="1" ht="15.75" x14ac:dyDescent="0.2">
      <c r="A3" s="5">
        <v>1</v>
      </c>
      <c r="B3" s="6" t="s">
        <v>5</v>
      </c>
      <c r="C3" s="6" t="s">
        <v>6</v>
      </c>
      <c r="D3" s="16"/>
      <c r="E3" s="7"/>
      <c r="F3" s="8">
        <f t="shared" ref="F3:F34" si="0">D3*E3</f>
        <v>0</v>
      </c>
    </row>
    <row r="4" spans="1:8" s="9" customFormat="1" ht="15.75" x14ac:dyDescent="0.2">
      <c r="A4" s="5">
        <v>2</v>
      </c>
      <c r="B4" s="6" t="s">
        <v>7</v>
      </c>
      <c r="C4" s="6" t="s">
        <v>6</v>
      </c>
      <c r="D4" s="16">
        <f>6</f>
        <v>6</v>
      </c>
      <c r="E4" s="7"/>
      <c r="F4" s="8">
        <f t="shared" si="0"/>
        <v>0</v>
      </c>
    </row>
    <row r="5" spans="1:8" s="9" customFormat="1" ht="15.75" x14ac:dyDescent="0.2">
      <c r="A5" s="5">
        <v>3</v>
      </c>
      <c r="B5" s="6" t="s">
        <v>8</v>
      </c>
      <c r="C5" s="6" t="s">
        <v>6</v>
      </c>
      <c r="D5" s="16">
        <f>6-4</f>
        <v>2</v>
      </c>
      <c r="E5" s="7"/>
      <c r="F5" s="8">
        <f t="shared" si="0"/>
        <v>0</v>
      </c>
    </row>
    <row r="6" spans="1:8" s="9" customFormat="1" ht="15.75" x14ac:dyDescent="0.2">
      <c r="A6" s="5">
        <v>77</v>
      </c>
      <c r="B6" s="6" t="s">
        <v>81</v>
      </c>
      <c r="C6" s="6" t="s">
        <v>6</v>
      </c>
      <c r="D6" s="16">
        <f>2</f>
        <v>2</v>
      </c>
      <c r="E6" s="7"/>
      <c r="F6" s="8">
        <f t="shared" si="0"/>
        <v>0</v>
      </c>
    </row>
    <row r="7" spans="1:8" s="9" customFormat="1" ht="15.75" x14ac:dyDescent="0.2">
      <c r="A7" s="5">
        <v>4</v>
      </c>
      <c r="B7" s="6" t="s">
        <v>9</v>
      </c>
      <c r="C7" s="6" t="s">
        <v>6</v>
      </c>
      <c r="D7" s="16">
        <f>4</f>
        <v>4</v>
      </c>
      <c r="E7" s="7"/>
      <c r="F7" s="8">
        <f t="shared" si="0"/>
        <v>0</v>
      </c>
    </row>
    <row r="8" spans="1:8" s="9" customFormat="1" ht="15.75" x14ac:dyDescent="0.2">
      <c r="A8" s="5">
        <v>5</v>
      </c>
      <c r="B8" s="6" t="s">
        <v>10</v>
      </c>
      <c r="C8" s="6" t="s">
        <v>11</v>
      </c>
      <c r="D8" s="16">
        <f>3+2-3</f>
        <v>2</v>
      </c>
      <c r="E8" s="7"/>
      <c r="F8" s="8">
        <f t="shared" si="0"/>
        <v>0</v>
      </c>
    </row>
    <row r="9" spans="1:8" s="9" customFormat="1" ht="15.75" x14ac:dyDescent="0.2">
      <c r="A9" s="5">
        <v>6</v>
      </c>
      <c r="B9" s="6" t="s">
        <v>68</v>
      </c>
      <c r="C9" s="6" t="s">
        <v>65</v>
      </c>
      <c r="D9" s="16">
        <f>6+2</f>
        <v>8</v>
      </c>
      <c r="E9" s="7"/>
      <c r="F9" s="8">
        <f t="shared" si="0"/>
        <v>0</v>
      </c>
    </row>
    <row r="10" spans="1:8" s="9" customFormat="1" ht="15.75" x14ac:dyDescent="0.2">
      <c r="A10" s="5">
        <v>7</v>
      </c>
      <c r="B10" s="6" t="s">
        <v>12</v>
      </c>
      <c r="C10" s="6" t="s">
        <v>11</v>
      </c>
      <c r="D10" s="16">
        <f>3+10+10+10+10+3+10</f>
        <v>56</v>
      </c>
      <c r="E10" s="7"/>
      <c r="F10" s="8">
        <f t="shared" si="0"/>
        <v>0</v>
      </c>
    </row>
    <row r="11" spans="1:8" s="9" customFormat="1" ht="15.75" x14ac:dyDescent="0.2">
      <c r="A11" s="5">
        <v>8</v>
      </c>
      <c r="B11" s="6" t="s">
        <v>13</v>
      </c>
      <c r="C11" s="6" t="s">
        <v>11</v>
      </c>
      <c r="D11" s="16">
        <f>3+4+10+10+4+5</f>
        <v>36</v>
      </c>
      <c r="E11" s="7"/>
      <c r="F11" s="8">
        <f t="shared" si="0"/>
        <v>0</v>
      </c>
    </row>
    <row r="12" spans="1:8" s="9" customFormat="1" ht="15.75" x14ac:dyDescent="0.2">
      <c r="A12" s="5">
        <v>9</v>
      </c>
      <c r="B12" s="6" t="s">
        <v>14</v>
      </c>
      <c r="C12" s="6" t="s">
        <v>11</v>
      </c>
      <c r="D12" s="16">
        <f>3+10+3</f>
        <v>16</v>
      </c>
      <c r="E12" s="7"/>
      <c r="F12" s="8">
        <f t="shared" si="0"/>
        <v>0</v>
      </c>
    </row>
    <row r="13" spans="1:8" s="9" customFormat="1" ht="15.75" x14ac:dyDescent="0.2">
      <c r="A13" s="5">
        <v>10</v>
      </c>
      <c r="B13" s="6" t="s">
        <v>15</v>
      </c>
      <c r="C13" s="6" t="s">
        <v>11</v>
      </c>
      <c r="D13" s="16"/>
      <c r="E13" s="7"/>
      <c r="F13" s="8">
        <f t="shared" si="0"/>
        <v>0</v>
      </c>
    </row>
    <row r="14" spans="1:8" s="9" customFormat="1" ht="15.75" x14ac:dyDescent="0.2">
      <c r="A14" s="5">
        <v>11</v>
      </c>
      <c r="B14" s="6" t="s">
        <v>16</v>
      </c>
      <c r="C14" s="6" t="s">
        <v>11</v>
      </c>
      <c r="D14" s="16">
        <f>3</f>
        <v>3</v>
      </c>
      <c r="E14" s="7"/>
      <c r="F14" s="8">
        <f t="shared" si="0"/>
        <v>0</v>
      </c>
    </row>
    <row r="15" spans="1:8" s="9" customFormat="1" ht="15.75" x14ac:dyDescent="0.2">
      <c r="A15" s="5">
        <v>12</v>
      </c>
      <c r="B15" s="6" t="s">
        <v>17</v>
      </c>
      <c r="C15" s="6" t="s">
        <v>11</v>
      </c>
      <c r="D15" s="16"/>
      <c r="E15" s="7"/>
      <c r="F15" s="8">
        <f t="shared" si="0"/>
        <v>0</v>
      </c>
    </row>
    <row r="16" spans="1:8" s="9" customFormat="1" ht="15.75" x14ac:dyDescent="0.2">
      <c r="A16" s="5">
        <v>13</v>
      </c>
      <c r="B16" s="6" t="s">
        <v>18</v>
      </c>
      <c r="C16" s="6" t="s">
        <v>11</v>
      </c>
      <c r="D16" s="16">
        <f>11+5+10+5</f>
        <v>31</v>
      </c>
      <c r="E16" s="7"/>
      <c r="F16" s="8">
        <f t="shared" si="0"/>
        <v>0</v>
      </c>
    </row>
    <row r="17" spans="1:6" s="9" customFormat="1" ht="15.75" x14ac:dyDescent="0.2">
      <c r="A17" s="5">
        <v>15</v>
      </c>
      <c r="B17" s="6" t="s">
        <v>79</v>
      </c>
      <c r="C17" s="6" t="s">
        <v>11</v>
      </c>
      <c r="D17" s="16">
        <f>6+2+1+5+4</f>
        <v>18</v>
      </c>
      <c r="E17" s="7"/>
      <c r="F17" s="8">
        <f t="shared" si="0"/>
        <v>0</v>
      </c>
    </row>
    <row r="18" spans="1:6" s="9" customFormat="1" ht="15.75" x14ac:dyDescent="0.2">
      <c r="A18" s="5">
        <v>14</v>
      </c>
      <c r="B18" s="6" t="s">
        <v>19</v>
      </c>
      <c r="C18" s="6" t="s">
        <v>11</v>
      </c>
      <c r="D18" s="16">
        <f>15+11+20+10+2+12+10+15+3+6+20+10+4+10+10+10+3+10+9+12+10+12+20</f>
        <v>244</v>
      </c>
      <c r="E18" s="7"/>
      <c r="F18" s="8">
        <f t="shared" si="0"/>
        <v>0</v>
      </c>
    </row>
    <row r="19" spans="1:6" s="9" customFormat="1" ht="15.75" x14ac:dyDescent="0.2">
      <c r="A19" s="5">
        <v>16</v>
      </c>
      <c r="B19" s="6" t="s">
        <v>20</v>
      </c>
      <c r="C19" s="6" t="s">
        <v>11</v>
      </c>
      <c r="D19" s="16"/>
      <c r="E19" s="7"/>
      <c r="F19" s="8">
        <f t="shared" si="0"/>
        <v>0</v>
      </c>
    </row>
    <row r="20" spans="1:6" s="9" customFormat="1" ht="15.75" x14ac:dyDescent="0.2">
      <c r="A20" s="5">
        <v>17</v>
      </c>
      <c r="B20" s="6" t="s">
        <v>64</v>
      </c>
      <c r="C20" s="6" t="s">
        <v>65</v>
      </c>
      <c r="D20" s="16">
        <f>2</f>
        <v>2</v>
      </c>
      <c r="E20" s="7"/>
      <c r="F20" s="8">
        <f t="shared" si="0"/>
        <v>0</v>
      </c>
    </row>
    <row r="21" spans="1:6" s="9" customFormat="1" ht="15.75" x14ac:dyDescent="0.2">
      <c r="A21" s="5">
        <v>18</v>
      </c>
      <c r="B21" s="6" t="s">
        <v>70</v>
      </c>
      <c r="C21" s="6" t="s">
        <v>11</v>
      </c>
      <c r="D21" s="16">
        <f>1</f>
        <v>1</v>
      </c>
      <c r="E21" s="7"/>
      <c r="F21" s="8">
        <f t="shared" si="0"/>
        <v>0</v>
      </c>
    </row>
    <row r="22" spans="1:6" s="9" customFormat="1" ht="15.75" x14ac:dyDescent="0.2">
      <c r="A22" s="5">
        <v>76</v>
      </c>
      <c r="B22" s="6" t="s">
        <v>77</v>
      </c>
      <c r="C22" s="6" t="s">
        <v>6</v>
      </c>
      <c r="D22" s="16">
        <f>2+1-3</f>
        <v>0</v>
      </c>
      <c r="E22" s="7"/>
      <c r="F22" s="8">
        <f t="shared" si="0"/>
        <v>0</v>
      </c>
    </row>
    <row r="23" spans="1:6" s="9" customFormat="1" ht="15.75" x14ac:dyDescent="0.2">
      <c r="A23" s="5">
        <v>19</v>
      </c>
      <c r="B23" s="6" t="s">
        <v>21</v>
      </c>
      <c r="C23" s="6" t="s">
        <v>6</v>
      </c>
      <c r="D23" s="16"/>
      <c r="E23" s="7"/>
      <c r="F23" s="8">
        <f t="shared" si="0"/>
        <v>0</v>
      </c>
    </row>
    <row r="24" spans="1:6" s="9" customFormat="1" ht="15.75" x14ac:dyDescent="0.2">
      <c r="A24" s="5">
        <v>20</v>
      </c>
      <c r="B24" s="6" t="s">
        <v>22</v>
      </c>
      <c r="C24" s="6" t="s">
        <v>6</v>
      </c>
      <c r="D24" s="16"/>
      <c r="E24" s="7"/>
      <c r="F24" s="8">
        <f t="shared" si="0"/>
        <v>0</v>
      </c>
    </row>
    <row r="25" spans="1:6" s="9" customFormat="1" ht="15.75" x14ac:dyDescent="0.2">
      <c r="A25" s="5">
        <v>21</v>
      </c>
      <c r="B25" s="6" t="s">
        <v>23</v>
      </c>
      <c r="C25" s="6" t="s">
        <v>11</v>
      </c>
      <c r="D25" s="16">
        <f>4+3+2+3+10+3</f>
        <v>25</v>
      </c>
      <c r="E25" s="7"/>
      <c r="F25" s="8">
        <f t="shared" si="0"/>
        <v>0</v>
      </c>
    </row>
    <row r="26" spans="1:6" s="9" customFormat="1" ht="15.75" x14ac:dyDescent="0.2">
      <c r="A26" s="5">
        <v>22</v>
      </c>
      <c r="B26" s="6" t="s">
        <v>24</v>
      </c>
      <c r="C26" s="6" t="s">
        <v>11</v>
      </c>
      <c r="D26" s="16"/>
      <c r="E26" s="7"/>
      <c r="F26" s="8">
        <f t="shared" si="0"/>
        <v>0</v>
      </c>
    </row>
    <row r="27" spans="1:6" s="9" customFormat="1" ht="15.75" x14ac:dyDescent="0.2">
      <c r="A27" s="5">
        <v>23</v>
      </c>
      <c r="B27" s="6" t="s">
        <v>25</v>
      </c>
      <c r="C27" s="6" t="s">
        <v>11</v>
      </c>
      <c r="D27" s="16"/>
      <c r="E27" s="7"/>
      <c r="F27" s="8">
        <f t="shared" si="0"/>
        <v>0</v>
      </c>
    </row>
    <row r="28" spans="1:6" s="9" customFormat="1" ht="15.75" x14ac:dyDescent="0.2">
      <c r="A28" s="5">
        <v>24</v>
      </c>
      <c r="B28" s="6" t="s">
        <v>26</v>
      </c>
      <c r="C28" s="6" t="s">
        <v>6</v>
      </c>
      <c r="D28" s="16">
        <f>4+6+10+4+2+1+4+1+6+3+2</f>
        <v>43</v>
      </c>
      <c r="E28" s="7"/>
      <c r="F28" s="8">
        <f t="shared" si="0"/>
        <v>0</v>
      </c>
    </row>
    <row r="29" spans="1:6" s="9" customFormat="1" ht="15.75" x14ac:dyDescent="0.2">
      <c r="A29" s="5">
        <v>25</v>
      </c>
      <c r="B29" s="6" t="s">
        <v>27</v>
      </c>
      <c r="C29" s="6" t="s">
        <v>11</v>
      </c>
      <c r="D29" s="16">
        <f>12+5+8+10+2+2+2+12+10-40</f>
        <v>23</v>
      </c>
      <c r="E29" s="7"/>
      <c r="F29" s="8">
        <f t="shared" si="0"/>
        <v>0</v>
      </c>
    </row>
    <row r="30" spans="1:6" s="9" customFormat="1" ht="15.75" x14ac:dyDescent="0.2">
      <c r="A30" s="5">
        <v>26</v>
      </c>
      <c r="B30" s="6" t="s">
        <v>28</v>
      </c>
      <c r="C30" s="6" t="s">
        <v>11</v>
      </c>
      <c r="D30" s="16">
        <f>5+5+10+2+10+8+7+10+4+2+15+12+4-60</f>
        <v>34</v>
      </c>
      <c r="E30" s="7"/>
      <c r="F30" s="8">
        <f t="shared" si="0"/>
        <v>0</v>
      </c>
    </row>
    <row r="31" spans="1:6" s="9" customFormat="1" ht="15.75" x14ac:dyDescent="0.2">
      <c r="A31" s="5">
        <v>27</v>
      </c>
      <c r="B31" s="6" t="s">
        <v>29</v>
      </c>
      <c r="C31" s="6" t="s">
        <v>6</v>
      </c>
      <c r="D31" s="16"/>
      <c r="E31" s="7"/>
      <c r="F31" s="8">
        <f t="shared" si="0"/>
        <v>0</v>
      </c>
    </row>
    <row r="32" spans="1:6" s="9" customFormat="1" ht="15.75" x14ac:dyDescent="0.2">
      <c r="A32" s="5">
        <v>28</v>
      </c>
      <c r="B32" s="6" t="s">
        <v>82</v>
      </c>
      <c r="C32" s="6" t="s">
        <v>6</v>
      </c>
      <c r="D32" s="16">
        <f>1</f>
        <v>1</v>
      </c>
      <c r="E32" s="7"/>
      <c r="F32" s="8">
        <f t="shared" si="0"/>
        <v>0</v>
      </c>
    </row>
    <row r="33" spans="1:6" s="9" customFormat="1" ht="15.75" x14ac:dyDescent="0.2">
      <c r="A33" s="5">
        <v>29</v>
      </c>
      <c r="B33" s="6" t="s">
        <v>30</v>
      </c>
      <c r="C33" s="6" t="s">
        <v>6</v>
      </c>
      <c r="D33" s="16"/>
      <c r="E33" s="7"/>
      <c r="F33" s="8">
        <f t="shared" si="0"/>
        <v>0</v>
      </c>
    </row>
    <row r="34" spans="1:6" s="9" customFormat="1" ht="15.75" x14ac:dyDescent="0.2">
      <c r="A34" s="5">
        <v>30</v>
      </c>
      <c r="B34" s="6" t="s">
        <v>31</v>
      </c>
      <c r="C34" s="6" t="s">
        <v>6</v>
      </c>
      <c r="D34" s="16">
        <f>1-1</f>
        <v>0</v>
      </c>
      <c r="E34" s="7"/>
      <c r="F34" s="8">
        <f t="shared" si="0"/>
        <v>0</v>
      </c>
    </row>
    <row r="35" spans="1:6" s="9" customFormat="1" ht="15.75" x14ac:dyDescent="0.2">
      <c r="A35" s="5">
        <v>31</v>
      </c>
      <c r="B35" s="6" t="s">
        <v>83</v>
      </c>
      <c r="C35" s="6" t="s">
        <v>6</v>
      </c>
      <c r="D35" s="16">
        <f>1-1</f>
        <v>0</v>
      </c>
      <c r="E35" s="7"/>
      <c r="F35" s="8">
        <f t="shared" ref="F35:F66" si="1">D35*E35</f>
        <v>0</v>
      </c>
    </row>
    <row r="36" spans="1:6" s="9" customFormat="1" ht="15.75" x14ac:dyDescent="0.2">
      <c r="A36" s="5">
        <v>32</v>
      </c>
      <c r="B36" s="6" t="s">
        <v>32</v>
      </c>
      <c r="C36" s="6" t="s">
        <v>6</v>
      </c>
      <c r="D36" s="16">
        <f>1+1-2</f>
        <v>0</v>
      </c>
      <c r="E36" s="7"/>
      <c r="F36" s="8">
        <f t="shared" si="1"/>
        <v>0</v>
      </c>
    </row>
    <row r="37" spans="1:6" s="9" customFormat="1" ht="15.75" x14ac:dyDescent="0.2">
      <c r="A37" s="5">
        <v>33</v>
      </c>
      <c r="B37" s="6" t="s">
        <v>33</v>
      </c>
      <c r="C37" s="6" t="s">
        <v>11</v>
      </c>
      <c r="D37" s="16">
        <f>2+1+2+1+1+3+4+6</f>
        <v>20</v>
      </c>
      <c r="E37" s="7"/>
      <c r="F37" s="8">
        <f t="shared" si="1"/>
        <v>0</v>
      </c>
    </row>
    <row r="38" spans="1:6" s="9" customFormat="1" ht="15.75" x14ac:dyDescent="0.2">
      <c r="A38" s="5">
        <v>34</v>
      </c>
      <c r="B38" s="6" t="s">
        <v>34</v>
      </c>
      <c r="C38" s="6" t="s">
        <v>11</v>
      </c>
      <c r="D38" s="16">
        <f>12+5+5+6+1+4+6+5+5+1+2+6+2</f>
        <v>60</v>
      </c>
      <c r="E38" s="7"/>
      <c r="F38" s="8">
        <f t="shared" si="1"/>
        <v>0</v>
      </c>
    </row>
    <row r="39" spans="1:6" s="9" customFormat="1" ht="15.75" x14ac:dyDescent="0.2">
      <c r="A39" s="5">
        <v>35</v>
      </c>
      <c r="B39" s="6" t="s">
        <v>35</v>
      </c>
      <c r="C39" s="6" t="s">
        <v>11</v>
      </c>
      <c r="D39" s="16">
        <f>8+6+4+10+6+3+6+2+3+3</f>
        <v>51</v>
      </c>
      <c r="E39" s="7"/>
      <c r="F39" s="8">
        <f t="shared" si="1"/>
        <v>0</v>
      </c>
    </row>
    <row r="40" spans="1:6" s="9" customFormat="1" ht="15.75" x14ac:dyDescent="0.2">
      <c r="A40" s="5">
        <v>36</v>
      </c>
      <c r="B40" s="6" t="s">
        <v>36</v>
      </c>
      <c r="C40" s="6" t="s">
        <v>6</v>
      </c>
      <c r="D40" s="16">
        <f>2+3+3+1+2+1+1+2+1+1+2+2+1+2+3</f>
        <v>27</v>
      </c>
      <c r="E40" s="7"/>
      <c r="F40" s="8">
        <f t="shared" si="1"/>
        <v>0</v>
      </c>
    </row>
    <row r="41" spans="1:6" s="9" customFormat="1" ht="15.75" x14ac:dyDescent="0.2">
      <c r="A41" s="5">
        <v>37</v>
      </c>
      <c r="B41" s="6" t="s">
        <v>37</v>
      </c>
      <c r="C41" s="6" t="s">
        <v>6</v>
      </c>
      <c r="D41" s="16"/>
      <c r="E41" s="7"/>
      <c r="F41" s="8">
        <f t="shared" si="1"/>
        <v>0</v>
      </c>
    </row>
    <row r="42" spans="1:6" s="9" customFormat="1" ht="15.75" x14ac:dyDescent="0.2">
      <c r="A42" s="5">
        <v>38</v>
      </c>
      <c r="B42" s="6" t="s">
        <v>38</v>
      </c>
      <c r="C42" s="6" t="s">
        <v>11</v>
      </c>
      <c r="D42" s="16">
        <f>1+2</f>
        <v>3</v>
      </c>
      <c r="E42" s="7"/>
      <c r="F42" s="8">
        <f t="shared" si="1"/>
        <v>0</v>
      </c>
    </row>
    <row r="43" spans="1:6" s="9" customFormat="1" ht="15.75" x14ac:dyDescent="0.2">
      <c r="A43" s="5">
        <v>39</v>
      </c>
      <c r="B43" s="6" t="s">
        <v>39</v>
      </c>
      <c r="C43" s="6" t="s">
        <v>11</v>
      </c>
      <c r="D43" s="16"/>
      <c r="E43" s="7"/>
      <c r="F43" s="8">
        <f t="shared" si="1"/>
        <v>0</v>
      </c>
    </row>
    <row r="44" spans="1:6" s="9" customFormat="1" ht="15.75" x14ac:dyDescent="0.2">
      <c r="A44" s="5">
        <v>40</v>
      </c>
      <c r="B44" s="6" t="s">
        <v>40</v>
      </c>
      <c r="C44" s="6" t="s">
        <v>11</v>
      </c>
      <c r="D44" s="16">
        <f>2+5+4</f>
        <v>11</v>
      </c>
      <c r="E44" s="7"/>
      <c r="F44" s="8">
        <f t="shared" si="1"/>
        <v>0</v>
      </c>
    </row>
    <row r="45" spans="1:6" s="9" customFormat="1" ht="15.75" x14ac:dyDescent="0.2">
      <c r="A45" s="5">
        <v>41</v>
      </c>
      <c r="B45" s="6" t="s">
        <v>66</v>
      </c>
      <c r="C45" s="6" t="s">
        <v>11</v>
      </c>
      <c r="D45" s="16">
        <f>5+1+2+10+2+2</f>
        <v>22</v>
      </c>
      <c r="E45" s="7"/>
      <c r="F45" s="8">
        <f t="shared" si="1"/>
        <v>0</v>
      </c>
    </row>
    <row r="46" spans="1:6" s="9" customFormat="1" ht="15.75" x14ac:dyDescent="0.2">
      <c r="A46" s="5">
        <v>43</v>
      </c>
      <c r="B46" s="6" t="s">
        <v>80</v>
      </c>
      <c r="C46" s="6" t="s">
        <v>11</v>
      </c>
      <c r="D46" s="16">
        <f>3</f>
        <v>3</v>
      </c>
      <c r="E46" s="7"/>
      <c r="F46" s="8">
        <f t="shared" si="1"/>
        <v>0</v>
      </c>
    </row>
    <row r="47" spans="1:6" s="9" customFormat="1" ht="15.75" x14ac:dyDescent="0.2">
      <c r="A47" s="5">
        <v>42</v>
      </c>
      <c r="B47" s="6" t="s">
        <v>67</v>
      </c>
      <c r="C47" s="6" t="s">
        <v>11</v>
      </c>
      <c r="D47" s="16">
        <f>6-6</f>
        <v>0</v>
      </c>
      <c r="E47" s="7"/>
      <c r="F47" s="8">
        <f t="shared" si="1"/>
        <v>0</v>
      </c>
    </row>
    <row r="48" spans="1:6" s="9" customFormat="1" ht="15.75" x14ac:dyDescent="0.2">
      <c r="A48" s="5">
        <v>75</v>
      </c>
      <c r="B48" s="6" t="s">
        <v>76</v>
      </c>
      <c r="C48" s="6" t="s">
        <v>11</v>
      </c>
      <c r="D48" s="16">
        <f>2+1+2</f>
        <v>5</v>
      </c>
      <c r="E48" s="7"/>
      <c r="F48" s="8">
        <f t="shared" si="1"/>
        <v>0</v>
      </c>
    </row>
    <row r="49" spans="1:8" s="10" customFormat="1" ht="15.75" x14ac:dyDescent="0.2">
      <c r="A49" s="5">
        <v>44</v>
      </c>
      <c r="B49" s="25" t="s">
        <v>69</v>
      </c>
      <c r="C49" s="6" t="s">
        <v>11</v>
      </c>
      <c r="D49" s="16">
        <f>20</f>
        <v>20</v>
      </c>
      <c r="E49" s="7"/>
      <c r="F49" s="8">
        <f t="shared" si="1"/>
        <v>0</v>
      </c>
      <c r="G49" s="9"/>
      <c r="H49" s="9"/>
    </row>
    <row r="50" spans="1:8" s="10" customFormat="1" ht="15.75" x14ac:dyDescent="0.2">
      <c r="A50" s="5">
        <v>45</v>
      </c>
      <c r="B50" s="6" t="s">
        <v>41</v>
      </c>
      <c r="C50" s="6" t="s">
        <v>11</v>
      </c>
      <c r="D50" s="16">
        <f>7+10+2+5+6+6+10+5+4+8</f>
        <v>63</v>
      </c>
      <c r="E50" s="7"/>
      <c r="F50" s="8">
        <f t="shared" si="1"/>
        <v>0</v>
      </c>
      <c r="G50" s="9"/>
      <c r="H50" s="9"/>
    </row>
    <row r="51" spans="1:8" s="9" customFormat="1" ht="15.75" x14ac:dyDescent="0.2">
      <c r="A51" s="5">
        <v>46</v>
      </c>
      <c r="B51" s="6" t="s">
        <v>74</v>
      </c>
      <c r="C51" s="6" t="s">
        <v>6</v>
      </c>
      <c r="D51" s="16">
        <v>2</v>
      </c>
      <c r="E51" s="7"/>
      <c r="F51" s="8">
        <f t="shared" si="1"/>
        <v>0</v>
      </c>
    </row>
    <row r="52" spans="1:8" s="9" customFormat="1" ht="15.75" x14ac:dyDescent="0.2">
      <c r="A52" s="5">
        <v>47</v>
      </c>
      <c r="B52" s="6" t="s">
        <v>42</v>
      </c>
      <c r="C52" s="6" t="s">
        <v>11</v>
      </c>
      <c r="D52" s="16">
        <f>20+50+20+50+10</f>
        <v>150</v>
      </c>
      <c r="E52" s="7"/>
      <c r="F52" s="8">
        <f t="shared" si="1"/>
        <v>0</v>
      </c>
    </row>
    <row r="53" spans="1:8" s="9" customFormat="1" ht="15.75" x14ac:dyDescent="0.2">
      <c r="A53" s="5">
        <v>48</v>
      </c>
      <c r="B53" s="6" t="s">
        <v>43</v>
      </c>
      <c r="C53" s="6" t="s">
        <v>11</v>
      </c>
      <c r="D53" s="16">
        <f>1</f>
        <v>1</v>
      </c>
      <c r="E53" s="7"/>
      <c r="F53" s="8">
        <f t="shared" si="1"/>
        <v>0</v>
      </c>
    </row>
    <row r="54" spans="1:8" s="9" customFormat="1" ht="15.75" x14ac:dyDescent="0.2">
      <c r="A54" s="5">
        <v>49</v>
      </c>
      <c r="B54" s="6" t="s">
        <v>44</v>
      </c>
      <c r="C54" s="6" t="s">
        <v>11</v>
      </c>
      <c r="D54" s="16">
        <f>20+10+10+30+8+20+6+10+4+3+7+10+5+66+5</f>
        <v>214</v>
      </c>
      <c r="E54" s="7"/>
      <c r="F54" s="8">
        <f t="shared" si="1"/>
        <v>0</v>
      </c>
    </row>
    <row r="55" spans="1:8" s="9" customFormat="1" ht="51" x14ac:dyDescent="0.2">
      <c r="A55" s="5">
        <v>50</v>
      </c>
      <c r="B55" s="6" t="s">
        <v>45</v>
      </c>
      <c r="C55" s="6" t="s">
        <v>11</v>
      </c>
      <c r="D55" s="16">
        <f>20+6+30+15+5+30-35+10</f>
        <v>81</v>
      </c>
      <c r="E55" s="7"/>
      <c r="F55" s="8">
        <f t="shared" si="1"/>
        <v>0</v>
      </c>
      <c r="G55" s="9" t="s">
        <v>88</v>
      </c>
    </row>
    <row r="56" spans="1:8" s="9" customFormat="1" ht="15.75" x14ac:dyDescent="0.2">
      <c r="A56" s="5">
        <v>51</v>
      </c>
      <c r="B56" s="6" t="s">
        <v>46</v>
      </c>
      <c r="C56" s="6" t="s">
        <v>11</v>
      </c>
      <c r="D56" s="16">
        <f>75+30+20+50+50+100+50+100+25+40+10+5-200</f>
        <v>355</v>
      </c>
      <c r="E56" s="7"/>
      <c r="F56" s="8">
        <f t="shared" si="1"/>
        <v>0</v>
      </c>
      <c r="G56" s="10"/>
      <c r="H56" s="10"/>
    </row>
    <row r="57" spans="1:8" s="9" customFormat="1" ht="15.75" x14ac:dyDescent="0.2">
      <c r="A57" s="5">
        <v>52</v>
      </c>
      <c r="B57" s="6" t="s">
        <v>86</v>
      </c>
      <c r="C57" s="6" t="s">
        <v>11</v>
      </c>
      <c r="D57" s="16">
        <f>700</f>
        <v>700</v>
      </c>
      <c r="E57" s="7"/>
      <c r="F57" s="8">
        <f t="shared" si="1"/>
        <v>0</v>
      </c>
      <c r="G57" s="10"/>
      <c r="H57" s="10"/>
    </row>
    <row r="58" spans="1:8" s="9" customFormat="1" ht="15.75" x14ac:dyDescent="0.2">
      <c r="A58" s="5">
        <v>53</v>
      </c>
      <c r="B58" s="6" t="s">
        <v>87</v>
      </c>
      <c r="C58" s="6" t="s">
        <v>11</v>
      </c>
      <c r="D58" s="16"/>
      <c r="E58" s="7"/>
      <c r="F58" s="8">
        <f t="shared" si="1"/>
        <v>0</v>
      </c>
    </row>
    <row r="59" spans="1:8" s="9" customFormat="1" ht="15.75" x14ac:dyDescent="0.2">
      <c r="A59" s="5">
        <v>54</v>
      </c>
      <c r="B59" s="6" t="s">
        <v>47</v>
      </c>
      <c r="C59" s="6" t="s">
        <v>11</v>
      </c>
      <c r="D59" s="16"/>
      <c r="E59" s="7"/>
      <c r="F59" s="8">
        <f t="shared" si="1"/>
        <v>0</v>
      </c>
    </row>
    <row r="60" spans="1:8" s="9" customFormat="1" ht="15.75" x14ac:dyDescent="0.2">
      <c r="A60" s="5">
        <v>55</v>
      </c>
      <c r="B60" s="6" t="s">
        <v>48</v>
      </c>
      <c r="C60" s="6" t="s">
        <v>6</v>
      </c>
      <c r="D60" s="16">
        <f>7+4+5+6</f>
        <v>22</v>
      </c>
      <c r="E60" s="7"/>
      <c r="F60" s="8">
        <f t="shared" si="1"/>
        <v>0</v>
      </c>
    </row>
    <row r="61" spans="1:8" s="9" customFormat="1" ht="15.75" x14ac:dyDescent="0.2">
      <c r="A61" s="5">
        <v>56</v>
      </c>
      <c r="B61" s="6" t="s">
        <v>49</v>
      </c>
      <c r="C61" s="6" t="s">
        <v>6</v>
      </c>
      <c r="D61" s="16"/>
      <c r="E61" s="7"/>
      <c r="F61" s="8">
        <f t="shared" si="1"/>
        <v>0</v>
      </c>
    </row>
    <row r="62" spans="1:8" s="9" customFormat="1" ht="15.75" x14ac:dyDescent="0.2">
      <c r="A62" s="5">
        <v>57</v>
      </c>
      <c r="B62" s="6" t="s">
        <v>73</v>
      </c>
      <c r="C62" s="6" t="s">
        <v>11</v>
      </c>
      <c r="D62" s="16">
        <f>6+2+2+4+1+1+3+4</f>
        <v>23</v>
      </c>
      <c r="E62" s="7"/>
      <c r="F62" s="8">
        <f t="shared" si="1"/>
        <v>0</v>
      </c>
    </row>
    <row r="63" spans="1:8" s="9" customFormat="1" ht="15.75" x14ac:dyDescent="0.2">
      <c r="A63" s="5">
        <v>58</v>
      </c>
      <c r="B63" s="6" t="s">
        <v>50</v>
      </c>
      <c r="C63" s="6" t="s">
        <v>11</v>
      </c>
      <c r="D63" s="16"/>
      <c r="E63" s="7"/>
      <c r="F63" s="8">
        <f t="shared" si="1"/>
        <v>0</v>
      </c>
    </row>
    <row r="64" spans="1:8" s="9" customFormat="1" ht="15.75" x14ac:dyDescent="0.2">
      <c r="A64" s="5">
        <v>59</v>
      </c>
      <c r="B64" s="6" t="s">
        <v>51</v>
      </c>
      <c r="C64" s="6" t="s">
        <v>11</v>
      </c>
      <c r="D64" s="16"/>
      <c r="E64" s="7"/>
      <c r="F64" s="8">
        <f t="shared" si="1"/>
        <v>0</v>
      </c>
    </row>
    <row r="65" spans="1:6" s="9" customFormat="1" ht="15.75" x14ac:dyDescent="0.2">
      <c r="A65" s="5">
        <v>60</v>
      </c>
      <c r="B65" s="6" t="s">
        <v>71</v>
      </c>
      <c r="C65" s="6" t="s">
        <v>65</v>
      </c>
      <c r="D65" s="16">
        <f>100</f>
        <v>100</v>
      </c>
      <c r="E65" s="7"/>
      <c r="F65" s="8">
        <f t="shared" si="1"/>
        <v>0</v>
      </c>
    </row>
    <row r="66" spans="1:6" s="9" customFormat="1" ht="15.75" x14ac:dyDescent="0.2">
      <c r="A66" s="5">
        <v>61</v>
      </c>
      <c r="B66" s="6" t="s">
        <v>52</v>
      </c>
      <c r="C66" s="6" t="s">
        <v>11</v>
      </c>
      <c r="D66" s="16"/>
      <c r="E66" s="7"/>
      <c r="F66" s="8">
        <f t="shared" si="1"/>
        <v>0</v>
      </c>
    </row>
    <row r="67" spans="1:6" s="9" customFormat="1" ht="15.75" x14ac:dyDescent="0.2">
      <c r="A67" s="5">
        <v>62</v>
      </c>
      <c r="B67" s="6" t="s">
        <v>53</v>
      </c>
      <c r="C67" s="6" t="s">
        <v>11</v>
      </c>
      <c r="D67" s="16">
        <f>2+2+1+4</f>
        <v>9</v>
      </c>
      <c r="E67" s="7"/>
      <c r="F67" s="8">
        <f t="shared" ref="F67:F80" si="2">D67*E67</f>
        <v>0</v>
      </c>
    </row>
    <row r="68" spans="1:6" s="9" customFormat="1" ht="15.75" x14ac:dyDescent="0.2">
      <c r="A68" s="5">
        <v>63</v>
      </c>
      <c r="B68" s="6" t="s">
        <v>54</v>
      </c>
      <c r="C68" s="6" t="s">
        <v>11</v>
      </c>
      <c r="D68" s="16"/>
      <c r="E68" s="7"/>
      <c r="F68" s="8">
        <f t="shared" si="2"/>
        <v>0</v>
      </c>
    </row>
    <row r="69" spans="1:6" s="9" customFormat="1" ht="15.75" x14ac:dyDescent="0.2">
      <c r="A69" s="5">
        <v>64</v>
      </c>
      <c r="B69" s="11" t="s">
        <v>55</v>
      </c>
      <c r="C69" s="11" t="s">
        <v>11</v>
      </c>
      <c r="D69" s="17">
        <f>2+1+1+4+1-2</f>
        <v>7</v>
      </c>
      <c r="E69" s="12"/>
      <c r="F69" s="8">
        <f t="shared" si="2"/>
        <v>0</v>
      </c>
    </row>
    <row r="70" spans="1:6" s="9" customFormat="1" ht="15.75" x14ac:dyDescent="0.2">
      <c r="A70" s="5">
        <v>65</v>
      </c>
      <c r="B70" s="11" t="s">
        <v>56</v>
      </c>
      <c r="C70" s="11" t="s">
        <v>6</v>
      </c>
      <c r="D70" s="17">
        <f>10+10</f>
        <v>20</v>
      </c>
      <c r="E70" s="12"/>
      <c r="F70" s="8">
        <f t="shared" si="2"/>
        <v>0</v>
      </c>
    </row>
    <row r="71" spans="1:6" s="9" customFormat="1" ht="15.75" x14ac:dyDescent="0.2">
      <c r="A71" s="5">
        <v>66</v>
      </c>
      <c r="B71" s="11" t="s">
        <v>57</v>
      </c>
      <c r="C71" s="11" t="s">
        <v>11</v>
      </c>
      <c r="D71" s="17">
        <f>5+10+3+3+5+6</f>
        <v>32</v>
      </c>
      <c r="E71" s="12"/>
      <c r="F71" s="8">
        <f t="shared" si="2"/>
        <v>0</v>
      </c>
    </row>
    <row r="72" spans="1:6" s="9" customFormat="1" ht="15.75" x14ac:dyDescent="0.2">
      <c r="A72" s="5">
        <v>67</v>
      </c>
      <c r="B72" s="11" t="s">
        <v>58</v>
      </c>
      <c r="C72" s="11" t="s">
        <v>11</v>
      </c>
      <c r="D72" s="17">
        <f>5+4+6+10+5+2+3+4+6+10+9+8+4</f>
        <v>76</v>
      </c>
      <c r="E72" s="12"/>
      <c r="F72" s="8">
        <f t="shared" si="2"/>
        <v>0</v>
      </c>
    </row>
    <row r="73" spans="1:6" s="9" customFormat="1" ht="15.75" x14ac:dyDescent="0.2">
      <c r="A73" s="5">
        <v>68</v>
      </c>
      <c r="B73" s="11" t="s">
        <v>59</v>
      </c>
      <c r="C73" s="11" t="s">
        <v>11</v>
      </c>
      <c r="D73" s="17">
        <f>1-1</f>
        <v>0</v>
      </c>
      <c r="E73" s="12"/>
      <c r="F73" s="8">
        <f t="shared" si="2"/>
        <v>0</v>
      </c>
    </row>
    <row r="74" spans="1:6" s="9" customFormat="1" ht="15.75" x14ac:dyDescent="0.2">
      <c r="A74" s="5">
        <v>69</v>
      </c>
      <c r="B74" s="11" t="s">
        <v>60</v>
      </c>
      <c r="C74" s="11" t="s">
        <v>11</v>
      </c>
      <c r="D74" s="17">
        <f>4-4</f>
        <v>0</v>
      </c>
      <c r="E74" s="12"/>
      <c r="F74" s="8">
        <f t="shared" si="2"/>
        <v>0</v>
      </c>
    </row>
    <row r="75" spans="1:6" s="9" customFormat="1" ht="15.75" x14ac:dyDescent="0.2">
      <c r="A75" s="5">
        <v>71</v>
      </c>
      <c r="B75" s="11" t="s">
        <v>72</v>
      </c>
      <c r="C75" s="11" t="s">
        <v>11</v>
      </c>
      <c r="D75" s="17">
        <f>1</f>
        <v>1</v>
      </c>
      <c r="E75" s="12"/>
      <c r="F75" s="8">
        <f t="shared" si="2"/>
        <v>0</v>
      </c>
    </row>
    <row r="76" spans="1:6" s="9" customFormat="1" ht="15.75" x14ac:dyDescent="0.2">
      <c r="A76" s="5">
        <v>70</v>
      </c>
      <c r="B76" s="11" t="s">
        <v>78</v>
      </c>
      <c r="C76" s="11" t="s">
        <v>11</v>
      </c>
      <c r="D76" s="17">
        <f>1+2+2+1+1</f>
        <v>7</v>
      </c>
      <c r="E76" s="12"/>
      <c r="F76" s="8">
        <f t="shared" si="2"/>
        <v>0</v>
      </c>
    </row>
    <row r="77" spans="1:6" s="9" customFormat="1" ht="15.75" x14ac:dyDescent="0.2">
      <c r="A77" s="5">
        <v>72</v>
      </c>
      <c r="B77" s="11" t="s">
        <v>61</v>
      </c>
      <c r="C77" s="11" t="s">
        <v>6</v>
      </c>
      <c r="D77" s="17">
        <f>1+2+10+5+1+6+3-28</f>
        <v>0</v>
      </c>
      <c r="E77" s="12"/>
      <c r="F77" s="8">
        <f t="shared" si="2"/>
        <v>0</v>
      </c>
    </row>
    <row r="78" spans="1:6" s="9" customFormat="1" ht="15.75" x14ac:dyDescent="0.2">
      <c r="A78" s="5">
        <v>73</v>
      </c>
      <c r="B78" s="11" t="s">
        <v>62</v>
      </c>
      <c r="C78" s="11" t="s">
        <v>6</v>
      </c>
      <c r="D78" s="17">
        <f>2+4+6</f>
        <v>12</v>
      </c>
      <c r="E78" s="12"/>
      <c r="F78" s="8">
        <f t="shared" si="2"/>
        <v>0</v>
      </c>
    </row>
    <row r="79" spans="1:6" s="9" customFormat="1" ht="15.75" x14ac:dyDescent="0.2">
      <c r="A79" s="5">
        <v>74</v>
      </c>
      <c r="B79" s="6" t="s">
        <v>75</v>
      </c>
      <c r="C79" s="11" t="s">
        <v>6</v>
      </c>
      <c r="D79" s="17">
        <f>2-2</f>
        <v>0</v>
      </c>
      <c r="E79" s="12"/>
      <c r="F79" s="8">
        <f t="shared" si="2"/>
        <v>0</v>
      </c>
    </row>
    <row r="80" spans="1:6" s="9" customFormat="1" ht="15.75" x14ac:dyDescent="0.2">
      <c r="A80" s="23">
        <v>78</v>
      </c>
      <c r="B80" s="11" t="s">
        <v>84</v>
      </c>
      <c r="C80" s="11" t="s">
        <v>11</v>
      </c>
      <c r="D80" s="17">
        <f>6</f>
        <v>6</v>
      </c>
      <c r="E80" s="12"/>
      <c r="F80" s="8">
        <f t="shared" si="2"/>
        <v>0</v>
      </c>
    </row>
    <row r="81" spans="1:6" s="9" customFormat="1" ht="15.75" x14ac:dyDescent="0.2">
      <c r="D81" s="18"/>
      <c r="F81" s="24">
        <f>SUM(F3:F69)</f>
        <v>0</v>
      </c>
    </row>
    <row r="82" spans="1:6" s="9" customFormat="1" x14ac:dyDescent="0.2">
      <c r="D82" s="18"/>
    </row>
    <row r="83" spans="1:6" s="9" customFormat="1" x14ac:dyDescent="0.2">
      <c r="D83" s="18"/>
    </row>
    <row r="84" spans="1:6" s="9" customFormat="1" x14ac:dyDescent="0.2">
      <c r="D84" s="18"/>
    </row>
    <row r="85" spans="1:6" s="9" customFormat="1" x14ac:dyDescent="0.2">
      <c r="D85" s="18"/>
    </row>
    <row r="86" spans="1:6" s="9" customFormat="1" x14ac:dyDescent="0.2">
      <c r="A86" s="3"/>
      <c r="B86" s="3"/>
      <c r="C86" s="3"/>
      <c r="D86" s="14"/>
      <c r="E86" s="3"/>
    </row>
    <row r="87" spans="1:6" s="9" customFormat="1" x14ac:dyDescent="0.2">
      <c r="A87" s="3"/>
      <c r="B87" s="3"/>
      <c r="C87" s="3"/>
      <c r="D87" s="14"/>
      <c r="E87" s="3"/>
    </row>
    <row r="88" spans="1:6" s="9" customFormat="1" x14ac:dyDescent="0.2">
      <c r="A88" s="3"/>
      <c r="B88" s="3"/>
      <c r="C88" s="3"/>
      <c r="D88" s="14"/>
      <c r="E88" s="3"/>
      <c r="F88" s="3"/>
    </row>
    <row r="89" spans="1:6" s="9" customFormat="1" x14ac:dyDescent="0.2">
      <c r="A89" s="3"/>
      <c r="B89" s="3"/>
      <c r="C89" s="3"/>
      <c r="D89" s="14"/>
      <c r="E89" s="3"/>
      <c r="F89" s="3"/>
    </row>
    <row r="90" spans="1:6" s="9" customFormat="1" x14ac:dyDescent="0.2">
      <c r="A90" s="3"/>
      <c r="B90" s="3"/>
      <c r="C90" s="3"/>
      <c r="D90" s="14"/>
      <c r="E90" s="3"/>
      <c r="F90" s="3"/>
    </row>
    <row r="91" spans="1:6" s="9" customFormat="1" x14ac:dyDescent="0.2">
      <c r="A91" s="3"/>
      <c r="B91" s="3"/>
      <c r="C91" s="3"/>
      <c r="D91" s="14"/>
      <c r="E91" s="3"/>
      <c r="F91" s="3"/>
    </row>
    <row r="92" spans="1:6" s="9" customFormat="1" x14ac:dyDescent="0.2">
      <c r="A92" s="3"/>
      <c r="B92" s="3"/>
      <c r="C92" s="3"/>
      <c r="D92" s="14"/>
      <c r="E92" s="3"/>
      <c r="F92" s="3"/>
    </row>
    <row r="93" spans="1:6" s="9" customFormat="1" x14ac:dyDescent="0.2">
      <c r="A93" s="3"/>
      <c r="B93" s="13"/>
      <c r="C93" s="14"/>
      <c r="D93" s="14"/>
      <c r="E93" s="3"/>
      <c r="F93" s="3"/>
    </row>
    <row r="94" spans="1:6" x14ac:dyDescent="0.2">
      <c r="B94" s="13"/>
      <c r="C94" s="14"/>
    </row>
    <row r="95" spans="1:6" x14ac:dyDescent="0.2">
      <c r="B95" s="13"/>
      <c r="C95" s="14"/>
    </row>
    <row r="96" spans="1:6" x14ac:dyDescent="0.2">
      <c r="B96" s="13"/>
      <c r="C96" s="14"/>
    </row>
    <row r="97" spans="1:3" x14ac:dyDescent="0.2">
      <c r="B97" s="13"/>
      <c r="C97" s="14"/>
    </row>
    <row r="98" spans="1:3" x14ac:dyDescent="0.2">
      <c r="A98" s="3"/>
      <c r="B98" s="13"/>
      <c r="C98" s="14"/>
    </row>
    <row r="99" spans="1:3" x14ac:dyDescent="0.2">
      <c r="A99" s="3"/>
      <c r="B99" s="13"/>
      <c r="C99" s="14"/>
    </row>
    <row r="100" spans="1:3" x14ac:dyDescent="0.2">
      <c r="A100" s="3"/>
      <c r="B100" s="13"/>
      <c r="C100" s="14"/>
    </row>
    <row r="101" spans="1:3" x14ac:dyDescent="0.2">
      <c r="A101" s="3"/>
      <c r="B101" s="13"/>
      <c r="C101" s="14"/>
    </row>
    <row r="102" spans="1:3" x14ac:dyDescent="0.2">
      <c r="A102" s="3"/>
      <c r="B102" s="13"/>
      <c r="C102" s="14"/>
    </row>
    <row r="103" spans="1:3" x14ac:dyDescent="0.2">
      <c r="A103" s="3"/>
      <c r="B103" s="13"/>
      <c r="C103" s="14"/>
    </row>
    <row r="104" spans="1:3" x14ac:dyDescent="0.2">
      <c r="A104" s="3"/>
      <c r="B104" s="13"/>
      <c r="C104" s="14"/>
    </row>
    <row r="105" spans="1:3" x14ac:dyDescent="0.2">
      <c r="A105" s="3"/>
      <c r="B105" s="13"/>
      <c r="C105" s="14"/>
    </row>
    <row r="106" spans="1:3" x14ac:dyDescent="0.2">
      <c r="A106" s="3"/>
      <c r="B106" s="13"/>
      <c r="C106" s="14"/>
    </row>
    <row r="107" spans="1:3" x14ac:dyDescent="0.2">
      <c r="A107" s="3"/>
      <c r="B107" s="13"/>
      <c r="C107" s="14"/>
    </row>
    <row r="108" spans="1:3" x14ac:dyDescent="0.2">
      <c r="A108" s="3"/>
      <c r="B108" s="13"/>
      <c r="C108" s="14"/>
    </row>
    <row r="109" spans="1:3" x14ac:dyDescent="0.2">
      <c r="A109" s="3"/>
      <c r="B109" s="13"/>
      <c r="C109" s="14"/>
    </row>
    <row r="110" spans="1:3" x14ac:dyDescent="0.2">
      <c r="A110" s="3"/>
      <c r="B110" s="13"/>
      <c r="C110" s="14"/>
    </row>
    <row r="111" spans="1:3" x14ac:dyDescent="0.2">
      <c r="A111" s="3"/>
      <c r="B111" s="13"/>
      <c r="C111" s="14"/>
    </row>
    <row r="112" spans="1:3" x14ac:dyDescent="0.2">
      <c r="A112" s="3"/>
      <c r="B112" s="13"/>
      <c r="C112" s="14"/>
    </row>
    <row r="113" spans="1:3" x14ac:dyDescent="0.2">
      <c r="A113" s="3"/>
      <c r="B113" s="13"/>
      <c r="C113" s="14"/>
    </row>
    <row r="114" spans="1:3" x14ac:dyDescent="0.2">
      <c r="A114" s="3"/>
      <c r="B114" s="13"/>
      <c r="C114" s="14"/>
    </row>
    <row r="115" spans="1:3" x14ac:dyDescent="0.2">
      <c r="A115" s="3"/>
      <c r="B115" s="13"/>
      <c r="C115" s="14"/>
    </row>
    <row r="116" spans="1:3" x14ac:dyDescent="0.2">
      <c r="A116" s="3"/>
      <c r="B116" s="13"/>
      <c r="C116" s="14"/>
    </row>
    <row r="117" spans="1:3" x14ac:dyDescent="0.2">
      <c r="A117" s="3"/>
      <c r="B117" s="13"/>
      <c r="C117" s="14"/>
    </row>
    <row r="118" spans="1:3" x14ac:dyDescent="0.2">
      <c r="A118" s="3"/>
      <c r="B118" s="13"/>
      <c r="C118" s="14"/>
    </row>
    <row r="119" spans="1:3" x14ac:dyDescent="0.2">
      <c r="A119" s="3"/>
      <c r="B119" s="13"/>
      <c r="C119" s="14"/>
    </row>
    <row r="120" spans="1:3" x14ac:dyDescent="0.2">
      <c r="A120" s="3"/>
      <c r="B120" s="13"/>
      <c r="C120" s="14"/>
    </row>
    <row r="121" spans="1:3" x14ac:dyDescent="0.2">
      <c r="A121" s="3"/>
      <c r="B121" s="13"/>
      <c r="C121" s="14"/>
    </row>
    <row r="122" spans="1:3" x14ac:dyDescent="0.2">
      <c r="A122" s="3"/>
      <c r="B122" s="13"/>
      <c r="C122" s="14"/>
    </row>
    <row r="123" spans="1:3" x14ac:dyDescent="0.2">
      <c r="A123" s="3"/>
      <c r="B123" s="13"/>
      <c r="C123" s="14"/>
    </row>
    <row r="124" spans="1:3" x14ac:dyDescent="0.2">
      <c r="A124" s="3"/>
      <c r="B124" s="13"/>
      <c r="C124" s="14"/>
    </row>
    <row r="125" spans="1:3" x14ac:dyDescent="0.2">
      <c r="A125" s="3"/>
      <c r="B125" s="13"/>
      <c r="C125" s="14"/>
    </row>
    <row r="126" spans="1:3" x14ac:dyDescent="0.2">
      <c r="A126" s="3"/>
      <c r="B126" s="13"/>
      <c r="C126" s="14"/>
    </row>
    <row r="127" spans="1:3" x14ac:dyDescent="0.2">
      <c r="A127" s="3"/>
      <c r="B127" s="13"/>
      <c r="C127" s="14"/>
    </row>
    <row r="128" spans="1:3" x14ac:dyDescent="0.2">
      <c r="A128" s="3"/>
      <c r="B128" s="13"/>
      <c r="C128" s="14"/>
    </row>
    <row r="129" spans="1:3" x14ac:dyDescent="0.2">
      <c r="A129" s="3"/>
      <c r="B129" s="13"/>
      <c r="C129" s="14"/>
    </row>
    <row r="130" spans="1:3" x14ac:dyDescent="0.2">
      <c r="A130" s="3"/>
      <c r="B130" s="13"/>
      <c r="C130" s="14"/>
    </row>
    <row r="131" spans="1:3" x14ac:dyDescent="0.2">
      <c r="A131" s="3"/>
      <c r="B131" s="13"/>
      <c r="C131" s="14"/>
    </row>
    <row r="132" spans="1:3" x14ac:dyDescent="0.2">
      <c r="A132" s="3"/>
      <c r="B132" s="13"/>
      <c r="C132" s="14"/>
    </row>
    <row r="133" spans="1:3" x14ac:dyDescent="0.2">
      <c r="A133" s="3"/>
      <c r="B133" s="13"/>
      <c r="C133" s="14"/>
    </row>
    <row r="134" spans="1:3" x14ac:dyDescent="0.2">
      <c r="A134" s="3"/>
      <c r="B134" s="13"/>
      <c r="C134" s="14"/>
    </row>
    <row r="135" spans="1:3" x14ac:dyDescent="0.2">
      <c r="A135" s="3"/>
      <c r="B135" s="13"/>
      <c r="C135" s="14"/>
    </row>
    <row r="136" spans="1:3" x14ac:dyDescent="0.2">
      <c r="A136" s="3"/>
      <c r="B136" s="13"/>
      <c r="C136" s="14"/>
    </row>
    <row r="137" spans="1:3" x14ac:dyDescent="0.2">
      <c r="A137" s="3"/>
      <c r="B137" s="13"/>
      <c r="C137" s="14"/>
    </row>
    <row r="138" spans="1:3" x14ac:dyDescent="0.2">
      <c r="A138" s="3"/>
      <c r="B138" s="13"/>
      <c r="C138" s="14"/>
    </row>
    <row r="139" spans="1:3" x14ac:dyDescent="0.2">
      <c r="A139" s="3"/>
      <c r="B139" s="13"/>
      <c r="C139" s="14"/>
    </row>
    <row r="140" spans="1:3" x14ac:dyDescent="0.2">
      <c r="A140" s="3"/>
      <c r="B140" s="13"/>
      <c r="C140" s="14"/>
    </row>
    <row r="141" spans="1:3" x14ac:dyDescent="0.2">
      <c r="A141" s="3"/>
      <c r="B141" s="13"/>
      <c r="C141" s="14"/>
    </row>
    <row r="142" spans="1:3" x14ac:dyDescent="0.2">
      <c r="A142" s="3"/>
      <c r="B142" s="13"/>
      <c r="C142" s="14"/>
    </row>
    <row r="143" spans="1:3" x14ac:dyDescent="0.2">
      <c r="A143" s="3"/>
      <c r="B143" s="13"/>
      <c r="C143" s="14"/>
    </row>
    <row r="144" spans="1:3" x14ac:dyDescent="0.2">
      <c r="A144" s="3"/>
      <c r="B144" s="13"/>
      <c r="C144" s="14"/>
    </row>
    <row r="145" spans="1:3" x14ac:dyDescent="0.2">
      <c r="A145" s="3"/>
      <c r="B145" s="13"/>
      <c r="C145" s="14"/>
    </row>
    <row r="146" spans="1:3" x14ac:dyDescent="0.2">
      <c r="A146" s="3"/>
      <c r="B146" s="13"/>
      <c r="C146" s="14"/>
    </row>
    <row r="147" spans="1:3" x14ac:dyDescent="0.2">
      <c r="A147" s="3"/>
      <c r="B147" s="13"/>
      <c r="C147" s="14"/>
    </row>
    <row r="148" spans="1:3" x14ac:dyDescent="0.2">
      <c r="A148" s="3"/>
      <c r="B148" s="13"/>
      <c r="C148" s="14"/>
    </row>
    <row r="149" spans="1:3" x14ac:dyDescent="0.2">
      <c r="A149" s="3"/>
      <c r="B149" s="13"/>
      <c r="C149" s="14"/>
    </row>
    <row r="150" spans="1:3" x14ac:dyDescent="0.2">
      <c r="A150" s="3"/>
      <c r="B150" s="13"/>
      <c r="C150" s="14"/>
    </row>
    <row r="151" spans="1:3" x14ac:dyDescent="0.2">
      <c r="A151" s="3"/>
      <c r="B151" s="13"/>
      <c r="C151" s="14"/>
    </row>
    <row r="152" spans="1:3" x14ac:dyDescent="0.2">
      <c r="A152" s="3"/>
      <c r="B152" s="13"/>
      <c r="C152" s="14"/>
    </row>
    <row r="153" spans="1:3" x14ac:dyDescent="0.2">
      <c r="A153" s="3"/>
      <c r="B153" s="13"/>
      <c r="C153" s="14"/>
    </row>
    <row r="154" spans="1:3" x14ac:dyDescent="0.2">
      <c r="A154" s="3"/>
      <c r="B154" s="13"/>
      <c r="C154" s="14"/>
    </row>
    <row r="155" spans="1:3" x14ac:dyDescent="0.2">
      <c r="A155" s="3"/>
      <c r="B155" s="13"/>
      <c r="C155" s="14"/>
    </row>
    <row r="156" spans="1:3" x14ac:dyDescent="0.2">
      <c r="A156" s="3"/>
      <c r="B156" s="13"/>
      <c r="C156" s="14"/>
    </row>
    <row r="157" spans="1:3" x14ac:dyDescent="0.2">
      <c r="A157" s="3"/>
      <c r="B157" s="13"/>
      <c r="C157" s="14"/>
    </row>
    <row r="158" spans="1:3" x14ac:dyDescent="0.2">
      <c r="A158" s="3"/>
      <c r="B158" s="13"/>
      <c r="C158" s="14"/>
    </row>
    <row r="159" spans="1:3" x14ac:dyDescent="0.2">
      <c r="A159" s="3"/>
      <c r="B159" s="13"/>
      <c r="C159" s="14"/>
    </row>
    <row r="160" spans="1:3" x14ac:dyDescent="0.2">
      <c r="A160" s="3"/>
      <c r="B160" s="13"/>
      <c r="C160" s="14"/>
    </row>
    <row r="161" spans="1:3" x14ac:dyDescent="0.2">
      <c r="A161" s="3"/>
      <c r="B161" s="13"/>
      <c r="C161" s="14"/>
    </row>
    <row r="162" spans="1:3" x14ac:dyDescent="0.2">
      <c r="A162" s="3"/>
      <c r="B162" s="13"/>
      <c r="C162" s="14"/>
    </row>
    <row r="163" spans="1:3" x14ac:dyDescent="0.2">
      <c r="A163" s="3"/>
      <c r="B163" s="13"/>
      <c r="C163" s="14"/>
    </row>
    <row r="164" spans="1:3" x14ac:dyDescent="0.2">
      <c r="A164" s="3"/>
      <c r="B164" s="13"/>
      <c r="C164" s="14"/>
    </row>
    <row r="165" spans="1:3" x14ac:dyDescent="0.2">
      <c r="A165" s="3"/>
      <c r="B165" s="13"/>
      <c r="C165" s="14"/>
    </row>
    <row r="166" spans="1:3" x14ac:dyDescent="0.2">
      <c r="A166" s="3"/>
      <c r="B166" s="13"/>
      <c r="C166" s="14"/>
    </row>
    <row r="167" spans="1:3" x14ac:dyDescent="0.2">
      <c r="A167" s="3"/>
      <c r="B167" s="13"/>
      <c r="C167" s="14"/>
    </row>
    <row r="168" spans="1:3" x14ac:dyDescent="0.2">
      <c r="A168" s="3"/>
      <c r="B168" s="13"/>
      <c r="C168" s="14"/>
    </row>
    <row r="169" spans="1:3" x14ac:dyDescent="0.2">
      <c r="A169" s="3"/>
      <c r="B169" s="13"/>
      <c r="C169" s="14"/>
    </row>
    <row r="170" spans="1:3" x14ac:dyDescent="0.2">
      <c r="A170" s="3"/>
      <c r="B170" s="13"/>
      <c r="C170" s="14"/>
    </row>
    <row r="171" spans="1:3" x14ac:dyDescent="0.2">
      <c r="A171" s="3"/>
      <c r="B171" s="13"/>
      <c r="C171" s="14"/>
    </row>
    <row r="172" spans="1:3" x14ac:dyDescent="0.2">
      <c r="A172" s="3"/>
      <c r="B172" s="13"/>
      <c r="C172" s="14"/>
    </row>
    <row r="173" spans="1:3" x14ac:dyDescent="0.2">
      <c r="A173" s="3"/>
      <c r="B173" s="13"/>
      <c r="C173" s="14"/>
    </row>
    <row r="174" spans="1:3" x14ac:dyDescent="0.2">
      <c r="A174" s="3"/>
      <c r="B174" s="13"/>
      <c r="C174" s="14"/>
    </row>
    <row r="175" spans="1:3" x14ac:dyDescent="0.2">
      <c r="A175" s="3"/>
      <c r="B175" s="13"/>
      <c r="C175" s="14"/>
    </row>
    <row r="176" spans="1:3" x14ac:dyDescent="0.2">
      <c r="A176" s="3"/>
      <c r="B176" s="13"/>
      <c r="C176" s="14"/>
    </row>
    <row r="177" spans="1:3" x14ac:dyDescent="0.2">
      <c r="A177" s="3"/>
      <c r="B177" s="13"/>
      <c r="C177" s="14"/>
    </row>
    <row r="178" spans="1:3" x14ac:dyDescent="0.2">
      <c r="A178" s="3"/>
      <c r="B178" s="13"/>
      <c r="C178" s="14"/>
    </row>
    <row r="179" spans="1:3" x14ac:dyDescent="0.2">
      <c r="A179" s="3"/>
      <c r="B179" s="13"/>
      <c r="C179" s="14"/>
    </row>
    <row r="180" spans="1:3" x14ac:dyDescent="0.2">
      <c r="A180" s="3"/>
      <c r="B180" s="13"/>
      <c r="C180" s="14"/>
    </row>
    <row r="181" spans="1:3" x14ac:dyDescent="0.2">
      <c r="A181" s="3"/>
      <c r="B181" s="13"/>
      <c r="C181" s="14"/>
    </row>
    <row r="182" spans="1:3" x14ac:dyDescent="0.2">
      <c r="A182" s="3"/>
      <c r="B182" s="13"/>
      <c r="C182" s="14"/>
    </row>
    <row r="183" spans="1:3" x14ac:dyDescent="0.2">
      <c r="A183" s="3"/>
      <c r="B183" s="13"/>
      <c r="C183" s="14"/>
    </row>
    <row r="184" spans="1:3" x14ac:dyDescent="0.2">
      <c r="A184" s="3"/>
      <c r="B184" s="13"/>
      <c r="C184" s="14"/>
    </row>
    <row r="185" spans="1:3" x14ac:dyDescent="0.2">
      <c r="A185" s="3"/>
      <c r="B185" s="13"/>
      <c r="C185" s="14"/>
    </row>
    <row r="186" spans="1:3" x14ac:dyDescent="0.2">
      <c r="A186" s="3"/>
      <c r="B186" s="13"/>
      <c r="C186" s="14"/>
    </row>
    <row r="187" spans="1:3" x14ac:dyDescent="0.2">
      <c r="A187" s="3"/>
      <c r="B187" s="13"/>
      <c r="C187" s="14"/>
    </row>
    <row r="188" spans="1:3" x14ac:dyDescent="0.2">
      <c r="A188" s="3"/>
      <c r="B188" s="13"/>
      <c r="C188" s="14"/>
    </row>
    <row r="189" spans="1:3" x14ac:dyDescent="0.2">
      <c r="A189" s="3"/>
      <c r="B189" s="13"/>
      <c r="C189" s="14"/>
    </row>
    <row r="190" spans="1:3" x14ac:dyDescent="0.2">
      <c r="A190" s="3"/>
      <c r="B190" s="13"/>
      <c r="C190" s="14"/>
    </row>
  </sheetData>
  <sortState xmlns:xlrd2="http://schemas.microsoft.com/office/spreadsheetml/2017/richdata2" ref="A3:H80">
    <sortCondition ref="B3:B80"/>
  </sortState>
  <pageMargins left="0.74803149606299213" right="0.74803149606299213" top="0.98425196850393704" bottom="0.98425196850393704" header="0.51181102362204722" footer="0.51181102362204722"/>
  <pageSetup paperSize="9" orientation="landscape" horizont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B280-9A81-4EE4-877F-74BFD76057A8}">
  <dimension ref="A1:F76"/>
  <sheetViews>
    <sheetView tabSelected="1" topLeftCell="A4" workbookViewId="0">
      <selection activeCell="F62" sqref="F62"/>
    </sheetView>
  </sheetViews>
  <sheetFormatPr defaultRowHeight="12.75" x14ac:dyDescent="0.2"/>
  <cols>
    <col min="1" max="1" width="4" customWidth="1"/>
    <col min="2" max="2" width="70" customWidth="1"/>
    <col min="4" max="4" width="6.5703125" customWidth="1"/>
    <col min="5" max="5" width="13.5703125" customWidth="1"/>
    <col min="6" max="6" width="15" customWidth="1"/>
  </cols>
  <sheetData>
    <row r="1" spans="1:6" ht="25.5" x14ac:dyDescent="0.2">
      <c r="A1" s="125" t="s">
        <v>195</v>
      </c>
      <c r="B1" s="125" t="s">
        <v>420</v>
      </c>
      <c r="C1" s="125" t="s">
        <v>193</v>
      </c>
      <c r="D1" s="125" t="s">
        <v>192</v>
      </c>
      <c r="E1" s="126" t="s">
        <v>191</v>
      </c>
      <c r="F1" s="125" t="s">
        <v>190</v>
      </c>
    </row>
    <row r="2" spans="1:6" x14ac:dyDescent="0.2">
      <c r="A2" s="118" t="s">
        <v>189</v>
      </c>
      <c r="B2" s="118" t="s">
        <v>10</v>
      </c>
      <c r="C2" s="118">
        <v>2</v>
      </c>
      <c r="D2" s="118" t="s">
        <v>11</v>
      </c>
      <c r="E2" s="120"/>
      <c r="F2" s="127">
        <f t="shared" ref="F2:F66" si="0">C2*E2</f>
        <v>0</v>
      </c>
    </row>
    <row r="3" spans="1:6" x14ac:dyDescent="0.2">
      <c r="A3" s="118" t="s">
        <v>187</v>
      </c>
      <c r="B3" s="118" t="s">
        <v>381</v>
      </c>
      <c r="C3" s="118">
        <v>1</v>
      </c>
      <c r="D3" s="118" t="s">
        <v>11</v>
      </c>
      <c r="E3" s="120"/>
      <c r="F3" s="127">
        <f t="shared" si="0"/>
        <v>0</v>
      </c>
    </row>
    <row r="4" spans="1:6" x14ac:dyDescent="0.2">
      <c r="A4" s="118" t="s">
        <v>185</v>
      </c>
      <c r="B4" s="118" t="s">
        <v>68</v>
      </c>
      <c r="C4" s="118">
        <v>9</v>
      </c>
      <c r="D4" s="118" t="s">
        <v>11</v>
      </c>
      <c r="E4" s="120"/>
      <c r="F4" s="127">
        <f t="shared" si="0"/>
        <v>0</v>
      </c>
    </row>
    <row r="5" spans="1:6" x14ac:dyDescent="0.2">
      <c r="A5" s="118" t="s">
        <v>184</v>
      </c>
      <c r="B5" s="118" t="s">
        <v>12</v>
      </c>
      <c r="C5" s="118">
        <v>19</v>
      </c>
      <c r="D5" s="118" t="s">
        <v>11</v>
      </c>
      <c r="E5" s="120"/>
      <c r="F5" s="127">
        <f t="shared" si="0"/>
        <v>0</v>
      </c>
    </row>
    <row r="6" spans="1:6" x14ac:dyDescent="0.2">
      <c r="A6" s="118" t="s">
        <v>183</v>
      </c>
      <c r="B6" s="118" t="s">
        <v>13</v>
      </c>
      <c r="C6" s="118">
        <v>9</v>
      </c>
      <c r="D6" s="118" t="s">
        <v>11</v>
      </c>
      <c r="E6" s="120"/>
      <c r="F6" s="127">
        <f t="shared" si="0"/>
        <v>0</v>
      </c>
    </row>
    <row r="7" spans="1:6" x14ac:dyDescent="0.2">
      <c r="A7" s="118" t="s">
        <v>182</v>
      </c>
      <c r="B7" s="118" t="s">
        <v>14</v>
      </c>
      <c r="C7" s="118">
        <v>9</v>
      </c>
      <c r="D7" s="118" t="s">
        <v>11</v>
      </c>
      <c r="E7" s="120"/>
      <c r="F7" s="127">
        <f t="shared" si="0"/>
        <v>0</v>
      </c>
    </row>
    <row r="8" spans="1:6" x14ac:dyDescent="0.2">
      <c r="A8" s="118" t="s">
        <v>181</v>
      </c>
      <c r="B8" s="118" t="s">
        <v>15</v>
      </c>
      <c r="C8" s="118">
        <v>13</v>
      </c>
      <c r="D8" s="118" t="s">
        <v>11</v>
      </c>
      <c r="E8" s="120"/>
      <c r="F8" s="127">
        <f t="shared" si="0"/>
        <v>0</v>
      </c>
    </row>
    <row r="9" spans="1:6" x14ac:dyDescent="0.2">
      <c r="A9" s="118" t="s">
        <v>180</v>
      </c>
      <c r="B9" s="118" t="s">
        <v>399</v>
      </c>
      <c r="C9" s="118">
        <v>16</v>
      </c>
      <c r="D9" s="118" t="s">
        <v>11</v>
      </c>
      <c r="E9" s="120"/>
      <c r="F9" s="127">
        <f t="shared" si="0"/>
        <v>0</v>
      </c>
    </row>
    <row r="10" spans="1:6" x14ac:dyDescent="0.2">
      <c r="A10" s="118" t="s">
        <v>179</v>
      </c>
      <c r="B10" s="118" t="s">
        <v>400</v>
      </c>
      <c r="C10" s="118">
        <v>198</v>
      </c>
      <c r="D10" s="118" t="s">
        <v>11</v>
      </c>
      <c r="E10" s="120"/>
      <c r="F10" s="127">
        <f t="shared" si="0"/>
        <v>0</v>
      </c>
    </row>
    <row r="11" spans="1:6" x14ac:dyDescent="0.2">
      <c r="A11" s="118" t="s">
        <v>178</v>
      </c>
      <c r="B11" s="118" t="s">
        <v>394</v>
      </c>
      <c r="C11" s="118">
        <v>14</v>
      </c>
      <c r="D11" s="118" t="s">
        <v>11</v>
      </c>
      <c r="E11" s="120"/>
      <c r="F11" s="127">
        <f t="shared" si="0"/>
        <v>0</v>
      </c>
    </row>
    <row r="12" spans="1:6" x14ac:dyDescent="0.2">
      <c r="A12" s="118" t="s">
        <v>177</v>
      </c>
      <c r="B12" s="118" t="s">
        <v>350</v>
      </c>
      <c r="C12" s="118">
        <v>8</v>
      </c>
      <c r="D12" s="118" t="s">
        <v>272</v>
      </c>
      <c r="E12" s="120"/>
      <c r="F12" s="127">
        <f t="shared" si="0"/>
        <v>0</v>
      </c>
    </row>
    <row r="13" spans="1:6" x14ac:dyDescent="0.2">
      <c r="A13" s="118" t="s">
        <v>176</v>
      </c>
      <c r="B13" s="118" t="s">
        <v>393</v>
      </c>
      <c r="C13" s="118">
        <v>1</v>
      </c>
      <c r="D13" s="118" t="s">
        <v>11</v>
      </c>
      <c r="E13" s="120"/>
      <c r="F13" s="127">
        <f t="shared" si="0"/>
        <v>0</v>
      </c>
    </row>
    <row r="14" spans="1:6" x14ac:dyDescent="0.2">
      <c r="A14" s="118" t="s">
        <v>175</v>
      </c>
      <c r="B14" s="118" t="s">
        <v>409</v>
      </c>
      <c r="C14" s="118">
        <v>5</v>
      </c>
      <c r="D14" s="118" t="s">
        <v>11</v>
      </c>
      <c r="E14" s="120"/>
      <c r="F14" s="127">
        <f t="shared" si="0"/>
        <v>0</v>
      </c>
    </row>
    <row r="15" spans="1:6" x14ac:dyDescent="0.2">
      <c r="A15" s="118" t="s">
        <v>174</v>
      </c>
      <c r="B15" s="118" t="s">
        <v>23</v>
      </c>
      <c r="C15" s="118">
        <v>6</v>
      </c>
      <c r="D15" s="118" t="s">
        <v>11</v>
      </c>
      <c r="E15" s="120"/>
      <c r="F15" s="127">
        <f t="shared" si="0"/>
        <v>0</v>
      </c>
    </row>
    <row r="16" spans="1:6" x14ac:dyDescent="0.2">
      <c r="A16" s="118" t="s">
        <v>173</v>
      </c>
      <c r="B16" s="118" t="s">
        <v>26</v>
      </c>
      <c r="C16" s="118">
        <v>56</v>
      </c>
      <c r="D16" s="118" t="s">
        <v>6</v>
      </c>
      <c r="E16" s="120"/>
      <c r="F16" s="127">
        <f t="shared" si="0"/>
        <v>0</v>
      </c>
    </row>
    <row r="17" spans="1:6" x14ac:dyDescent="0.2">
      <c r="A17" s="118" t="s">
        <v>172</v>
      </c>
      <c r="B17" s="118" t="s">
        <v>27</v>
      </c>
      <c r="C17" s="118">
        <v>37</v>
      </c>
      <c r="D17" s="118" t="s">
        <v>11</v>
      </c>
      <c r="E17" s="120"/>
      <c r="F17" s="127">
        <f t="shared" si="0"/>
        <v>0</v>
      </c>
    </row>
    <row r="18" spans="1:6" x14ac:dyDescent="0.2">
      <c r="A18" s="118" t="s">
        <v>171</v>
      </c>
      <c r="B18" s="118" t="s">
        <v>309</v>
      </c>
      <c r="C18" s="118">
        <v>54</v>
      </c>
      <c r="D18" s="118" t="s">
        <v>11</v>
      </c>
      <c r="E18" s="120"/>
      <c r="F18" s="127">
        <f t="shared" si="0"/>
        <v>0</v>
      </c>
    </row>
    <row r="19" spans="1:6" x14ac:dyDescent="0.2">
      <c r="A19" s="118" t="s">
        <v>170</v>
      </c>
      <c r="B19" s="118" t="s">
        <v>367</v>
      </c>
      <c r="C19" s="118">
        <v>2</v>
      </c>
      <c r="D19" s="118" t="s">
        <v>11</v>
      </c>
      <c r="E19" s="120"/>
      <c r="F19" s="127">
        <f t="shared" si="0"/>
        <v>0</v>
      </c>
    </row>
    <row r="20" spans="1:6" x14ac:dyDescent="0.2">
      <c r="A20" s="118" t="s">
        <v>168</v>
      </c>
      <c r="B20" s="118" t="s">
        <v>310</v>
      </c>
      <c r="C20" s="118">
        <v>7</v>
      </c>
      <c r="D20" s="118" t="s">
        <v>6</v>
      </c>
      <c r="E20" s="120"/>
      <c r="F20" s="127">
        <f t="shared" si="0"/>
        <v>0</v>
      </c>
    </row>
    <row r="21" spans="1:6" x14ac:dyDescent="0.2">
      <c r="A21" s="118" t="s">
        <v>167</v>
      </c>
      <c r="B21" s="118" t="s">
        <v>346</v>
      </c>
      <c r="C21" s="118">
        <v>1</v>
      </c>
      <c r="D21" s="118" t="s">
        <v>133</v>
      </c>
      <c r="E21" s="120"/>
      <c r="F21" s="127">
        <f t="shared" si="0"/>
        <v>0</v>
      </c>
    </row>
    <row r="22" spans="1:6" x14ac:dyDescent="0.2">
      <c r="A22" s="118" t="s">
        <v>166</v>
      </c>
      <c r="B22" s="118" t="s">
        <v>332</v>
      </c>
      <c r="C22" s="118">
        <v>2</v>
      </c>
      <c r="D22" s="118" t="s">
        <v>133</v>
      </c>
      <c r="E22" s="120"/>
      <c r="F22" s="127">
        <f t="shared" si="0"/>
        <v>0</v>
      </c>
    </row>
    <row r="23" spans="1:6" x14ac:dyDescent="0.2">
      <c r="A23" s="118" t="s">
        <v>165</v>
      </c>
      <c r="B23" s="118" t="s">
        <v>335</v>
      </c>
      <c r="C23" s="118">
        <v>3</v>
      </c>
      <c r="D23" s="118" t="s">
        <v>133</v>
      </c>
      <c r="E23" s="120"/>
      <c r="F23" s="127">
        <f t="shared" si="0"/>
        <v>0</v>
      </c>
    </row>
    <row r="24" spans="1:6" x14ac:dyDescent="0.2">
      <c r="A24" s="118" t="s">
        <v>164</v>
      </c>
      <c r="B24" s="118" t="s">
        <v>333</v>
      </c>
      <c r="C24" s="118">
        <v>1</v>
      </c>
      <c r="D24" s="118" t="s">
        <v>133</v>
      </c>
      <c r="E24" s="120"/>
      <c r="F24" s="127">
        <f t="shared" si="0"/>
        <v>0</v>
      </c>
    </row>
    <row r="25" spans="1:6" x14ac:dyDescent="0.2">
      <c r="A25" s="118" t="s">
        <v>163</v>
      </c>
      <c r="B25" s="118" t="s">
        <v>349</v>
      </c>
      <c r="C25" s="118">
        <v>50</v>
      </c>
      <c r="D25" s="118" t="s">
        <v>11</v>
      </c>
      <c r="E25" s="120"/>
      <c r="F25" s="127">
        <f t="shared" si="0"/>
        <v>0</v>
      </c>
    </row>
    <row r="26" spans="1:6" x14ac:dyDescent="0.2">
      <c r="A26" s="118" t="s">
        <v>162</v>
      </c>
      <c r="B26" s="118" t="s">
        <v>398</v>
      </c>
      <c r="C26" s="118">
        <v>750</v>
      </c>
      <c r="D26" s="118" t="s">
        <v>11</v>
      </c>
      <c r="E26" s="120"/>
      <c r="F26" s="127">
        <f t="shared" si="0"/>
        <v>0</v>
      </c>
    </row>
    <row r="27" spans="1:6" x14ac:dyDescent="0.2">
      <c r="A27" s="118" t="s">
        <v>161</v>
      </c>
      <c r="B27" s="118" t="s">
        <v>415</v>
      </c>
      <c r="C27" s="118">
        <v>2</v>
      </c>
      <c r="D27" s="118" t="s">
        <v>11</v>
      </c>
      <c r="E27" s="120"/>
      <c r="F27" s="127">
        <f t="shared" si="0"/>
        <v>0</v>
      </c>
    </row>
    <row r="28" spans="1:6" x14ac:dyDescent="0.2">
      <c r="A28" s="118" t="s">
        <v>160</v>
      </c>
      <c r="B28" s="118" t="s">
        <v>356</v>
      </c>
      <c r="C28" s="118">
        <v>37</v>
      </c>
      <c r="D28" s="118" t="s">
        <v>11</v>
      </c>
      <c r="E28" s="120"/>
      <c r="F28" s="127">
        <f t="shared" si="0"/>
        <v>0</v>
      </c>
    </row>
    <row r="29" spans="1:6" x14ac:dyDescent="0.2">
      <c r="A29" s="118" t="s">
        <v>159</v>
      </c>
      <c r="B29" s="118" t="s">
        <v>368</v>
      </c>
      <c r="C29" s="118">
        <v>10</v>
      </c>
      <c r="D29" s="118" t="s">
        <v>11</v>
      </c>
      <c r="E29" s="120"/>
      <c r="F29" s="127">
        <f t="shared" si="0"/>
        <v>0</v>
      </c>
    </row>
    <row r="30" spans="1:6" x14ac:dyDescent="0.2">
      <c r="A30" s="118" t="s">
        <v>157</v>
      </c>
      <c r="B30" s="118" t="s">
        <v>404</v>
      </c>
      <c r="C30" s="118">
        <v>6</v>
      </c>
      <c r="D30" s="118" t="s">
        <v>11</v>
      </c>
      <c r="E30" s="120"/>
      <c r="F30" s="127">
        <f t="shared" si="0"/>
        <v>0</v>
      </c>
    </row>
    <row r="31" spans="1:6" x14ac:dyDescent="0.2">
      <c r="A31" s="118" t="s">
        <v>156</v>
      </c>
      <c r="B31" s="118" t="s">
        <v>37</v>
      </c>
      <c r="C31" s="118">
        <v>27</v>
      </c>
      <c r="D31" s="118" t="s">
        <v>6</v>
      </c>
      <c r="E31" s="120"/>
      <c r="F31" s="127">
        <f t="shared" si="0"/>
        <v>0</v>
      </c>
    </row>
    <row r="32" spans="1:6" x14ac:dyDescent="0.2">
      <c r="A32" s="118" t="s">
        <v>155</v>
      </c>
      <c r="B32" s="118" t="s">
        <v>371</v>
      </c>
      <c r="C32" s="118">
        <v>8</v>
      </c>
      <c r="D32" s="118" t="s">
        <v>11</v>
      </c>
      <c r="E32" s="120"/>
      <c r="F32" s="127">
        <f t="shared" si="0"/>
        <v>0</v>
      </c>
    </row>
    <row r="33" spans="1:6" x14ac:dyDescent="0.2">
      <c r="A33" s="118" t="s">
        <v>154</v>
      </c>
      <c r="B33" s="118" t="s">
        <v>38</v>
      </c>
      <c r="C33" s="118">
        <v>2</v>
      </c>
      <c r="D33" s="118" t="s">
        <v>11</v>
      </c>
      <c r="E33" s="120"/>
      <c r="F33" s="127">
        <f t="shared" si="0"/>
        <v>0</v>
      </c>
    </row>
    <row r="34" spans="1:6" x14ac:dyDescent="0.2">
      <c r="A34" s="118" t="s">
        <v>153</v>
      </c>
      <c r="B34" s="118" t="s">
        <v>316</v>
      </c>
      <c r="C34" s="118">
        <v>7</v>
      </c>
      <c r="D34" s="118" t="s">
        <v>11</v>
      </c>
      <c r="E34" s="120"/>
      <c r="F34" s="127">
        <f t="shared" si="0"/>
        <v>0</v>
      </c>
    </row>
    <row r="35" spans="1:6" x14ac:dyDescent="0.2">
      <c r="A35" s="118" t="s">
        <v>151</v>
      </c>
      <c r="B35" s="118" t="s">
        <v>344</v>
      </c>
      <c r="C35" s="118">
        <v>25</v>
      </c>
      <c r="D35" s="118" t="s">
        <v>11</v>
      </c>
      <c r="E35" s="120"/>
      <c r="F35" s="127">
        <f t="shared" si="0"/>
        <v>0</v>
      </c>
    </row>
    <row r="36" spans="1:6" x14ac:dyDescent="0.2">
      <c r="A36" s="118" t="s">
        <v>149</v>
      </c>
      <c r="B36" s="118" t="s">
        <v>414</v>
      </c>
      <c r="C36" s="118">
        <v>1</v>
      </c>
      <c r="D36" s="118" t="s">
        <v>11</v>
      </c>
      <c r="E36" s="120"/>
      <c r="F36" s="127">
        <f t="shared" si="0"/>
        <v>0</v>
      </c>
    </row>
    <row r="37" spans="1:6" x14ac:dyDescent="0.2">
      <c r="A37" s="118" t="s">
        <v>147</v>
      </c>
      <c r="B37" s="118" t="s">
        <v>304</v>
      </c>
      <c r="C37" s="118">
        <v>2</v>
      </c>
      <c r="D37" s="118" t="s">
        <v>11</v>
      </c>
      <c r="E37" s="120"/>
      <c r="F37" s="127">
        <f t="shared" si="0"/>
        <v>0</v>
      </c>
    </row>
    <row r="38" spans="1:6" x14ac:dyDescent="0.2">
      <c r="A38" s="118" t="s">
        <v>145</v>
      </c>
      <c r="B38" s="118" t="s">
        <v>41</v>
      </c>
      <c r="C38" s="118">
        <v>35</v>
      </c>
      <c r="D38" s="118" t="s">
        <v>11</v>
      </c>
      <c r="E38" s="120"/>
      <c r="F38" s="127">
        <f t="shared" si="0"/>
        <v>0</v>
      </c>
    </row>
    <row r="39" spans="1:6" x14ac:dyDescent="0.2">
      <c r="A39" s="118" t="s">
        <v>144</v>
      </c>
      <c r="B39" s="118" t="s">
        <v>312</v>
      </c>
      <c r="C39" s="118">
        <v>330</v>
      </c>
      <c r="D39" s="118" t="s">
        <v>11</v>
      </c>
      <c r="E39" s="120"/>
      <c r="F39" s="127">
        <f t="shared" si="0"/>
        <v>0</v>
      </c>
    </row>
    <row r="40" spans="1:6" x14ac:dyDescent="0.2">
      <c r="A40" s="118" t="s">
        <v>143</v>
      </c>
      <c r="B40" s="118" t="s">
        <v>376</v>
      </c>
      <c r="C40" s="118">
        <v>4</v>
      </c>
      <c r="D40" s="118" t="s">
        <v>6</v>
      </c>
      <c r="E40" s="120"/>
      <c r="F40" s="127">
        <f t="shared" si="0"/>
        <v>0</v>
      </c>
    </row>
    <row r="41" spans="1:6" x14ac:dyDescent="0.2">
      <c r="A41" s="118" t="s">
        <v>142</v>
      </c>
      <c r="B41" s="118" t="s">
        <v>405</v>
      </c>
      <c r="C41" s="118">
        <v>3</v>
      </c>
      <c r="D41" s="118" t="s">
        <v>11</v>
      </c>
      <c r="E41" s="120"/>
      <c r="F41" s="127">
        <f t="shared" si="0"/>
        <v>0</v>
      </c>
    </row>
    <row r="42" spans="1:6" x14ac:dyDescent="0.2">
      <c r="A42" s="118" t="s">
        <v>141</v>
      </c>
      <c r="B42" s="118" t="s">
        <v>416</v>
      </c>
      <c r="C42" s="118">
        <v>50</v>
      </c>
      <c r="D42" s="118" t="s">
        <v>11</v>
      </c>
      <c r="E42" s="120"/>
      <c r="F42" s="127">
        <f t="shared" si="0"/>
        <v>0</v>
      </c>
    </row>
    <row r="43" spans="1:6" x14ac:dyDescent="0.2">
      <c r="A43" s="118" t="s">
        <v>140</v>
      </c>
      <c r="B43" s="118" t="s">
        <v>43</v>
      </c>
      <c r="C43" s="118">
        <v>5</v>
      </c>
      <c r="D43" s="118" t="s">
        <v>11</v>
      </c>
      <c r="E43" s="120"/>
      <c r="F43" s="127">
        <f t="shared" si="0"/>
        <v>0</v>
      </c>
    </row>
    <row r="44" spans="1:6" x14ac:dyDescent="0.2">
      <c r="A44" s="118" t="s">
        <v>139</v>
      </c>
      <c r="B44" s="118" t="s">
        <v>307</v>
      </c>
      <c r="C44" s="118">
        <v>40</v>
      </c>
      <c r="D44" s="118" t="s">
        <v>11</v>
      </c>
      <c r="E44" s="120"/>
      <c r="F44" s="127">
        <f t="shared" si="0"/>
        <v>0</v>
      </c>
    </row>
    <row r="45" spans="1:6" x14ac:dyDescent="0.2">
      <c r="A45" s="118" t="s">
        <v>138</v>
      </c>
      <c r="B45" s="118" t="s">
        <v>306</v>
      </c>
      <c r="C45" s="118">
        <v>122</v>
      </c>
      <c r="D45" s="118" t="s">
        <v>11</v>
      </c>
      <c r="E45" s="120"/>
      <c r="F45" s="127">
        <f t="shared" si="0"/>
        <v>0</v>
      </c>
    </row>
    <row r="46" spans="1:6" x14ac:dyDescent="0.2">
      <c r="A46" s="118" t="s">
        <v>137</v>
      </c>
      <c r="B46" s="118" t="s">
        <v>325</v>
      </c>
      <c r="C46" s="118">
        <v>6</v>
      </c>
      <c r="D46" s="118" t="s">
        <v>11</v>
      </c>
      <c r="E46" s="120"/>
      <c r="F46" s="127">
        <f t="shared" si="0"/>
        <v>0</v>
      </c>
    </row>
    <row r="47" spans="1:6" x14ac:dyDescent="0.2">
      <c r="A47" s="118" t="s">
        <v>136</v>
      </c>
      <c r="B47" s="118" t="s">
        <v>324</v>
      </c>
      <c r="C47" s="118">
        <v>6</v>
      </c>
      <c r="D47" s="118" t="s">
        <v>11</v>
      </c>
      <c r="E47" s="120"/>
      <c r="F47" s="127">
        <f t="shared" si="0"/>
        <v>0</v>
      </c>
    </row>
    <row r="48" spans="1:6" x14ac:dyDescent="0.2">
      <c r="A48" s="118" t="s">
        <v>135</v>
      </c>
      <c r="B48" s="118" t="s">
        <v>406</v>
      </c>
      <c r="C48" s="118">
        <v>6</v>
      </c>
      <c r="D48" s="118" t="s">
        <v>11</v>
      </c>
      <c r="E48" s="120"/>
      <c r="F48" s="127">
        <f t="shared" si="0"/>
        <v>0</v>
      </c>
    </row>
    <row r="49" spans="1:6" x14ac:dyDescent="0.2">
      <c r="A49" s="118" t="s">
        <v>134</v>
      </c>
      <c r="B49" s="118" t="s">
        <v>407</v>
      </c>
      <c r="C49" s="118">
        <v>9</v>
      </c>
      <c r="D49" s="118" t="s">
        <v>11</v>
      </c>
      <c r="E49" s="120"/>
      <c r="F49" s="127">
        <f t="shared" si="0"/>
        <v>0</v>
      </c>
    </row>
    <row r="50" spans="1:6" x14ac:dyDescent="0.2">
      <c r="A50" s="118" t="s">
        <v>132</v>
      </c>
      <c r="B50" s="118" t="s">
        <v>402</v>
      </c>
      <c r="C50" s="118">
        <v>435</v>
      </c>
      <c r="D50" s="118" t="s">
        <v>11</v>
      </c>
      <c r="E50" s="120"/>
      <c r="F50" s="127">
        <f t="shared" si="0"/>
        <v>0</v>
      </c>
    </row>
    <row r="51" spans="1:6" x14ac:dyDescent="0.2">
      <c r="A51" s="118" t="s">
        <v>131</v>
      </c>
      <c r="B51" s="118" t="s">
        <v>419</v>
      </c>
      <c r="C51" s="118">
        <v>10</v>
      </c>
      <c r="D51" s="118" t="s">
        <v>11</v>
      </c>
      <c r="E51" s="120"/>
      <c r="F51" s="127">
        <f t="shared" si="0"/>
        <v>0</v>
      </c>
    </row>
    <row r="52" spans="1:6" ht="25.5" x14ac:dyDescent="0.2">
      <c r="A52" s="118" t="s">
        <v>130</v>
      </c>
      <c r="B52" s="124" t="s">
        <v>417</v>
      </c>
      <c r="C52" s="118">
        <v>50</v>
      </c>
      <c r="D52" s="118" t="s">
        <v>11</v>
      </c>
      <c r="E52" s="120"/>
      <c r="F52" s="127">
        <f t="shared" si="0"/>
        <v>0</v>
      </c>
    </row>
    <row r="53" spans="1:6" x14ac:dyDescent="0.2">
      <c r="A53" s="118" t="s">
        <v>129</v>
      </c>
      <c r="B53" s="118" t="s">
        <v>48</v>
      </c>
      <c r="C53" s="118">
        <v>38</v>
      </c>
      <c r="D53" s="118" t="s">
        <v>6</v>
      </c>
      <c r="E53" s="120"/>
      <c r="F53" s="127">
        <f t="shared" si="0"/>
        <v>0</v>
      </c>
    </row>
    <row r="54" spans="1:6" x14ac:dyDescent="0.2">
      <c r="A54" s="118" t="s">
        <v>128</v>
      </c>
      <c r="B54" s="118" t="s">
        <v>395</v>
      </c>
      <c r="C54" s="118">
        <v>1</v>
      </c>
      <c r="D54" s="118" t="s">
        <v>11</v>
      </c>
      <c r="E54" s="120"/>
      <c r="F54" s="127">
        <f t="shared" si="0"/>
        <v>0</v>
      </c>
    </row>
    <row r="55" spans="1:6" x14ac:dyDescent="0.2">
      <c r="A55" s="118" t="s">
        <v>127</v>
      </c>
      <c r="B55" s="118" t="s">
        <v>73</v>
      </c>
      <c r="C55" s="118">
        <v>25</v>
      </c>
      <c r="D55" s="118" t="s">
        <v>11</v>
      </c>
      <c r="E55" s="120"/>
      <c r="F55" s="127">
        <f t="shared" si="0"/>
        <v>0</v>
      </c>
    </row>
    <row r="56" spans="1:6" x14ac:dyDescent="0.2">
      <c r="A56" s="118" t="s">
        <v>126</v>
      </c>
      <c r="B56" s="118" t="s">
        <v>374</v>
      </c>
      <c r="C56" s="118">
        <v>6</v>
      </c>
      <c r="D56" s="118" t="s">
        <v>11</v>
      </c>
      <c r="E56" s="120"/>
      <c r="F56" s="127">
        <f t="shared" si="0"/>
        <v>0</v>
      </c>
    </row>
    <row r="57" spans="1:6" ht="25.5" x14ac:dyDescent="0.2">
      <c r="A57" s="118" t="s">
        <v>125</v>
      </c>
      <c r="B57" s="124" t="s">
        <v>330</v>
      </c>
      <c r="C57" s="118">
        <v>50</v>
      </c>
      <c r="D57" s="118" t="s">
        <v>11</v>
      </c>
      <c r="E57" s="120"/>
      <c r="F57" s="127">
        <f t="shared" si="0"/>
        <v>0</v>
      </c>
    </row>
    <row r="58" spans="1:6" x14ac:dyDescent="0.2">
      <c r="A58" s="118" t="s">
        <v>123</v>
      </c>
      <c r="B58" s="118" t="s">
        <v>352</v>
      </c>
      <c r="C58" s="118">
        <v>4</v>
      </c>
      <c r="D58" s="118" t="s">
        <v>11</v>
      </c>
      <c r="E58" s="120"/>
      <c r="F58" s="127">
        <f t="shared" si="0"/>
        <v>0</v>
      </c>
    </row>
    <row r="59" spans="1:6" x14ac:dyDescent="0.2">
      <c r="A59" s="118" t="s">
        <v>122</v>
      </c>
      <c r="B59" s="118" t="s">
        <v>351</v>
      </c>
      <c r="C59" s="118">
        <v>11</v>
      </c>
      <c r="D59" s="118" t="s">
        <v>11</v>
      </c>
      <c r="E59" s="120"/>
      <c r="F59" s="127">
        <f t="shared" si="0"/>
        <v>0</v>
      </c>
    </row>
    <row r="60" spans="1:6" x14ac:dyDescent="0.2">
      <c r="A60" s="118" t="s">
        <v>121</v>
      </c>
      <c r="B60" s="118" t="s">
        <v>396</v>
      </c>
      <c r="C60" s="118">
        <v>5</v>
      </c>
      <c r="D60" s="118" t="s">
        <v>6</v>
      </c>
      <c r="E60" s="120"/>
      <c r="F60" s="127">
        <f t="shared" si="0"/>
        <v>0</v>
      </c>
    </row>
    <row r="61" spans="1:6" x14ac:dyDescent="0.2">
      <c r="A61" s="118" t="s">
        <v>120</v>
      </c>
      <c r="B61" s="118" t="s">
        <v>397</v>
      </c>
      <c r="C61" s="118">
        <v>10</v>
      </c>
      <c r="D61" s="118" t="s">
        <v>6</v>
      </c>
      <c r="E61" s="120"/>
      <c r="F61" s="127">
        <f t="shared" si="0"/>
        <v>0</v>
      </c>
    </row>
    <row r="62" spans="1:6" x14ac:dyDescent="0.2">
      <c r="A62" s="118" t="s">
        <v>119</v>
      </c>
      <c r="B62" s="118" t="s">
        <v>421</v>
      </c>
      <c r="C62" s="118">
        <v>10</v>
      </c>
      <c r="D62" s="118" t="s">
        <v>11</v>
      </c>
      <c r="E62" s="120"/>
      <c r="F62" s="127">
        <f t="shared" si="0"/>
        <v>0</v>
      </c>
    </row>
    <row r="63" spans="1:6" x14ac:dyDescent="0.2">
      <c r="A63" s="118" t="s">
        <v>118</v>
      </c>
      <c r="B63" s="118" t="s">
        <v>339</v>
      </c>
      <c r="C63" s="118">
        <v>11</v>
      </c>
      <c r="D63" s="118" t="s">
        <v>11</v>
      </c>
      <c r="E63" s="120"/>
      <c r="F63" s="127">
        <f t="shared" si="0"/>
        <v>0</v>
      </c>
    </row>
    <row r="64" spans="1:6" x14ac:dyDescent="0.2">
      <c r="A64" s="118" t="s">
        <v>117</v>
      </c>
      <c r="B64" s="118" t="s">
        <v>56</v>
      </c>
      <c r="C64" s="118">
        <v>8</v>
      </c>
      <c r="D64" s="118" t="s">
        <v>6</v>
      </c>
      <c r="E64" s="120"/>
      <c r="F64" s="127">
        <f t="shared" si="0"/>
        <v>0</v>
      </c>
    </row>
    <row r="65" spans="1:6" x14ac:dyDescent="0.2">
      <c r="A65" s="118" t="s">
        <v>116</v>
      </c>
      <c r="B65" s="118" t="s">
        <v>319</v>
      </c>
      <c r="C65" s="118">
        <v>9</v>
      </c>
      <c r="D65" s="118" t="s">
        <v>11</v>
      </c>
      <c r="E65" s="120"/>
      <c r="F65" s="127">
        <f t="shared" si="0"/>
        <v>0</v>
      </c>
    </row>
    <row r="66" spans="1:6" x14ac:dyDescent="0.2">
      <c r="A66" s="118" t="s">
        <v>115</v>
      </c>
      <c r="B66" s="118" t="s">
        <v>320</v>
      </c>
      <c r="C66" s="118">
        <v>5</v>
      </c>
      <c r="D66" s="118" t="s">
        <v>11</v>
      </c>
      <c r="E66" s="120"/>
      <c r="F66" s="127">
        <f t="shared" si="0"/>
        <v>0</v>
      </c>
    </row>
    <row r="67" spans="1:6" x14ac:dyDescent="0.2">
      <c r="A67" s="118" t="s">
        <v>114</v>
      </c>
      <c r="B67" s="118" t="s">
        <v>318</v>
      </c>
      <c r="C67" s="118">
        <v>7</v>
      </c>
      <c r="D67" s="118" t="s">
        <v>11</v>
      </c>
      <c r="E67" s="120"/>
      <c r="F67" s="127">
        <f t="shared" ref="F67:F75" si="1">C67*E67</f>
        <v>0</v>
      </c>
    </row>
    <row r="68" spans="1:6" x14ac:dyDescent="0.2">
      <c r="A68" s="118" t="s">
        <v>113</v>
      </c>
      <c r="B68" s="118" t="s">
        <v>317</v>
      </c>
      <c r="C68" s="118">
        <v>23</v>
      </c>
      <c r="D68" s="118" t="s">
        <v>11</v>
      </c>
      <c r="E68" s="120"/>
      <c r="F68" s="127">
        <f t="shared" si="1"/>
        <v>0</v>
      </c>
    </row>
    <row r="69" spans="1:6" x14ac:dyDescent="0.2">
      <c r="A69" s="118" t="s">
        <v>112</v>
      </c>
      <c r="B69" s="118" t="s">
        <v>348</v>
      </c>
      <c r="C69" s="118">
        <v>2</v>
      </c>
      <c r="D69" s="118" t="s">
        <v>11</v>
      </c>
      <c r="E69" s="120"/>
      <c r="F69" s="127">
        <f t="shared" si="1"/>
        <v>0</v>
      </c>
    </row>
    <row r="70" spans="1:6" x14ac:dyDescent="0.2">
      <c r="A70" s="118" t="s">
        <v>111</v>
      </c>
      <c r="B70" s="118" t="s">
        <v>412</v>
      </c>
      <c r="C70" s="118">
        <v>3</v>
      </c>
      <c r="D70" s="118" t="s">
        <v>11</v>
      </c>
      <c r="E70" s="120"/>
      <c r="F70" s="127">
        <f t="shared" si="1"/>
        <v>0</v>
      </c>
    </row>
    <row r="71" spans="1:6" x14ac:dyDescent="0.2">
      <c r="A71" s="118" t="s">
        <v>109</v>
      </c>
      <c r="B71" s="118" t="s">
        <v>408</v>
      </c>
      <c r="C71" s="118">
        <v>2</v>
      </c>
      <c r="D71" s="118" t="s">
        <v>272</v>
      </c>
      <c r="E71" s="120"/>
      <c r="F71" s="127">
        <f t="shared" si="1"/>
        <v>0</v>
      </c>
    </row>
    <row r="72" spans="1:6" x14ac:dyDescent="0.2">
      <c r="A72" s="118" t="s">
        <v>108</v>
      </c>
      <c r="B72" s="118" t="s">
        <v>337</v>
      </c>
      <c r="C72" s="118">
        <v>5</v>
      </c>
      <c r="D72" s="118" t="s">
        <v>11</v>
      </c>
      <c r="E72" s="120"/>
      <c r="F72" s="127">
        <f t="shared" si="1"/>
        <v>0</v>
      </c>
    </row>
    <row r="73" spans="1:6" x14ac:dyDescent="0.2">
      <c r="A73" s="118" t="s">
        <v>107</v>
      </c>
      <c r="B73" s="118" t="s">
        <v>411</v>
      </c>
      <c r="C73" s="118">
        <v>1</v>
      </c>
      <c r="D73" s="118" t="s">
        <v>11</v>
      </c>
      <c r="E73" s="120"/>
      <c r="F73" s="127">
        <f t="shared" si="1"/>
        <v>0</v>
      </c>
    </row>
    <row r="74" spans="1:6" x14ac:dyDescent="0.2">
      <c r="A74" s="118" t="s">
        <v>106</v>
      </c>
      <c r="B74" s="118" t="s">
        <v>372</v>
      </c>
      <c r="C74" s="118">
        <v>70</v>
      </c>
      <c r="D74" s="118" t="s">
        <v>6</v>
      </c>
      <c r="E74" s="120"/>
      <c r="F74" s="127">
        <f t="shared" si="1"/>
        <v>0</v>
      </c>
    </row>
    <row r="75" spans="1:6" x14ac:dyDescent="0.2">
      <c r="A75" s="118" t="s">
        <v>105</v>
      </c>
      <c r="B75" s="118" t="s">
        <v>373</v>
      </c>
      <c r="C75" s="118">
        <v>10</v>
      </c>
      <c r="D75" s="118" t="s">
        <v>6</v>
      </c>
      <c r="E75" s="120"/>
      <c r="F75" s="127">
        <f t="shared" si="1"/>
        <v>0</v>
      </c>
    </row>
    <row r="76" spans="1:6" x14ac:dyDescent="0.2">
      <c r="A76" s="118"/>
      <c r="B76" s="118"/>
      <c r="C76" s="118"/>
      <c r="D76" s="118"/>
      <c r="E76" s="119" t="s">
        <v>90</v>
      </c>
      <c r="F76" s="128">
        <f>SUM(F2:F75)</f>
        <v>0</v>
      </c>
    </row>
  </sheetData>
  <phoneticPr fontId="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G166"/>
  <sheetViews>
    <sheetView zoomScale="93" zoomScaleNormal="93" workbookViewId="0">
      <selection activeCell="H35" sqref="H35"/>
    </sheetView>
  </sheetViews>
  <sheetFormatPr defaultRowHeight="12.75" x14ac:dyDescent="0.2"/>
  <cols>
    <col min="1" max="1" width="5.28515625" style="13" bestFit="1" customWidth="1"/>
    <col min="2" max="2" width="82.7109375" style="3" bestFit="1" customWidth="1"/>
    <col min="3" max="3" width="4.85546875" style="3" bestFit="1" customWidth="1"/>
    <col min="4" max="4" width="7.140625" style="14" bestFit="1" customWidth="1"/>
    <col min="5" max="5" width="16.28515625" style="3" bestFit="1" customWidth="1"/>
    <col min="6" max="6" width="20.42578125" style="3" bestFit="1" customWidth="1"/>
    <col min="7" max="16384" width="9.140625" style="3"/>
  </cols>
  <sheetData>
    <row r="1" spans="1:7" ht="31.5" x14ac:dyDescent="0.2">
      <c r="A1" s="21"/>
      <c r="B1" s="22" t="s">
        <v>63</v>
      </c>
      <c r="C1" s="15"/>
      <c r="D1" s="15"/>
      <c r="E1" s="15"/>
      <c r="F1" s="15"/>
      <c r="G1" s="2"/>
    </row>
    <row r="2" spans="1:7" s="4" customFormat="1" ht="15.75" x14ac:dyDescent="0.2">
      <c r="A2" s="19" t="s">
        <v>0</v>
      </c>
      <c r="B2" s="19" t="s">
        <v>1</v>
      </c>
      <c r="C2" s="19" t="s">
        <v>2</v>
      </c>
      <c r="D2" s="20" t="s">
        <v>85</v>
      </c>
      <c r="E2" s="19" t="s">
        <v>3</v>
      </c>
      <c r="F2" s="19" t="s">
        <v>4</v>
      </c>
    </row>
    <row r="3" spans="1:7" s="9" customFormat="1" ht="15.75" x14ac:dyDescent="0.2">
      <c r="A3" s="5">
        <v>1</v>
      </c>
      <c r="B3" s="6" t="s">
        <v>7</v>
      </c>
      <c r="C3" s="6" t="s">
        <v>6</v>
      </c>
      <c r="D3" s="16">
        <f>6</f>
        <v>6</v>
      </c>
      <c r="E3" s="7"/>
      <c r="F3" s="8">
        <f t="shared" ref="F3:F34" si="0">D3*E3</f>
        <v>0</v>
      </c>
    </row>
    <row r="4" spans="1:7" s="9" customFormat="1" ht="15.75" x14ac:dyDescent="0.2">
      <c r="A4" s="5">
        <v>2</v>
      </c>
      <c r="B4" s="6" t="s">
        <v>8</v>
      </c>
      <c r="C4" s="6" t="s">
        <v>6</v>
      </c>
      <c r="D4" s="16">
        <f>6-4</f>
        <v>2</v>
      </c>
      <c r="E4" s="7"/>
      <c r="F4" s="8">
        <f t="shared" si="0"/>
        <v>0</v>
      </c>
    </row>
    <row r="5" spans="1:7" s="9" customFormat="1" ht="15.75" x14ac:dyDescent="0.2">
      <c r="A5" s="5">
        <v>3</v>
      </c>
      <c r="B5" s="6" t="s">
        <v>81</v>
      </c>
      <c r="C5" s="6" t="s">
        <v>6</v>
      </c>
      <c r="D5" s="16">
        <f>2</f>
        <v>2</v>
      </c>
      <c r="E5" s="7"/>
      <c r="F5" s="8">
        <f t="shared" si="0"/>
        <v>0</v>
      </c>
    </row>
    <row r="6" spans="1:7" s="9" customFormat="1" ht="15.75" x14ac:dyDescent="0.2">
      <c r="A6" s="5">
        <v>4</v>
      </c>
      <c r="B6" s="6" t="s">
        <v>9</v>
      </c>
      <c r="C6" s="6" t="s">
        <v>6</v>
      </c>
      <c r="D6" s="16">
        <f>4</f>
        <v>4</v>
      </c>
      <c r="E6" s="7"/>
      <c r="F6" s="8">
        <f t="shared" si="0"/>
        <v>0</v>
      </c>
    </row>
    <row r="7" spans="1:7" s="9" customFormat="1" ht="15.75" x14ac:dyDescent="0.2">
      <c r="A7" s="5">
        <v>5</v>
      </c>
      <c r="B7" s="6" t="s">
        <v>10</v>
      </c>
      <c r="C7" s="6" t="s">
        <v>11</v>
      </c>
      <c r="D7" s="16">
        <f>3+2-3</f>
        <v>2</v>
      </c>
      <c r="E7" s="7"/>
      <c r="F7" s="8">
        <f t="shared" si="0"/>
        <v>0</v>
      </c>
    </row>
    <row r="8" spans="1:7" s="9" customFormat="1" ht="15.75" x14ac:dyDescent="0.2">
      <c r="A8" s="5">
        <v>6</v>
      </c>
      <c r="B8" s="6" t="s">
        <v>68</v>
      </c>
      <c r="C8" s="6" t="s">
        <v>65</v>
      </c>
      <c r="D8" s="16">
        <f>6+2</f>
        <v>8</v>
      </c>
      <c r="E8" s="7"/>
      <c r="F8" s="8">
        <f t="shared" si="0"/>
        <v>0</v>
      </c>
    </row>
    <row r="9" spans="1:7" s="9" customFormat="1" ht="15.75" x14ac:dyDescent="0.2">
      <c r="A9" s="5">
        <v>7</v>
      </c>
      <c r="B9" s="6" t="s">
        <v>12</v>
      </c>
      <c r="C9" s="6" t="s">
        <v>11</v>
      </c>
      <c r="D9" s="16">
        <f>3+10+10+10+10+3+10</f>
        <v>56</v>
      </c>
      <c r="E9" s="7"/>
      <c r="F9" s="8">
        <f t="shared" si="0"/>
        <v>0</v>
      </c>
    </row>
    <row r="10" spans="1:7" s="9" customFormat="1" ht="15.75" x14ac:dyDescent="0.2">
      <c r="A10" s="5">
        <v>8</v>
      </c>
      <c r="B10" s="6" t="s">
        <v>13</v>
      </c>
      <c r="C10" s="6" t="s">
        <v>11</v>
      </c>
      <c r="D10" s="16">
        <f>3+4+10+10+4+5</f>
        <v>36</v>
      </c>
      <c r="E10" s="7"/>
      <c r="F10" s="8">
        <f t="shared" si="0"/>
        <v>0</v>
      </c>
    </row>
    <row r="11" spans="1:7" s="9" customFormat="1" ht="15.75" x14ac:dyDescent="0.2">
      <c r="A11" s="5">
        <v>9</v>
      </c>
      <c r="B11" s="6" t="s">
        <v>14</v>
      </c>
      <c r="C11" s="6" t="s">
        <v>11</v>
      </c>
      <c r="D11" s="16">
        <f>3+10+3</f>
        <v>16</v>
      </c>
      <c r="E11" s="7"/>
      <c r="F11" s="8">
        <f t="shared" si="0"/>
        <v>0</v>
      </c>
    </row>
    <row r="12" spans="1:7" s="9" customFormat="1" ht="15.75" x14ac:dyDescent="0.2">
      <c r="A12" s="5">
        <v>10</v>
      </c>
      <c r="B12" s="6" t="s">
        <v>16</v>
      </c>
      <c r="C12" s="6" t="s">
        <v>11</v>
      </c>
      <c r="D12" s="16">
        <f>3</f>
        <v>3</v>
      </c>
      <c r="E12" s="7"/>
      <c r="F12" s="8">
        <f t="shared" si="0"/>
        <v>0</v>
      </c>
    </row>
    <row r="13" spans="1:7" s="9" customFormat="1" ht="15.75" x14ac:dyDescent="0.2">
      <c r="A13" s="5">
        <v>11</v>
      </c>
      <c r="B13" s="6" t="s">
        <v>18</v>
      </c>
      <c r="C13" s="6" t="s">
        <v>11</v>
      </c>
      <c r="D13" s="16">
        <f>11+5+10+5</f>
        <v>31</v>
      </c>
      <c r="E13" s="7"/>
      <c r="F13" s="8">
        <f t="shared" si="0"/>
        <v>0</v>
      </c>
    </row>
    <row r="14" spans="1:7" s="9" customFormat="1" ht="15.75" x14ac:dyDescent="0.2">
      <c r="A14" s="30">
        <v>12</v>
      </c>
      <c r="B14" s="31" t="s">
        <v>79</v>
      </c>
      <c r="C14" s="31" t="s">
        <v>11</v>
      </c>
      <c r="D14" s="32">
        <f>6+2+1+5+4</f>
        <v>18</v>
      </c>
      <c r="E14" s="33"/>
      <c r="F14" s="34">
        <f t="shared" si="0"/>
        <v>0</v>
      </c>
    </row>
    <row r="15" spans="1:7" s="9" customFormat="1" ht="15.75" x14ac:dyDescent="0.2">
      <c r="A15" s="5">
        <v>13</v>
      </c>
      <c r="B15" s="6" t="s">
        <v>19</v>
      </c>
      <c r="C15" s="6" t="s">
        <v>11</v>
      </c>
      <c r="D15" s="16">
        <f>15+11+20+10+2+12+10+15+3+6+20+10+4+10+10+10+3+10+9+12+10+12+20</f>
        <v>244</v>
      </c>
      <c r="E15" s="7"/>
      <c r="F15" s="8">
        <f t="shared" si="0"/>
        <v>0</v>
      </c>
    </row>
    <row r="16" spans="1:7" s="9" customFormat="1" ht="15.75" x14ac:dyDescent="0.2">
      <c r="A16" s="5">
        <v>14</v>
      </c>
      <c r="B16" s="6" t="s">
        <v>64</v>
      </c>
      <c r="C16" s="6" t="s">
        <v>65</v>
      </c>
      <c r="D16" s="16">
        <f>2</f>
        <v>2</v>
      </c>
      <c r="E16" s="7"/>
      <c r="F16" s="8">
        <f t="shared" si="0"/>
        <v>0</v>
      </c>
    </row>
    <row r="17" spans="1:6" s="9" customFormat="1" ht="15.75" x14ac:dyDescent="0.2">
      <c r="A17" s="5">
        <v>15</v>
      </c>
      <c r="B17" s="6" t="s">
        <v>70</v>
      </c>
      <c r="C17" s="6" t="s">
        <v>11</v>
      </c>
      <c r="D17" s="16">
        <f>1</f>
        <v>1</v>
      </c>
      <c r="E17" s="7"/>
      <c r="F17" s="8">
        <f t="shared" si="0"/>
        <v>0</v>
      </c>
    </row>
    <row r="18" spans="1:6" s="9" customFormat="1" ht="15.75" x14ac:dyDescent="0.2">
      <c r="A18" s="5">
        <v>16</v>
      </c>
      <c r="B18" s="6" t="s">
        <v>23</v>
      </c>
      <c r="C18" s="6" t="s">
        <v>11</v>
      </c>
      <c r="D18" s="16">
        <f>4+3+2+3+10+3</f>
        <v>25</v>
      </c>
      <c r="E18" s="7"/>
      <c r="F18" s="8">
        <f t="shared" si="0"/>
        <v>0</v>
      </c>
    </row>
    <row r="19" spans="1:6" s="9" customFormat="1" ht="15.75" x14ac:dyDescent="0.2">
      <c r="A19" s="5">
        <v>17</v>
      </c>
      <c r="B19" s="6" t="s">
        <v>26</v>
      </c>
      <c r="C19" s="6" t="s">
        <v>6</v>
      </c>
      <c r="D19" s="16">
        <f>4+6+10+4+2+1+4+1+6+3+2</f>
        <v>43</v>
      </c>
      <c r="E19" s="7"/>
      <c r="F19" s="8">
        <f t="shared" si="0"/>
        <v>0</v>
      </c>
    </row>
    <row r="20" spans="1:6" s="9" customFormat="1" ht="15.75" x14ac:dyDescent="0.2">
      <c r="A20" s="5">
        <v>18</v>
      </c>
      <c r="B20" s="6" t="s">
        <v>27</v>
      </c>
      <c r="C20" s="6" t="s">
        <v>11</v>
      </c>
      <c r="D20" s="16">
        <f>12+5+8+10+2+2+2+12+10-40</f>
        <v>23</v>
      </c>
      <c r="E20" s="7"/>
      <c r="F20" s="8">
        <f t="shared" si="0"/>
        <v>0</v>
      </c>
    </row>
    <row r="21" spans="1:6" s="9" customFormat="1" ht="15.75" x14ac:dyDescent="0.2">
      <c r="A21" s="5">
        <v>19</v>
      </c>
      <c r="B21" s="6" t="s">
        <v>28</v>
      </c>
      <c r="C21" s="6" t="s">
        <v>11</v>
      </c>
      <c r="D21" s="16">
        <f>5+5+10+2+10+8+7+10+4+2+15+12+4-60</f>
        <v>34</v>
      </c>
      <c r="E21" s="7"/>
      <c r="F21" s="8">
        <f t="shared" si="0"/>
        <v>0</v>
      </c>
    </row>
    <row r="22" spans="1:6" s="9" customFormat="1" ht="15.75" x14ac:dyDescent="0.2">
      <c r="A22" s="5">
        <v>20</v>
      </c>
      <c r="B22" s="6" t="s">
        <v>82</v>
      </c>
      <c r="C22" s="6" t="s">
        <v>6</v>
      </c>
      <c r="D22" s="16">
        <f>1</f>
        <v>1</v>
      </c>
      <c r="E22" s="7"/>
      <c r="F22" s="8">
        <f t="shared" si="0"/>
        <v>0</v>
      </c>
    </row>
    <row r="23" spans="1:6" s="9" customFormat="1" ht="15.75" x14ac:dyDescent="0.2">
      <c r="A23" s="5">
        <v>21</v>
      </c>
      <c r="B23" s="6" t="s">
        <v>33</v>
      </c>
      <c r="C23" s="6" t="s">
        <v>11</v>
      </c>
      <c r="D23" s="16">
        <f>2+1+2+1+1+3+4+6</f>
        <v>20</v>
      </c>
      <c r="E23" s="7"/>
      <c r="F23" s="8">
        <f t="shared" si="0"/>
        <v>0</v>
      </c>
    </row>
    <row r="24" spans="1:6" s="9" customFormat="1" ht="15.75" x14ac:dyDescent="0.2">
      <c r="A24" s="5">
        <v>22</v>
      </c>
      <c r="B24" s="6" t="s">
        <v>34</v>
      </c>
      <c r="C24" s="6" t="s">
        <v>11</v>
      </c>
      <c r="D24" s="16">
        <f>12+5+5+6+1+4+6+5+5+1+2+6+2</f>
        <v>60</v>
      </c>
      <c r="E24" s="7"/>
      <c r="F24" s="8">
        <f t="shared" si="0"/>
        <v>0</v>
      </c>
    </row>
    <row r="25" spans="1:6" s="9" customFormat="1" ht="15.75" x14ac:dyDescent="0.2">
      <c r="A25" s="5">
        <v>23</v>
      </c>
      <c r="B25" s="6" t="s">
        <v>35</v>
      </c>
      <c r="C25" s="6" t="s">
        <v>11</v>
      </c>
      <c r="D25" s="16">
        <f>8+6+4+10+6+3+6+2+3+3</f>
        <v>51</v>
      </c>
      <c r="E25" s="7"/>
      <c r="F25" s="8">
        <f t="shared" si="0"/>
        <v>0</v>
      </c>
    </row>
    <row r="26" spans="1:6" s="9" customFormat="1" ht="15.75" x14ac:dyDescent="0.2">
      <c r="A26" s="5">
        <v>24</v>
      </c>
      <c r="B26" s="6" t="s">
        <v>36</v>
      </c>
      <c r="C26" s="6" t="s">
        <v>6</v>
      </c>
      <c r="D26" s="16">
        <f>2+3+3+1+2+1+1+2+1+1+2+2+1+2+3</f>
        <v>27</v>
      </c>
      <c r="E26" s="7"/>
      <c r="F26" s="8">
        <f t="shared" si="0"/>
        <v>0</v>
      </c>
    </row>
    <row r="27" spans="1:6" s="9" customFormat="1" ht="15.75" x14ac:dyDescent="0.2">
      <c r="A27" s="5">
        <v>25</v>
      </c>
      <c r="B27" s="6" t="s">
        <v>38</v>
      </c>
      <c r="C27" s="6" t="s">
        <v>11</v>
      </c>
      <c r="D27" s="16">
        <f>1+2</f>
        <v>3</v>
      </c>
      <c r="E27" s="7"/>
      <c r="F27" s="8">
        <f t="shared" si="0"/>
        <v>0</v>
      </c>
    </row>
    <row r="28" spans="1:6" s="9" customFormat="1" ht="15.75" x14ac:dyDescent="0.2">
      <c r="A28" s="5">
        <v>26</v>
      </c>
      <c r="B28" s="6" t="s">
        <v>40</v>
      </c>
      <c r="C28" s="6" t="s">
        <v>11</v>
      </c>
      <c r="D28" s="16">
        <f>2+5+4</f>
        <v>11</v>
      </c>
      <c r="E28" s="7"/>
      <c r="F28" s="8">
        <f t="shared" si="0"/>
        <v>0</v>
      </c>
    </row>
    <row r="29" spans="1:6" s="9" customFormat="1" ht="15.75" x14ac:dyDescent="0.2">
      <c r="A29" s="5">
        <v>27</v>
      </c>
      <c r="B29" s="6" t="s">
        <v>66</v>
      </c>
      <c r="C29" s="6" t="s">
        <v>11</v>
      </c>
      <c r="D29" s="16">
        <f>5+1+2+10+2+2</f>
        <v>22</v>
      </c>
      <c r="E29" s="7"/>
      <c r="F29" s="8">
        <f t="shared" si="0"/>
        <v>0</v>
      </c>
    </row>
    <row r="30" spans="1:6" s="9" customFormat="1" ht="15.75" x14ac:dyDescent="0.2">
      <c r="A30" s="5">
        <v>28</v>
      </c>
      <c r="B30" s="6" t="s">
        <v>80</v>
      </c>
      <c r="C30" s="6" t="s">
        <v>11</v>
      </c>
      <c r="D30" s="16">
        <f>3</f>
        <v>3</v>
      </c>
      <c r="E30" s="7"/>
      <c r="F30" s="8">
        <f t="shared" si="0"/>
        <v>0</v>
      </c>
    </row>
    <row r="31" spans="1:6" s="9" customFormat="1" ht="15.75" x14ac:dyDescent="0.2">
      <c r="A31" s="5">
        <v>29</v>
      </c>
      <c r="B31" s="6" t="s">
        <v>76</v>
      </c>
      <c r="C31" s="6" t="s">
        <v>11</v>
      </c>
      <c r="D31" s="16">
        <f>2+1+2</f>
        <v>5</v>
      </c>
      <c r="E31" s="7"/>
      <c r="F31" s="8">
        <f t="shared" si="0"/>
        <v>0</v>
      </c>
    </row>
    <row r="32" spans="1:6" s="9" customFormat="1" ht="15.75" x14ac:dyDescent="0.2">
      <c r="A32" s="5">
        <v>30</v>
      </c>
      <c r="B32" s="25" t="s">
        <v>69</v>
      </c>
      <c r="C32" s="6" t="s">
        <v>11</v>
      </c>
      <c r="D32" s="16">
        <f>20</f>
        <v>20</v>
      </c>
      <c r="E32" s="7"/>
      <c r="F32" s="8">
        <f t="shared" si="0"/>
        <v>0</v>
      </c>
    </row>
    <row r="33" spans="1:7" s="9" customFormat="1" ht="15.75" x14ac:dyDescent="0.2">
      <c r="A33" s="5">
        <v>31</v>
      </c>
      <c r="B33" s="6" t="s">
        <v>41</v>
      </c>
      <c r="C33" s="6" t="s">
        <v>11</v>
      </c>
      <c r="D33" s="16">
        <f>7+10+2+5+6+6+10+5+4+8</f>
        <v>63</v>
      </c>
      <c r="E33" s="7"/>
      <c r="F33" s="8">
        <f t="shared" si="0"/>
        <v>0</v>
      </c>
    </row>
    <row r="34" spans="1:7" s="9" customFormat="1" ht="15.75" x14ac:dyDescent="0.2">
      <c r="A34" s="5">
        <v>32</v>
      </c>
      <c r="B34" s="6" t="s">
        <v>74</v>
      </c>
      <c r="C34" s="6" t="s">
        <v>6</v>
      </c>
      <c r="D34" s="16">
        <v>2</v>
      </c>
      <c r="E34" s="7"/>
      <c r="F34" s="8">
        <f t="shared" si="0"/>
        <v>0</v>
      </c>
    </row>
    <row r="35" spans="1:7" s="9" customFormat="1" ht="15.75" x14ac:dyDescent="0.2">
      <c r="A35" s="5">
        <v>33</v>
      </c>
      <c r="B35" s="6" t="s">
        <v>42</v>
      </c>
      <c r="C35" s="6" t="s">
        <v>11</v>
      </c>
      <c r="D35" s="16">
        <f>20+50+20+50+10</f>
        <v>150</v>
      </c>
      <c r="E35" s="7"/>
      <c r="F35" s="8">
        <f t="shared" ref="F35:F56" si="1">D35*E35</f>
        <v>0</v>
      </c>
    </row>
    <row r="36" spans="1:7" s="9" customFormat="1" ht="15.75" x14ac:dyDescent="0.2">
      <c r="A36" s="5">
        <v>34</v>
      </c>
      <c r="B36" s="6" t="s">
        <v>43</v>
      </c>
      <c r="C36" s="6" t="s">
        <v>11</v>
      </c>
      <c r="D36" s="16">
        <f>1</f>
        <v>1</v>
      </c>
      <c r="E36" s="7"/>
      <c r="F36" s="8">
        <f t="shared" si="1"/>
        <v>0</v>
      </c>
    </row>
    <row r="37" spans="1:7" s="9" customFormat="1" ht="15.75" x14ac:dyDescent="0.2">
      <c r="A37" s="5">
        <v>35</v>
      </c>
      <c r="B37" s="6" t="s">
        <v>44</v>
      </c>
      <c r="C37" s="6" t="s">
        <v>11</v>
      </c>
      <c r="D37" s="16">
        <f>20+10+10+30+8+20+6+10+4+3+7+10+5+66+5</f>
        <v>214</v>
      </c>
      <c r="E37" s="7"/>
      <c r="F37" s="8">
        <f t="shared" si="1"/>
        <v>0</v>
      </c>
    </row>
    <row r="38" spans="1:7" s="9" customFormat="1" ht="15.75" x14ac:dyDescent="0.2">
      <c r="A38" s="5">
        <v>36</v>
      </c>
      <c r="B38" s="6" t="s">
        <v>45</v>
      </c>
      <c r="C38" s="6" t="s">
        <v>11</v>
      </c>
      <c r="D38" s="16">
        <f>20+6+30+15+5+30-35+10</f>
        <v>81</v>
      </c>
      <c r="E38" s="7"/>
      <c r="F38" s="8">
        <f t="shared" si="1"/>
        <v>0</v>
      </c>
    </row>
    <row r="39" spans="1:7" s="9" customFormat="1" ht="15.75" x14ac:dyDescent="0.2">
      <c r="A39" s="5">
        <v>37</v>
      </c>
      <c r="B39" s="6" t="s">
        <v>46</v>
      </c>
      <c r="C39" s="6" t="s">
        <v>11</v>
      </c>
      <c r="D39" s="16">
        <f>75+30+20+50+50+100+50+100+25+40+10+5-200</f>
        <v>355</v>
      </c>
      <c r="E39" s="7"/>
      <c r="F39" s="8">
        <f t="shared" si="1"/>
        <v>0</v>
      </c>
      <c r="G39" s="10"/>
    </row>
    <row r="40" spans="1:7" s="10" customFormat="1" ht="15.75" x14ac:dyDescent="0.2">
      <c r="A40" s="5">
        <v>38</v>
      </c>
      <c r="B40" s="6" t="s">
        <v>86</v>
      </c>
      <c r="C40" s="6" t="s">
        <v>11</v>
      </c>
      <c r="D40" s="16">
        <f>700</f>
        <v>700</v>
      </c>
      <c r="E40" s="7"/>
      <c r="F40" s="8">
        <f t="shared" si="1"/>
        <v>0</v>
      </c>
    </row>
    <row r="41" spans="1:7" s="10" customFormat="1" ht="15.75" x14ac:dyDescent="0.2">
      <c r="A41" s="5">
        <v>39</v>
      </c>
      <c r="B41" s="6" t="s">
        <v>48</v>
      </c>
      <c r="C41" s="6" t="s">
        <v>6</v>
      </c>
      <c r="D41" s="16">
        <f>7+4+5+6</f>
        <v>22</v>
      </c>
      <c r="E41" s="7"/>
      <c r="F41" s="8">
        <f t="shared" si="1"/>
        <v>0</v>
      </c>
      <c r="G41" s="9"/>
    </row>
    <row r="42" spans="1:7" s="10" customFormat="1" ht="15.75" x14ac:dyDescent="0.2">
      <c r="A42" s="5"/>
      <c r="B42" s="6" t="s">
        <v>301</v>
      </c>
      <c r="C42" s="6"/>
      <c r="D42" s="16"/>
      <c r="E42" s="7"/>
      <c r="F42" s="8"/>
      <c r="G42" s="9"/>
    </row>
    <row r="43" spans="1:7" s="9" customFormat="1" ht="15.75" x14ac:dyDescent="0.2">
      <c r="A43" s="5">
        <v>40</v>
      </c>
      <c r="B43" s="6" t="s">
        <v>73</v>
      </c>
      <c r="C43" s="6" t="s">
        <v>11</v>
      </c>
      <c r="D43" s="16">
        <f>6+2+2+4+1+1+3+4</f>
        <v>23</v>
      </c>
      <c r="E43" s="7"/>
      <c r="F43" s="8">
        <f t="shared" si="1"/>
        <v>0</v>
      </c>
    </row>
    <row r="44" spans="1:7" s="9" customFormat="1" ht="15.75" x14ac:dyDescent="0.2">
      <c r="A44" s="5">
        <v>41</v>
      </c>
      <c r="B44" s="6" t="s">
        <v>89</v>
      </c>
      <c r="C44" s="6" t="s">
        <v>65</v>
      </c>
      <c r="D44" s="16">
        <f>100</f>
        <v>100</v>
      </c>
      <c r="E44" s="7"/>
      <c r="F44" s="8">
        <f t="shared" si="1"/>
        <v>0</v>
      </c>
    </row>
    <row r="45" spans="1:7" s="9" customFormat="1" ht="15.75" x14ac:dyDescent="0.2">
      <c r="A45" s="5">
        <v>42</v>
      </c>
      <c r="B45" s="6" t="s">
        <v>53</v>
      </c>
      <c r="C45" s="6" t="s">
        <v>11</v>
      </c>
      <c r="D45" s="16">
        <f>2+2+1+4</f>
        <v>9</v>
      </c>
      <c r="E45" s="7"/>
      <c r="F45" s="8">
        <f t="shared" si="1"/>
        <v>0</v>
      </c>
    </row>
    <row r="46" spans="1:7" s="9" customFormat="1" ht="15.75" x14ac:dyDescent="0.2">
      <c r="A46" s="5">
        <v>43</v>
      </c>
      <c r="B46" s="6" t="s">
        <v>55</v>
      </c>
      <c r="C46" s="6" t="s">
        <v>11</v>
      </c>
      <c r="D46" s="16">
        <f>2+1+1+4+1-2</f>
        <v>7</v>
      </c>
      <c r="E46" s="7"/>
      <c r="F46" s="8">
        <f t="shared" si="1"/>
        <v>0</v>
      </c>
    </row>
    <row r="47" spans="1:7" s="9" customFormat="1" ht="15.75" x14ac:dyDescent="0.2">
      <c r="A47" s="5">
        <v>44</v>
      </c>
      <c r="B47" s="6" t="s">
        <v>56</v>
      </c>
      <c r="C47" s="6" t="s">
        <v>6</v>
      </c>
      <c r="D47" s="16">
        <f>10+10</f>
        <v>20</v>
      </c>
      <c r="E47" s="7"/>
      <c r="F47" s="8">
        <f t="shared" si="1"/>
        <v>0</v>
      </c>
    </row>
    <row r="48" spans="1:7" s="9" customFormat="1" ht="15.75" x14ac:dyDescent="0.2">
      <c r="A48" s="5">
        <v>45</v>
      </c>
      <c r="B48" s="6" t="s">
        <v>57</v>
      </c>
      <c r="C48" s="6" t="s">
        <v>11</v>
      </c>
      <c r="D48" s="16">
        <f>5+10+3+3+5+6</f>
        <v>32</v>
      </c>
      <c r="E48" s="7"/>
      <c r="F48" s="8">
        <f t="shared" si="1"/>
        <v>0</v>
      </c>
    </row>
    <row r="49" spans="1:6" s="9" customFormat="1" ht="15.75" x14ac:dyDescent="0.2">
      <c r="A49" s="5"/>
      <c r="B49" s="6" t="s">
        <v>302</v>
      </c>
      <c r="C49" s="6"/>
      <c r="D49" s="16"/>
      <c r="E49" s="7"/>
      <c r="F49" s="8"/>
    </row>
    <row r="50" spans="1:6" s="9" customFormat="1" ht="15.75" x14ac:dyDescent="0.2">
      <c r="A50" s="5"/>
      <c r="B50" s="6" t="s">
        <v>302</v>
      </c>
      <c r="C50" s="6"/>
      <c r="D50" s="16"/>
      <c r="E50" s="7"/>
      <c r="F50" s="8"/>
    </row>
    <row r="51" spans="1:6" s="9" customFormat="1" ht="15.75" x14ac:dyDescent="0.2">
      <c r="A51" s="5"/>
      <c r="B51" s="6" t="s">
        <v>302</v>
      </c>
      <c r="C51" s="6"/>
      <c r="D51" s="16"/>
      <c r="E51" s="7"/>
      <c r="F51" s="8"/>
    </row>
    <row r="52" spans="1:6" s="9" customFormat="1" ht="15.75" x14ac:dyDescent="0.2">
      <c r="A52" s="5">
        <v>46</v>
      </c>
      <c r="B52" s="6" t="s">
        <v>302</v>
      </c>
      <c r="C52" s="6" t="s">
        <v>11</v>
      </c>
      <c r="D52" s="16">
        <f>5+4+6+10+5+2+3+4+6+10+9+8+4</f>
        <v>76</v>
      </c>
      <c r="E52" s="7"/>
      <c r="F52" s="8">
        <f t="shared" si="1"/>
        <v>0</v>
      </c>
    </row>
    <row r="53" spans="1:6" s="9" customFormat="1" ht="15.75" x14ac:dyDescent="0.2">
      <c r="A53" s="5">
        <v>47</v>
      </c>
      <c r="B53" s="6" t="s">
        <v>72</v>
      </c>
      <c r="C53" s="6" t="s">
        <v>11</v>
      </c>
      <c r="D53" s="16">
        <f>1</f>
        <v>1</v>
      </c>
      <c r="E53" s="7"/>
      <c r="F53" s="8">
        <f t="shared" si="1"/>
        <v>0</v>
      </c>
    </row>
    <row r="54" spans="1:6" s="9" customFormat="1" ht="15.75" x14ac:dyDescent="0.2">
      <c r="A54" s="5">
        <v>48</v>
      </c>
      <c r="B54" s="6" t="s">
        <v>78</v>
      </c>
      <c r="C54" s="6" t="s">
        <v>11</v>
      </c>
      <c r="D54" s="16">
        <f>1+2+2+1+1</f>
        <v>7</v>
      </c>
      <c r="E54" s="7"/>
      <c r="F54" s="8">
        <f t="shared" si="1"/>
        <v>0</v>
      </c>
    </row>
    <row r="55" spans="1:6" s="9" customFormat="1" ht="15.75" x14ac:dyDescent="0.2">
      <c r="A55" s="5">
        <v>49</v>
      </c>
      <c r="B55" s="6" t="s">
        <v>62</v>
      </c>
      <c r="C55" s="6" t="s">
        <v>6</v>
      </c>
      <c r="D55" s="16">
        <f>2+4+6</f>
        <v>12</v>
      </c>
      <c r="E55" s="7"/>
      <c r="F55" s="8">
        <f t="shared" si="1"/>
        <v>0</v>
      </c>
    </row>
    <row r="56" spans="1:6" s="9" customFormat="1" ht="15.75" x14ac:dyDescent="0.2">
      <c r="A56" s="5">
        <v>50</v>
      </c>
      <c r="B56" s="27" t="s">
        <v>84</v>
      </c>
      <c r="C56" s="27" t="s">
        <v>11</v>
      </c>
      <c r="D56" s="28">
        <f>6</f>
        <v>6</v>
      </c>
      <c r="E56" s="8"/>
      <c r="F56" s="8">
        <f t="shared" si="1"/>
        <v>0</v>
      </c>
    </row>
    <row r="57" spans="1:6" s="9" customFormat="1" ht="15.75" x14ac:dyDescent="0.2">
      <c r="D57" s="18"/>
      <c r="E57" s="29"/>
      <c r="F57" s="26">
        <f>SUM(F3:F56)</f>
        <v>0</v>
      </c>
    </row>
    <row r="58" spans="1:6" s="9" customFormat="1" x14ac:dyDescent="0.2">
      <c r="D58" s="18"/>
    </row>
    <row r="59" spans="1:6" s="9" customFormat="1" x14ac:dyDescent="0.2">
      <c r="D59" s="18"/>
    </row>
    <row r="60" spans="1:6" s="9" customFormat="1" x14ac:dyDescent="0.2">
      <c r="D60" s="18"/>
    </row>
    <row r="61" spans="1:6" s="9" customFormat="1" x14ac:dyDescent="0.2">
      <c r="D61" s="18"/>
    </row>
    <row r="62" spans="1:6" s="9" customFormat="1" x14ac:dyDescent="0.2">
      <c r="A62" s="3"/>
      <c r="B62" s="3"/>
      <c r="C62" s="3"/>
      <c r="D62" s="14"/>
      <c r="E62" s="3"/>
    </row>
    <row r="63" spans="1:6" s="9" customFormat="1" x14ac:dyDescent="0.2">
      <c r="A63" s="3"/>
      <c r="B63" s="3"/>
      <c r="C63" s="3"/>
      <c r="D63" s="14"/>
      <c r="E63" s="3"/>
    </row>
    <row r="64" spans="1:6" s="9" customFormat="1" x14ac:dyDescent="0.2">
      <c r="A64" s="3"/>
      <c r="B64" s="3"/>
      <c r="C64" s="3"/>
      <c r="D64" s="14"/>
      <c r="E64" s="3"/>
      <c r="F64" s="3"/>
    </row>
    <row r="65" spans="1:7" s="9" customFormat="1" x14ac:dyDescent="0.2">
      <c r="A65" s="3"/>
      <c r="B65" s="3"/>
      <c r="C65" s="3"/>
      <c r="D65" s="14"/>
      <c r="E65" s="3"/>
      <c r="F65" s="3"/>
    </row>
    <row r="66" spans="1:7" s="9" customFormat="1" x14ac:dyDescent="0.2">
      <c r="A66" s="3"/>
      <c r="B66" s="3"/>
      <c r="C66" s="3"/>
      <c r="D66" s="14"/>
      <c r="E66" s="3"/>
      <c r="F66" s="3"/>
    </row>
    <row r="67" spans="1:7" s="9" customFormat="1" x14ac:dyDescent="0.2">
      <c r="A67" s="3"/>
      <c r="B67" s="3"/>
      <c r="C67" s="3"/>
      <c r="D67" s="14"/>
      <c r="E67" s="3"/>
      <c r="F67" s="3"/>
    </row>
    <row r="68" spans="1:7" s="9" customFormat="1" x14ac:dyDescent="0.2">
      <c r="A68" s="3"/>
      <c r="B68" s="3"/>
      <c r="C68" s="3"/>
      <c r="D68" s="14"/>
      <c r="E68" s="3"/>
      <c r="F68" s="3"/>
    </row>
    <row r="69" spans="1:7" s="9" customFormat="1" x14ac:dyDescent="0.2">
      <c r="A69" s="3"/>
      <c r="B69" s="13"/>
      <c r="C69" s="14"/>
      <c r="D69" s="14"/>
      <c r="E69" s="3"/>
      <c r="F69" s="3"/>
    </row>
    <row r="70" spans="1:7" x14ac:dyDescent="0.2">
      <c r="B70" s="13"/>
      <c r="C70" s="14"/>
    </row>
    <row r="71" spans="1:7" x14ac:dyDescent="0.2">
      <c r="B71" s="13"/>
      <c r="C71" s="14"/>
    </row>
    <row r="72" spans="1:7" x14ac:dyDescent="0.2">
      <c r="B72" s="13"/>
      <c r="C72" s="14"/>
    </row>
    <row r="73" spans="1:7" s="14" customFormat="1" x14ac:dyDescent="0.2">
      <c r="A73" s="13"/>
      <c r="B73" s="13"/>
      <c r="E73" s="3"/>
      <c r="F73" s="3"/>
      <c r="G73" s="3"/>
    </row>
    <row r="74" spans="1:7" s="14" customFormat="1" x14ac:dyDescent="0.2">
      <c r="A74" s="3"/>
      <c r="B74" s="13"/>
      <c r="E74" s="3"/>
      <c r="F74" s="3"/>
      <c r="G74" s="3"/>
    </row>
    <row r="75" spans="1:7" s="14" customFormat="1" x14ac:dyDescent="0.2">
      <c r="A75" s="3"/>
      <c r="B75" s="13"/>
      <c r="E75" s="3"/>
      <c r="F75" s="3"/>
      <c r="G75" s="3"/>
    </row>
    <row r="76" spans="1:7" s="14" customFormat="1" x14ac:dyDescent="0.2">
      <c r="A76" s="3"/>
      <c r="B76" s="13"/>
      <c r="E76" s="3"/>
      <c r="F76" s="3"/>
      <c r="G76" s="3"/>
    </row>
    <row r="77" spans="1:7" s="14" customFormat="1" x14ac:dyDescent="0.2">
      <c r="A77" s="3"/>
      <c r="B77" s="13"/>
      <c r="E77" s="3"/>
      <c r="F77" s="3"/>
      <c r="G77" s="3"/>
    </row>
    <row r="78" spans="1:7" s="14" customFormat="1" x14ac:dyDescent="0.2">
      <c r="A78" s="3"/>
      <c r="B78" s="13"/>
      <c r="E78" s="3"/>
      <c r="F78" s="3"/>
      <c r="G78" s="3"/>
    </row>
    <row r="79" spans="1:7" s="14" customFormat="1" x14ac:dyDescent="0.2">
      <c r="A79" s="3"/>
      <c r="B79" s="13"/>
      <c r="E79" s="3"/>
      <c r="F79" s="3"/>
      <c r="G79" s="3"/>
    </row>
    <row r="80" spans="1:7" s="14" customFormat="1" x14ac:dyDescent="0.2">
      <c r="A80" s="3"/>
      <c r="B80" s="13"/>
      <c r="E80" s="3"/>
      <c r="F80" s="3"/>
      <c r="G80" s="3"/>
    </row>
    <row r="81" spans="1:7" s="14" customFormat="1" x14ac:dyDescent="0.2">
      <c r="A81" s="3"/>
      <c r="B81" s="13"/>
      <c r="E81" s="3"/>
      <c r="F81" s="3"/>
      <c r="G81" s="3"/>
    </row>
    <row r="82" spans="1:7" s="14" customFormat="1" x14ac:dyDescent="0.2">
      <c r="A82" s="3"/>
      <c r="B82" s="13"/>
      <c r="E82" s="3"/>
      <c r="F82" s="3"/>
      <c r="G82" s="3"/>
    </row>
    <row r="83" spans="1:7" s="14" customFormat="1" x14ac:dyDescent="0.2">
      <c r="A83" s="3"/>
      <c r="B83" s="13"/>
      <c r="E83" s="3"/>
      <c r="F83" s="3"/>
      <c r="G83" s="3"/>
    </row>
    <row r="84" spans="1:7" s="14" customFormat="1" x14ac:dyDescent="0.2">
      <c r="A84" s="3"/>
      <c r="B84" s="13"/>
      <c r="E84" s="3"/>
      <c r="F84" s="3"/>
      <c r="G84" s="3"/>
    </row>
    <row r="85" spans="1:7" s="14" customFormat="1" x14ac:dyDescent="0.2">
      <c r="A85" s="3"/>
      <c r="B85" s="13"/>
      <c r="E85" s="3"/>
      <c r="F85" s="3"/>
      <c r="G85" s="3"/>
    </row>
    <row r="86" spans="1:7" s="14" customFormat="1" x14ac:dyDescent="0.2">
      <c r="A86" s="3"/>
      <c r="B86" s="13"/>
      <c r="E86" s="3"/>
      <c r="F86" s="3"/>
      <c r="G86" s="3"/>
    </row>
    <row r="87" spans="1:7" s="14" customFormat="1" x14ac:dyDescent="0.2">
      <c r="A87" s="3"/>
      <c r="B87" s="13"/>
      <c r="E87" s="3"/>
      <c r="F87" s="3"/>
      <c r="G87" s="3"/>
    </row>
    <row r="88" spans="1:7" s="14" customFormat="1" x14ac:dyDescent="0.2">
      <c r="A88" s="3"/>
      <c r="B88" s="13"/>
      <c r="E88" s="3"/>
      <c r="F88" s="3"/>
      <c r="G88" s="3"/>
    </row>
    <row r="89" spans="1:7" s="14" customFormat="1" x14ac:dyDescent="0.2">
      <c r="A89" s="3"/>
      <c r="B89" s="13"/>
      <c r="E89" s="3"/>
      <c r="F89" s="3"/>
      <c r="G89" s="3"/>
    </row>
    <row r="90" spans="1:7" s="14" customFormat="1" x14ac:dyDescent="0.2">
      <c r="A90" s="3"/>
      <c r="B90" s="13"/>
      <c r="E90" s="3"/>
      <c r="F90" s="3"/>
      <c r="G90" s="3"/>
    </row>
    <row r="91" spans="1:7" s="14" customFormat="1" x14ac:dyDescent="0.2">
      <c r="A91" s="3"/>
      <c r="B91" s="13"/>
      <c r="E91" s="3"/>
      <c r="F91" s="3"/>
      <c r="G91" s="3"/>
    </row>
    <row r="92" spans="1:7" s="14" customFormat="1" x14ac:dyDescent="0.2">
      <c r="A92" s="3"/>
      <c r="B92" s="13"/>
      <c r="E92" s="3"/>
      <c r="F92" s="3"/>
      <c r="G92" s="3"/>
    </row>
    <row r="93" spans="1:7" s="14" customFormat="1" x14ac:dyDescent="0.2">
      <c r="A93" s="3"/>
      <c r="B93" s="13"/>
      <c r="E93" s="3"/>
      <c r="F93" s="3"/>
      <c r="G93" s="3"/>
    </row>
    <row r="94" spans="1:7" s="14" customFormat="1" x14ac:dyDescent="0.2">
      <c r="A94" s="3"/>
      <c r="B94" s="13"/>
      <c r="E94" s="3"/>
      <c r="F94" s="3"/>
      <c r="G94" s="3"/>
    </row>
    <row r="95" spans="1:7" s="14" customFormat="1" x14ac:dyDescent="0.2">
      <c r="A95" s="3"/>
      <c r="B95" s="13"/>
      <c r="E95" s="3"/>
      <c r="F95" s="3"/>
      <c r="G95" s="3"/>
    </row>
    <row r="96" spans="1:7" s="14" customFormat="1" x14ac:dyDescent="0.2">
      <c r="A96" s="3"/>
      <c r="B96" s="13"/>
      <c r="E96" s="3"/>
      <c r="F96" s="3"/>
      <c r="G96" s="3"/>
    </row>
    <row r="97" spans="1:7" s="14" customFormat="1" x14ac:dyDescent="0.2">
      <c r="A97" s="3"/>
      <c r="B97" s="13"/>
      <c r="E97" s="3"/>
      <c r="F97" s="3"/>
      <c r="G97" s="3"/>
    </row>
    <row r="98" spans="1:7" s="14" customFormat="1" x14ac:dyDescent="0.2">
      <c r="A98" s="3"/>
      <c r="B98" s="13"/>
      <c r="E98" s="3"/>
      <c r="F98" s="3"/>
      <c r="G98" s="3"/>
    </row>
    <row r="99" spans="1:7" s="14" customFormat="1" x14ac:dyDescent="0.2">
      <c r="A99" s="3"/>
      <c r="B99" s="13"/>
      <c r="E99" s="3"/>
      <c r="F99" s="3"/>
      <c r="G99" s="3"/>
    </row>
    <row r="100" spans="1:7" s="14" customFormat="1" x14ac:dyDescent="0.2">
      <c r="A100" s="3"/>
      <c r="B100" s="13"/>
      <c r="E100" s="3"/>
      <c r="F100" s="3"/>
      <c r="G100" s="3"/>
    </row>
    <row r="101" spans="1:7" s="14" customFormat="1" x14ac:dyDescent="0.2">
      <c r="A101" s="3"/>
      <c r="B101" s="13"/>
      <c r="E101" s="3"/>
      <c r="F101" s="3"/>
      <c r="G101" s="3"/>
    </row>
    <row r="102" spans="1:7" s="14" customFormat="1" x14ac:dyDescent="0.2">
      <c r="A102" s="3"/>
      <c r="B102" s="13"/>
      <c r="E102" s="3"/>
      <c r="F102" s="3"/>
      <c r="G102" s="3"/>
    </row>
    <row r="103" spans="1:7" s="14" customFormat="1" x14ac:dyDescent="0.2">
      <c r="A103" s="3"/>
      <c r="B103" s="13"/>
      <c r="E103" s="3"/>
      <c r="F103" s="3"/>
      <c r="G103" s="3"/>
    </row>
    <row r="104" spans="1:7" s="14" customFormat="1" x14ac:dyDescent="0.2">
      <c r="A104" s="3"/>
      <c r="B104" s="13"/>
      <c r="E104" s="3"/>
      <c r="F104" s="3"/>
      <c r="G104" s="3"/>
    </row>
    <row r="105" spans="1:7" s="14" customFormat="1" x14ac:dyDescent="0.2">
      <c r="A105" s="3"/>
      <c r="B105" s="13"/>
      <c r="E105" s="3"/>
      <c r="F105" s="3"/>
      <c r="G105" s="3"/>
    </row>
    <row r="106" spans="1:7" s="14" customFormat="1" x14ac:dyDescent="0.2">
      <c r="A106" s="3"/>
      <c r="B106" s="13"/>
      <c r="E106" s="3"/>
      <c r="F106" s="3"/>
      <c r="G106" s="3"/>
    </row>
    <row r="107" spans="1:7" s="14" customFormat="1" x14ac:dyDescent="0.2">
      <c r="A107" s="3"/>
      <c r="B107" s="13"/>
      <c r="E107" s="3"/>
      <c r="F107" s="3"/>
      <c r="G107" s="3"/>
    </row>
    <row r="108" spans="1:7" s="14" customFormat="1" x14ac:dyDescent="0.2">
      <c r="A108" s="3"/>
      <c r="B108" s="13"/>
      <c r="E108" s="3"/>
      <c r="F108" s="3"/>
      <c r="G108" s="3"/>
    </row>
    <row r="109" spans="1:7" s="14" customFormat="1" x14ac:dyDescent="0.2">
      <c r="A109" s="3"/>
      <c r="B109" s="13"/>
      <c r="E109" s="3"/>
      <c r="F109" s="3"/>
      <c r="G109" s="3"/>
    </row>
    <row r="110" spans="1:7" s="14" customFormat="1" x14ac:dyDescent="0.2">
      <c r="A110" s="3"/>
      <c r="B110" s="13"/>
      <c r="E110" s="3"/>
      <c r="F110" s="3"/>
      <c r="G110" s="3"/>
    </row>
    <row r="111" spans="1:7" s="14" customFormat="1" x14ac:dyDescent="0.2">
      <c r="A111" s="3"/>
      <c r="B111" s="13"/>
      <c r="E111" s="3"/>
      <c r="F111" s="3"/>
      <c r="G111" s="3"/>
    </row>
    <row r="112" spans="1:7" s="14" customFormat="1" x14ac:dyDescent="0.2">
      <c r="A112" s="3"/>
      <c r="B112" s="13"/>
      <c r="E112" s="3"/>
      <c r="F112" s="3"/>
      <c r="G112" s="3"/>
    </row>
    <row r="113" spans="1:7" s="14" customFormat="1" x14ac:dyDescent="0.2">
      <c r="A113" s="3"/>
      <c r="B113" s="13"/>
      <c r="E113" s="3"/>
      <c r="F113" s="3"/>
      <c r="G113" s="3"/>
    </row>
    <row r="114" spans="1:7" s="14" customFormat="1" x14ac:dyDescent="0.2">
      <c r="A114" s="3"/>
      <c r="B114" s="13"/>
      <c r="E114" s="3"/>
      <c r="F114" s="3"/>
      <c r="G114" s="3"/>
    </row>
    <row r="115" spans="1:7" s="14" customFormat="1" x14ac:dyDescent="0.2">
      <c r="A115" s="3"/>
      <c r="B115" s="13"/>
      <c r="E115" s="3"/>
      <c r="F115" s="3"/>
      <c r="G115" s="3"/>
    </row>
    <row r="116" spans="1:7" s="14" customFormat="1" x14ac:dyDescent="0.2">
      <c r="A116" s="3"/>
      <c r="B116" s="13"/>
      <c r="E116" s="3"/>
      <c r="F116" s="3"/>
      <c r="G116" s="3"/>
    </row>
    <row r="117" spans="1:7" s="14" customFormat="1" x14ac:dyDescent="0.2">
      <c r="A117" s="3"/>
      <c r="B117" s="13"/>
      <c r="E117" s="3"/>
      <c r="F117" s="3"/>
      <c r="G117" s="3"/>
    </row>
    <row r="118" spans="1:7" s="14" customFormat="1" x14ac:dyDescent="0.2">
      <c r="A118" s="3"/>
      <c r="B118" s="13"/>
      <c r="E118" s="3"/>
      <c r="F118" s="3"/>
      <c r="G118" s="3"/>
    </row>
    <row r="119" spans="1:7" s="14" customFormat="1" x14ac:dyDescent="0.2">
      <c r="A119" s="3"/>
      <c r="B119" s="13"/>
      <c r="E119" s="3"/>
      <c r="F119" s="3"/>
      <c r="G119" s="3"/>
    </row>
    <row r="120" spans="1:7" s="14" customFormat="1" x14ac:dyDescent="0.2">
      <c r="A120" s="3"/>
      <c r="B120" s="13"/>
      <c r="E120" s="3"/>
      <c r="F120" s="3"/>
      <c r="G120" s="3"/>
    </row>
    <row r="121" spans="1:7" s="14" customFormat="1" x14ac:dyDescent="0.2">
      <c r="A121" s="3"/>
      <c r="B121" s="13"/>
      <c r="E121" s="3"/>
      <c r="F121" s="3"/>
      <c r="G121" s="3"/>
    </row>
    <row r="122" spans="1:7" s="14" customFormat="1" x14ac:dyDescent="0.2">
      <c r="A122" s="3"/>
      <c r="B122" s="13"/>
      <c r="E122" s="3"/>
      <c r="F122" s="3"/>
      <c r="G122" s="3"/>
    </row>
    <row r="123" spans="1:7" s="14" customFormat="1" x14ac:dyDescent="0.2">
      <c r="A123" s="3"/>
      <c r="B123" s="13"/>
      <c r="E123" s="3"/>
      <c r="F123" s="3"/>
      <c r="G123" s="3"/>
    </row>
    <row r="124" spans="1:7" s="14" customFormat="1" x14ac:dyDescent="0.2">
      <c r="A124" s="3"/>
      <c r="B124" s="13"/>
      <c r="E124" s="3"/>
      <c r="F124" s="3"/>
      <c r="G124" s="3"/>
    </row>
    <row r="125" spans="1:7" s="14" customFormat="1" x14ac:dyDescent="0.2">
      <c r="A125" s="3"/>
      <c r="B125" s="13"/>
      <c r="E125" s="3"/>
      <c r="F125" s="3"/>
      <c r="G125" s="3"/>
    </row>
    <row r="126" spans="1:7" s="14" customFormat="1" x14ac:dyDescent="0.2">
      <c r="A126" s="3"/>
      <c r="B126" s="13"/>
      <c r="E126" s="3"/>
      <c r="F126" s="3"/>
      <c r="G126" s="3"/>
    </row>
    <row r="127" spans="1:7" s="14" customFormat="1" x14ac:dyDescent="0.2">
      <c r="A127" s="3"/>
      <c r="B127" s="13"/>
      <c r="E127" s="3"/>
      <c r="F127" s="3"/>
      <c r="G127" s="3"/>
    </row>
    <row r="128" spans="1:7" s="14" customFormat="1" x14ac:dyDescent="0.2">
      <c r="A128" s="3"/>
      <c r="B128" s="13"/>
      <c r="E128" s="3"/>
      <c r="F128" s="3"/>
      <c r="G128" s="3"/>
    </row>
    <row r="129" spans="1:7" s="14" customFormat="1" x14ac:dyDescent="0.2">
      <c r="A129" s="3"/>
      <c r="B129" s="13"/>
      <c r="E129" s="3"/>
      <c r="F129" s="3"/>
      <c r="G129" s="3"/>
    </row>
    <row r="130" spans="1:7" s="14" customFormat="1" x14ac:dyDescent="0.2">
      <c r="A130" s="3"/>
      <c r="B130" s="13"/>
      <c r="E130" s="3"/>
      <c r="F130" s="3"/>
      <c r="G130" s="3"/>
    </row>
    <row r="131" spans="1:7" s="14" customFormat="1" x14ac:dyDescent="0.2">
      <c r="A131" s="3"/>
      <c r="B131" s="13"/>
      <c r="E131" s="3"/>
      <c r="F131" s="3"/>
      <c r="G131" s="3"/>
    </row>
    <row r="132" spans="1:7" s="14" customFormat="1" x14ac:dyDescent="0.2">
      <c r="A132" s="3"/>
      <c r="B132" s="13"/>
      <c r="E132" s="3"/>
      <c r="F132" s="3"/>
      <c r="G132" s="3"/>
    </row>
    <row r="133" spans="1:7" s="14" customFormat="1" x14ac:dyDescent="0.2">
      <c r="A133" s="3"/>
      <c r="B133" s="13"/>
      <c r="E133" s="3"/>
      <c r="F133" s="3"/>
      <c r="G133" s="3"/>
    </row>
    <row r="134" spans="1:7" s="14" customFormat="1" x14ac:dyDescent="0.2">
      <c r="A134" s="3"/>
      <c r="B134" s="13"/>
      <c r="E134" s="3"/>
      <c r="F134" s="3"/>
      <c r="G134" s="3"/>
    </row>
    <row r="135" spans="1:7" s="14" customFormat="1" x14ac:dyDescent="0.2">
      <c r="A135" s="3"/>
      <c r="B135" s="13"/>
      <c r="E135" s="3"/>
      <c r="F135" s="3"/>
      <c r="G135" s="3"/>
    </row>
    <row r="136" spans="1:7" s="14" customFormat="1" x14ac:dyDescent="0.2">
      <c r="A136" s="3"/>
      <c r="B136" s="13"/>
      <c r="E136" s="3"/>
      <c r="F136" s="3"/>
      <c r="G136" s="3"/>
    </row>
    <row r="137" spans="1:7" s="14" customFormat="1" x14ac:dyDescent="0.2">
      <c r="A137" s="3"/>
      <c r="B137" s="13"/>
      <c r="E137" s="3"/>
      <c r="F137" s="3"/>
      <c r="G137" s="3"/>
    </row>
    <row r="138" spans="1:7" s="14" customFormat="1" x14ac:dyDescent="0.2">
      <c r="A138" s="3"/>
      <c r="B138" s="13"/>
      <c r="E138" s="3"/>
      <c r="F138" s="3"/>
      <c r="G138" s="3"/>
    </row>
    <row r="139" spans="1:7" s="14" customFormat="1" x14ac:dyDescent="0.2">
      <c r="A139" s="3"/>
      <c r="B139" s="13"/>
      <c r="E139" s="3"/>
      <c r="F139" s="3"/>
      <c r="G139" s="3"/>
    </row>
    <row r="140" spans="1:7" s="14" customFormat="1" x14ac:dyDescent="0.2">
      <c r="A140" s="3"/>
      <c r="B140" s="13"/>
      <c r="E140" s="3"/>
      <c r="F140" s="3"/>
      <c r="G140" s="3"/>
    </row>
    <row r="141" spans="1:7" s="14" customFormat="1" x14ac:dyDescent="0.2">
      <c r="A141" s="3"/>
      <c r="B141" s="13"/>
      <c r="E141" s="3"/>
      <c r="F141" s="3"/>
      <c r="G141" s="3"/>
    </row>
    <row r="142" spans="1:7" s="14" customFormat="1" x14ac:dyDescent="0.2">
      <c r="A142" s="3"/>
      <c r="B142" s="13"/>
      <c r="E142" s="3"/>
      <c r="F142" s="3"/>
      <c r="G142" s="3"/>
    </row>
    <row r="143" spans="1:7" s="14" customFormat="1" x14ac:dyDescent="0.2">
      <c r="A143" s="3"/>
      <c r="B143" s="13"/>
      <c r="E143" s="3"/>
      <c r="F143" s="3"/>
      <c r="G143" s="3"/>
    </row>
    <row r="144" spans="1:7" s="14" customFormat="1" x14ac:dyDescent="0.2">
      <c r="A144" s="3"/>
      <c r="B144" s="13"/>
      <c r="E144" s="3"/>
      <c r="F144" s="3"/>
      <c r="G144" s="3"/>
    </row>
    <row r="145" spans="1:7" s="14" customFormat="1" x14ac:dyDescent="0.2">
      <c r="A145" s="3"/>
      <c r="B145" s="13"/>
      <c r="E145" s="3"/>
      <c r="F145" s="3"/>
      <c r="G145" s="3"/>
    </row>
    <row r="146" spans="1:7" s="14" customFormat="1" x14ac:dyDescent="0.2">
      <c r="A146" s="3"/>
      <c r="B146" s="13"/>
      <c r="E146" s="3"/>
      <c r="F146" s="3"/>
      <c r="G146" s="3"/>
    </row>
    <row r="147" spans="1:7" s="14" customFormat="1" x14ac:dyDescent="0.2">
      <c r="A147" s="3"/>
      <c r="B147" s="13"/>
      <c r="E147" s="3"/>
      <c r="F147" s="3"/>
      <c r="G147" s="3"/>
    </row>
    <row r="148" spans="1:7" s="14" customFormat="1" x14ac:dyDescent="0.2">
      <c r="A148" s="3"/>
      <c r="B148" s="13"/>
      <c r="E148" s="3"/>
      <c r="F148" s="3"/>
      <c r="G148" s="3"/>
    </row>
    <row r="149" spans="1:7" s="14" customFormat="1" x14ac:dyDescent="0.2">
      <c r="A149" s="3"/>
      <c r="B149" s="13"/>
      <c r="E149" s="3"/>
      <c r="F149" s="3"/>
      <c r="G149" s="3"/>
    </row>
    <row r="150" spans="1:7" s="14" customFormat="1" x14ac:dyDescent="0.2">
      <c r="A150" s="3"/>
      <c r="B150" s="13"/>
      <c r="E150" s="3"/>
      <c r="F150" s="3"/>
      <c r="G150" s="3"/>
    </row>
    <row r="151" spans="1:7" s="14" customFormat="1" x14ac:dyDescent="0.2">
      <c r="A151" s="3"/>
      <c r="B151" s="13"/>
      <c r="E151" s="3"/>
      <c r="F151" s="3"/>
      <c r="G151" s="3"/>
    </row>
    <row r="152" spans="1:7" s="14" customFormat="1" x14ac:dyDescent="0.2">
      <c r="A152" s="3"/>
      <c r="B152" s="13"/>
      <c r="E152" s="3"/>
      <c r="F152" s="3"/>
      <c r="G152" s="3"/>
    </row>
    <row r="153" spans="1:7" s="14" customFormat="1" x14ac:dyDescent="0.2">
      <c r="A153" s="3"/>
      <c r="B153" s="13"/>
      <c r="E153" s="3"/>
      <c r="F153" s="3"/>
      <c r="G153" s="3"/>
    </row>
    <row r="154" spans="1:7" s="14" customFormat="1" x14ac:dyDescent="0.2">
      <c r="A154" s="3"/>
      <c r="B154" s="13"/>
      <c r="E154" s="3"/>
      <c r="F154" s="3"/>
      <c r="G154" s="3"/>
    </row>
    <row r="155" spans="1:7" s="14" customFormat="1" x14ac:dyDescent="0.2">
      <c r="A155" s="3"/>
      <c r="B155" s="13"/>
      <c r="E155" s="3"/>
      <c r="F155" s="3"/>
      <c r="G155" s="3"/>
    </row>
    <row r="156" spans="1:7" s="14" customFormat="1" x14ac:dyDescent="0.2">
      <c r="A156" s="3"/>
      <c r="B156" s="13"/>
      <c r="E156" s="3"/>
      <c r="F156" s="3"/>
      <c r="G156" s="3"/>
    </row>
    <row r="157" spans="1:7" s="14" customFormat="1" x14ac:dyDescent="0.2">
      <c r="A157" s="3"/>
      <c r="B157" s="13"/>
      <c r="E157" s="3"/>
      <c r="F157" s="3"/>
      <c r="G157" s="3"/>
    </row>
    <row r="158" spans="1:7" s="14" customFormat="1" x14ac:dyDescent="0.2">
      <c r="A158" s="3"/>
      <c r="B158" s="13"/>
      <c r="E158" s="3"/>
      <c r="F158" s="3"/>
      <c r="G158" s="3"/>
    </row>
    <row r="159" spans="1:7" s="14" customFormat="1" x14ac:dyDescent="0.2">
      <c r="A159" s="3"/>
      <c r="B159" s="13"/>
      <c r="E159" s="3"/>
      <c r="F159" s="3"/>
      <c r="G159" s="3"/>
    </row>
    <row r="160" spans="1:7" s="14" customFormat="1" x14ac:dyDescent="0.2">
      <c r="A160" s="3"/>
      <c r="B160" s="13"/>
      <c r="E160" s="3"/>
      <c r="F160" s="3"/>
      <c r="G160" s="3"/>
    </row>
    <row r="161" spans="1:7" s="14" customFormat="1" x14ac:dyDescent="0.2">
      <c r="A161" s="3"/>
      <c r="B161" s="13"/>
      <c r="E161" s="3"/>
      <c r="F161" s="3"/>
      <c r="G161" s="3"/>
    </row>
    <row r="162" spans="1:7" s="14" customFormat="1" x14ac:dyDescent="0.2">
      <c r="A162" s="3"/>
      <c r="B162" s="13"/>
      <c r="E162" s="3"/>
      <c r="F162" s="3"/>
      <c r="G162" s="3"/>
    </row>
    <row r="163" spans="1:7" s="14" customFormat="1" x14ac:dyDescent="0.2">
      <c r="A163" s="3"/>
      <c r="B163" s="13"/>
      <c r="E163" s="3"/>
      <c r="F163" s="3"/>
      <c r="G163" s="3"/>
    </row>
    <row r="164" spans="1:7" s="14" customFormat="1" x14ac:dyDescent="0.2">
      <c r="A164" s="3"/>
      <c r="B164" s="13"/>
      <c r="E164" s="3"/>
      <c r="F164" s="3"/>
      <c r="G164" s="3"/>
    </row>
    <row r="165" spans="1:7" s="14" customFormat="1" x14ac:dyDescent="0.2">
      <c r="A165" s="3"/>
      <c r="B165" s="13"/>
      <c r="E165" s="3"/>
      <c r="F165" s="3"/>
      <c r="G165" s="3"/>
    </row>
    <row r="166" spans="1:7" s="14" customFormat="1" x14ac:dyDescent="0.2">
      <c r="A166" s="3"/>
      <c r="B166" s="13"/>
      <c r="E166" s="3"/>
      <c r="F166" s="3"/>
      <c r="G166" s="3"/>
    </row>
  </sheetData>
  <sortState xmlns:xlrd2="http://schemas.microsoft.com/office/spreadsheetml/2017/richdata2" ref="A3:H56">
    <sortCondition ref="B3:B56"/>
  </sortState>
  <pageMargins left="0.74803149606299213" right="0.74803149606299213" top="0.98425196850393704" bottom="0.98425196850393704" header="0.51181102362204722" footer="0.51181102362204722"/>
  <pageSetup paperSize="9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0"/>
  <sheetViews>
    <sheetView zoomScale="115" zoomScaleNormal="115" workbookViewId="0">
      <selection activeCell="H35" sqref="H35"/>
    </sheetView>
  </sheetViews>
  <sheetFormatPr defaultRowHeight="12.75" x14ac:dyDescent="0.2"/>
  <cols>
    <col min="1" max="1" width="3.140625" style="36" bestFit="1" customWidth="1"/>
    <col min="2" max="2" width="71.5703125" customWidth="1"/>
    <col min="3" max="3" width="4.42578125" style="35" bestFit="1" customWidth="1"/>
    <col min="4" max="4" width="4.42578125" customWidth="1"/>
    <col min="5" max="5" width="16.7109375" bestFit="1" customWidth="1"/>
    <col min="6" max="6" width="12.7109375" bestFit="1" customWidth="1"/>
  </cols>
  <sheetData>
    <row r="1" spans="1:6" s="46" customFormat="1" ht="11.25" x14ac:dyDescent="0.2">
      <c r="A1" s="47" t="s">
        <v>195</v>
      </c>
      <c r="B1" s="47" t="s">
        <v>194</v>
      </c>
      <c r="C1" s="48" t="s">
        <v>193</v>
      </c>
      <c r="D1" s="47" t="s">
        <v>192</v>
      </c>
      <c r="E1" s="47" t="s">
        <v>191</v>
      </c>
      <c r="F1" s="47" t="s">
        <v>190</v>
      </c>
    </row>
    <row r="2" spans="1:6" s="46" customFormat="1" x14ac:dyDescent="0.2">
      <c r="A2" s="43" t="s">
        <v>189</v>
      </c>
      <c r="B2" s="41" t="s">
        <v>188</v>
      </c>
      <c r="C2" s="42">
        <v>16</v>
      </c>
      <c r="D2" s="41" t="s">
        <v>6</v>
      </c>
      <c r="E2" s="39"/>
      <c r="F2" s="39">
        <f t="shared" ref="F2:F33" si="0">C2*E2</f>
        <v>0</v>
      </c>
    </row>
    <row r="3" spans="1:6" s="44" customFormat="1" x14ac:dyDescent="0.2">
      <c r="A3" s="43" t="s">
        <v>187</v>
      </c>
      <c r="B3" s="41" t="s">
        <v>186</v>
      </c>
      <c r="C3" s="42">
        <f>3+3+4+5</f>
        <v>15</v>
      </c>
      <c r="D3" s="41" t="s">
        <v>6</v>
      </c>
      <c r="E3" s="40"/>
      <c r="F3" s="39">
        <f t="shared" si="0"/>
        <v>0</v>
      </c>
    </row>
    <row r="4" spans="1:6" s="44" customFormat="1" x14ac:dyDescent="0.2">
      <c r="A4" s="43" t="s">
        <v>185</v>
      </c>
      <c r="B4" s="41" t="s">
        <v>196</v>
      </c>
      <c r="C4" s="42"/>
      <c r="D4" s="41" t="s">
        <v>11</v>
      </c>
      <c r="E4" s="40"/>
      <c r="F4" s="39">
        <f t="shared" si="0"/>
        <v>0</v>
      </c>
    </row>
    <row r="5" spans="1:6" s="44" customFormat="1" x14ac:dyDescent="0.2">
      <c r="A5" s="43" t="s">
        <v>184</v>
      </c>
      <c r="B5" s="41" t="s">
        <v>197</v>
      </c>
      <c r="C5" s="42"/>
      <c r="D5" s="41" t="s">
        <v>11</v>
      </c>
      <c r="E5" s="40"/>
      <c r="F5" s="39">
        <f t="shared" si="0"/>
        <v>0</v>
      </c>
    </row>
    <row r="6" spans="1:6" s="44" customFormat="1" x14ac:dyDescent="0.2">
      <c r="A6" s="43" t="s">
        <v>183</v>
      </c>
      <c r="B6" s="41" t="s">
        <v>198</v>
      </c>
      <c r="C6" s="42"/>
      <c r="D6" s="41" t="s">
        <v>11</v>
      </c>
      <c r="E6" s="40"/>
      <c r="F6" s="39">
        <f t="shared" si="0"/>
        <v>0</v>
      </c>
    </row>
    <row r="7" spans="1:6" s="44" customFormat="1" x14ac:dyDescent="0.2">
      <c r="A7" s="43" t="s">
        <v>182</v>
      </c>
      <c r="B7" s="41" t="s">
        <v>199</v>
      </c>
      <c r="C7" s="42">
        <f>10</f>
        <v>10</v>
      </c>
      <c r="D7" s="41" t="s">
        <v>11</v>
      </c>
      <c r="E7" s="40"/>
      <c r="F7" s="39">
        <f t="shared" si="0"/>
        <v>0</v>
      </c>
    </row>
    <row r="8" spans="1:6" s="44" customFormat="1" x14ac:dyDescent="0.2">
      <c r="A8" s="43" t="s">
        <v>181</v>
      </c>
      <c r="B8" s="41" t="s">
        <v>200</v>
      </c>
      <c r="C8" s="42"/>
      <c r="D8" s="41" t="s">
        <v>11</v>
      </c>
      <c r="E8" s="40"/>
      <c r="F8" s="39">
        <f t="shared" si="0"/>
        <v>0</v>
      </c>
    </row>
    <row r="9" spans="1:6" s="44" customFormat="1" x14ac:dyDescent="0.2">
      <c r="A9" s="43" t="s">
        <v>180</v>
      </c>
      <c r="B9" s="41" t="s">
        <v>201</v>
      </c>
      <c r="C9" s="42"/>
      <c r="D9" s="41" t="s">
        <v>11</v>
      </c>
      <c r="E9" s="40"/>
      <c r="F9" s="39">
        <f t="shared" si="0"/>
        <v>0</v>
      </c>
    </row>
    <row r="10" spans="1:6" s="44" customFormat="1" x14ac:dyDescent="0.2">
      <c r="A10" s="43" t="s">
        <v>179</v>
      </c>
      <c r="B10" s="41" t="s">
        <v>202</v>
      </c>
      <c r="C10" s="42"/>
      <c r="D10" s="41" t="s">
        <v>11</v>
      </c>
      <c r="E10" s="40"/>
      <c r="F10" s="39">
        <f t="shared" si="0"/>
        <v>0</v>
      </c>
    </row>
    <row r="11" spans="1:6" s="44" customFormat="1" x14ac:dyDescent="0.2">
      <c r="A11" s="43" t="s">
        <v>178</v>
      </c>
      <c r="B11" s="41" t="s">
        <v>203</v>
      </c>
      <c r="C11" s="42"/>
      <c r="D11" s="41" t="s">
        <v>11</v>
      </c>
      <c r="E11" s="40"/>
      <c r="F11" s="39">
        <f t="shared" si="0"/>
        <v>0</v>
      </c>
    </row>
    <row r="12" spans="1:6" s="44" customFormat="1" x14ac:dyDescent="0.2">
      <c r="A12" s="43" t="s">
        <v>177</v>
      </c>
      <c r="B12" s="41" t="s">
        <v>204</v>
      </c>
      <c r="C12" s="42">
        <f>5+10</f>
        <v>15</v>
      </c>
      <c r="D12" s="41" t="s">
        <v>11</v>
      </c>
      <c r="E12" s="40"/>
      <c r="F12" s="39">
        <f t="shared" si="0"/>
        <v>0</v>
      </c>
    </row>
    <row r="13" spans="1:6" s="44" customFormat="1" x14ac:dyDescent="0.2">
      <c r="A13" s="43" t="s">
        <v>176</v>
      </c>
      <c r="B13" s="41" t="s">
        <v>205</v>
      </c>
      <c r="C13" s="42">
        <f>4+15+30+4+10+5+8+3+5+20+12</f>
        <v>116</v>
      </c>
      <c r="D13" s="41" t="s">
        <v>11</v>
      </c>
      <c r="E13" s="40"/>
      <c r="F13" s="39">
        <f t="shared" si="0"/>
        <v>0</v>
      </c>
    </row>
    <row r="14" spans="1:6" s="44" customFormat="1" x14ac:dyDescent="0.2">
      <c r="A14" s="43" t="s">
        <v>175</v>
      </c>
      <c r="B14" s="41" t="s">
        <v>206</v>
      </c>
      <c r="C14" s="42">
        <v>2</v>
      </c>
      <c r="D14" s="41" t="s">
        <v>11</v>
      </c>
      <c r="E14" s="40"/>
      <c r="F14" s="39">
        <f t="shared" si="0"/>
        <v>0</v>
      </c>
    </row>
    <row r="15" spans="1:6" s="44" customFormat="1" x14ac:dyDescent="0.2">
      <c r="A15" s="43" t="s">
        <v>174</v>
      </c>
      <c r="B15" s="41" t="s">
        <v>207</v>
      </c>
      <c r="C15" s="42">
        <f>10+3+10</f>
        <v>23</v>
      </c>
      <c r="D15" s="41" t="s">
        <v>11</v>
      </c>
      <c r="E15" s="40"/>
      <c r="F15" s="39">
        <f t="shared" si="0"/>
        <v>0</v>
      </c>
    </row>
    <row r="16" spans="1:6" s="44" customFormat="1" x14ac:dyDescent="0.2">
      <c r="A16" s="43" t="s">
        <v>173</v>
      </c>
      <c r="B16" s="41" t="s">
        <v>208</v>
      </c>
      <c r="C16" s="42">
        <v>7</v>
      </c>
      <c r="D16" s="41" t="s">
        <v>11</v>
      </c>
      <c r="E16" s="40"/>
      <c r="F16" s="39">
        <f t="shared" si="0"/>
        <v>0</v>
      </c>
    </row>
    <row r="17" spans="1:6" s="44" customFormat="1" x14ac:dyDescent="0.2">
      <c r="A17" s="43" t="s">
        <v>172</v>
      </c>
      <c r="B17" s="41" t="s">
        <v>209</v>
      </c>
      <c r="C17" s="42"/>
      <c r="D17" s="41" t="s">
        <v>6</v>
      </c>
      <c r="E17" s="40"/>
      <c r="F17" s="39">
        <f t="shared" si="0"/>
        <v>0</v>
      </c>
    </row>
    <row r="18" spans="1:6" s="44" customFormat="1" x14ac:dyDescent="0.2">
      <c r="A18" s="43" t="s">
        <v>171</v>
      </c>
      <c r="B18" s="41" t="s">
        <v>210</v>
      </c>
      <c r="C18" s="42">
        <v>5</v>
      </c>
      <c r="D18" s="41" t="s">
        <v>11</v>
      </c>
      <c r="E18" s="40"/>
      <c r="F18" s="39">
        <f t="shared" si="0"/>
        <v>0</v>
      </c>
    </row>
    <row r="19" spans="1:6" s="44" customFormat="1" x14ac:dyDescent="0.2">
      <c r="A19" s="43" t="s">
        <v>170</v>
      </c>
      <c r="B19" s="41" t="s">
        <v>169</v>
      </c>
      <c r="C19" s="42">
        <f>2+2</f>
        <v>4</v>
      </c>
      <c r="D19" s="41" t="s">
        <v>11</v>
      </c>
      <c r="E19" s="40"/>
      <c r="F19" s="39">
        <f t="shared" si="0"/>
        <v>0</v>
      </c>
    </row>
    <row r="20" spans="1:6" s="44" customFormat="1" x14ac:dyDescent="0.2">
      <c r="A20" s="43" t="s">
        <v>168</v>
      </c>
      <c r="B20" s="41" t="s">
        <v>211</v>
      </c>
      <c r="C20" s="42">
        <v>270</v>
      </c>
      <c r="D20" s="41" t="s">
        <v>65</v>
      </c>
      <c r="E20" s="40"/>
      <c r="F20" s="39">
        <f t="shared" si="0"/>
        <v>0</v>
      </c>
    </row>
    <row r="21" spans="1:6" s="44" customFormat="1" x14ac:dyDescent="0.2">
      <c r="A21" s="43" t="s">
        <v>167</v>
      </c>
      <c r="B21" s="41" t="s">
        <v>212</v>
      </c>
      <c r="C21" s="42">
        <f>12+8+20+2</f>
        <v>42</v>
      </c>
      <c r="D21" s="41" t="s">
        <v>11</v>
      </c>
      <c r="E21" s="40"/>
      <c r="F21" s="39">
        <f t="shared" si="0"/>
        <v>0</v>
      </c>
    </row>
    <row r="22" spans="1:6" s="44" customFormat="1" x14ac:dyDescent="0.2">
      <c r="A22" s="43" t="s">
        <v>166</v>
      </c>
      <c r="B22" s="41" t="s">
        <v>213</v>
      </c>
      <c r="C22" s="42"/>
      <c r="D22" s="41" t="s">
        <v>6</v>
      </c>
      <c r="E22" s="40"/>
      <c r="F22" s="39">
        <f t="shared" si="0"/>
        <v>0</v>
      </c>
    </row>
    <row r="23" spans="1:6" s="44" customFormat="1" x14ac:dyDescent="0.2">
      <c r="A23" s="43" t="s">
        <v>165</v>
      </c>
      <c r="B23" s="41" t="s">
        <v>214</v>
      </c>
      <c r="C23" s="42"/>
      <c r="D23" s="41" t="s">
        <v>11</v>
      </c>
      <c r="E23" s="40"/>
      <c r="F23" s="39">
        <f t="shared" si="0"/>
        <v>0</v>
      </c>
    </row>
    <row r="24" spans="1:6" s="44" customFormat="1" x14ac:dyDescent="0.2">
      <c r="A24" s="43" t="s">
        <v>164</v>
      </c>
      <c r="B24" s="41" t="s">
        <v>215</v>
      </c>
      <c r="C24" s="42">
        <v>500</v>
      </c>
      <c r="D24" s="41" t="s">
        <v>11</v>
      </c>
      <c r="E24" s="40"/>
      <c r="F24" s="39">
        <f t="shared" si="0"/>
        <v>0</v>
      </c>
    </row>
    <row r="25" spans="1:6" s="44" customFormat="1" x14ac:dyDescent="0.2">
      <c r="A25" s="43" t="s">
        <v>163</v>
      </c>
      <c r="B25" s="41" t="s">
        <v>216</v>
      </c>
      <c r="C25" s="42">
        <v>50</v>
      </c>
      <c r="D25" s="41" t="s">
        <v>11</v>
      </c>
      <c r="E25" s="40"/>
      <c r="F25" s="39">
        <f t="shared" si="0"/>
        <v>0</v>
      </c>
    </row>
    <row r="26" spans="1:6" s="44" customFormat="1" x14ac:dyDescent="0.2">
      <c r="A26" s="43" t="s">
        <v>162</v>
      </c>
      <c r="B26" s="41" t="s">
        <v>217</v>
      </c>
      <c r="C26" s="42"/>
      <c r="D26" s="41" t="s">
        <v>133</v>
      </c>
      <c r="E26" s="40"/>
      <c r="F26" s="39">
        <f t="shared" si="0"/>
        <v>0</v>
      </c>
    </row>
    <row r="27" spans="1:6" s="44" customFormat="1" x14ac:dyDescent="0.2">
      <c r="A27" s="43" t="s">
        <v>161</v>
      </c>
      <c r="B27" s="41" t="s">
        <v>218</v>
      </c>
      <c r="C27" s="42">
        <v>2</v>
      </c>
      <c r="D27" s="41" t="s">
        <v>133</v>
      </c>
      <c r="E27" s="40"/>
      <c r="F27" s="39">
        <f t="shared" si="0"/>
        <v>0</v>
      </c>
    </row>
    <row r="28" spans="1:6" s="44" customFormat="1" x14ac:dyDescent="0.2">
      <c r="A28" s="43" t="s">
        <v>160</v>
      </c>
      <c r="B28" s="41" t="s">
        <v>219</v>
      </c>
      <c r="C28" s="42">
        <v>2</v>
      </c>
      <c r="D28" s="41" t="s">
        <v>133</v>
      </c>
      <c r="E28" s="40"/>
      <c r="F28" s="39">
        <f t="shared" si="0"/>
        <v>0</v>
      </c>
    </row>
    <row r="29" spans="1:6" s="44" customFormat="1" x14ac:dyDescent="0.2">
      <c r="A29" s="43" t="s">
        <v>159</v>
      </c>
      <c r="B29" s="41" t="s">
        <v>158</v>
      </c>
      <c r="C29" s="42">
        <f>6+2</f>
        <v>8</v>
      </c>
      <c r="D29" s="41" t="s">
        <v>133</v>
      </c>
      <c r="E29" s="40"/>
      <c r="F29" s="39">
        <f t="shared" si="0"/>
        <v>0</v>
      </c>
    </row>
    <row r="30" spans="1:6" s="44" customFormat="1" x14ac:dyDescent="0.2">
      <c r="A30" s="43" t="s">
        <v>157</v>
      </c>
      <c r="B30" s="41" t="s">
        <v>220</v>
      </c>
      <c r="C30" s="42">
        <f>2+1</f>
        <v>3</v>
      </c>
      <c r="D30" s="41" t="s">
        <v>133</v>
      </c>
      <c r="E30" s="40"/>
      <c r="F30" s="39">
        <f t="shared" si="0"/>
        <v>0</v>
      </c>
    </row>
    <row r="31" spans="1:6" s="44" customFormat="1" x14ac:dyDescent="0.2">
      <c r="A31" s="43" t="s">
        <v>156</v>
      </c>
      <c r="B31" s="41" t="s">
        <v>221</v>
      </c>
      <c r="C31" s="42">
        <v>3</v>
      </c>
      <c r="D31" s="41" t="s">
        <v>11</v>
      </c>
      <c r="E31" s="40"/>
      <c r="F31" s="39">
        <f t="shared" si="0"/>
        <v>0</v>
      </c>
    </row>
    <row r="32" spans="1:6" s="44" customFormat="1" x14ac:dyDescent="0.2">
      <c r="A32" s="43" t="s">
        <v>155</v>
      </c>
      <c r="B32" s="41" t="s">
        <v>222</v>
      </c>
      <c r="C32" s="42">
        <v>2</v>
      </c>
      <c r="D32" s="41" t="s">
        <v>11</v>
      </c>
      <c r="E32" s="40"/>
      <c r="F32" s="39">
        <f t="shared" si="0"/>
        <v>0</v>
      </c>
    </row>
    <row r="33" spans="1:6" s="44" customFormat="1" x14ac:dyDescent="0.2">
      <c r="A33" s="43" t="s">
        <v>154</v>
      </c>
      <c r="B33" s="41" t="s">
        <v>223</v>
      </c>
      <c r="C33" s="42"/>
      <c r="D33" s="41" t="s">
        <v>11</v>
      </c>
      <c r="E33" s="40"/>
      <c r="F33" s="39">
        <f t="shared" si="0"/>
        <v>0</v>
      </c>
    </row>
    <row r="34" spans="1:6" s="44" customFormat="1" x14ac:dyDescent="0.2">
      <c r="A34" s="43" t="s">
        <v>153</v>
      </c>
      <c r="B34" s="41" t="s">
        <v>152</v>
      </c>
      <c r="C34" s="42">
        <f>2+6+2+1+1+2+2</f>
        <v>16</v>
      </c>
      <c r="D34" s="41" t="s">
        <v>6</v>
      </c>
      <c r="E34" s="40"/>
      <c r="F34" s="39">
        <f t="shared" ref="F34:F65" si="1">C34*E34</f>
        <v>0</v>
      </c>
    </row>
    <row r="35" spans="1:6" s="44" customFormat="1" x14ac:dyDescent="0.2">
      <c r="A35" s="43" t="s">
        <v>151</v>
      </c>
      <c r="B35" s="41" t="s">
        <v>150</v>
      </c>
      <c r="C35" s="42"/>
      <c r="D35" s="41" t="s">
        <v>6</v>
      </c>
      <c r="E35" s="40"/>
      <c r="F35" s="39">
        <f t="shared" si="1"/>
        <v>0</v>
      </c>
    </row>
    <row r="36" spans="1:6" s="44" customFormat="1" x14ac:dyDescent="0.2">
      <c r="A36" s="43" t="s">
        <v>149</v>
      </c>
      <c r="B36" s="41" t="s">
        <v>148</v>
      </c>
      <c r="C36" s="42"/>
      <c r="D36" s="41" t="s">
        <v>6</v>
      </c>
      <c r="E36" s="40"/>
      <c r="F36" s="39">
        <f t="shared" si="1"/>
        <v>0</v>
      </c>
    </row>
    <row r="37" spans="1:6" s="44" customFormat="1" x14ac:dyDescent="0.2">
      <c r="A37" s="43" t="s">
        <v>147</v>
      </c>
      <c r="B37" s="41" t="s">
        <v>146</v>
      </c>
      <c r="C37" s="42">
        <v>30</v>
      </c>
      <c r="D37" s="41" t="s">
        <v>11</v>
      </c>
      <c r="E37" s="40"/>
      <c r="F37" s="39">
        <f t="shared" si="1"/>
        <v>0</v>
      </c>
    </row>
    <row r="38" spans="1:6" s="44" customFormat="1" x14ac:dyDescent="0.2">
      <c r="A38" s="43" t="s">
        <v>145</v>
      </c>
      <c r="B38" s="41" t="s">
        <v>224</v>
      </c>
      <c r="C38" s="42"/>
      <c r="D38" s="41" t="s">
        <v>11</v>
      </c>
      <c r="E38" s="40"/>
      <c r="F38" s="39">
        <f t="shared" si="1"/>
        <v>0</v>
      </c>
    </row>
    <row r="39" spans="1:6" s="44" customFormat="1" x14ac:dyDescent="0.2">
      <c r="A39" s="43" t="s">
        <v>144</v>
      </c>
      <c r="B39" s="41" t="s">
        <v>225</v>
      </c>
      <c r="C39" s="42"/>
      <c r="D39" s="41" t="s">
        <v>11</v>
      </c>
      <c r="E39" s="40"/>
      <c r="F39" s="39">
        <f t="shared" si="1"/>
        <v>0</v>
      </c>
    </row>
    <row r="40" spans="1:6" s="44" customFormat="1" x14ac:dyDescent="0.2">
      <c r="A40" s="43" t="s">
        <v>143</v>
      </c>
      <c r="B40" s="41" t="s">
        <v>226</v>
      </c>
      <c r="C40" s="42"/>
      <c r="D40" s="41" t="s">
        <v>6</v>
      </c>
      <c r="E40" s="40"/>
      <c r="F40" s="39">
        <f t="shared" si="1"/>
        <v>0</v>
      </c>
    </row>
    <row r="41" spans="1:6" s="44" customFormat="1" x14ac:dyDescent="0.2">
      <c r="A41" s="43" t="s">
        <v>142</v>
      </c>
      <c r="B41" s="41" t="s">
        <v>227</v>
      </c>
      <c r="C41" s="42"/>
      <c r="D41" s="41" t="s">
        <v>11</v>
      </c>
      <c r="E41" s="40"/>
      <c r="F41" s="39">
        <f t="shared" si="1"/>
        <v>0</v>
      </c>
    </row>
    <row r="42" spans="1:6" s="44" customFormat="1" x14ac:dyDescent="0.2">
      <c r="A42" s="43" t="s">
        <v>141</v>
      </c>
      <c r="B42" s="42" t="s">
        <v>228</v>
      </c>
      <c r="C42" s="42">
        <f>10+3+4+3+10</f>
        <v>30</v>
      </c>
      <c r="D42" s="42" t="s">
        <v>11</v>
      </c>
      <c r="E42" s="45"/>
      <c r="F42" s="39">
        <f t="shared" si="1"/>
        <v>0</v>
      </c>
    </row>
    <row r="43" spans="1:6" s="44" customFormat="1" x14ac:dyDescent="0.2">
      <c r="A43" s="43" t="s">
        <v>140</v>
      </c>
      <c r="B43" s="42" t="s">
        <v>229</v>
      </c>
      <c r="C43" s="42">
        <v>3</v>
      </c>
      <c r="D43" s="42" t="s">
        <v>11</v>
      </c>
      <c r="E43" s="45"/>
      <c r="F43" s="39">
        <f t="shared" si="1"/>
        <v>0</v>
      </c>
    </row>
    <row r="44" spans="1:6" s="44" customFormat="1" x14ac:dyDescent="0.2">
      <c r="A44" s="43" t="s">
        <v>139</v>
      </c>
      <c r="B44" s="42" t="s">
        <v>230</v>
      </c>
      <c r="C44" s="42"/>
      <c r="D44" s="42" t="s">
        <v>11</v>
      </c>
      <c r="E44" s="45"/>
      <c r="F44" s="39">
        <f t="shared" si="1"/>
        <v>0</v>
      </c>
    </row>
    <row r="45" spans="1:6" s="44" customFormat="1" x14ac:dyDescent="0.2">
      <c r="A45" s="43" t="s">
        <v>138</v>
      </c>
      <c r="B45" s="42" t="s">
        <v>231</v>
      </c>
      <c r="C45" s="42">
        <f>1+3</f>
        <v>4</v>
      </c>
      <c r="D45" s="42" t="s">
        <v>11</v>
      </c>
      <c r="E45" s="45"/>
      <c r="F45" s="39">
        <f t="shared" si="1"/>
        <v>0</v>
      </c>
    </row>
    <row r="46" spans="1:6" s="44" customFormat="1" x14ac:dyDescent="0.2">
      <c r="A46" s="43" t="s">
        <v>137</v>
      </c>
      <c r="B46" s="41" t="s">
        <v>232</v>
      </c>
      <c r="C46" s="42"/>
      <c r="D46" s="41" t="s">
        <v>6</v>
      </c>
      <c r="E46" s="40"/>
      <c r="F46" s="39">
        <f t="shared" si="1"/>
        <v>0</v>
      </c>
    </row>
    <row r="47" spans="1:6" s="44" customFormat="1" x14ac:dyDescent="0.2">
      <c r="A47" s="43" t="s">
        <v>136</v>
      </c>
      <c r="B47" s="41" t="s">
        <v>233</v>
      </c>
      <c r="C47" s="42"/>
      <c r="D47" s="41" t="s">
        <v>11</v>
      </c>
      <c r="E47" s="40"/>
      <c r="F47" s="39">
        <f t="shared" si="1"/>
        <v>0</v>
      </c>
    </row>
    <row r="48" spans="1:6" s="44" customFormat="1" x14ac:dyDescent="0.2">
      <c r="A48" s="43" t="s">
        <v>135</v>
      </c>
      <c r="B48" s="41" t="s">
        <v>234</v>
      </c>
      <c r="C48" s="42"/>
      <c r="D48" s="41" t="s">
        <v>133</v>
      </c>
      <c r="E48" s="40"/>
      <c r="F48" s="39">
        <f t="shared" si="1"/>
        <v>0</v>
      </c>
    </row>
    <row r="49" spans="1:6" s="44" customFormat="1" x14ac:dyDescent="0.2">
      <c r="A49" s="43" t="s">
        <v>134</v>
      </c>
      <c r="B49" s="41" t="s">
        <v>235</v>
      </c>
      <c r="C49" s="42"/>
      <c r="D49" s="41" t="s">
        <v>133</v>
      </c>
      <c r="E49" s="40"/>
      <c r="F49" s="39">
        <f t="shared" si="1"/>
        <v>0</v>
      </c>
    </row>
    <row r="50" spans="1:6" s="44" customFormat="1" x14ac:dyDescent="0.2">
      <c r="A50" s="43" t="s">
        <v>132</v>
      </c>
      <c r="B50" s="41" t="s">
        <v>236</v>
      </c>
      <c r="C50" s="42"/>
      <c r="D50" s="41" t="s">
        <v>6</v>
      </c>
      <c r="E50" s="40"/>
      <c r="F50" s="39">
        <f t="shared" si="1"/>
        <v>0</v>
      </c>
    </row>
    <row r="51" spans="1:6" s="44" customFormat="1" x14ac:dyDescent="0.2">
      <c r="A51" s="43" t="s">
        <v>131</v>
      </c>
      <c r="B51" s="41" t="s">
        <v>237</v>
      </c>
      <c r="C51" s="42"/>
      <c r="D51" s="41" t="s">
        <v>11</v>
      </c>
      <c r="E51" s="40"/>
      <c r="F51" s="39">
        <f t="shared" si="1"/>
        <v>0</v>
      </c>
    </row>
    <row r="52" spans="1:6" s="44" customFormat="1" x14ac:dyDescent="0.2">
      <c r="A52" s="43" t="s">
        <v>130</v>
      </c>
      <c r="B52" s="41" t="s">
        <v>238</v>
      </c>
      <c r="C52" s="42">
        <v>3</v>
      </c>
      <c r="D52" s="41" t="s">
        <v>6</v>
      </c>
      <c r="E52" s="40"/>
      <c r="F52" s="39">
        <f t="shared" si="1"/>
        <v>0</v>
      </c>
    </row>
    <row r="53" spans="1:6" s="44" customFormat="1" x14ac:dyDescent="0.2">
      <c r="A53" s="43" t="s">
        <v>129</v>
      </c>
      <c r="B53" s="41" t="s">
        <v>42</v>
      </c>
      <c r="C53" s="42">
        <v>0</v>
      </c>
      <c r="D53" s="41" t="s">
        <v>11</v>
      </c>
      <c r="E53" s="40"/>
      <c r="F53" s="39">
        <f t="shared" si="1"/>
        <v>0</v>
      </c>
    </row>
    <row r="54" spans="1:6" s="44" customFormat="1" x14ac:dyDescent="0.2">
      <c r="A54" s="43" t="s">
        <v>128</v>
      </c>
      <c r="B54" s="41" t="s">
        <v>239</v>
      </c>
      <c r="C54" s="42"/>
      <c r="D54" s="41" t="s">
        <v>11</v>
      </c>
      <c r="E54" s="40"/>
      <c r="F54" s="39">
        <f t="shared" si="1"/>
        <v>0</v>
      </c>
    </row>
    <row r="55" spans="1:6" s="44" customFormat="1" x14ac:dyDescent="0.2">
      <c r="A55" s="43" t="s">
        <v>127</v>
      </c>
      <c r="B55" s="41" t="s">
        <v>240</v>
      </c>
      <c r="C55" s="42"/>
      <c r="D55" s="41" t="s">
        <v>11</v>
      </c>
      <c r="E55" s="40"/>
      <c r="F55" s="39">
        <f t="shared" si="1"/>
        <v>0</v>
      </c>
    </row>
    <row r="56" spans="1:6" s="44" customFormat="1" x14ac:dyDescent="0.2">
      <c r="A56" s="43" t="s">
        <v>126</v>
      </c>
      <c r="B56" s="41" t="s">
        <v>241</v>
      </c>
      <c r="C56" s="42"/>
      <c r="D56" s="41" t="s">
        <v>11</v>
      </c>
      <c r="E56" s="40"/>
      <c r="F56" s="39">
        <f t="shared" si="1"/>
        <v>0</v>
      </c>
    </row>
    <row r="57" spans="1:6" s="44" customFormat="1" x14ac:dyDescent="0.2">
      <c r="A57" s="43" t="s">
        <v>125</v>
      </c>
      <c r="B57" s="41" t="s">
        <v>124</v>
      </c>
      <c r="C57" s="42"/>
      <c r="D57" s="41" t="s">
        <v>11</v>
      </c>
      <c r="E57" s="40"/>
      <c r="F57" s="39">
        <f t="shared" si="1"/>
        <v>0</v>
      </c>
    </row>
    <row r="58" spans="1:6" s="44" customFormat="1" x14ac:dyDescent="0.2">
      <c r="A58" s="43" t="s">
        <v>123</v>
      </c>
      <c r="B58" s="41" t="s">
        <v>242</v>
      </c>
      <c r="C58" s="42">
        <f>5+15+10+20</f>
        <v>50</v>
      </c>
      <c r="D58" s="41" t="s">
        <v>11</v>
      </c>
      <c r="E58" s="40"/>
      <c r="F58" s="39">
        <f t="shared" si="1"/>
        <v>0</v>
      </c>
    </row>
    <row r="59" spans="1:6" s="44" customFormat="1" x14ac:dyDescent="0.2">
      <c r="A59" s="43" t="s">
        <v>122</v>
      </c>
      <c r="B59" s="41" t="s">
        <v>243</v>
      </c>
      <c r="C59" s="42"/>
      <c r="D59" s="41" t="s">
        <v>11</v>
      </c>
      <c r="E59" s="40"/>
      <c r="F59" s="39">
        <f t="shared" si="1"/>
        <v>0</v>
      </c>
    </row>
    <row r="60" spans="1:6" s="44" customFormat="1" x14ac:dyDescent="0.2">
      <c r="A60" s="43" t="s">
        <v>121</v>
      </c>
      <c r="B60" s="41" t="s">
        <v>244</v>
      </c>
      <c r="C60" s="42"/>
      <c r="D60" s="41" t="s">
        <v>11</v>
      </c>
      <c r="E60" s="40"/>
      <c r="F60" s="39">
        <f t="shared" si="1"/>
        <v>0</v>
      </c>
    </row>
    <row r="61" spans="1:6" s="44" customFormat="1" x14ac:dyDescent="0.2">
      <c r="A61" s="43" t="s">
        <v>120</v>
      </c>
      <c r="B61" s="41" t="s">
        <v>245</v>
      </c>
      <c r="C61" s="42"/>
      <c r="D61" s="41" t="s">
        <v>11</v>
      </c>
      <c r="E61" s="40"/>
      <c r="F61" s="39">
        <f t="shared" si="1"/>
        <v>0</v>
      </c>
    </row>
    <row r="62" spans="1:6" s="44" customFormat="1" x14ac:dyDescent="0.2">
      <c r="A62" s="43" t="s">
        <v>119</v>
      </c>
      <c r="B62" s="41" t="s">
        <v>246</v>
      </c>
      <c r="C62" s="42"/>
      <c r="D62" s="41" t="s">
        <v>11</v>
      </c>
      <c r="E62" s="40"/>
      <c r="F62" s="39">
        <f t="shared" si="1"/>
        <v>0</v>
      </c>
    </row>
    <row r="63" spans="1:6" s="44" customFormat="1" x14ac:dyDescent="0.2">
      <c r="A63" s="43" t="s">
        <v>118</v>
      </c>
      <c r="B63" s="41" t="s">
        <v>247</v>
      </c>
      <c r="C63" s="42"/>
      <c r="D63" s="41" t="s">
        <v>6</v>
      </c>
      <c r="E63" s="40"/>
      <c r="F63" s="39">
        <f t="shared" si="1"/>
        <v>0</v>
      </c>
    </row>
    <row r="64" spans="1:6" s="44" customFormat="1" x14ac:dyDescent="0.2">
      <c r="A64" s="43" t="s">
        <v>117</v>
      </c>
      <c r="B64" s="41" t="s">
        <v>46</v>
      </c>
      <c r="C64" s="42">
        <f>2+2+5+2+4+1</f>
        <v>16</v>
      </c>
      <c r="D64" s="41" t="s">
        <v>6</v>
      </c>
      <c r="E64" s="40"/>
      <c r="F64" s="39">
        <f t="shared" si="1"/>
        <v>0</v>
      </c>
    </row>
    <row r="65" spans="1:6" s="44" customFormat="1" x14ac:dyDescent="0.2">
      <c r="A65" s="43" t="s">
        <v>116</v>
      </c>
      <c r="B65" s="41" t="s">
        <v>248</v>
      </c>
      <c r="C65" s="42">
        <f>20+2</f>
        <v>22</v>
      </c>
      <c r="D65" s="41" t="s">
        <v>6</v>
      </c>
      <c r="E65" s="40"/>
      <c r="F65" s="39">
        <f t="shared" si="1"/>
        <v>0</v>
      </c>
    </row>
    <row r="66" spans="1:6" s="44" customFormat="1" x14ac:dyDescent="0.2">
      <c r="A66" s="43" t="s">
        <v>115</v>
      </c>
      <c r="B66" s="41" t="s">
        <v>249</v>
      </c>
      <c r="C66" s="42"/>
      <c r="D66" s="41" t="s">
        <v>11</v>
      </c>
      <c r="E66" s="40"/>
      <c r="F66" s="39">
        <f t="shared" ref="F66:F89" si="2">C66*E66</f>
        <v>0</v>
      </c>
    </row>
    <row r="67" spans="1:6" s="44" customFormat="1" x14ac:dyDescent="0.2">
      <c r="A67" s="43" t="s">
        <v>114</v>
      </c>
      <c r="B67" s="41" t="s">
        <v>250</v>
      </c>
      <c r="C67" s="42">
        <v>4</v>
      </c>
      <c r="D67" s="41" t="s">
        <v>11</v>
      </c>
      <c r="E67" s="40"/>
      <c r="F67" s="39">
        <f t="shared" si="2"/>
        <v>0</v>
      </c>
    </row>
    <row r="68" spans="1:6" s="44" customFormat="1" x14ac:dyDescent="0.2">
      <c r="A68" s="43" t="s">
        <v>113</v>
      </c>
      <c r="B68" s="41" t="s">
        <v>251</v>
      </c>
      <c r="C68" s="42"/>
      <c r="D68" s="41" t="s">
        <v>11</v>
      </c>
      <c r="E68" s="40"/>
      <c r="F68" s="39">
        <f t="shared" si="2"/>
        <v>0</v>
      </c>
    </row>
    <row r="69" spans="1:6" x14ac:dyDescent="0.2">
      <c r="A69" s="43" t="s">
        <v>112</v>
      </c>
      <c r="B69" s="41" t="s">
        <v>252</v>
      </c>
      <c r="C69" s="42"/>
      <c r="D69" s="41" t="s">
        <v>11</v>
      </c>
      <c r="E69" s="40"/>
      <c r="F69" s="39">
        <f t="shared" si="2"/>
        <v>0</v>
      </c>
    </row>
    <row r="70" spans="1:6" x14ac:dyDescent="0.2">
      <c r="A70" s="43" t="s">
        <v>111</v>
      </c>
      <c r="B70" s="41" t="s">
        <v>253</v>
      </c>
      <c r="C70" s="42">
        <v>3</v>
      </c>
      <c r="D70" s="41" t="s">
        <v>110</v>
      </c>
      <c r="E70" s="40"/>
      <c r="F70" s="39">
        <f t="shared" si="2"/>
        <v>0</v>
      </c>
    </row>
    <row r="71" spans="1:6" x14ac:dyDescent="0.2">
      <c r="A71" s="43" t="s">
        <v>109</v>
      </c>
      <c r="B71" s="41" t="s">
        <v>254</v>
      </c>
      <c r="C71" s="42"/>
      <c r="D71" s="41" t="s">
        <v>11</v>
      </c>
      <c r="E71" s="40"/>
      <c r="F71" s="39">
        <f t="shared" si="2"/>
        <v>0</v>
      </c>
    </row>
    <row r="72" spans="1:6" x14ac:dyDescent="0.2">
      <c r="A72" s="43" t="s">
        <v>108</v>
      </c>
      <c r="B72" s="41" t="s">
        <v>255</v>
      </c>
      <c r="C72" s="42"/>
      <c r="D72" s="41" t="s">
        <v>6</v>
      </c>
      <c r="E72" s="40"/>
      <c r="F72" s="39">
        <f t="shared" si="2"/>
        <v>0</v>
      </c>
    </row>
    <row r="73" spans="1:6" x14ac:dyDescent="0.2">
      <c r="A73" s="43" t="s">
        <v>107</v>
      </c>
      <c r="B73" s="41" t="s">
        <v>256</v>
      </c>
      <c r="C73" s="42">
        <v>100</v>
      </c>
      <c r="D73" s="41" t="s">
        <v>11</v>
      </c>
      <c r="E73" s="40"/>
      <c r="F73" s="39">
        <f t="shared" si="2"/>
        <v>0</v>
      </c>
    </row>
    <row r="74" spans="1:6" x14ac:dyDescent="0.2">
      <c r="A74" s="43" t="s">
        <v>106</v>
      </c>
      <c r="B74" s="41" t="s">
        <v>257</v>
      </c>
      <c r="C74" s="42">
        <v>5</v>
      </c>
      <c r="D74" s="41" t="s">
        <v>6</v>
      </c>
      <c r="E74" s="40"/>
      <c r="F74" s="39">
        <f t="shared" si="2"/>
        <v>0</v>
      </c>
    </row>
    <row r="75" spans="1:6" x14ac:dyDescent="0.2">
      <c r="A75" s="43" t="s">
        <v>105</v>
      </c>
      <c r="B75" s="41" t="s">
        <v>258</v>
      </c>
      <c r="C75" s="42"/>
      <c r="D75" s="41" t="s">
        <v>11</v>
      </c>
      <c r="E75" s="40"/>
      <c r="F75" s="39">
        <f t="shared" si="2"/>
        <v>0</v>
      </c>
    </row>
    <row r="76" spans="1:6" x14ac:dyDescent="0.2">
      <c r="A76" s="43" t="s">
        <v>104</v>
      </c>
      <c r="B76" s="41" t="s">
        <v>259</v>
      </c>
      <c r="C76" s="42"/>
      <c r="D76" s="41" t="s">
        <v>6</v>
      </c>
      <c r="E76" s="40"/>
      <c r="F76" s="39">
        <f t="shared" si="2"/>
        <v>0</v>
      </c>
    </row>
    <row r="77" spans="1:6" x14ac:dyDescent="0.2">
      <c r="A77" s="43" t="s">
        <v>103</v>
      </c>
      <c r="B77" s="41" t="s">
        <v>260</v>
      </c>
      <c r="C77" s="42"/>
      <c r="D77" s="41" t="s">
        <v>6</v>
      </c>
      <c r="E77" s="40"/>
      <c r="F77" s="39">
        <f t="shared" si="2"/>
        <v>0</v>
      </c>
    </row>
    <row r="78" spans="1:6" x14ac:dyDescent="0.2">
      <c r="A78" s="43" t="s">
        <v>102</v>
      </c>
      <c r="B78" s="41" t="s">
        <v>261</v>
      </c>
      <c r="C78" s="42"/>
      <c r="D78" s="41" t="s">
        <v>11</v>
      </c>
      <c r="E78" s="40"/>
      <c r="F78" s="39">
        <f t="shared" si="2"/>
        <v>0</v>
      </c>
    </row>
    <row r="79" spans="1:6" x14ac:dyDescent="0.2">
      <c r="A79" s="43" t="s">
        <v>101</v>
      </c>
      <c r="B79" s="41" t="s">
        <v>262</v>
      </c>
      <c r="C79" s="42"/>
      <c r="D79" s="41" t="s">
        <v>11</v>
      </c>
      <c r="E79" s="40"/>
      <c r="F79" s="39">
        <f t="shared" si="2"/>
        <v>0</v>
      </c>
    </row>
    <row r="80" spans="1:6" x14ac:dyDescent="0.2">
      <c r="A80" s="43" t="s">
        <v>100</v>
      </c>
      <c r="B80" s="41" t="s">
        <v>263</v>
      </c>
      <c r="C80" s="42">
        <f>6+4+3+2+10+10</f>
        <v>35</v>
      </c>
      <c r="D80" s="41" t="s">
        <v>11</v>
      </c>
      <c r="E80" s="40"/>
      <c r="F80" s="39">
        <f t="shared" si="2"/>
        <v>0</v>
      </c>
    </row>
    <row r="81" spans="1:6" x14ac:dyDescent="0.2">
      <c r="A81" s="43" t="s">
        <v>99</v>
      </c>
      <c r="B81" s="41" t="s">
        <v>264</v>
      </c>
      <c r="C81" s="42"/>
      <c r="D81" s="41" t="s">
        <v>6</v>
      </c>
      <c r="E81" s="40"/>
      <c r="F81" s="39">
        <f t="shared" si="2"/>
        <v>0</v>
      </c>
    </row>
    <row r="82" spans="1:6" x14ac:dyDescent="0.2">
      <c r="A82" s="43" t="s">
        <v>98</v>
      </c>
      <c r="B82" s="41" t="s">
        <v>265</v>
      </c>
      <c r="C82" s="42">
        <f>20+4+2+3</f>
        <v>29</v>
      </c>
      <c r="D82" s="41" t="s">
        <v>6</v>
      </c>
      <c r="E82" s="40"/>
      <c r="F82" s="39">
        <f t="shared" si="2"/>
        <v>0</v>
      </c>
    </row>
    <row r="83" spans="1:6" x14ac:dyDescent="0.2">
      <c r="A83" s="43" t="s">
        <v>97</v>
      </c>
      <c r="B83" s="41" t="s">
        <v>266</v>
      </c>
      <c r="C83" s="42">
        <v>6</v>
      </c>
      <c r="D83" s="41" t="s">
        <v>6</v>
      </c>
      <c r="E83" s="40"/>
      <c r="F83" s="39">
        <f t="shared" si="2"/>
        <v>0</v>
      </c>
    </row>
    <row r="84" spans="1:6" x14ac:dyDescent="0.2">
      <c r="A84" s="43" t="s">
        <v>96</v>
      </c>
      <c r="B84" s="41" t="s">
        <v>267</v>
      </c>
      <c r="C84" s="42"/>
      <c r="D84" s="41" t="s">
        <v>11</v>
      </c>
      <c r="E84" s="40"/>
      <c r="F84" s="39">
        <f t="shared" si="2"/>
        <v>0</v>
      </c>
    </row>
    <row r="85" spans="1:6" x14ac:dyDescent="0.2">
      <c r="A85" s="43" t="s">
        <v>95</v>
      </c>
      <c r="B85" s="41" t="s">
        <v>72</v>
      </c>
      <c r="C85" s="42"/>
      <c r="D85" s="41" t="s">
        <v>11</v>
      </c>
      <c r="E85" s="40"/>
      <c r="F85" s="39">
        <f t="shared" si="2"/>
        <v>0</v>
      </c>
    </row>
    <row r="86" spans="1:6" x14ac:dyDescent="0.2">
      <c r="A86" s="43" t="s">
        <v>94</v>
      </c>
      <c r="B86" s="41" t="s">
        <v>78</v>
      </c>
      <c r="C86" s="42">
        <v>2</v>
      </c>
      <c r="D86" s="41" t="s">
        <v>11</v>
      </c>
      <c r="E86" s="40"/>
      <c r="F86" s="39">
        <f t="shared" si="2"/>
        <v>0</v>
      </c>
    </row>
    <row r="87" spans="1:6" x14ac:dyDescent="0.2">
      <c r="A87" s="43" t="s">
        <v>93</v>
      </c>
      <c r="B87" s="41" t="s">
        <v>268</v>
      </c>
      <c r="C87" s="42">
        <v>22</v>
      </c>
      <c r="D87" s="41" t="s">
        <v>11</v>
      </c>
      <c r="E87" s="40"/>
      <c r="F87" s="39">
        <f t="shared" si="2"/>
        <v>0</v>
      </c>
    </row>
    <row r="88" spans="1:6" x14ac:dyDescent="0.2">
      <c r="A88" s="43" t="s">
        <v>92</v>
      </c>
      <c r="B88" s="41" t="s">
        <v>269</v>
      </c>
      <c r="C88" s="42"/>
      <c r="D88" s="41" t="s">
        <v>11</v>
      </c>
      <c r="E88" s="40"/>
      <c r="F88" s="39">
        <f t="shared" si="2"/>
        <v>0</v>
      </c>
    </row>
    <row r="89" spans="1:6" x14ac:dyDescent="0.2">
      <c r="A89" s="43" t="s">
        <v>91</v>
      </c>
      <c r="B89" s="41" t="s">
        <v>270</v>
      </c>
      <c r="C89" s="42"/>
      <c r="D89" s="41" t="s">
        <v>11</v>
      </c>
      <c r="E89" s="40"/>
      <c r="F89" s="39">
        <f t="shared" si="2"/>
        <v>0</v>
      </c>
    </row>
    <row r="90" spans="1:6" x14ac:dyDescent="0.2">
      <c r="A90" s="13"/>
      <c r="B90" s="3"/>
      <c r="C90" s="14"/>
      <c r="D90" s="3"/>
      <c r="E90" s="38" t="s">
        <v>90</v>
      </c>
      <c r="F90" s="37">
        <f>SUM(F2:F89)</f>
        <v>0</v>
      </c>
    </row>
  </sheetData>
  <pageMargins left="0.74803149606299213" right="0.74803149606299213" top="0.98425196850393704" bottom="0.98425196850393704" header="0.51181102362204722" footer="0.51181102362204722"/>
  <pageSetup paperSize="9" scale="85" orientation="portrait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0"/>
  <sheetViews>
    <sheetView topLeftCell="A7" zoomScale="115" zoomScaleNormal="115" workbookViewId="0">
      <selection activeCell="H35" sqref="H35"/>
    </sheetView>
  </sheetViews>
  <sheetFormatPr defaultRowHeight="12.75" x14ac:dyDescent="0.2"/>
  <cols>
    <col min="1" max="1" width="3.140625" style="36" bestFit="1" customWidth="1"/>
    <col min="2" max="2" width="71.5703125" customWidth="1"/>
    <col min="3" max="3" width="4.42578125" style="35" bestFit="1" customWidth="1"/>
    <col min="4" max="4" width="4.42578125" customWidth="1"/>
    <col min="5" max="5" width="16.7109375" bestFit="1" customWidth="1"/>
    <col min="6" max="6" width="12.7109375" bestFit="1" customWidth="1"/>
  </cols>
  <sheetData>
    <row r="1" spans="1:6" s="46" customFormat="1" ht="11.25" x14ac:dyDescent="0.2">
      <c r="A1" s="47" t="s">
        <v>195</v>
      </c>
      <c r="B1" s="47" t="s">
        <v>194</v>
      </c>
      <c r="C1" s="48" t="s">
        <v>193</v>
      </c>
      <c r="D1" s="47" t="s">
        <v>192</v>
      </c>
      <c r="E1" s="47" t="s">
        <v>191</v>
      </c>
      <c r="F1" s="47" t="s">
        <v>190</v>
      </c>
    </row>
    <row r="2" spans="1:6" s="46" customFormat="1" x14ac:dyDescent="0.2">
      <c r="A2" s="43" t="s">
        <v>189</v>
      </c>
      <c r="B2" s="41" t="s">
        <v>188</v>
      </c>
      <c r="C2" s="42">
        <v>16</v>
      </c>
      <c r="D2" s="41" t="s">
        <v>6</v>
      </c>
      <c r="E2" s="39"/>
      <c r="F2" s="39">
        <f t="shared" ref="F2:F30" si="0">C2*E2</f>
        <v>0</v>
      </c>
    </row>
    <row r="3" spans="1:6" s="44" customFormat="1" x14ac:dyDescent="0.2">
      <c r="A3" s="43" t="s">
        <v>187</v>
      </c>
      <c r="B3" s="41" t="s">
        <v>186</v>
      </c>
      <c r="C3" s="42">
        <f>3+3+4+5</f>
        <v>15</v>
      </c>
      <c r="D3" s="41" t="s">
        <v>6</v>
      </c>
      <c r="E3" s="40"/>
      <c r="F3" s="39">
        <f t="shared" si="0"/>
        <v>0</v>
      </c>
    </row>
    <row r="4" spans="1:6" s="44" customFormat="1" x14ac:dyDescent="0.2">
      <c r="A4" s="43" t="s">
        <v>185</v>
      </c>
      <c r="B4" s="41" t="s">
        <v>199</v>
      </c>
      <c r="C4" s="42">
        <f>10</f>
        <v>10</v>
      </c>
      <c r="D4" s="41" t="s">
        <v>11</v>
      </c>
      <c r="E4" s="40"/>
      <c r="F4" s="39">
        <f t="shared" si="0"/>
        <v>0</v>
      </c>
    </row>
    <row r="5" spans="1:6" s="44" customFormat="1" x14ac:dyDescent="0.2">
      <c r="A5" s="43" t="s">
        <v>184</v>
      </c>
      <c r="B5" s="41" t="s">
        <v>204</v>
      </c>
      <c r="C5" s="42">
        <f>5+10</f>
        <v>15</v>
      </c>
      <c r="D5" s="41" t="s">
        <v>11</v>
      </c>
      <c r="E5" s="40"/>
      <c r="F5" s="39">
        <f t="shared" si="0"/>
        <v>0</v>
      </c>
    </row>
    <row r="6" spans="1:6" s="44" customFormat="1" x14ac:dyDescent="0.2">
      <c r="A6" s="43" t="s">
        <v>183</v>
      </c>
      <c r="B6" s="41" t="s">
        <v>205</v>
      </c>
      <c r="C6" s="42">
        <f>4+15+30+4+10+5+8+3+5+20+12</f>
        <v>116</v>
      </c>
      <c r="D6" s="41" t="s">
        <v>11</v>
      </c>
      <c r="E6" s="40"/>
      <c r="F6" s="39">
        <f t="shared" si="0"/>
        <v>0</v>
      </c>
    </row>
    <row r="7" spans="1:6" s="44" customFormat="1" x14ac:dyDescent="0.2">
      <c r="A7" s="43" t="s">
        <v>182</v>
      </c>
      <c r="B7" s="41" t="s">
        <v>206</v>
      </c>
      <c r="C7" s="42">
        <v>2</v>
      </c>
      <c r="D7" s="41" t="s">
        <v>11</v>
      </c>
      <c r="E7" s="40"/>
      <c r="F7" s="39">
        <f t="shared" si="0"/>
        <v>0</v>
      </c>
    </row>
    <row r="8" spans="1:6" s="44" customFormat="1" x14ac:dyDescent="0.2">
      <c r="A8" s="43" t="s">
        <v>181</v>
      </c>
      <c r="B8" s="41" t="s">
        <v>207</v>
      </c>
      <c r="C8" s="42">
        <f>10+3+10</f>
        <v>23</v>
      </c>
      <c r="D8" s="41" t="s">
        <v>11</v>
      </c>
      <c r="E8" s="40"/>
      <c r="F8" s="39">
        <f t="shared" si="0"/>
        <v>0</v>
      </c>
    </row>
    <row r="9" spans="1:6" s="44" customFormat="1" x14ac:dyDescent="0.2">
      <c r="A9" s="43" t="s">
        <v>180</v>
      </c>
      <c r="B9" s="41" t="s">
        <v>208</v>
      </c>
      <c r="C9" s="42">
        <v>7</v>
      </c>
      <c r="D9" s="41" t="s">
        <v>11</v>
      </c>
      <c r="E9" s="40"/>
      <c r="F9" s="39">
        <f t="shared" si="0"/>
        <v>0</v>
      </c>
    </row>
    <row r="10" spans="1:6" s="44" customFormat="1" x14ac:dyDescent="0.2">
      <c r="A10" s="43" t="s">
        <v>179</v>
      </c>
      <c r="B10" s="41" t="s">
        <v>210</v>
      </c>
      <c r="C10" s="42">
        <v>5</v>
      </c>
      <c r="D10" s="41" t="s">
        <v>11</v>
      </c>
      <c r="E10" s="40"/>
      <c r="F10" s="39">
        <f t="shared" si="0"/>
        <v>0</v>
      </c>
    </row>
    <row r="11" spans="1:6" s="44" customFormat="1" x14ac:dyDescent="0.2">
      <c r="A11" s="43" t="s">
        <v>178</v>
      </c>
      <c r="B11" s="41" t="s">
        <v>271</v>
      </c>
      <c r="C11" s="42">
        <f>2+2</f>
        <v>4</v>
      </c>
      <c r="D11" s="41" t="s">
        <v>11</v>
      </c>
      <c r="E11" s="40"/>
      <c r="F11" s="39">
        <f t="shared" si="0"/>
        <v>0</v>
      </c>
    </row>
    <row r="12" spans="1:6" s="44" customFormat="1" x14ac:dyDescent="0.2">
      <c r="A12" s="43" t="s">
        <v>177</v>
      </c>
      <c r="B12" s="41" t="s">
        <v>211</v>
      </c>
      <c r="C12" s="42">
        <v>270</v>
      </c>
      <c r="D12" s="41" t="s">
        <v>65</v>
      </c>
      <c r="E12" s="40"/>
      <c r="F12" s="39">
        <f t="shared" si="0"/>
        <v>0</v>
      </c>
    </row>
    <row r="13" spans="1:6" s="44" customFormat="1" x14ac:dyDescent="0.2">
      <c r="A13" s="43" t="s">
        <v>176</v>
      </c>
      <c r="B13" s="41" t="s">
        <v>212</v>
      </c>
      <c r="C13" s="42">
        <f>12+8+20+2</f>
        <v>42</v>
      </c>
      <c r="D13" s="41" t="s">
        <v>11</v>
      </c>
      <c r="E13" s="40"/>
      <c r="F13" s="39">
        <f t="shared" si="0"/>
        <v>0</v>
      </c>
    </row>
    <row r="14" spans="1:6" s="44" customFormat="1" x14ac:dyDescent="0.2">
      <c r="A14" s="43" t="s">
        <v>175</v>
      </c>
      <c r="B14" s="41" t="s">
        <v>215</v>
      </c>
      <c r="C14" s="42">
        <v>500</v>
      </c>
      <c r="D14" s="41" t="s">
        <v>11</v>
      </c>
      <c r="E14" s="40"/>
      <c r="F14" s="39">
        <f t="shared" si="0"/>
        <v>0</v>
      </c>
    </row>
    <row r="15" spans="1:6" s="44" customFormat="1" x14ac:dyDescent="0.2">
      <c r="A15" s="43" t="s">
        <v>174</v>
      </c>
      <c r="B15" s="41" t="s">
        <v>216</v>
      </c>
      <c r="C15" s="42">
        <v>50</v>
      </c>
      <c r="D15" s="41" t="s">
        <v>11</v>
      </c>
      <c r="E15" s="40"/>
      <c r="F15" s="39">
        <f t="shared" si="0"/>
        <v>0</v>
      </c>
    </row>
    <row r="16" spans="1:6" s="44" customFormat="1" x14ac:dyDescent="0.2">
      <c r="A16" s="43" t="s">
        <v>173</v>
      </c>
      <c r="B16" s="41" t="s">
        <v>218</v>
      </c>
      <c r="C16" s="42">
        <v>2</v>
      </c>
      <c r="D16" s="41" t="s">
        <v>133</v>
      </c>
      <c r="E16" s="40"/>
      <c r="F16" s="39">
        <f t="shared" si="0"/>
        <v>0</v>
      </c>
    </row>
    <row r="17" spans="1:6" s="44" customFormat="1" x14ac:dyDescent="0.2">
      <c r="A17" s="43" t="s">
        <v>172</v>
      </c>
      <c r="B17" s="41" t="s">
        <v>219</v>
      </c>
      <c r="C17" s="42">
        <v>2</v>
      </c>
      <c r="D17" s="41" t="s">
        <v>133</v>
      </c>
      <c r="E17" s="40"/>
      <c r="F17" s="39">
        <f t="shared" si="0"/>
        <v>0</v>
      </c>
    </row>
    <row r="18" spans="1:6" s="44" customFormat="1" x14ac:dyDescent="0.2">
      <c r="A18" s="43" t="s">
        <v>171</v>
      </c>
      <c r="B18" s="41" t="s">
        <v>158</v>
      </c>
      <c r="C18" s="42">
        <f>6+2</f>
        <v>8</v>
      </c>
      <c r="D18" s="41" t="s">
        <v>133</v>
      </c>
      <c r="E18" s="40"/>
      <c r="F18" s="39">
        <f t="shared" si="0"/>
        <v>0</v>
      </c>
    </row>
    <row r="19" spans="1:6" s="44" customFormat="1" x14ac:dyDescent="0.2">
      <c r="A19" s="43" t="s">
        <v>170</v>
      </c>
      <c r="B19" s="41" t="s">
        <v>220</v>
      </c>
      <c r="C19" s="42">
        <f>2+1</f>
        <v>3</v>
      </c>
      <c r="D19" s="41" t="s">
        <v>133</v>
      </c>
      <c r="E19" s="40"/>
      <c r="F19" s="39">
        <f t="shared" si="0"/>
        <v>0</v>
      </c>
    </row>
    <row r="20" spans="1:6" s="44" customFormat="1" x14ac:dyDescent="0.2">
      <c r="A20" s="43" t="s">
        <v>168</v>
      </c>
      <c r="B20" s="41" t="s">
        <v>221</v>
      </c>
      <c r="C20" s="42">
        <v>3</v>
      </c>
      <c r="D20" s="41" t="s">
        <v>11</v>
      </c>
      <c r="E20" s="40"/>
      <c r="F20" s="39">
        <f t="shared" si="0"/>
        <v>0</v>
      </c>
    </row>
    <row r="21" spans="1:6" s="44" customFormat="1" x14ac:dyDescent="0.2">
      <c r="A21" s="43" t="s">
        <v>167</v>
      </c>
      <c r="B21" s="41" t="s">
        <v>222</v>
      </c>
      <c r="C21" s="42">
        <v>2</v>
      </c>
      <c r="D21" s="41" t="s">
        <v>11</v>
      </c>
      <c r="E21" s="40"/>
      <c r="F21" s="39">
        <f t="shared" si="0"/>
        <v>0</v>
      </c>
    </row>
    <row r="22" spans="1:6" s="44" customFormat="1" x14ac:dyDescent="0.2">
      <c r="A22" s="43" t="s">
        <v>166</v>
      </c>
      <c r="B22" s="41" t="s">
        <v>152</v>
      </c>
      <c r="C22" s="42">
        <f>2+6+2+1+1+2+2</f>
        <v>16</v>
      </c>
      <c r="D22" s="41" t="s">
        <v>6</v>
      </c>
      <c r="E22" s="40"/>
      <c r="F22" s="39">
        <f t="shared" si="0"/>
        <v>0</v>
      </c>
    </row>
    <row r="23" spans="1:6" s="44" customFormat="1" x14ac:dyDescent="0.2">
      <c r="A23" s="43" t="s">
        <v>165</v>
      </c>
      <c r="B23" s="41" t="s">
        <v>146</v>
      </c>
      <c r="C23" s="42">
        <v>30</v>
      </c>
      <c r="D23" s="41" t="s">
        <v>11</v>
      </c>
      <c r="E23" s="40"/>
      <c r="F23" s="39">
        <f t="shared" si="0"/>
        <v>0</v>
      </c>
    </row>
    <row r="24" spans="1:6" s="44" customFormat="1" x14ac:dyDescent="0.2">
      <c r="A24" s="43" t="s">
        <v>164</v>
      </c>
      <c r="B24" s="42" t="s">
        <v>228</v>
      </c>
      <c r="C24" s="42">
        <f>10+3+4+3+10</f>
        <v>30</v>
      </c>
      <c r="D24" s="42" t="s">
        <v>11</v>
      </c>
      <c r="E24" s="45"/>
      <c r="F24" s="39">
        <f t="shared" si="0"/>
        <v>0</v>
      </c>
    </row>
    <row r="25" spans="1:6" s="44" customFormat="1" x14ac:dyDescent="0.2">
      <c r="A25" s="43" t="s">
        <v>163</v>
      </c>
      <c r="B25" s="42" t="s">
        <v>229</v>
      </c>
      <c r="C25" s="42">
        <v>3</v>
      </c>
      <c r="D25" s="42" t="s">
        <v>11</v>
      </c>
      <c r="E25" s="45"/>
      <c r="F25" s="39">
        <f t="shared" si="0"/>
        <v>0</v>
      </c>
    </row>
    <row r="26" spans="1:6" s="44" customFormat="1" x14ac:dyDescent="0.2">
      <c r="A26" s="43" t="s">
        <v>162</v>
      </c>
      <c r="B26" s="42" t="s">
        <v>231</v>
      </c>
      <c r="C26" s="42">
        <f>1+3</f>
        <v>4</v>
      </c>
      <c r="D26" s="42" t="s">
        <v>11</v>
      </c>
      <c r="E26" s="45"/>
      <c r="F26" s="39">
        <f t="shared" si="0"/>
        <v>0</v>
      </c>
    </row>
    <row r="27" spans="1:6" s="44" customFormat="1" x14ac:dyDescent="0.2">
      <c r="A27" s="43" t="s">
        <v>161</v>
      </c>
      <c r="B27" s="41" t="s">
        <v>238</v>
      </c>
      <c r="C27" s="42">
        <v>3</v>
      </c>
      <c r="D27" s="41" t="s">
        <v>6</v>
      </c>
      <c r="E27" s="40"/>
      <c r="F27" s="39">
        <f t="shared" si="0"/>
        <v>0</v>
      </c>
    </row>
    <row r="28" spans="1:6" s="44" customFormat="1" x14ac:dyDescent="0.2">
      <c r="A28" s="43" t="s">
        <v>160</v>
      </c>
      <c r="B28" s="41" t="s">
        <v>242</v>
      </c>
      <c r="C28" s="42">
        <f>5+15+10+20</f>
        <v>50</v>
      </c>
      <c r="D28" s="41" t="s">
        <v>11</v>
      </c>
      <c r="E28" s="40"/>
      <c r="F28" s="39">
        <f t="shared" si="0"/>
        <v>0</v>
      </c>
    </row>
    <row r="29" spans="1:6" s="44" customFormat="1" x14ac:dyDescent="0.2">
      <c r="A29" s="43" t="s">
        <v>159</v>
      </c>
      <c r="B29" s="41" t="s">
        <v>46</v>
      </c>
      <c r="C29" s="42">
        <f>2+2+5+2+4+1</f>
        <v>16</v>
      </c>
      <c r="D29" s="41" t="s">
        <v>6</v>
      </c>
      <c r="E29" s="40"/>
      <c r="F29" s="39">
        <f t="shared" si="0"/>
        <v>0</v>
      </c>
    </row>
    <row r="30" spans="1:6" s="44" customFormat="1" x14ac:dyDescent="0.2">
      <c r="A30" s="43" t="s">
        <v>157</v>
      </c>
      <c r="B30" s="41" t="s">
        <v>248</v>
      </c>
      <c r="C30" s="42">
        <f>20+2</f>
        <v>22</v>
      </c>
      <c r="D30" s="41" t="s">
        <v>6</v>
      </c>
      <c r="E30" s="40"/>
      <c r="F30" s="39">
        <f t="shared" si="0"/>
        <v>0</v>
      </c>
    </row>
    <row r="31" spans="1:6" s="44" customFormat="1" x14ac:dyDescent="0.2">
      <c r="A31" s="43" t="s">
        <v>156</v>
      </c>
      <c r="B31" s="41" t="s">
        <v>250</v>
      </c>
      <c r="C31" s="42">
        <v>4</v>
      </c>
      <c r="D31" s="41" t="s">
        <v>11</v>
      </c>
      <c r="E31" s="40"/>
      <c r="F31" s="39">
        <f t="shared" ref="F31:F39" si="1">C31*E31</f>
        <v>0</v>
      </c>
    </row>
    <row r="32" spans="1:6" x14ac:dyDescent="0.2">
      <c r="A32" s="43" t="s">
        <v>155</v>
      </c>
      <c r="B32" s="41" t="s">
        <v>253</v>
      </c>
      <c r="C32" s="42">
        <v>3</v>
      </c>
      <c r="D32" s="41" t="s">
        <v>110</v>
      </c>
      <c r="E32" s="40"/>
      <c r="F32" s="39">
        <f t="shared" si="1"/>
        <v>0</v>
      </c>
    </row>
    <row r="33" spans="1:6" x14ac:dyDescent="0.2">
      <c r="A33" s="43" t="s">
        <v>154</v>
      </c>
      <c r="B33" s="41" t="s">
        <v>256</v>
      </c>
      <c r="C33" s="42">
        <v>100</v>
      </c>
      <c r="D33" s="41" t="s">
        <v>11</v>
      </c>
      <c r="E33" s="40"/>
      <c r="F33" s="39">
        <f t="shared" si="1"/>
        <v>0</v>
      </c>
    </row>
    <row r="34" spans="1:6" x14ac:dyDescent="0.2">
      <c r="A34" s="43" t="s">
        <v>153</v>
      </c>
      <c r="B34" s="41" t="s">
        <v>257</v>
      </c>
      <c r="C34" s="42">
        <v>5</v>
      </c>
      <c r="D34" s="41" t="s">
        <v>6</v>
      </c>
      <c r="E34" s="40"/>
      <c r="F34" s="39">
        <f t="shared" si="1"/>
        <v>0</v>
      </c>
    </row>
    <row r="35" spans="1:6" x14ac:dyDescent="0.2">
      <c r="A35" s="43" t="s">
        <v>151</v>
      </c>
      <c r="B35" s="41" t="s">
        <v>263</v>
      </c>
      <c r="C35" s="42">
        <f>6+4+3+2+10+10</f>
        <v>35</v>
      </c>
      <c r="D35" s="41" t="s">
        <v>11</v>
      </c>
      <c r="E35" s="40"/>
      <c r="F35" s="39">
        <f t="shared" si="1"/>
        <v>0</v>
      </c>
    </row>
    <row r="36" spans="1:6" x14ac:dyDescent="0.2">
      <c r="A36" s="43" t="s">
        <v>149</v>
      </c>
      <c r="B36" s="41" t="s">
        <v>265</v>
      </c>
      <c r="C36" s="42">
        <f>20+4+2+3</f>
        <v>29</v>
      </c>
      <c r="D36" s="41" t="s">
        <v>6</v>
      </c>
      <c r="E36" s="40"/>
      <c r="F36" s="39">
        <f t="shared" si="1"/>
        <v>0</v>
      </c>
    </row>
    <row r="37" spans="1:6" x14ac:dyDescent="0.2">
      <c r="A37" s="43" t="s">
        <v>147</v>
      </c>
      <c r="B37" s="41" t="s">
        <v>266</v>
      </c>
      <c r="C37" s="42">
        <v>6</v>
      </c>
      <c r="D37" s="41" t="s">
        <v>6</v>
      </c>
      <c r="E37" s="40"/>
      <c r="F37" s="39">
        <f t="shared" si="1"/>
        <v>0</v>
      </c>
    </row>
    <row r="38" spans="1:6" x14ac:dyDescent="0.2">
      <c r="A38" s="43" t="s">
        <v>145</v>
      </c>
      <c r="B38" s="41" t="s">
        <v>78</v>
      </c>
      <c r="C38" s="42">
        <v>2</v>
      </c>
      <c r="D38" s="41" t="s">
        <v>11</v>
      </c>
      <c r="E38" s="40"/>
      <c r="F38" s="39">
        <f t="shared" si="1"/>
        <v>0</v>
      </c>
    </row>
    <row r="39" spans="1:6" x14ac:dyDescent="0.2">
      <c r="A39" s="43" t="s">
        <v>144</v>
      </c>
      <c r="B39" s="41" t="s">
        <v>268</v>
      </c>
      <c r="C39" s="42">
        <v>22</v>
      </c>
      <c r="D39" s="41" t="s">
        <v>11</v>
      </c>
      <c r="E39" s="40"/>
      <c r="F39" s="39">
        <f t="shared" si="1"/>
        <v>0</v>
      </c>
    </row>
    <row r="40" spans="1:6" x14ac:dyDescent="0.2">
      <c r="A40" s="13"/>
      <c r="B40" s="3"/>
      <c r="C40" s="14"/>
      <c r="D40" s="3"/>
      <c r="E40" s="38" t="s">
        <v>90</v>
      </c>
      <c r="F40" s="37">
        <f>SUM(F2:F39)</f>
        <v>0</v>
      </c>
    </row>
  </sheetData>
  <pageMargins left="0.74803149606299213" right="0.74803149606299213" top="0.98425196850393704" bottom="0.98425196850393704" header="0.51181102362204722" footer="0.51181102362204722"/>
  <pageSetup paperSize="9" scale="76" orientation="portrait" horizont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73"/>
  <sheetViews>
    <sheetView zoomScale="115" zoomScaleNormal="115" workbookViewId="0">
      <pane xSplit="3" ySplit="1" topLeftCell="H26" activePane="bottomRight" state="frozen"/>
      <selection pane="topRight" activeCell="D1" sqref="D1"/>
      <selection pane="bottomLeft" activeCell="A2" sqref="A2"/>
      <selection pane="bottomRight" activeCell="B32" sqref="B32"/>
    </sheetView>
  </sheetViews>
  <sheetFormatPr defaultRowHeight="12.75" x14ac:dyDescent="0.2"/>
  <cols>
    <col min="1" max="1" width="3.85546875" style="55" customWidth="1"/>
    <col min="2" max="2" width="63" style="59" customWidth="1"/>
    <col min="3" max="3" width="5.7109375" style="56" bestFit="1" customWidth="1"/>
    <col min="4" max="4" width="4.5703125" style="54" bestFit="1" customWidth="1"/>
    <col min="5" max="5" width="11.5703125" style="54" customWidth="1"/>
    <col min="6" max="6" width="12.28515625" style="54" customWidth="1"/>
    <col min="7" max="7" width="6" style="54" customWidth="1"/>
    <col min="8" max="9" width="7.5703125" style="54" customWidth="1"/>
    <col min="10" max="10" width="5.140625" style="54" customWidth="1"/>
    <col min="11" max="11" width="6.28515625" style="54" customWidth="1"/>
    <col min="12" max="12" width="7.5703125" style="54" customWidth="1"/>
    <col min="13" max="13" width="6" style="54" customWidth="1"/>
    <col min="14" max="14" width="6.140625" style="54" customWidth="1"/>
    <col min="15" max="15" width="5.5703125" style="54" customWidth="1"/>
    <col min="16" max="16" width="6.28515625" style="54" customWidth="1"/>
    <col min="17" max="17" width="5.7109375" style="54" customWidth="1"/>
    <col min="18" max="18" width="6.42578125" style="54" customWidth="1"/>
    <col min="19" max="19" width="5.42578125" style="54" customWidth="1"/>
    <col min="20" max="20" width="7.140625" style="54" customWidth="1"/>
    <col min="21" max="21" width="5" style="54" customWidth="1"/>
    <col min="22" max="22" width="6.42578125" style="54" customWidth="1"/>
    <col min="23" max="23" width="6.5703125" style="54" customWidth="1"/>
    <col min="24" max="24" width="6.140625" style="54" customWidth="1"/>
    <col min="25" max="25" width="6.7109375" style="54" customWidth="1"/>
    <col min="26" max="26" width="4.42578125" style="54" customWidth="1"/>
    <col min="27" max="27" width="7.28515625" style="54" customWidth="1"/>
    <col min="28" max="28" width="6.85546875" style="54" customWidth="1"/>
    <col min="29" max="29" width="6.28515625" style="54" customWidth="1"/>
    <col min="30" max="30" width="6.42578125" style="54" customWidth="1"/>
    <col min="31" max="31" width="6.28515625" style="54" customWidth="1"/>
    <col min="32" max="32" width="5.42578125" style="54" customWidth="1"/>
    <col min="33" max="16384" width="9.140625" style="54"/>
  </cols>
  <sheetData>
    <row r="1" spans="1:32" s="51" customFormat="1" ht="33.75" x14ac:dyDescent="0.2">
      <c r="A1" s="50" t="s">
        <v>195</v>
      </c>
      <c r="B1" s="57" t="s">
        <v>194</v>
      </c>
      <c r="C1" s="65" t="s">
        <v>193</v>
      </c>
      <c r="D1" s="50" t="s">
        <v>192</v>
      </c>
      <c r="E1" s="57" t="s">
        <v>191</v>
      </c>
      <c r="F1" s="57" t="s">
        <v>190</v>
      </c>
      <c r="G1" s="47" t="s">
        <v>276</v>
      </c>
      <c r="H1" s="47" t="s">
        <v>282</v>
      </c>
      <c r="I1" s="47" t="s">
        <v>294</v>
      </c>
      <c r="J1" s="47" t="s">
        <v>281</v>
      </c>
      <c r="K1" s="47" t="s">
        <v>293</v>
      </c>
      <c r="L1" s="47" t="s">
        <v>291</v>
      </c>
      <c r="M1" s="47" t="s">
        <v>284</v>
      </c>
      <c r="N1" s="47" t="s">
        <v>297</v>
      </c>
      <c r="O1" s="47" t="s">
        <v>298</v>
      </c>
      <c r="P1" s="47" t="s">
        <v>274</v>
      </c>
      <c r="Q1" s="47" t="s">
        <v>275</v>
      </c>
      <c r="R1" s="47" t="s">
        <v>277</v>
      </c>
      <c r="S1" s="47" t="s">
        <v>289</v>
      </c>
      <c r="T1" s="47" t="s">
        <v>278</v>
      </c>
      <c r="U1" s="47" t="s">
        <v>280</v>
      </c>
      <c r="V1" s="47" t="s">
        <v>273</v>
      </c>
      <c r="W1" s="47" t="s">
        <v>295</v>
      </c>
      <c r="X1" s="47" t="s">
        <v>296</v>
      </c>
      <c r="Y1" s="47" t="s">
        <v>279</v>
      </c>
      <c r="Z1" s="60" t="s">
        <v>287</v>
      </c>
      <c r="AA1" s="60" t="s">
        <v>286</v>
      </c>
      <c r="AB1" s="60" t="s">
        <v>288</v>
      </c>
      <c r="AC1" s="60" t="s">
        <v>290</v>
      </c>
      <c r="AD1" s="47" t="s">
        <v>292</v>
      </c>
      <c r="AE1" s="47" t="s">
        <v>285</v>
      </c>
      <c r="AF1" s="47" t="s">
        <v>283</v>
      </c>
    </row>
    <row r="2" spans="1:32" s="64" customFormat="1" ht="15.75" x14ac:dyDescent="0.2">
      <c r="A2" s="61">
        <v>1</v>
      </c>
      <c r="B2" s="94" t="s">
        <v>10</v>
      </c>
      <c r="C2" s="62">
        <f t="shared" ref="C2:C33" si="0">SUM(G2:AF2)</f>
        <v>7</v>
      </c>
      <c r="D2" s="42" t="s">
        <v>11</v>
      </c>
      <c r="E2" s="45"/>
      <c r="F2" s="63">
        <f t="shared" ref="F2:F33" si="1">C2*E2</f>
        <v>0</v>
      </c>
      <c r="G2" s="4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91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>
        <v>7</v>
      </c>
      <c r="AF2" s="62"/>
    </row>
    <row r="3" spans="1:32" s="64" customFormat="1" ht="15.75" x14ac:dyDescent="0.2">
      <c r="A3" s="61">
        <v>2</v>
      </c>
      <c r="B3" s="94" t="s">
        <v>68</v>
      </c>
      <c r="C3" s="62">
        <f t="shared" si="0"/>
        <v>12</v>
      </c>
      <c r="D3" s="42" t="s">
        <v>11</v>
      </c>
      <c r="E3" s="45"/>
      <c r="F3" s="63">
        <f t="shared" si="1"/>
        <v>0</v>
      </c>
      <c r="G3" s="4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91"/>
      <c r="T3" s="62">
        <v>5</v>
      </c>
      <c r="U3" s="62"/>
      <c r="V3" s="62"/>
      <c r="W3" s="62"/>
      <c r="X3" s="62"/>
      <c r="Y3" s="62"/>
      <c r="Z3" s="62"/>
      <c r="AA3" s="62"/>
      <c r="AB3" s="62"/>
      <c r="AC3" s="62"/>
      <c r="AD3" s="62"/>
      <c r="AE3" s="62">
        <v>7</v>
      </c>
      <c r="AF3" s="62"/>
    </row>
    <row r="4" spans="1:32" s="64" customFormat="1" ht="15.75" x14ac:dyDescent="0.2">
      <c r="A4" s="61">
        <v>3</v>
      </c>
      <c r="B4" s="94" t="s">
        <v>12</v>
      </c>
      <c r="C4" s="62">
        <f t="shared" si="0"/>
        <v>27</v>
      </c>
      <c r="D4" s="42" t="s">
        <v>11</v>
      </c>
      <c r="E4" s="45"/>
      <c r="F4" s="63">
        <f t="shared" si="1"/>
        <v>0</v>
      </c>
      <c r="G4" s="42"/>
      <c r="H4" s="62"/>
      <c r="I4" s="62"/>
      <c r="J4" s="62"/>
      <c r="K4" s="62"/>
      <c r="L4" s="62"/>
      <c r="M4" s="62">
        <v>4</v>
      </c>
      <c r="N4" s="62"/>
      <c r="O4" s="62"/>
      <c r="P4" s="62">
        <v>2</v>
      </c>
      <c r="Q4" s="62"/>
      <c r="R4" s="62"/>
      <c r="S4" s="91"/>
      <c r="T4" s="62">
        <v>15</v>
      </c>
      <c r="U4" s="62"/>
      <c r="V4" s="62">
        <v>1</v>
      </c>
      <c r="W4" s="62"/>
      <c r="X4" s="62"/>
      <c r="Y4" s="62"/>
      <c r="Z4" s="62"/>
      <c r="AA4" s="62"/>
      <c r="AB4" s="62"/>
      <c r="AC4" s="62"/>
      <c r="AD4" s="62"/>
      <c r="AE4" s="62">
        <v>5</v>
      </c>
      <c r="AF4" s="62"/>
    </row>
    <row r="5" spans="1:32" s="64" customFormat="1" ht="15.75" x14ac:dyDescent="0.2">
      <c r="A5" s="61">
        <v>4</v>
      </c>
      <c r="B5" s="94" t="s">
        <v>13</v>
      </c>
      <c r="C5" s="62">
        <f t="shared" si="0"/>
        <v>10</v>
      </c>
      <c r="D5" s="42" t="s">
        <v>11</v>
      </c>
      <c r="E5" s="45"/>
      <c r="F5" s="63">
        <f t="shared" si="1"/>
        <v>0</v>
      </c>
      <c r="G5" s="42"/>
      <c r="H5" s="62"/>
      <c r="I5" s="62"/>
      <c r="J5" s="62"/>
      <c r="K5" s="62"/>
      <c r="L5" s="62"/>
      <c r="M5" s="62"/>
      <c r="N5" s="62"/>
      <c r="O5" s="62"/>
      <c r="P5" s="62">
        <v>2</v>
      </c>
      <c r="Q5" s="62"/>
      <c r="R5" s="62"/>
      <c r="S5" s="91"/>
      <c r="T5" s="62"/>
      <c r="U5" s="62"/>
      <c r="V5" s="62">
        <v>1</v>
      </c>
      <c r="W5" s="62"/>
      <c r="X5" s="62"/>
      <c r="Y5" s="62"/>
      <c r="Z5" s="62"/>
      <c r="AA5" s="62"/>
      <c r="AB5" s="62"/>
      <c r="AC5" s="62"/>
      <c r="AD5" s="62">
        <v>2</v>
      </c>
      <c r="AE5" s="62">
        <v>5</v>
      </c>
      <c r="AF5" s="62"/>
    </row>
    <row r="6" spans="1:32" s="64" customFormat="1" ht="15.75" x14ac:dyDescent="0.2">
      <c r="A6" s="61">
        <v>5</v>
      </c>
      <c r="B6" s="94" t="s">
        <v>14</v>
      </c>
      <c r="C6" s="62">
        <f t="shared" si="0"/>
        <v>12</v>
      </c>
      <c r="D6" s="42" t="s">
        <v>11</v>
      </c>
      <c r="E6" s="45"/>
      <c r="F6" s="63">
        <f t="shared" si="1"/>
        <v>0</v>
      </c>
      <c r="G6" s="42"/>
      <c r="H6" s="62"/>
      <c r="I6" s="62"/>
      <c r="J6" s="62"/>
      <c r="K6" s="62"/>
      <c r="L6" s="62"/>
      <c r="M6" s="62">
        <v>4</v>
      </c>
      <c r="N6" s="62"/>
      <c r="O6" s="62"/>
      <c r="P6" s="62">
        <v>2</v>
      </c>
      <c r="Q6" s="62"/>
      <c r="R6" s="62"/>
      <c r="S6" s="91"/>
      <c r="T6" s="62"/>
      <c r="U6" s="62"/>
      <c r="V6" s="62">
        <v>1</v>
      </c>
      <c r="W6" s="62"/>
      <c r="X6" s="62"/>
      <c r="Y6" s="62"/>
      <c r="Z6" s="62"/>
      <c r="AA6" s="62"/>
      <c r="AB6" s="62"/>
      <c r="AC6" s="62"/>
      <c r="AD6" s="62"/>
      <c r="AE6" s="62">
        <v>5</v>
      </c>
      <c r="AF6" s="62"/>
    </row>
    <row r="7" spans="1:32" s="64" customFormat="1" ht="15.75" x14ac:dyDescent="0.2">
      <c r="A7" s="61">
        <v>6</v>
      </c>
      <c r="B7" s="94" t="s">
        <v>15</v>
      </c>
      <c r="C7" s="62">
        <f t="shared" si="0"/>
        <v>13</v>
      </c>
      <c r="D7" s="42" t="s">
        <v>11</v>
      </c>
      <c r="E7" s="45"/>
      <c r="F7" s="63">
        <f t="shared" si="1"/>
        <v>0</v>
      </c>
      <c r="G7" s="42"/>
      <c r="H7" s="62"/>
      <c r="I7" s="62"/>
      <c r="J7" s="62"/>
      <c r="K7" s="62"/>
      <c r="L7" s="62"/>
      <c r="M7" s="62"/>
      <c r="N7" s="62"/>
      <c r="O7" s="62"/>
      <c r="P7" s="62">
        <v>2</v>
      </c>
      <c r="Q7" s="62"/>
      <c r="R7" s="62"/>
      <c r="S7" s="91"/>
      <c r="T7" s="62"/>
      <c r="U7" s="62"/>
      <c r="V7" s="62">
        <v>1</v>
      </c>
      <c r="W7" s="62"/>
      <c r="X7" s="62"/>
      <c r="Y7" s="62">
        <v>10</v>
      </c>
      <c r="Z7" s="62"/>
      <c r="AA7" s="62"/>
      <c r="AB7" s="62"/>
      <c r="AC7" s="62"/>
      <c r="AD7" s="62"/>
      <c r="AE7" s="62"/>
      <c r="AF7" s="62"/>
    </row>
    <row r="8" spans="1:32" s="64" customFormat="1" ht="31.5" x14ac:dyDescent="0.2">
      <c r="A8" s="61">
        <v>7</v>
      </c>
      <c r="B8" s="94" t="s">
        <v>16</v>
      </c>
      <c r="C8" s="62">
        <f t="shared" si="0"/>
        <v>6</v>
      </c>
      <c r="D8" s="42" t="s">
        <v>11</v>
      </c>
      <c r="E8" s="45"/>
      <c r="F8" s="63">
        <f t="shared" si="1"/>
        <v>0</v>
      </c>
      <c r="G8" s="4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91"/>
      <c r="T8" s="62">
        <v>6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s="64" customFormat="1" ht="31.5" x14ac:dyDescent="0.2">
      <c r="A9" s="61">
        <v>8</v>
      </c>
      <c r="B9" s="94" t="s">
        <v>338</v>
      </c>
      <c r="C9" s="62">
        <f t="shared" si="0"/>
        <v>18</v>
      </c>
      <c r="D9" s="42" t="s">
        <v>11</v>
      </c>
      <c r="E9" s="45"/>
      <c r="F9" s="63">
        <f t="shared" si="1"/>
        <v>0</v>
      </c>
      <c r="G9" s="4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91"/>
      <c r="T9" s="62"/>
      <c r="U9" s="62"/>
      <c r="V9" s="62"/>
      <c r="W9" s="62"/>
      <c r="X9" s="62">
        <v>12</v>
      </c>
      <c r="Y9" s="62"/>
      <c r="Z9" s="62"/>
      <c r="AA9" s="62">
        <v>6</v>
      </c>
      <c r="AB9" s="62"/>
      <c r="AC9" s="62"/>
      <c r="AD9" s="62"/>
      <c r="AE9" s="62"/>
      <c r="AF9" s="62"/>
    </row>
    <row r="10" spans="1:32" s="64" customFormat="1" ht="15.75" x14ac:dyDescent="0.2">
      <c r="A10" s="61">
        <v>9</v>
      </c>
      <c r="B10" s="94" t="s">
        <v>18</v>
      </c>
      <c r="C10" s="62">
        <f t="shared" si="0"/>
        <v>49</v>
      </c>
      <c r="D10" s="42" t="s">
        <v>11</v>
      </c>
      <c r="E10" s="45"/>
      <c r="F10" s="63">
        <f t="shared" si="1"/>
        <v>0</v>
      </c>
      <c r="G10" s="42"/>
      <c r="H10" s="62"/>
      <c r="I10" s="62"/>
      <c r="J10" s="62"/>
      <c r="K10" s="62"/>
      <c r="L10" s="62"/>
      <c r="M10" s="62"/>
      <c r="N10" s="62"/>
      <c r="O10" s="62"/>
      <c r="P10" s="62">
        <v>15</v>
      </c>
      <c r="Q10" s="62">
        <v>10</v>
      </c>
      <c r="R10" s="62"/>
      <c r="S10" s="91"/>
      <c r="T10" s="62"/>
      <c r="U10" s="62"/>
      <c r="V10" s="62"/>
      <c r="W10" s="62"/>
      <c r="X10" s="62"/>
      <c r="Y10" s="62"/>
      <c r="Z10" s="62"/>
      <c r="AA10" s="62">
        <v>6</v>
      </c>
      <c r="AB10" s="62"/>
      <c r="AC10" s="62"/>
      <c r="AD10" s="62"/>
      <c r="AE10" s="62">
        <v>10</v>
      </c>
      <c r="AF10" s="62">
        <v>8</v>
      </c>
    </row>
    <row r="11" spans="1:32" s="64" customFormat="1" ht="15.75" x14ac:dyDescent="0.2">
      <c r="A11" s="61">
        <v>10</v>
      </c>
      <c r="B11" s="94" t="s">
        <v>19</v>
      </c>
      <c r="C11" s="62">
        <f t="shared" si="0"/>
        <v>206</v>
      </c>
      <c r="D11" s="42" t="s">
        <v>11</v>
      </c>
      <c r="E11" s="45"/>
      <c r="F11" s="63">
        <f t="shared" si="1"/>
        <v>0</v>
      </c>
      <c r="G11" s="42"/>
      <c r="H11" s="62"/>
      <c r="I11" s="62">
        <v>8</v>
      </c>
      <c r="J11" s="62">
        <v>10</v>
      </c>
      <c r="K11" s="62"/>
      <c r="L11" s="62"/>
      <c r="M11" s="62">
        <v>15</v>
      </c>
      <c r="N11" s="62"/>
      <c r="O11" s="62"/>
      <c r="P11" s="62">
        <v>5</v>
      </c>
      <c r="Q11" s="62">
        <v>30</v>
      </c>
      <c r="R11" s="62">
        <v>5</v>
      </c>
      <c r="S11" s="91">
        <v>4</v>
      </c>
      <c r="T11" s="62">
        <v>20</v>
      </c>
      <c r="U11" s="62"/>
      <c r="V11" s="62">
        <v>5</v>
      </c>
      <c r="W11" s="62">
        <v>5</v>
      </c>
      <c r="X11" s="62">
        <v>12</v>
      </c>
      <c r="Y11" s="62"/>
      <c r="Z11" s="62"/>
      <c r="AA11" s="62">
        <v>15</v>
      </c>
      <c r="AB11" s="62"/>
      <c r="AC11" s="62">
        <v>12</v>
      </c>
      <c r="AD11" s="62"/>
      <c r="AE11" s="62">
        <v>20</v>
      </c>
      <c r="AF11" s="62">
        <v>40</v>
      </c>
    </row>
    <row r="12" spans="1:32" s="64" customFormat="1" ht="15.75" x14ac:dyDescent="0.2">
      <c r="A12" s="61">
        <v>11</v>
      </c>
      <c r="B12" s="94" t="s">
        <v>23</v>
      </c>
      <c r="C12" s="62">
        <f t="shared" si="0"/>
        <v>14</v>
      </c>
      <c r="D12" s="42" t="s">
        <v>11</v>
      </c>
      <c r="E12" s="45"/>
      <c r="F12" s="63">
        <f t="shared" si="1"/>
        <v>0</v>
      </c>
      <c r="G12" s="4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91"/>
      <c r="T12" s="62"/>
      <c r="U12" s="62"/>
      <c r="V12" s="62">
        <v>5</v>
      </c>
      <c r="W12" s="62"/>
      <c r="X12" s="62"/>
      <c r="Y12" s="62">
        <v>3</v>
      </c>
      <c r="Z12" s="62"/>
      <c r="AA12" s="62"/>
      <c r="AB12" s="62"/>
      <c r="AC12" s="62"/>
      <c r="AD12" s="62"/>
      <c r="AE12" s="62">
        <v>5</v>
      </c>
      <c r="AF12" s="62">
        <v>1</v>
      </c>
    </row>
    <row r="13" spans="1:32" s="64" customFormat="1" ht="17.25" customHeight="1" x14ac:dyDescent="0.2">
      <c r="A13" s="61">
        <v>12</v>
      </c>
      <c r="B13" s="94" t="s">
        <v>26</v>
      </c>
      <c r="C13" s="62">
        <f t="shared" si="0"/>
        <v>18</v>
      </c>
      <c r="D13" s="42" t="s">
        <v>6</v>
      </c>
      <c r="E13" s="45"/>
      <c r="F13" s="63">
        <f t="shared" si="1"/>
        <v>0</v>
      </c>
      <c r="G13" s="42"/>
      <c r="H13" s="62"/>
      <c r="I13" s="62"/>
      <c r="J13" s="62"/>
      <c r="K13" s="62"/>
      <c r="L13" s="62"/>
      <c r="M13" s="62">
        <v>3</v>
      </c>
      <c r="N13" s="62"/>
      <c r="O13" s="62"/>
      <c r="P13" s="62"/>
      <c r="Q13" s="62"/>
      <c r="R13" s="62"/>
      <c r="S13" s="91"/>
      <c r="T13" s="62">
        <v>8</v>
      </c>
      <c r="U13" s="62"/>
      <c r="V13" s="62"/>
      <c r="W13" s="62"/>
      <c r="X13" s="62"/>
      <c r="Y13" s="62">
        <v>3</v>
      </c>
      <c r="Z13" s="62"/>
      <c r="AA13" s="62"/>
      <c r="AB13" s="62"/>
      <c r="AC13" s="62">
        <v>4</v>
      </c>
      <c r="AD13" s="62"/>
      <c r="AE13" s="62"/>
      <c r="AF13" s="62"/>
    </row>
    <row r="14" spans="1:32" s="64" customFormat="1" ht="15.75" x14ac:dyDescent="0.2">
      <c r="A14" s="61">
        <v>13</v>
      </c>
      <c r="B14" s="94" t="s">
        <v>27</v>
      </c>
      <c r="C14" s="62">
        <f t="shared" si="0"/>
        <v>17</v>
      </c>
      <c r="D14" s="42" t="s">
        <v>11</v>
      </c>
      <c r="E14" s="45"/>
      <c r="F14" s="63">
        <f t="shared" si="1"/>
        <v>0</v>
      </c>
      <c r="G14" s="42"/>
      <c r="H14" s="62"/>
      <c r="I14" s="62"/>
      <c r="J14" s="62"/>
      <c r="K14" s="62"/>
      <c r="L14" s="62">
        <v>7</v>
      </c>
      <c r="M14" s="62"/>
      <c r="N14" s="62"/>
      <c r="O14" s="62"/>
      <c r="P14" s="62"/>
      <c r="Q14" s="62"/>
      <c r="R14" s="62"/>
      <c r="S14" s="9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>
        <v>10</v>
      </c>
      <c r="AF14" s="62"/>
    </row>
    <row r="15" spans="1:32" s="64" customFormat="1" ht="15.75" x14ac:dyDescent="0.2">
      <c r="A15" s="61">
        <v>14</v>
      </c>
      <c r="B15" s="94" t="s">
        <v>309</v>
      </c>
      <c r="C15" s="62">
        <f t="shared" si="0"/>
        <v>52</v>
      </c>
      <c r="D15" s="42" t="s">
        <v>11</v>
      </c>
      <c r="E15" s="45"/>
      <c r="F15" s="63">
        <f t="shared" si="1"/>
        <v>0</v>
      </c>
      <c r="G15" s="42"/>
      <c r="H15" s="62"/>
      <c r="I15" s="62"/>
      <c r="J15" s="62"/>
      <c r="K15" s="62"/>
      <c r="L15" s="62"/>
      <c r="M15" s="62"/>
      <c r="N15" s="62"/>
      <c r="O15" s="62"/>
      <c r="P15" s="62">
        <v>2</v>
      </c>
      <c r="Q15" s="62"/>
      <c r="R15" s="62"/>
      <c r="S15" s="91">
        <v>4</v>
      </c>
      <c r="T15" s="62">
        <v>30</v>
      </c>
      <c r="U15" s="62"/>
      <c r="V15" s="62"/>
      <c r="W15" s="62"/>
      <c r="X15" s="62"/>
      <c r="Y15" s="62"/>
      <c r="Z15" s="62">
        <v>5</v>
      </c>
      <c r="AA15" s="62"/>
      <c r="AB15" s="62"/>
      <c r="AC15" s="62">
        <v>1</v>
      </c>
      <c r="AD15" s="62"/>
      <c r="AE15" s="62">
        <v>6</v>
      </c>
      <c r="AF15" s="62">
        <v>4</v>
      </c>
    </row>
    <row r="16" spans="1:32" s="64" customFormat="1" ht="23.25" customHeight="1" x14ac:dyDescent="0.2">
      <c r="A16" s="61">
        <v>15</v>
      </c>
      <c r="B16" s="94" t="s">
        <v>310</v>
      </c>
      <c r="C16" s="62">
        <f t="shared" si="0"/>
        <v>3</v>
      </c>
      <c r="D16" s="42" t="s">
        <v>6</v>
      </c>
      <c r="E16" s="45"/>
      <c r="F16" s="63">
        <f t="shared" si="1"/>
        <v>0</v>
      </c>
      <c r="G16" s="42"/>
      <c r="H16" s="62">
        <v>1</v>
      </c>
      <c r="I16" s="62"/>
      <c r="J16" s="62"/>
      <c r="K16" s="62"/>
      <c r="L16" s="62"/>
      <c r="M16" s="62">
        <v>1</v>
      </c>
      <c r="N16" s="62"/>
      <c r="O16" s="62"/>
      <c r="P16" s="62">
        <v>1</v>
      </c>
      <c r="Q16" s="62"/>
      <c r="R16" s="62"/>
      <c r="S16" s="9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s="64" customFormat="1" ht="31.5" x14ac:dyDescent="0.2">
      <c r="A17" s="61">
        <v>16</v>
      </c>
      <c r="B17" s="94" t="s">
        <v>345</v>
      </c>
      <c r="C17" s="62">
        <f t="shared" si="0"/>
        <v>1000</v>
      </c>
      <c r="D17" s="42" t="s">
        <v>11</v>
      </c>
      <c r="E17" s="45"/>
      <c r="F17" s="63">
        <f t="shared" si="1"/>
        <v>0</v>
      </c>
      <c r="G17" s="42"/>
      <c r="H17" s="62">
        <v>1000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91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s="64" customFormat="1" ht="31.5" x14ac:dyDescent="0.2">
      <c r="A18" s="61">
        <v>17</v>
      </c>
      <c r="B18" s="94" t="s">
        <v>346</v>
      </c>
      <c r="C18" s="62">
        <f t="shared" si="0"/>
        <v>1</v>
      </c>
      <c r="D18" s="42" t="s">
        <v>133</v>
      </c>
      <c r="E18" s="45"/>
      <c r="F18" s="63">
        <f t="shared" si="1"/>
        <v>0</v>
      </c>
      <c r="G18" s="42"/>
      <c r="H18" s="62"/>
      <c r="I18" s="62">
        <v>1</v>
      </c>
      <c r="J18" s="62"/>
      <c r="K18" s="62"/>
      <c r="L18" s="62"/>
      <c r="M18" s="62"/>
      <c r="N18" s="62"/>
      <c r="O18" s="62"/>
      <c r="P18" s="62"/>
      <c r="Q18" s="62"/>
      <c r="R18" s="62"/>
      <c r="S18" s="91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s="64" customFormat="1" ht="31.5" x14ac:dyDescent="0.2">
      <c r="A19" s="61">
        <v>18</v>
      </c>
      <c r="B19" s="94" t="s">
        <v>332</v>
      </c>
      <c r="C19" s="62">
        <f t="shared" si="0"/>
        <v>1</v>
      </c>
      <c r="D19" s="42" t="s">
        <v>133</v>
      </c>
      <c r="E19" s="45"/>
      <c r="F19" s="63">
        <f t="shared" si="1"/>
        <v>0</v>
      </c>
      <c r="G19" s="42"/>
      <c r="H19" s="62"/>
      <c r="I19" s="62">
        <v>1</v>
      </c>
      <c r="J19" s="62"/>
      <c r="K19" s="62"/>
      <c r="L19" s="62"/>
      <c r="M19" s="62"/>
      <c r="N19" s="62"/>
      <c r="O19" s="62"/>
      <c r="P19" s="62"/>
      <c r="Q19" s="62"/>
      <c r="R19" s="62"/>
      <c r="S19" s="9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s="64" customFormat="1" ht="31.5" x14ac:dyDescent="0.2">
      <c r="A20" s="61">
        <v>19</v>
      </c>
      <c r="B20" s="94" t="s">
        <v>335</v>
      </c>
      <c r="C20" s="62">
        <f t="shared" si="0"/>
        <v>4</v>
      </c>
      <c r="D20" s="42" t="s">
        <v>133</v>
      </c>
      <c r="E20" s="45"/>
      <c r="F20" s="63">
        <f t="shared" si="1"/>
        <v>0</v>
      </c>
      <c r="G20" s="42"/>
      <c r="H20" s="62"/>
      <c r="I20" s="62">
        <v>4</v>
      </c>
      <c r="J20" s="62"/>
      <c r="K20" s="62"/>
      <c r="L20" s="62"/>
      <c r="M20" s="62"/>
      <c r="N20" s="62"/>
      <c r="O20" s="62"/>
      <c r="P20" s="62"/>
      <c r="Q20" s="62"/>
      <c r="R20" s="62"/>
      <c r="S20" s="9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s="64" customFormat="1" ht="31.5" x14ac:dyDescent="0.2">
      <c r="A21" s="61">
        <v>20</v>
      </c>
      <c r="B21" s="94" t="s">
        <v>334</v>
      </c>
      <c r="C21" s="62">
        <f t="shared" si="0"/>
        <v>1</v>
      </c>
      <c r="D21" s="42" t="s">
        <v>133</v>
      </c>
      <c r="E21" s="45"/>
      <c r="F21" s="63">
        <f t="shared" si="1"/>
        <v>0</v>
      </c>
      <c r="G21" s="42"/>
      <c r="H21" s="62"/>
      <c r="I21" s="62">
        <v>1</v>
      </c>
      <c r="J21" s="62"/>
      <c r="K21" s="62"/>
      <c r="L21" s="62"/>
      <c r="M21" s="62"/>
      <c r="N21" s="62"/>
      <c r="O21" s="62"/>
      <c r="P21" s="62"/>
      <c r="Q21" s="62"/>
      <c r="R21" s="62"/>
      <c r="S21" s="9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s="64" customFormat="1" ht="31.5" x14ac:dyDescent="0.2">
      <c r="A22" s="61">
        <v>21</v>
      </c>
      <c r="B22" s="94" t="s">
        <v>333</v>
      </c>
      <c r="C22" s="62">
        <f t="shared" si="0"/>
        <v>4</v>
      </c>
      <c r="D22" s="42" t="s">
        <v>133</v>
      </c>
      <c r="E22" s="45"/>
      <c r="F22" s="63">
        <f t="shared" si="1"/>
        <v>0</v>
      </c>
      <c r="G22" s="42"/>
      <c r="H22" s="62"/>
      <c r="I22" s="62">
        <v>4</v>
      </c>
      <c r="J22" s="62"/>
      <c r="K22" s="62"/>
      <c r="L22" s="62"/>
      <c r="M22" s="62"/>
      <c r="N22" s="62"/>
      <c r="O22" s="62"/>
      <c r="P22" s="62"/>
      <c r="Q22" s="62"/>
      <c r="R22" s="62"/>
      <c r="S22" s="9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spans="1:32" s="64" customFormat="1" ht="31.5" x14ac:dyDescent="0.2">
      <c r="A23" s="61">
        <v>22</v>
      </c>
      <c r="B23" s="94" t="s">
        <v>349</v>
      </c>
      <c r="C23" s="62">
        <f t="shared" si="0"/>
        <v>100</v>
      </c>
      <c r="D23" s="42" t="s">
        <v>11</v>
      </c>
      <c r="E23" s="45"/>
      <c r="F23" s="63">
        <f t="shared" si="1"/>
        <v>0</v>
      </c>
      <c r="G23" s="42"/>
      <c r="H23" s="62">
        <v>100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9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s="64" customFormat="1" ht="15.75" x14ac:dyDescent="0.2">
      <c r="A24" s="61">
        <v>23</v>
      </c>
      <c r="B24" s="94" t="s">
        <v>305</v>
      </c>
      <c r="C24" s="62">
        <f t="shared" si="0"/>
        <v>44</v>
      </c>
      <c r="D24" s="42" t="s">
        <v>11</v>
      </c>
      <c r="E24" s="45"/>
      <c r="F24" s="63">
        <f t="shared" si="1"/>
        <v>0</v>
      </c>
      <c r="G24" s="42">
        <v>2</v>
      </c>
      <c r="H24" s="62"/>
      <c r="I24" s="62"/>
      <c r="J24" s="62">
        <v>2</v>
      </c>
      <c r="K24" s="62"/>
      <c r="L24" s="62"/>
      <c r="M24" s="62">
        <v>6</v>
      </c>
      <c r="N24" s="62"/>
      <c r="O24" s="62"/>
      <c r="P24" s="62">
        <v>4</v>
      </c>
      <c r="Q24" s="62"/>
      <c r="R24" s="62">
        <v>3</v>
      </c>
      <c r="S24" s="91"/>
      <c r="T24" s="62">
        <v>8</v>
      </c>
      <c r="U24" s="62"/>
      <c r="V24" s="62">
        <v>5</v>
      </c>
      <c r="W24" s="62"/>
      <c r="X24" s="62"/>
      <c r="Y24" s="62">
        <v>3</v>
      </c>
      <c r="Z24" s="62"/>
      <c r="AA24" s="62"/>
      <c r="AB24" s="62"/>
      <c r="AC24" s="62"/>
      <c r="AD24" s="62"/>
      <c r="AE24" s="62"/>
      <c r="AF24" s="62">
        <v>11</v>
      </c>
    </row>
    <row r="25" spans="1:32" s="64" customFormat="1" ht="15.75" x14ac:dyDescent="0.2">
      <c r="A25" s="61">
        <v>24</v>
      </c>
      <c r="B25" s="94" t="s">
        <v>336</v>
      </c>
      <c r="C25" s="62">
        <f t="shared" si="0"/>
        <v>13</v>
      </c>
      <c r="D25" s="42" t="s">
        <v>11</v>
      </c>
      <c r="E25" s="45"/>
      <c r="F25" s="63">
        <f t="shared" si="1"/>
        <v>0</v>
      </c>
      <c r="G25" s="4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91"/>
      <c r="T25" s="62"/>
      <c r="U25" s="62"/>
      <c r="V25" s="62"/>
      <c r="W25" s="62"/>
      <c r="X25" s="62"/>
      <c r="Y25" s="62"/>
      <c r="Z25" s="62"/>
      <c r="AA25" s="62">
        <v>6</v>
      </c>
      <c r="AB25" s="62"/>
      <c r="AC25" s="62"/>
      <c r="AD25" s="62">
        <v>2</v>
      </c>
      <c r="AE25" s="62"/>
      <c r="AF25" s="62">
        <v>5</v>
      </c>
    </row>
    <row r="26" spans="1:32" s="64" customFormat="1" ht="31.5" x14ac:dyDescent="0.2">
      <c r="A26" s="61">
        <v>25</v>
      </c>
      <c r="B26" s="94" t="s">
        <v>37</v>
      </c>
      <c r="C26" s="62">
        <f t="shared" si="0"/>
        <v>47</v>
      </c>
      <c r="D26" s="42" t="s">
        <v>6</v>
      </c>
      <c r="E26" s="45"/>
      <c r="F26" s="63">
        <f t="shared" si="1"/>
        <v>0</v>
      </c>
      <c r="G26" s="42">
        <v>2</v>
      </c>
      <c r="H26" s="62"/>
      <c r="I26" s="62"/>
      <c r="J26" s="62"/>
      <c r="K26" s="62"/>
      <c r="L26" s="62"/>
      <c r="M26" s="62"/>
      <c r="N26" s="62"/>
      <c r="O26" s="62"/>
      <c r="P26" s="62">
        <v>4</v>
      </c>
      <c r="Q26" s="62">
        <v>3</v>
      </c>
      <c r="R26" s="62"/>
      <c r="S26" s="91">
        <v>1</v>
      </c>
      <c r="T26" s="62"/>
      <c r="U26" s="62"/>
      <c r="V26" s="62"/>
      <c r="W26" s="62"/>
      <c r="X26" s="62"/>
      <c r="Y26" s="62"/>
      <c r="Z26" s="62"/>
      <c r="AA26" s="62">
        <v>1</v>
      </c>
      <c r="AB26" s="62">
        <v>30</v>
      </c>
      <c r="AC26" s="62">
        <v>2</v>
      </c>
      <c r="AD26" s="62"/>
      <c r="AE26" s="62">
        <v>2</v>
      </c>
      <c r="AF26" s="62">
        <v>2</v>
      </c>
    </row>
    <row r="27" spans="1:32" s="64" customFormat="1" ht="31.5" x14ac:dyDescent="0.2">
      <c r="A27" s="61">
        <v>26</v>
      </c>
      <c r="B27" s="94" t="s">
        <v>340</v>
      </c>
      <c r="C27" s="62">
        <f t="shared" si="0"/>
        <v>2</v>
      </c>
      <c r="D27" s="42" t="s">
        <v>6</v>
      </c>
      <c r="E27" s="45"/>
      <c r="F27" s="63">
        <f t="shared" si="1"/>
        <v>0</v>
      </c>
      <c r="G27" s="42"/>
      <c r="H27" s="62"/>
      <c r="I27" s="62"/>
      <c r="J27" s="62"/>
      <c r="K27" s="62"/>
      <c r="L27" s="62"/>
      <c r="M27" s="62">
        <v>2</v>
      </c>
      <c r="N27" s="62"/>
      <c r="O27" s="62"/>
      <c r="P27" s="62"/>
      <c r="Q27" s="62"/>
      <c r="R27" s="62"/>
      <c r="S27" s="9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s="64" customFormat="1" ht="15.75" x14ac:dyDescent="0.2">
      <c r="A28" s="61">
        <v>27</v>
      </c>
      <c r="B28" s="94" t="s">
        <v>38</v>
      </c>
      <c r="C28" s="62">
        <f t="shared" si="0"/>
        <v>5</v>
      </c>
      <c r="D28" s="42" t="s">
        <v>11</v>
      </c>
      <c r="E28" s="45"/>
      <c r="F28" s="63">
        <f t="shared" si="1"/>
        <v>0</v>
      </c>
      <c r="G28" s="4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91"/>
      <c r="T28" s="62"/>
      <c r="U28" s="62"/>
      <c r="V28" s="62">
        <v>5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s="64" customFormat="1" ht="15.75" x14ac:dyDescent="0.2">
      <c r="A29" s="61">
        <v>28</v>
      </c>
      <c r="B29" s="94" t="s">
        <v>316</v>
      </c>
      <c r="C29" s="62">
        <f t="shared" si="0"/>
        <v>6</v>
      </c>
      <c r="D29" s="42" t="s">
        <v>11</v>
      </c>
      <c r="E29" s="45"/>
      <c r="F29" s="63">
        <f t="shared" si="1"/>
        <v>0</v>
      </c>
      <c r="G29" s="4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>
        <v>4</v>
      </c>
      <c r="S29" s="91"/>
      <c r="T29" s="62">
        <v>2</v>
      </c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s="64" customFormat="1" ht="31.5" x14ac:dyDescent="0.2">
      <c r="A30" s="61">
        <v>29</v>
      </c>
      <c r="B30" s="94" t="s">
        <v>344</v>
      </c>
      <c r="C30" s="62">
        <f t="shared" si="0"/>
        <v>17</v>
      </c>
      <c r="D30" s="42" t="s">
        <v>11</v>
      </c>
      <c r="E30" s="45"/>
      <c r="F30" s="63">
        <f t="shared" si="1"/>
        <v>0</v>
      </c>
      <c r="G30" s="4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91"/>
      <c r="T30" s="62">
        <v>8</v>
      </c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>
        <v>3</v>
      </c>
      <c r="AF30" s="62">
        <v>6</v>
      </c>
    </row>
    <row r="31" spans="1:32" s="64" customFormat="1" ht="31.5" x14ac:dyDescent="0.2">
      <c r="A31" s="61">
        <v>30</v>
      </c>
      <c r="B31" s="94" t="s">
        <v>80</v>
      </c>
      <c r="C31" s="62">
        <f t="shared" si="0"/>
        <v>4</v>
      </c>
      <c r="D31" s="42" t="s">
        <v>11</v>
      </c>
      <c r="E31" s="45"/>
      <c r="F31" s="63">
        <f t="shared" si="1"/>
        <v>0</v>
      </c>
      <c r="G31" s="42"/>
      <c r="H31" s="62"/>
      <c r="I31" s="62"/>
      <c r="J31" s="62"/>
      <c r="K31" s="62">
        <v>1</v>
      </c>
      <c r="L31" s="62"/>
      <c r="M31" s="62"/>
      <c r="N31" s="62"/>
      <c r="O31" s="62"/>
      <c r="P31" s="62"/>
      <c r="Q31" s="62"/>
      <c r="R31" s="62"/>
      <c r="S31" s="9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>
        <v>3</v>
      </c>
      <c r="AF31" s="62"/>
    </row>
    <row r="32" spans="1:32" s="64" customFormat="1" ht="15.75" x14ac:dyDescent="0.2">
      <c r="A32" s="61">
        <v>31</v>
      </c>
      <c r="B32" s="94" t="s">
        <v>304</v>
      </c>
      <c r="C32" s="62">
        <f t="shared" si="0"/>
        <v>7</v>
      </c>
      <c r="D32" s="42" t="s">
        <v>11</v>
      </c>
      <c r="E32" s="45"/>
      <c r="F32" s="63">
        <f t="shared" si="1"/>
        <v>0</v>
      </c>
      <c r="G32" s="42">
        <v>1</v>
      </c>
      <c r="H32" s="62">
        <v>1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91"/>
      <c r="T32" s="62"/>
      <c r="U32" s="62"/>
      <c r="V32" s="62">
        <v>2</v>
      </c>
      <c r="W32" s="62"/>
      <c r="X32" s="62"/>
      <c r="Y32" s="62"/>
      <c r="Z32" s="62"/>
      <c r="AA32" s="62"/>
      <c r="AB32" s="62"/>
      <c r="AC32" s="62"/>
      <c r="AD32" s="62"/>
      <c r="AE32" s="62">
        <v>3</v>
      </c>
      <c r="AF32" s="62"/>
    </row>
    <row r="33" spans="1:32" s="64" customFormat="1" ht="15.75" x14ac:dyDescent="0.2">
      <c r="A33" s="61">
        <v>32</v>
      </c>
      <c r="B33" s="94" t="s">
        <v>303</v>
      </c>
      <c r="C33" s="62">
        <f t="shared" si="0"/>
        <v>2</v>
      </c>
      <c r="D33" s="42" t="s">
        <v>11</v>
      </c>
      <c r="E33" s="45"/>
      <c r="F33" s="63">
        <f t="shared" si="1"/>
        <v>0</v>
      </c>
      <c r="G33" s="4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91"/>
      <c r="T33" s="62"/>
      <c r="U33" s="62"/>
      <c r="V33" s="62">
        <v>2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s="64" customFormat="1" ht="31.5" x14ac:dyDescent="0.2">
      <c r="A34" s="61">
        <v>33</v>
      </c>
      <c r="B34" s="94" t="s">
        <v>313</v>
      </c>
      <c r="C34" s="62">
        <f t="shared" ref="C34:C65" si="2">SUM(G34:AF34)</f>
        <v>1</v>
      </c>
      <c r="D34" s="42" t="s">
        <v>6</v>
      </c>
      <c r="E34" s="45"/>
      <c r="F34" s="63">
        <f t="shared" ref="F34:F65" si="3">C34*E34</f>
        <v>0</v>
      </c>
      <c r="G34" s="4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91"/>
      <c r="T34" s="62">
        <v>1</v>
      </c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1:32" s="64" customFormat="1" ht="15.75" x14ac:dyDescent="0.2">
      <c r="A35" s="61">
        <v>34</v>
      </c>
      <c r="B35" s="94" t="s">
        <v>41</v>
      </c>
      <c r="C35" s="62">
        <f t="shared" si="2"/>
        <v>24</v>
      </c>
      <c r="D35" s="42" t="s">
        <v>11</v>
      </c>
      <c r="E35" s="45"/>
      <c r="F35" s="63">
        <f t="shared" si="3"/>
        <v>0</v>
      </c>
      <c r="G35" s="4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91"/>
      <c r="T35" s="62"/>
      <c r="U35" s="62"/>
      <c r="V35" s="62">
        <v>5</v>
      </c>
      <c r="W35" s="62"/>
      <c r="X35" s="62"/>
      <c r="Y35" s="62"/>
      <c r="Z35" s="62"/>
      <c r="AA35" s="62"/>
      <c r="AB35" s="62"/>
      <c r="AC35" s="62">
        <v>4</v>
      </c>
      <c r="AD35" s="62"/>
      <c r="AE35" s="62">
        <v>10</v>
      </c>
      <c r="AF35" s="62">
        <v>5</v>
      </c>
    </row>
    <row r="36" spans="1:32" s="64" customFormat="1" ht="31.5" x14ac:dyDescent="0.2">
      <c r="A36" s="61">
        <v>35</v>
      </c>
      <c r="B36" s="94" t="s">
        <v>312</v>
      </c>
      <c r="C36" s="62">
        <f t="shared" si="2"/>
        <v>255</v>
      </c>
      <c r="D36" s="42" t="s">
        <v>11</v>
      </c>
      <c r="E36" s="45"/>
      <c r="F36" s="63">
        <f t="shared" si="3"/>
        <v>0</v>
      </c>
      <c r="G36" s="42"/>
      <c r="H36" s="62">
        <v>150</v>
      </c>
      <c r="I36" s="62"/>
      <c r="J36" s="62"/>
      <c r="K36" s="62"/>
      <c r="L36" s="62"/>
      <c r="M36" s="62">
        <v>40</v>
      </c>
      <c r="N36" s="62"/>
      <c r="O36" s="62"/>
      <c r="P36" s="62"/>
      <c r="Q36" s="62"/>
      <c r="R36" s="62"/>
      <c r="S36" s="91"/>
      <c r="T36" s="62">
        <v>50</v>
      </c>
      <c r="U36" s="62"/>
      <c r="V36" s="62"/>
      <c r="W36" s="62">
        <v>15</v>
      </c>
      <c r="X36" s="62"/>
      <c r="Y36" s="62"/>
      <c r="Z36" s="62"/>
      <c r="AA36" s="62"/>
      <c r="AB36" s="62"/>
      <c r="AC36" s="62"/>
      <c r="AD36" s="62"/>
      <c r="AE36" s="62"/>
      <c r="AF36" s="62"/>
    </row>
    <row r="37" spans="1:32" s="64" customFormat="1" ht="31.5" x14ac:dyDescent="0.2">
      <c r="A37" s="61">
        <v>36</v>
      </c>
      <c r="B37" s="94" t="s">
        <v>331</v>
      </c>
      <c r="C37" s="62">
        <f t="shared" si="2"/>
        <v>20</v>
      </c>
      <c r="D37" s="42" t="s">
        <v>11</v>
      </c>
      <c r="E37" s="45"/>
      <c r="F37" s="63">
        <f t="shared" si="3"/>
        <v>0</v>
      </c>
      <c r="G37" s="42"/>
      <c r="H37" s="62">
        <v>20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9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32" s="64" customFormat="1" ht="15.75" x14ac:dyDescent="0.2">
      <c r="A38" s="61">
        <v>37</v>
      </c>
      <c r="B38" s="94" t="s">
        <v>43</v>
      </c>
      <c r="C38" s="62">
        <f t="shared" si="2"/>
        <v>3</v>
      </c>
      <c r="D38" s="42" t="s">
        <v>11</v>
      </c>
      <c r="E38" s="45"/>
      <c r="F38" s="63">
        <f t="shared" si="3"/>
        <v>0</v>
      </c>
      <c r="G38" s="42"/>
      <c r="H38" s="62">
        <v>1</v>
      </c>
      <c r="I38" s="62"/>
      <c r="J38" s="62"/>
      <c r="K38" s="62"/>
      <c r="L38" s="62"/>
      <c r="M38" s="62"/>
      <c r="N38" s="62"/>
      <c r="O38" s="62"/>
      <c r="P38" s="62">
        <v>1</v>
      </c>
      <c r="Q38" s="62"/>
      <c r="R38" s="62"/>
      <c r="S38" s="91">
        <v>1</v>
      </c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2" s="64" customFormat="1" ht="15.75" x14ac:dyDescent="0.2">
      <c r="A39" s="61">
        <v>38</v>
      </c>
      <c r="B39" s="94" t="s">
        <v>306</v>
      </c>
      <c r="C39" s="62">
        <f t="shared" si="2"/>
        <v>103</v>
      </c>
      <c r="D39" s="42" t="s">
        <v>11</v>
      </c>
      <c r="E39" s="45"/>
      <c r="F39" s="63">
        <f t="shared" si="3"/>
        <v>0</v>
      </c>
      <c r="G39" s="42">
        <v>2</v>
      </c>
      <c r="H39" s="62"/>
      <c r="I39" s="62"/>
      <c r="J39" s="62"/>
      <c r="K39" s="62"/>
      <c r="L39" s="62"/>
      <c r="M39" s="62"/>
      <c r="N39" s="62"/>
      <c r="O39" s="62"/>
      <c r="P39" s="62">
        <v>20</v>
      </c>
      <c r="Q39" s="62">
        <v>20</v>
      </c>
      <c r="R39" s="62">
        <v>10</v>
      </c>
      <c r="S39" s="91">
        <v>6</v>
      </c>
      <c r="T39" s="62">
        <v>25</v>
      </c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>
        <v>20</v>
      </c>
      <c r="AF39" s="62"/>
    </row>
    <row r="40" spans="1:32" s="64" customFormat="1" ht="15.75" x14ac:dyDescent="0.2">
      <c r="A40" s="61">
        <v>39</v>
      </c>
      <c r="B40" s="94" t="s">
        <v>325</v>
      </c>
      <c r="C40" s="62">
        <f t="shared" si="2"/>
        <v>12</v>
      </c>
      <c r="D40" s="42" t="s">
        <v>11</v>
      </c>
      <c r="E40" s="45"/>
      <c r="F40" s="63">
        <f t="shared" si="3"/>
        <v>0</v>
      </c>
      <c r="G40" s="42"/>
      <c r="H40" s="62"/>
      <c r="I40" s="62"/>
      <c r="J40" s="62"/>
      <c r="K40" s="62">
        <v>2</v>
      </c>
      <c r="L40" s="62"/>
      <c r="M40" s="62"/>
      <c r="N40" s="62"/>
      <c r="O40" s="62"/>
      <c r="P40" s="62"/>
      <c r="Q40" s="62"/>
      <c r="R40" s="62"/>
      <c r="S40" s="91"/>
      <c r="T40" s="62"/>
      <c r="U40" s="62"/>
      <c r="V40" s="62"/>
      <c r="W40" s="62"/>
      <c r="X40" s="62">
        <v>10</v>
      </c>
      <c r="Y40" s="62"/>
      <c r="Z40" s="62"/>
      <c r="AA40" s="62"/>
      <c r="AB40" s="62"/>
      <c r="AC40" s="62"/>
      <c r="AD40" s="62"/>
      <c r="AE40" s="62"/>
      <c r="AF40" s="62"/>
    </row>
    <row r="41" spans="1:32" s="64" customFormat="1" ht="31.5" x14ac:dyDescent="0.2">
      <c r="A41" s="61">
        <v>40</v>
      </c>
      <c r="B41" s="94" t="s">
        <v>326</v>
      </c>
      <c r="C41" s="62">
        <f t="shared" si="2"/>
        <v>2</v>
      </c>
      <c r="D41" s="42" t="s">
        <v>11</v>
      </c>
      <c r="E41" s="45"/>
      <c r="F41" s="63">
        <f t="shared" si="3"/>
        <v>0</v>
      </c>
      <c r="G41" s="42"/>
      <c r="H41" s="62"/>
      <c r="I41" s="62"/>
      <c r="J41" s="62"/>
      <c r="K41" s="62">
        <v>2</v>
      </c>
      <c r="L41" s="62"/>
      <c r="M41" s="62"/>
      <c r="N41" s="62"/>
      <c r="O41" s="62"/>
      <c r="P41" s="62"/>
      <c r="Q41" s="62"/>
      <c r="R41" s="62"/>
      <c r="S41" s="9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</row>
    <row r="42" spans="1:32" s="64" customFormat="1" ht="15.75" x14ac:dyDescent="0.2">
      <c r="A42" s="61">
        <v>41</v>
      </c>
      <c r="B42" s="94" t="s">
        <v>327</v>
      </c>
      <c r="C42" s="62">
        <f t="shared" si="2"/>
        <v>2</v>
      </c>
      <c r="D42" s="42" t="s">
        <v>11</v>
      </c>
      <c r="E42" s="45"/>
      <c r="F42" s="63">
        <f t="shared" si="3"/>
        <v>0</v>
      </c>
      <c r="G42" s="42"/>
      <c r="H42" s="62"/>
      <c r="I42" s="62"/>
      <c r="J42" s="62"/>
      <c r="K42" s="62">
        <v>2</v>
      </c>
      <c r="L42" s="62"/>
      <c r="M42" s="62"/>
      <c r="N42" s="62"/>
      <c r="O42" s="62"/>
      <c r="P42" s="62"/>
      <c r="Q42" s="62"/>
      <c r="R42" s="62"/>
      <c r="S42" s="9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2" s="64" customFormat="1" ht="15.75" x14ac:dyDescent="0.2">
      <c r="A43" s="61">
        <v>42</v>
      </c>
      <c r="B43" s="94" t="s">
        <v>324</v>
      </c>
      <c r="C43" s="62">
        <f t="shared" si="2"/>
        <v>12</v>
      </c>
      <c r="D43" s="42" t="s">
        <v>11</v>
      </c>
      <c r="E43" s="45"/>
      <c r="F43" s="63">
        <f t="shared" si="3"/>
        <v>0</v>
      </c>
      <c r="G43" s="42"/>
      <c r="H43" s="62"/>
      <c r="I43" s="62"/>
      <c r="J43" s="62"/>
      <c r="K43" s="62">
        <v>2</v>
      </c>
      <c r="L43" s="62"/>
      <c r="M43" s="62"/>
      <c r="N43" s="62"/>
      <c r="O43" s="62"/>
      <c r="P43" s="62"/>
      <c r="Q43" s="62"/>
      <c r="R43" s="62"/>
      <c r="S43" s="91"/>
      <c r="T43" s="62"/>
      <c r="U43" s="62"/>
      <c r="V43" s="62"/>
      <c r="W43" s="62"/>
      <c r="X43" s="62">
        <v>10</v>
      </c>
      <c r="Y43" s="62"/>
      <c r="Z43" s="62"/>
      <c r="AA43" s="62"/>
      <c r="AB43" s="62"/>
      <c r="AC43" s="62"/>
      <c r="AD43" s="62"/>
      <c r="AE43" s="62"/>
      <c r="AF43" s="62"/>
    </row>
    <row r="44" spans="1:32" s="64" customFormat="1" ht="15.75" x14ac:dyDescent="0.2">
      <c r="A44" s="61">
        <v>43</v>
      </c>
      <c r="B44" s="94" t="s">
        <v>307</v>
      </c>
      <c r="C44" s="62">
        <f t="shared" si="2"/>
        <v>42</v>
      </c>
      <c r="D44" s="42" t="s">
        <v>11</v>
      </c>
      <c r="E44" s="45"/>
      <c r="F44" s="63">
        <f t="shared" si="3"/>
        <v>0</v>
      </c>
      <c r="G44" s="42">
        <v>2</v>
      </c>
      <c r="H44" s="62"/>
      <c r="I44" s="62"/>
      <c r="J44" s="62"/>
      <c r="K44" s="62"/>
      <c r="L44" s="62"/>
      <c r="M44" s="62"/>
      <c r="N44" s="62"/>
      <c r="O44" s="62"/>
      <c r="P44" s="62">
        <v>10</v>
      </c>
      <c r="Q44" s="62">
        <v>20</v>
      </c>
      <c r="R44" s="62"/>
      <c r="S44" s="9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>
        <v>10</v>
      </c>
      <c r="AF44" s="62"/>
    </row>
    <row r="45" spans="1:32" s="64" customFormat="1" ht="31.5" x14ac:dyDescent="0.2">
      <c r="A45" s="61">
        <v>44</v>
      </c>
      <c r="B45" s="94" t="s">
        <v>315</v>
      </c>
      <c r="C45" s="62">
        <f t="shared" si="2"/>
        <v>14</v>
      </c>
      <c r="D45" s="42" t="s">
        <v>6</v>
      </c>
      <c r="E45" s="45"/>
      <c r="F45" s="63">
        <f t="shared" si="3"/>
        <v>0</v>
      </c>
      <c r="G45" s="4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91"/>
      <c r="T45" s="62">
        <v>2</v>
      </c>
      <c r="U45" s="62"/>
      <c r="V45" s="62"/>
      <c r="W45" s="62"/>
      <c r="X45" s="62"/>
      <c r="Y45" s="62"/>
      <c r="Z45" s="62"/>
      <c r="AA45" s="62">
        <v>2</v>
      </c>
      <c r="AB45" s="62"/>
      <c r="AC45" s="62"/>
      <c r="AD45" s="62"/>
      <c r="AE45" s="62">
        <v>8</v>
      </c>
      <c r="AF45" s="62">
        <v>2</v>
      </c>
    </row>
    <row r="46" spans="1:32" s="64" customFormat="1" ht="31.5" x14ac:dyDescent="0.2">
      <c r="A46" s="61">
        <v>45</v>
      </c>
      <c r="B46" s="94" t="s">
        <v>342</v>
      </c>
      <c r="C46" s="62">
        <f t="shared" si="2"/>
        <v>10</v>
      </c>
      <c r="D46" s="42" t="s">
        <v>11</v>
      </c>
      <c r="E46" s="45"/>
      <c r="F46" s="63">
        <f t="shared" si="3"/>
        <v>0</v>
      </c>
      <c r="G46" s="4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91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>
        <v>10</v>
      </c>
    </row>
    <row r="47" spans="1:32" s="64" customFormat="1" ht="15.75" x14ac:dyDescent="0.2">
      <c r="A47" s="61">
        <v>46</v>
      </c>
      <c r="B47" s="94" t="s">
        <v>343</v>
      </c>
      <c r="C47" s="62">
        <f t="shared" si="2"/>
        <v>4</v>
      </c>
      <c r="D47" s="42" t="s">
        <v>6</v>
      </c>
      <c r="E47" s="45"/>
      <c r="F47" s="63">
        <f t="shared" si="3"/>
        <v>0</v>
      </c>
      <c r="G47" s="42"/>
      <c r="H47" s="62"/>
      <c r="I47" s="62"/>
      <c r="J47" s="62"/>
      <c r="K47" s="62"/>
      <c r="L47" s="62"/>
      <c r="M47" s="62"/>
      <c r="N47" s="62"/>
      <c r="O47" s="62"/>
      <c r="P47" s="62">
        <v>4</v>
      </c>
      <c r="Q47" s="62"/>
      <c r="R47" s="62"/>
      <c r="S47" s="91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s="64" customFormat="1" ht="15.75" x14ac:dyDescent="0.2">
      <c r="A48" s="61">
        <v>47</v>
      </c>
      <c r="B48" s="94" t="s">
        <v>48</v>
      </c>
      <c r="C48" s="62">
        <f t="shared" si="2"/>
        <v>7</v>
      </c>
      <c r="D48" s="42" t="s">
        <v>6</v>
      </c>
      <c r="E48" s="45"/>
      <c r="F48" s="63">
        <f t="shared" si="3"/>
        <v>0</v>
      </c>
      <c r="G48" s="42"/>
      <c r="H48" s="62"/>
      <c r="I48" s="62"/>
      <c r="J48" s="62"/>
      <c r="K48" s="62"/>
      <c r="L48" s="62"/>
      <c r="M48" s="62">
        <v>3</v>
      </c>
      <c r="N48" s="62"/>
      <c r="O48" s="62"/>
      <c r="P48" s="62"/>
      <c r="Q48" s="62"/>
      <c r="R48" s="62"/>
      <c r="S48" s="91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>
        <v>4</v>
      </c>
    </row>
    <row r="49" spans="1:32" s="64" customFormat="1" ht="15.75" x14ac:dyDescent="0.2">
      <c r="A49" s="61">
        <v>48</v>
      </c>
      <c r="B49" s="94" t="s">
        <v>301</v>
      </c>
      <c r="C49" s="62">
        <f t="shared" si="2"/>
        <v>5</v>
      </c>
      <c r="D49" s="42" t="s">
        <v>11</v>
      </c>
      <c r="E49" s="45"/>
      <c r="F49" s="63">
        <f t="shared" si="3"/>
        <v>0</v>
      </c>
      <c r="G49" s="42"/>
      <c r="H49" s="62"/>
      <c r="I49" s="62"/>
      <c r="J49" s="62"/>
      <c r="K49" s="62"/>
      <c r="L49" s="62"/>
      <c r="M49" s="62"/>
      <c r="N49" s="62"/>
      <c r="O49" s="62"/>
      <c r="P49" s="62">
        <v>5</v>
      </c>
      <c r="Q49" s="62"/>
      <c r="R49" s="62"/>
      <c r="S49" s="91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32" s="64" customFormat="1" ht="15.75" x14ac:dyDescent="0.2">
      <c r="A50" s="61">
        <v>49</v>
      </c>
      <c r="B50" s="94" t="s">
        <v>73</v>
      </c>
      <c r="C50" s="62">
        <f t="shared" si="2"/>
        <v>20</v>
      </c>
      <c r="D50" s="42" t="s">
        <v>11</v>
      </c>
      <c r="E50" s="45"/>
      <c r="F50" s="63">
        <f t="shared" si="3"/>
        <v>0</v>
      </c>
      <c r="G50" s="42">
        <v>2</v>
      </c>
      <c r="H50" s="62"/>
      <c r="I50" s="62">
        <v>1</v>
      </c>
      <c r="J50" s="62"/>
      <c r="K50" s="62"/>
      <c r="L50" s="62"/>
      <c r="M50" s="62"/>
      <c r="N50" s="62"/>
      <c r="O50" s="62"/>
      <c r="P50" s="62">
        <v>2</v>
      </c>
      <c r="Q50" s="62"/>
      <c r="R50" s="62"/>
      <c r="S50" s="91">
        <v>4</v>
      </c>
      <c r="T50" s="62"/>
      <c r="U50" s="62"/>
      <c r="V50" s="62">
        <v>5</v>
      </c>
      <c r="W50" s="62"/>
      <c r="X50" s="62"/>
      <c r="Y50" s="62"/>
      <c r="Z50" s="62"/>
      <c r="AA50" s="62"/>
      <c r="AB50" s="62"/>
      <c r="AC50" s="62"/>
      <c r="AD50" s="62"/>
      <c r="AE50" s="62"/>
      <c r="AF50" s="62">
        <v>6</v>
      </c>
    </row>
    <row r="51" spans="1:32" s="64" customFormat="1" ht="15.75" x14ac:dyDescent="0.2">
      <c r="A51" s="61">
        <v>50</v>
      </c>
      <c r="B51" s="94" t="s">
        <v>341</v>
      </c>
      <c r="C51" s="62">
        <f t="shared" si="2"/>
        <v>2</v>
      </c>
      <c r="D51" s="42" t="s">
        <v>11</v>
      </c>
      <c r="E51" s="45"/>
      <c r="F51" s="63">
        <f t="shared" si="3"/>
        <v>0</v>
      </c>
      <c r="G51" s="4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91"/>
      <c r="T51" s="62"/>
      <c r="U51" s="62"/>
      <c r="V51" s="62">
        <v>2</v>
      </c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2" s="64" customFormat="1" ht="31.5" x14ac:dyDescent="0.2">
      <c r="A52" s="61">
        <v>51</v>
      </c>
      <c r="B52" s="94" t="s">
        <v>311</v>
      </c>
      <c r="C52" s="62">
        <f t="shared" si="2"/>
        <v>300</v>
      </c>
      <c r="D52" s="42" t="s">
        <v>11</v>
      </c>
      <c r="E52" s="45"/>
      <c r="F52" s="63">
        <f t="shared" si="3"/>
        <v>0</v>
      </c>
      <c r="G52" s="42">
        <v>200</v>
      </c>
      <c r="H52" s="62"/>
      <c r="I52" s="62"/>
      <c r="J52" s="62"/>
      <c r="K52" s="62"/>
      <c r="L52" s="62"/>
      <c r="M52" s="62"/>
      <c r="N52" s="62"/>
      <c r="O52" s="62"/>
      <c r="P52" s="62"/>
      <c r="Q52" s="62">
        <v>100</v>
      </c>
      <c r="R52" s="62"/>
      <c r="S52" s="91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:32" s="64" customFormat="1" ht="31.5" x14ac:dyDescent="0.2">
      <c r="A53" s="61">
        <v>52</v>
      </c>
      <c r="B53" s="94" t="s">
        <v>328</v>
      </c>
      <c r="C53" s="62">
        <f t="shared" si="2"/>
        <v>3</v>
      </c>
      <c r="D53" s="42" t="s">
        <v>11</v>
      </c>
      <c r="E53" s="45"/>
      <c r="F53" s="63">
        <f t="shared" si="3"/>
        <v>0</v>
      </c>
      <c r="G53" s="42"/>
      <c r="H53" s="62"/>
      <c r="I53" s="62"/>
      <c r="J53" s="62"/>
      <c r="K53" s="62">
        <v>3</v>
      </c>
      <c r="L53" s="62"/>
      <c r="M53" s="62"/>
      <c r="N53" s="62"/>
      <c r="O53" s="62"/>
      <c r="P53" s="62"/>
      <c r="Q53" s="62"/>
      <c r="R53" s="62"/>
      <c r="S53" s="91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:32" s="64" customFormat="1" ht="35.25" customHeight="1" x14ac:dyDescent="0.2">
      <c r="A54" s="61">
        <v>53</v>
      </c>
      <c r="B54" s="94" t="s">
        <v>329</v>
      </c>
      <c r="C54" s="62">
        <f t="shared" si="2"/>
        <v>3</v>
      </c>
      <c r="D54" s="42" t="s">
        <v>11</v>
      </c>
      <c r="E54" s="45"/>
      <c r="F54" s="63">
        <f t="shared" si="3"/>
        <v>0</v>
      </c>
      <c r="G54" s="42"/>
      <c r="H54" s="62"/>
      <c r="I54" s="62"/>
      <c r="J54" s="62"/>
      <c r="K54" s="62">
        <v>3</v>
      </c>
      <c r="L54" s="62"/>
      <c r="M54" s="62"/>
      <c r="N54" s="62"/>
      <c r="O54" s="62"/>
      <c r="P54" s="62"/>
      <c r="Q54" s="62"/>
      <c r="R54" s="62"/>
      <c r="S54" s="91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:32" s="64" customFormat="1" ht="35.25" customHeight="1" x14ac:dyDescent="0.2">
      <c r="A55" s="61">
        <v>54</v>
      </c>
      <c r="B55" s="94" t="s">
        <v>330</v>
      </c>
      <c r="C55" s="62">
        <f t="shared" si="2"/>
        <v>100</v>
      </c>
      <c r="D55" s="42" t="s">
        <v>11</v>
      </c>
      <c r="E55" s="45"/>
      <c r="F55" s="63">
        <f t="shared" si="3"/>
        <v>0</v>
      </c>
      <c r="G55" s="42"/>
      <c r="H55" s="62">
        <v>100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91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:32" s="64" customFormat="1" ht="31.5" x14ac:dyDescent="0.2">
      <c r="A56" s="61">
        <v>55</v>
      </c>
      <c r="B56" s="94" t="s">
        <v>321</v>
      </c>
      <c r="C56" s="62">
        <f t="shared" si="2"/>
        <v>15</v>
      </c>
      <c r="D56" s="42" t="s">
        <v>11</v>
      </c>
      <c r="E56" s="45"/>
      <c r="F56" s="63">
        <f t="shared" si="3"/>
        <v>0</v>
      </c>
      <c r="G56" s="4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91"/>
      <c r="T56" s="62"/>
      <c r="U56" s="62"/>
      <c r="V56" s="62"/>
      <c r="W56" s="62"/>
      <c r="X56" s="62"/>
      <c r="Y56" s="62"/>
      <c r="Z56" s="62"/>
      <c r="AA56" s="62"/>
      <c r="AB56" s="62">
        <v>15</v>
      </c>
      <c r="AC56" s="62"/>
      <c r="AD56" s="62"/>
      <c r="AE56" s="62"/>
      <c r="AF56" s="62"/>
    </row>
    <row r="57" spans="1:32" s="64" customFormat="1" ht="15.75" x14ac:dyDescent="0.2">
      <c r="A57" s="61">
        <v>56</v>
      </c>
      <c r="B57" s="94" t="s">
        <v>54</v>
      </c>
      <c r="C57" s="62">
        <f t="shared" si="2"/>
        <v>2</v>
      </c>
      <c r="D57" s="42" t="s">
        <v>11</v>
      </c>
      <c r="E57" s="45"/>
      <c r="F57" s="63">
        <f t="shared" si="3"/>
        <v>0</v>
      </c>
      <c r="G57" s="42"/>
      <c r="H57" s="62">
        <v>1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91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>
        <v>1</v>
      </c>
      <c r="AE57" s="62"/>
      <c r="AF57" s="62"/>
    </row>
    <row r="58" spans="1:32" s="64" customFormat="1" ht="15.75" x14ac:dyDescent="0.2">
      <c r="A58" s="61">
        <v>57</v>
      </c>
      <c r="B58" s="94" t="s">
        <v>55</v>
      </c>
      <c r="C58" s="62">
        <f t="shared" si="2"/>
        <v>4</v>
      </c>
      <c r="D58" s="42" t="s">
        <v>11</v>
      </c>
      <c r="E58" s="45"/>
      <c r="F58" s="63">
        <f t="shared" si="3"/>
        <v>0</v>
      </c>
      <c r="G58" s="42"/>
      <c r="H58" s="62"/>
      <c r="I58" s="62"/>
      <c r="J58" s="62"/>
      <c r="K58" s="62"/>
      <c r="L58" s="62">
        <v>1</v>
      </c>
      <c r="M58" s="62"/>
      <c r="N58" s="62"/>
      <c r="O58" s="62"/>
      <c r="P58" s="62"/>
      <c r="Q58" s="62"/>
      <c r="R58" s="62"/>
      <c r="S58" s="91"/>
      <c r="T58" s="62">
        <v>1</v>
      </c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>
        <v>2</v>
      </c>
      <c r="AF58" s="62"/>
    </row>
    <row r="59" spans="1:32" s="64" customFormat="1" ht="15.75" x14ac:dyDescent="0.2">
      <c r="A59" s="61">
        <v>58</v>
      </c>
      <c r="B59" s="94" t="s">
        <v>347</v>
      </c>
      <c r="C59" s="62">
        <f t="shared" si="2"/>
        <v>4</v>
      </c>
      <c r="D59" s="42" t="s">
        <v>11</v>
      </c>
      <c r="E59" s="45"/>
      <c r="F59" s="63">
        <f t="shared" si="3"/>
        <v>0</v>
      </c>
      <c r="G59" s="4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91"/>
      <c r="T59" s="62"/>
      <c r="U59" s="62"/>
      <c r="V59" s="62"/>
      <c r="W59" s="62"/>
      <c r="X59" s="62">
        <v>4</v>
      </c>
      <c r="Y59" s="62"/>
      <c r="Z59" s="62"/>
      <c r="AA59" s="62"/>
      <c r="AB59" s="62"/>
      <c r="AC59" s="62"/>
      <c r="AD59" s="62"/>
      <c r="AE59" s="62"/>
      <c r="AF59" s="62"/>
    </row>
    <row r="60" spans="1:32" s="64" customFormat="1" ht="15.75" x14ac:dyDescent="0.2">
      <c r="A60" s="61">
        <v>59</v>
      </c>
      <c r="B60" s="94" t="s">
        <v>56</v>
      </c>
      <c r="C60" s="62">
        <f t="shared" si="2"/>
        <v>1</v>
      </c>
      <c r="D60" s="42" t="s">
        <v>6</v>
      </c>
      <c r="E60" s="45"/>
      <c r="F60" s="63">
        <f t="shared" si="3"/>
        <v>0</v>
      </c>
      <c r="G60" s="4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91"/>
      <c r="T60" s="62"/>
      <c r="U60" s="62"/>
      <c r="V60" s="62"/>
      <c r="W60" s="62"/>
      <c r="X60" s="62">
        <v>1</v>
      </c>
      <c r="Y60" s="62"/>
      <c r="Z60" s="62"/>
      <c r="AA60" s="62"/>
      <c r="AB60" s="62"/>
      <c r="AC60" s="62"/>
      <c r="AD60" s="62"/>
      <c r="AE60" s="62"/>
      <c r="AF60" s="62"/>
    </row>
    <row r="61" spans="1:32" s="64" customFormat="1" ht="31.5" x14ac:dyDescent="0.2">
      <c r="A61" s="61">
        <v>60</v>
      </c>
      <c r="B61" s="94" t="s">
        <v>339</v>
      </c>
      <c r="C61" s="62">
        <f t="shared" si="2"/>
        <v>10</v>
      </c>
      <c r="D61" s="42" t="s">
        <v>11</v>
      </c>
      <c r="E61" s="45"/>
      <c r="F61" s="63">
        <f t="shared" si="3"/>
        <v>0</v>
      </c>
      <c r="G61" s="42"/>
      <c r="H61" s="62"/>
      <c r="I61" s="62"/>
      <c r="J61" s="62"/>
      <c r="K61" s="62"/>
      <c r="L61" s="62">
        <v>6</v>
      </c>
      <c r="M61" s="62"/>
      <c r="N61" s="62"/>
      <c r="O61" s="62"/>
      <c r="P61" s="62"/>
      <c r="Q61" s="62"/>
      <c r="R61" s="62"/>
      <c r="S61" s="91">
        <v>4</v>
      </c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1:32" s="64" customFormat="1" ht="15.75" x14ac:dyDescent="0.2">
      <c r="A62" s="61">
        <v>61</v>
      </c>
      <c r="B62" s="94" t="s">
        <v>319</v>
      </c>
      <c r="C62" s="62">
        <f t="shared" si="2"/>
        <v>18</v>
      </c>
      <c r="D62" s="42" t="s">
        <v>272</v>
      </c>
      <c r="E62" s="45"/>
      <c r="F62" s="63">
        <f t="shared" si="3"/>
        <v>0</v>
      </c>
      <c r="G62" s="42"/>
      <c r="H62" s="62"/>
      <c r="I62" s="62"/>
      <c r="J62" s="62"/>
      <c r="K62" s="62">
        <v>4</v>
      </c>
      <c r="L62" s="62"/>
      <c r="M62" s="62"/>
      <c r="N62" s="62"/>
      <c r="O62" s="62"/>
      <c r="P62" s="62">
        <v>2</v>
      </c>
      <c r="Q62" s="62"/>
      <c r="R62" s="62"/>
      <c r="S62" s="91"/>
      <c r="T62" s="62">
        <v>4</v>
      </c>
      <c r="U62" s="62"/>
      <c r="V62" s="62">
        <v>1</v>
      </c>
      <c r="W62" s="62"/>
      <c r="X62" s="62"/>
      <c r="Y62" s="62">
        <v>2</v>
      </c>
      <c r="Z62" s="62"/>
      <c r="AA62" s="62"/>
      <c r="AB62" s="62"/>
      <c r="AC62" s="62"/>
      <c r="AD62" s="62">
        <v>2</v>
      </c>
      <c r="AE62" s="62">
        <v>3</v>
      </c>
      <c r="AF62" s="62"/>
    </row>
    <row r="63" spans="1:32" s="64" customFormat="1" ht="15.75" x14ac:dyDescent="0.2">
      <c r="A63" s="61">
        <v>62</v>
      </c>
      <c r="B63" s="94" t="s">
        <v>320</v>
      </c>
      <c r="C63" s="62">
        <f t="shared" si="2"/>
        <v>10</v>
      </c>
      <c r="D63" s="42" t="s">
        <v>11</v>
      </c>
      <c r="E63" s="45"/>
      <c r="F63" s="63">
        <f t="shared" si="3"/>
        <v>0</v>
      </c>
      <c r="G63" s="42"/>
      <c r="H63" s="62"/>
      <c r="I63" s="62"/>
      <c r="J63" s="62"/>
      <c r="K63" s="62">
        <v>4</v>
      </c>
      <c r="L63" s="62"/>
      <c r="M63" s="62"/>
      <c r="N63" s="62"/>
      <c r="O63" s="62"/>
      <c r="P63" s="62">
        <v>2</v>
      </c>
      <c r="Q63" s="62"/>
      <c r="R63" s="62"/>
      <c r="S63" s="91"/>
      <c r="T63" s="62"/>
      <c r="U63" s="62"/>
      <c r="V63" s="62">
        <v>1</v>
      </c>
      <c r="W63" s="62"/>
      <c r="X63" s="62"/>
      <c r="Y63" s="62"/>
      <c r="Z63" s="62"/>
      <c r="AA63" s="62"/>
      <c r="AB63" s="62"/>
      <c r="AC63" s="62"/>
      <c r="AD63" s="62"/>
      <c r="AE63" s="62">
        <v>3</v>
      </c>
      <c r="AF63" s="62"/>
    </row>
    <row r="64" spans="1:32" s="64" customFormat="1" ht="15.75" x14ac:dyDescent="0.2">
      <c r="A64" s="61">
        <v>63</v>
      </c>
      <c r="B64" s="94" t="s">
        <v>318</v>
      </c>
      <c r="C64" s="62">
        <f t="shared" si="2"/>
        <v>12</v>
      </c>
      <c r="D64" s="42" t="s">
        <v>11</v>
      </c>
      <c r="E64" s="45"/>
      <c r="F64" s="63">
        <f t="shared" si="3"/>
        <v>0</v>
      </c>
      <c r="G64" s="42"/>
      <c r="H64" s="62"/>
      <c r="I64" s="62"/>
      <c r="J64" s="62"/>
      <c r="K64" s="62">
        <v>4</v>
      </c>
      <c r="L64" s="62"/>
      <c r="M64" s="62"/>
      <c r="N64" s="62"/>
      <c r="O64" s="62"/>
      <c r="P64" s="62">
        <v>2</v>
      </c>
      <c r="Q64" s="62"/>
      <c r="R64" s="62"/>
      <c r="S64" s="91"/>
      <c r="T64" s="62"/>
      <c r="U64" s="62"/>
      <c r="V64" s="62">
        <v>1</v>
      </c>
      <c r="W64" s="62"/>
      <c r="X64" s="62"/>
      <c r="Y64" s="62">
        <v>2</v>
      </c>
      <c r="Z64" s="62"/>
      <c r="AA64" s="62"/>
      <c r="AB64" s="62"/>
      <c r="AC64" s="62"/>
      <c r="AD64" s="62"/>
      <c r="AE64" s="62">
        <v>3</v>
      </c>
      <c r="AF64" s="62"/>
    </row>
    <row r="65" spans="1:32" s="64" customFormat="1" ht="15.75" x14ac:dyDescent="0.2">
      <c r="A65" s="61">
        <v>64</v>
      </c>
      <c r="B65" s="94" t="s">
        <v>317</v>
      </c>
      <c r="C65" s="62">
        <f t="shared" si="2"/>
        <v>29</v>
      </c>
      <c r="D65" s="42" t="s">
        <v>11</v>
      </c>
      <c r="E65" s="45"/>
      <c r="F65" s="63">
        <f t="shared" si="3"/>
        <v>0</v>
      </c>
      <c r="G65" s="42"/>
      <c r="H65" s="62"/>
      <c r="I65" s="62"/>
      <c r="J65" s="62"/>
      <c r="K65" s="62">
        <v>4</v>
      </c>
      <c r="L65" s="62"/>
      <c r="M65" s="62"/>
      <c r="N65" s="62"/>
      <c r="O65" s="62"/>
      <c r="P65" s="62">
        <v>2</v>
      </c>
      <c r="Q65" s="62"/>
      <c r="R65" s="62"/>
      <c r="S65" s="91"/>
      <c r="T65" s="62">
        <v>5</v>
      </c>
      <c r="U65" s="62"/>
      <c r="V65" s="62">
        <v>1</v>
      </c>
      <c r="W65" s="62"/>
      <c r="X65" s="62"/>
      <c r="Y65" s="62">
        <v>2</v>
      </c>
      <c r="Z65" s="62">
        <v>4</v>
      </c>
      <c r="AA65" s="62">
        <v>6</v>
      </c>
      <c r="AB65" s="62"/>
      <c r="AC65" s="62"/>
      <c r="AD65" s="62">
        <v>2</v>
      </c>
      <c r="AE65" s="62">
        <v>3</v>
      </c>
      <c r="AF65" s="62"/>
    </row>
    <row r="66" spans="1:32" s="64" customFormat="1" ht="15.75" x14ac:dyDescent="0.2">
      <c r="A66" s="61">
        <v>65</v>
      </c>
      <c r="B66" s="94" t="s">
        <v>348</v>
      </c>
      <c r="C66" s="62">
        <f t="shared" ref="C66:C72" si="4">SUM(G66:AF66)</f>
        <v>10</v>
      </c>
      <c r="D66" s="42" t="s">
        <v>11</v>
      </c>
      <c r="E66" s="45"/>
      <c r="F66" s="63">
        <f t="shared" ref="F66:F72" si="5">C66*E66</f>
        <v>0</v>
      </c>
      <c r="G66" s="4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91"/>
      <c r="T66" s="62">
        <v>1</v>
      </c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>
        <v>7</v>
      </c>
      <c r="AF66" s="62">
        <v>2</v>
      </c>
    </row>
    <row r="67" spans="1:32" s="64" customFormat="1" ht="15.75" x14ac:dyDescent="0.2">
      <c r="A67" s="61">
        <v>66</v>
      </c>
      <c r="B67" s="94" t="s">
        <v>314</v>
      </c>
      <c r="C67" s="62">
        <f t="shared" si="4"/>
        <v>3</v>
      </c>
      <c r="D67" s="42" t="s">
        <v>11</v>
      </c>
      <c r="E67" s="45"/>
      <c r="F67" s="63">
        <f t="shared" si="5"/>
        <v>0</v>
      </c>
      <c r="G67" s="4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91"/>
      <c r="T67" s="62"/>
      <c r="U67" s="62"/>
      <c r="V67" s="62"/>
      <c r="W67" s="62"/>
      <c r="X67" s="62"/>
      <c r="Y67" s="62">
        <v>3</v>
      </c>
      <c r="Z67" s="62"/>
      <c r="AA67" s="62"/>
      <c r="AB67" s="62"/>
      <c r="AC67" s="62"/>
      <c r="AD67" s="62"/>
      <c r="AE67" s="62"/>
      <c r="AF67" s="62"/>
    </row>
    <row r="68" spans="1:32" s="64" customFormat="1" ht="15.75" x14ac:dyDescent="0.2">
      <c r="A68" s="61">
        <v>67</v>
      </c>
      <c r="B68" s="94" t="s">
        <v>337</v>
      </c>
      <c r="C68" s="62">
        <f t="shared" si="4"/>
        <v>9</v>
      </c>
      <c r="D68" s="42" t="s">
        <v>11</v>
      </c>
      <c r="E68" s="45"/>
      <c r="F68" s="63">
        <f t="shared" si="5"/>
        <v>0</v>
      </c>
      <c r="G68" s="42">
        <v>2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>
        <v>2</v>
      </c>
      <c r="S68" s="91"/>
      <c r="T68" s="62">
        <v>2</v>
      </c>
      <c r="U68" s="62"/>
      <c r="V68" s="62"/>
      <c r="W68" s="62">
        <v>1</v>
      </c>
      <c r="X68" s="62"/>
      <c r="Y68" s="62"/>
      <c r="Z68" s="62"/>
      <c r="AA68" s="62"/>
      <c r="AB68" s="62">
        <v>1</v>
      </c>
      <c r="AC68" s="62"/>
      <c r="AD68" s="62">
        <v>1</v>
      </c>
      <c r="AE68" s="62"/>
      <c r="AF68" s="62"/>
    </row>
    <row r="69" spans="1:32" s="64" customFormat="1" ht="15.75" x14ac:dyDescent="0.2">
      <c r="A69" s="61">
        <v>68</v>
      </c>
      <c r="B69" s="94" t="s">
        <v>322</v>
      </c>
      <c r="C69" s="62">
        <f t="shared" si="4"/>
        <v>26</v>
      </c>
      <c r="D69" s="42" t="s">
        <v>6</v>
      </c>
      <c r="E69" s="45"/>
      <c r="F69" s="63">
        <f t="shared" si="5"/>
        <v>0</v>
      </c>
      <c r="G69" s="42"/>
      <c r="H69" s="62"/>
      <c r="I69" s="62">
        <v>3</v>
      </c>
      <c r="J69" s="62"/>
      <c r="K69" s="62"/>
      <c r="L69" s="62"/>
      <c r="M69" s="62"/>
      <c r="N69" s="62"/>
      <c r="O69" s="62"/>
      <c r="P69" s="62"/>
      <c r="Q69" s="62"/>
      <c r="R69" s="62">
        <v>4</v>
      </c>
      <c r="S69" s="91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>
        <v>4</v>
      </c>
      <c r="AE69" s="62">
        <v>2</v>
      </c>
      <c r="AF69" s="62">
        <v>13</v>
      </c>
    </row>
    <row r="70" spans="1:32" s="64" customFormat="1" ht="15.75" x14ac:dyDescent="0.2">
      <c r="A70" s="61">
        <v>69</v>
      </c>
      <c r="B70" s="94" t="s">
        <v>323</v>
      </c>
      <c r="C70" s="62">
        <f t="shared" si="4"/>
        <v>1</v>
      </c>
      <c r="D70" s="42" t="s">
        <v>6</v>
      </c>
      <c r="E70" s="45"/>
      <c r="F70" s="63">
        <f t="shared" si="5"/>
        <v>0</v>
      </c>
      <c r="G70" s="4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91"/>
      <c r="T70" s="62"/>
      <c r="U70" s="62"/>
      <c r="V70" s="62"/>
      <c r="W70" s="62"/>
      <c r="X70" s="62">
        <v>1</v>
      </c>
      <c r="Y70" s="62"/>
      <c r="Z70" s="62"/>
      <c r="AA70" s="62"/>
      <c r="AB70" s="62"/>
      <c r="AC70" s="62"/>
      <c r="AD70" s="62"/>
      <c r="AE70" s="62"/>
      <c r="AF70" s="62"/>
    </row>
    <row r="71" spans="1:32" s="53" customFormat="1" ht="15.75" x14ac:dyDescent="0.2">
      <c r="A71" s="61">
        <v>70</v>
      </c>
      <c r="B71" s="68" t="s">
        <v>300</v>
      </c>
      <c r="C71" s="49">
        <f t="shared" si="4"/>
        <v>12</v>
      </c>
      <c r="D71" s="41" t="s">
        <v>308</v>
      </c>
      <c r="E71" s="40"/>
      <c r="F71" s="52">
        <f t="shared" si="5"/>
        <v>0</v>
      </c>
      <c r="G71" s="41"/>
      <c r="H71" s="92"/>
      <c r="I71" s="92"/>
      <c r="J71" s="92"/>
      <c r="K71" s="92">
        <v>1</v>
      </c>
      <c r="L71" s="92"/>
      <c r="M71" s="92">
        <v>5</v>
      </c>
      <c r="N71" s="92"/>
      <c r="O71" s="92"/>
      <c r="P71" s="92"/>
      <c r="Q71" s="92">
        <v>2</v>
      </c>
      <c r="R71" s="92"/>
      <c r="S71" s="93"/>
      <c r="T71" s="92"/>
      <c r="U71" s="92"/>
      <c r="V71" s="92">
        <v>4</v>
      </c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s="53" customFormat="1" ht="15.75" x14ac:dyDescent="0.2">
      <c r="A72" s="61">
        <v>71</v>
      </c>
      <c r="B72" s="68" t="s">
        <v>299</v>
      </c>
      <c r="C72" s="49">
        <f t="shared" si="4"/>
        <v>520</v>
      </c>
      <c r="D72" s="41" t="s">
        <v>308</v>
      </c>
      <c r="E72" s="40"/>
      <c r="F72" s="52">
        <f t="shared" si="5"/>
        <v>0</v>
      </c>
      <c r="G72" s="41">
        <v>20</v>
      </c>
      <c r="H72" s="92"/>
      <c r="I72" s="92"/>
      <c r="J72" s="92">
        <v>30</v>
      </c>
      <c r="K72" s="92"/>
      <c r="L72" s="92">
        <v>40</v>
      </c>
      <c r="M72" s="92">
        <v>30</v>
      </c>
      <c r="N72" s="92"/>
      <c r="O72" s="92"/>
      <c r="P72" s="92">
        <v>65</v>
      </c>
      <c r="Q72" s="92">
        <v>50</v>
      </c>
      <c r="R72" s="92">
        <v>20</v>
      </c>
      <c r="S72" s="92">
        <v>20</v>
      </c>
      <c r="T72" s="92">
        <v>25</v>
      </c>
      <c r="U72" s="92">
        <v>5</v>
      </c>
      <c r="V72" s="92">
        <v>25</v>
      </c>
      <c r="W72" s="92"/>
      <c r="X72" s="92">
        <v>85</v>
      </c>
      <c r="Y72" s="92">
        <v>20</v>
      </c>
      <c r="Z72" s="92">
        <v>25</v>
      </c>
      <c r="AA72" s="92">
        <v>25</v>
      </c>
      <c r="AB72" s="92"/>
      <c r="AC72" s="92"/>
      <c r="AD72" s="92"/>
      <c r="AE72" s="92">
        <v>30</v>
      </c>
      <c r="AF72" s="92">
        <v>5</v>
      </c>
    </row>
    <row r="73" spans="1:32" x14ac:dyDescent="0.2">
      <c r="A73" s="13"/>
      <c r="B73" s="58"/>
      <c r="C73" s="14"/>
      <c r="D73" s="3"/>
      <c r="E73" s="66" t="s">
        <v>90</v>
      </c>
      <c r="F73" s="67">
        <f>SUM(F2:F70)</f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</sheetData>
  <sortState xmlns:xlrd2="http://schemas.microsoft.com/office/spreadsheetml/2017/richdata2" ref="A2:AF70">
    <sortCondition ref="B2:B70"/>
  </sortState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1"/>
  <sheetViews>
    <sheetView zoomScale="115" zoomScaleNormal="11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RowHeight="12" x14ac:dyDescent="0.2"/>
  <cols>
    <col min="1" max="1" width="3.140625" style="86" bestFit="1" customWidth="1"/>
    <col min="2" max="2" width="71.85546875" style="87" bestFit="1" customWidth="1"/>
    <col min="3" max="3" width="5" style="88" bestFit="1" customWidth="1"/>
    <col min="4" max="4" width="4.140625" style="85" bestFit="1" customWidth="1"/>
    <col min="5" max="5" width="18" style="85" bestFit="1" customWidth="1"/>
    <col min="6" max="6" width="13.28515625" style="85" bestFit="1" customWidth="1"/>
    <col min="7" max="16384" width="9.140625" style="85"/>
  </cols>
  <sheetData>
    <row r="1" spans="1:6" s="72" customFormat="1" x14ac:dyDescent="0.2">
      <c r="A1" s="69" t="s">
        <v>195</v>
      </c>
      <c r="B1" s="70" t="s">
        <v>194</v>
      </c>
      <c r="C1" s="71" t="s">
        <v>193</v>
      </c>
      <c r="D1" s="69" t="s">
        <v>192</v>
      </c>
      <c r="E1" s="70" t="s">
        <v>191</v>
      </c>
      <c r="F1" s="70" t="s">
        <v>190</v>
      </c>
    </row>
    <row r="2" spans="1:6" s="78" customFormat="1" x14ac:dyDescent="0.2">
      <c r="A2" s="73">
        <v>1</v>
      </c>
      <c r="B2" s="74" t="s">
        <v>10</v>
      </c>
      <c r="C2" s="75">
        <v>7</v>
      </c>
      <c r="D2" s="76" t="s">
        <v>11</v>
      </c>
      <c r="E2" s="77"/>
      <c r="F2" s="89">
        <f>C2*E2</f>
        <v>0</v>
      </c>
    </row>
    <row r="3" spans="1:6" s="78" customFormat="1" x14ac:dyDescent="0.2">
      <c r="A3" s="73">
        <v>2</v>
      </c>
      <c r="B3" s="74" t="s">
        <v>68</v>
      </c>
      <c r="C3" s="75">
        <v>12</v>
      </c>
      <c r="D3" s="76" t="s">
        <v>11</v>
      </c>
      <c r="E3" s="77"/>
      <c r="F3" s="89">
        <f t="shared" ref="F3:F66" si="0">C3*E3</f>
        <v>0</v>
      </c>
    </row>
    <row r="4" spans="1:6" s="78" customFormat="1" x14ac:dyDescent="0.2">
      <c r="A4" s="73">
        <v>3</v>
      </c>
      <c r="B4" s="74" t="s">
        <v>12</v>
      </c>
      <c r="C4" s="75">
        <v>27</v>
      </c>
      <c r="D4" s="76" t="s">
        <v>11</v>
      </c>
      <c r="E4" s="77"/>
      <c r="F4" s="89">
        <f t="shared" si="0"/>
        <v>0</v>
      </c>
    </row>
    <row r="5" spans="1:6" s="78" customFormat="1" x14ac:dyDescent="0.2">
      <c r="A5" s="73">
        <v>4</v>
      </c>
      <c r="B5" s="74" t="s">
        <v>13</v>
      </c>
      <c r="C5" s="75">
        <v>10</v>
      </c>
      <c r="D5" s="76" t="s">
        <v>11</v>
      </c>
      <c r="E5" s="77"/>
      <c r="F5" s="89">
        <f t="shared" si="0"/>
        <v>0</v>
      </c>
    </row>
    <row r="6" spans="1:6" s="78" customFormat="1" x14ac:dyDescent="0.2">
      <c r="A6" s="73">
        <v>5</v>
      </c>
      <c r="B6" s="74" t="s">
        <v>14</v>
      </c>
      <c r="C6" s="75">
        <v>12</v>
      </c>
      <c r="D6" s="76" t="s">
        <v>11</v>
      </c>
      <c r="E6" s="77"/>
      <c r="F6" s="89">
        <f t="shared" si="0"/>
        <v>0</v>
      </c>
    </row>
    <row r="7" spans="1:6" s="78" customFormat="1" x14ac:dyDescent="0.2">
      <c r="A7" s="73">
        <v>6</v>
      </c>
      <c r="B7" s="74" t="s">
        <v>15</v>
      </c>
      <c r="C7" s="75">
        <v>13</v>
      </c>
      <c r="D7" s="76" t="s">
        <v>11</v>
      </c>
      <c r="E7" s="77"/>
      <c r="F7" s="89">
        <f t="shared" si="0"/>
        <v>0</v>
      </c>
    </row>
    <row r="8" spans="1:6" s="78" customFormat="1" x14ac:dyDescent="0.2">
      <c r="A8" s="73">
        <v>7</v>
      </c>
      <c r="B8" s="74" t="s">
        <v>16</v>
      </c>
      <c r="C8" s="75">
        <v>6</v>
      </c>
      <c r="D8" s="76" t="s">
        <v>11</v>
      </c>
      <c r="E8" s="77"/>
      <c r="F8" s="89">
        <f t="shared" si="0"/>
        <v>0</v>
      </c>
    </row>
    <row r="9" spans="1:6" s="78" customFormat="1" x14ac:dyDescent="0.2">
      <c r="A9" s="73">
        <v>8</v>
      </c>
      <c r="B9" s="74" t="s">
        <v>338</v>
      </c>
      <c r="C9" s="75">
        <v>18</v>
      </c>
      <c r="D9" s="76" t="s">
        <v>11</v>
      </c>
      <c r="E9" s="77"/>
      <c r="F9" s="89">
        <f t="shared" si="0"/>
        <v>0</v>
      </c>
    </row>
    <row r="10" spans="1:6" s="78" customFormat="1" x14ac:dyDescent="0.2">
      <c r="A10" s="73">
        <v>9</v>
      </c>
      <c r="B10" s="74" t="s">
        <v>18</v>
      </c>
      <c r="C10" s="75">
        <v>49</v>
      </c>
      <c r="D10" s="76" t="s">
        <v>11</v>
      </c>
      <c r="E10" s="77"/>
      <c r="F10" s="89">
        <f t="shared" si="0"/>
        <v>0</v>
      </c>
    </row>
    <row r="11" spans="1:6" s="78" customFormat="1" x14ac:dyDescent="0.2">
      <c r="A11" s="73">
        <v>10</v>
      </c>
      <c r="B11" s="74" t="s">
        <v>19</v>
      </c>
      <c r="C11" s="75">
        <v>206</v>
      </c>
      <c r="D11" s="76" t="s">
        <v>11</v>
      </c>
      <c r="E11" s="77"/>
      <c r="F11" s="89">
        <f t="shared" si="0"/>
        <v>0</v>
      </c>
    </row>
    <row r="12" spans="1:6" s="78" customFormat="1" x14ac:dyDescent="0.2">
      <c r="A12" s="73">
        <v>11</v>
      </c>
      <c r="B12" s="74" t="s">
        <v>23</v>
      </c>
      <c r="C12" s="75">
        <v>14</v>
      </c>
      <c r="D12" s="76" t="s">
        <v>11</v>
      </c>
      <c r="E12" s="77"/>
      <c r="F12" s="89">
        <f t="shared" si="0"/>
        <v>0</v>
      </c>
    </row>
    <row r="13" spans="1:6" s="78" customFormat="1" x14ac:dyDescent="0.2">
      <c r="A13" s="73">
        <v>12</v>
      </c>
      <c r="B13" s="74" t="s">
        <v>26</v>
      </c>
      <c r="C13" s="75">
        <v>18</v>
      </c>
      <c r="D13" s="76" t="s">
        <v>6</v>
      </c>
      <c r="E13" s="77"/>
      <c r="F13" s="89">
        <f t="shared" si="0"/>
        <v>0</v>
      </c>
    </row>
    <row r="14" spans="1:6" s="78" customFormat="1" x14ac:dyDescent="0.2">
      <c r="A14" s="73">
        <v>13</v>
      </c>
      <c r="B14" s="74" t="s">
        <v>27</v>
      </c>
      <c r="C14" s="75">
        <v>17</v>
      </c>
      <c r="D14" s="76" t="s">
        <v>11</v>
      </c>
      <c r="E14" s="77"/>
      <c r="F14" s="89">
        <f t="shared" si="0"/>
        <v>0</v>
      </c>
    </row>
    <row r="15" spans="1:6" s="78" customFormat="1" x14ac:dyDescent="0.2">
      <c r="A15" s="73">
        <v>14</v>
      </c>
      <c r="B15" s="74" t="s">
        <v>309</v>
      </c>
      <c r="C15" s="75">
        <v>52</v>
      </c>
      <c r="D15" s="76" t="s">
        <v>11</v>
      </c>
      <c r="E15" s="77"/>
      <c r="F15" s="89">
        <f t="shared" si="0"/>
        <v>0</v>
      </c>
    </row>
    <row r="16" spans="1:6" s="78" customFormat="1" x14ac:dyDescent="0.2">
      <c r="A16" s="73">
        <v>15</v>
      </c>
      <c r="B16" s="74" t="s">
        <v>310</v>
      </c>
      <c r="C16" s="75">
        <v>3</v>
      </c>
      <c r="D16" s="76" t="s">
        <v>6</v>
      </c>
      <c r="E16" s="77"/>
      <c r="F16" s="89">
        <f t="shared" si="0"/>
        <v>0</v>
      </c>
    </row>
    <row r="17" spans="1:6" s="78" customFormat="1" x14ac:dyDescent="0.2">
      <c r="A17" s="73">
        <v>16</v>
      </c>
      <c r="B17" s="74" t="s">
        <v>345</v>
      </c>
      <c r="C17" s="75">
        <v>1000</v>
      </c>
      <c r="D17" s="76" t="s">
        <v>11</v>
      </c>
      <c r="E17" s="77"/>
      <c r="F17" s="89">
        <f t="shared" si="0"/>
        <v>0</v>
      </c>
    </row>
    <row r="18" spans="1:6" s="78" customFormat="1" x14ac:dyDescent="0.2">
      <c r="A18" s="73">
        <v>17</v>
      </c>
      <c r="B18" s="74" t="s">
        <v>346</v>
      </c>
      <c r="C18" s="75">
        <v>1</v>
      </c>
      <c r="D18" s="76" t="s">
        <v>133</v>
      </c>
      <c r="E18" s="77"/>
      <c r="F18" s="89">
        <f t="shared" si="0"/>
        <v>0</v>
      </c>
    </row>
    <row r="19" spans="1:6" s="78" customFormat="1" x14ac:dyDescent="0.2">
      <c r="A19" s="73">
        <v>18</v>
      </c>
      <c r="B19" s="74" t="s">
        <v>332</v>
      </c>
      <c r="C19" s="75">
        <v>1</v>
      </c>
      <c r="D19" s="76" t="s">
        <v>133</v>
      </c>
      <c r="E19" s="77"/>
      <c r="F19" s="89">
        <f t="shared" si="0"/>
        <v>0</v>
      </c>
    </row>
    <row r="20" spans="1:6" s="78" customFormat="1" x14ac:dyDescent="0.2">
      <c r="A20" s="73">
        <v>19</v>
      </c>
      <c r="B20" s="74" t="s">
        <v>335</v>
      </c>
      <c r="C20" s="75">
        <v>4</v>
      </c>
      <c r="D20" s="76" t="s">
        <v>133</v>
      </c>
      <c r="E20" s="77"/>
      <c r="F20" s="89">
        <f t="shared" si="0"/>
        <v>0</v>
      </c>
    </row>
    <row r="21" spans="1:6" s="78" customFormat="1" x14ac:dyDescent="0.2">
      <c r="A21" s="73">
        <v>20</v>
      </c>
      <c r="B21" s="74" t="s">
        <v>334</v>
      </c>
      <c r="C21" s="75">
        <v>1</v>
      </c>
      <c r="D21" s="76" t="s">
        <v>133</v>
      </c>
      <c r="E21" s="77"/>
      <c r="F21" s="89">
        <f t="shared" si="0"/>
        <v>0</v>
      </c>
    </row>
    <row r="22" spans="1:6" s="78" customFormat="1" x14ac:dyDescent="0.2">
      <c r="A22" s="73">
        <v>21</v>
      </c>
      <c r="B22" s="74" t="s">
        <v>333</v>
      </c>
      <c r="C22" s="75">
        <v>4</v>
      </c>
      <c r="D22" s="76" t="s">
        <v>133</v>
      </c>
      <c r="E22" s="77"/>
      <c r="F22" s="89">
        <f t="shared" si="0"/>
        <v>0</v>
      </c>
    </row>
    <row r="23" spans="1:6" s="78" customFormat="1" x14ac:dyDescent="0.2">
      <c r="A23" s="73">
        <v>22</v>
      </c>
      <c r="B23" s="74" t="s">
        <v>349</v>
      </c>
      <c r="C23" s="75">
        <v>100</v>
      </c>
      <c r="D23" s="76" t="s">
        <v>11</v>
      </c>
      <c r="E23" s="77"/>
      <c r="F23" s="89">
        <f t="shared" si="0"/>
        <v>0</v>
      </c>
    </row>
    <row r="24" spans="1:6" s="78" customFormat="1" x14ac:dyDescent="0.2">
      <c r="A24" s="73">
        <v>23</v>
      </c>
      <c r="B24" s="74" t="s">
        <v>305</v>
      </c>
      <c r="C24" s="75">
        <v>44</v>
      </c>
      <c r="D24" s="76" t="s">
        <v>11</v>
      </c>
      <c r="E24" s="77"/>
      <c r="F24" s="89">
        <f t="shared" si="0"/>
        <v>0</v>
      </c>
    </row>
    <row r="25" spans="1:6" s="78" customFormat="1" x14ac:dyDescent="0.2">
      <c r="A25" s="73">
        <v>24</v>
      </c>
      <c r="B25" s="74" t="s">
        <v>336</v>
      </c>
      <c r="C25" s="75">
        <v>13</v>
      </c>
      <c r="D25" s="76" t="s">
        <v>11</v>
      </c>
      <c r="E25" s="77"/>
      <c r="F25" s="89">
        <f t="shared" si="0"/>
        <v>0</v>
      </c>
    </row>
    <row r="26" spans="1:6" s="78" customFormat="1" x14ac:dyDescent="0.2">
      <c r="A26" s="73">
        <v>25</v>
      </c>
      <c r="B26" s="74" t="s">
        <v>37</v>
      </c>
      <c r="C26" s="75">
        <v>47</v>
      </c>
      <c r="D26" s="76" t="s">
        <v>6</v>
      </c>
      <c r="E26" s="77"/>
      <c r="F26" s="89">
        <f t="shared" si="0"/>
        <v>0</v>
      </c>
    </row>
    <row r="27" spans="1:6" s="78" customFormat="1" x14ac:dyDescent="0.2">
      <c r="A27" s="73">
        <v>26</v>
      </c>
      <c r="B27" s="74" t="s">
        <v>340</v>
      </c>
      <c r="C27" s="75">
        <v>2</v>
      </c>
      <c r="D27" s="76" t="s">
        <v>6</v>
      </c>
      <c r="E27" s="77"/>
      <c r="F27" s="89">
        <f t="shared" si="0"/>
        <v>0</v>
      </c>
    </row>
    <row r="28" spans="1:6" s="78" customFormat="1" x14ac:dyDescent="0.2">
      <c r="A28" s="73">
        <v>27</v>
      </c>
      <c r="B28" s="74" t="s">
        <v>38</v>
      </c>
      <c r="C28" s="75">
        <v>5</v>
      </c>
      <c r="D28" s="76" t="s">
        <v>11</v>
      </c>
      <c r="E28" s="77"/>
      <c r="F28" s="89">
        <f t="shared" si="0"/>
        <v>0</v>
      </c>
    </row>
    <row r="29" spans="1:6" s="78" customFormat="1" x14ac:dyDescent="0.2">
      <c r="A29" s="73">
        <v>28</v>
      </c>
      <c r="B29" s="74" t="s">
        <v>316</v>
      </c>
      <c r="C29" s="75">
        <v>6</v>
      </c>
      <c r="D29" s="76" t="s">
        <v>11</v>
      </c>
      <c r="E29" s="77"/>
      <c r="F29" s="89">
        <f t="shared" si="0"/>
        <v>0</v>
      </c>
    </row>
    <row r="30" spans="1:6" s="78" customFormat="1" x14ac:dyDescent="0.2">
      <c r="A30" s="73">
        <v>29</v>
      </c>
      <c r="B30" s="74" t="s">
        <v>344</v>
      </c>
      <c r="C30" s="75">
        <v>17</v>
      </c>
      <c r="D30" s="76" t="s">
        <v>11</v>
      </c>
      <c r="E30" s="77"/>
      <c r="F30" s="89">
        <f t="shared" si="0"/>
        <v>0</v>
      </c>
    </row>
    <row r="31" spans="1:6" s="78" customFormat="1" x14ac:dyDescent="0.2">
      <c r="A31" s="73">
        <v>30</v>
      </c>
      <c r="B31" s="74" t="s">
        <v>80</v>
      </c>
      <c r="C31" s="75">
        <v>4</v>
      </c>
      <c r="D31" s="76" t="s">
        <v>11</v>
      </c>
      <c r="E31" s="77"/>
      <c r="F31" s="89">
        <f t="shared" si="0"/>
        <v>0</v>
      </c>
    </row>
    <row r="32" spans="1:6" s="78" customFormat="1" x14ac:dyDescent="0.2">
      <c r="A32" s="73">
        <v>31</v>
      </c>
      <c r="B32" s="74" t="s">
        <v>304</v>
      </c>
      <c r="C32" s="75">
        <v>7</v>
      </c>
      <c r="D32" s="76" t="s">
        <v>11</v>
      </c>
      <c r="E32" s="77"/>
      <c r="F32" s="89">
        <f t="shared" si="0"/>
        <v>0</v>
      </c>
    </row>
    <row r="33" spans="1:6" s="78" customFormat="1" x14ac:dyDescent="0.2">
      <c r="A33" s="73">
        <v>32</v>
      </c>
      <c r="B33" s="74" t="s">
        <v>303</v>
      </c>
      <c r="C33" s="75">
        <v>2</v>
      </c>
      <c r="D33" s="76" t="s">
        <v>11</v>
      </c>
      <c r="E33" s="77"/>
      <c r="F33" s="89">
        <f t="shared" si="0"/>
        <v>0</v>
      </c>
    </row>
    <row r="34" spans="1:6" s="78" customFormat="1" x14ac:dyDescent="0.2">
      <c r="A34" s="73">
        <v>33</v>
      </c>
      <c r="B34" s="74" t="s">
        <v>313</v>
      </c>
      <c r="C34" s="75">
        <v>1</v>
      </c>
      <c r="D34" s="76" t="s">
        <v>6</v>
      </c>
      <c r="E34" s="77"/>
      <c r="F34" s="89">
        <f t="shared" si="0"/>
        <v>0</v>
      </c>
    </row>
    <row r="35" spans="1:6" s="78" customFormat="1" x14ac:dyDescent="0.2">
      <c r="A35" s="73">
        <v>34</v>
      </c>
      <c r="B35" s="74" t="s">
        <v>41</v>
      </c>
      <c r="C35" s="75">
        <v>24</v>
      </c>
      <c r="D35" s="76" t="s">
        <v>11</v>
      </c>
      <c r="E35" s="77"/>
      <c r="F35" s="89">
        <f t="shared" si="0"/>
        <v>0</v>
      </c>
    </row>
    <row r="36" spans="1:6" s="78" customFormat="1" x14ac:dyDescent="0.2">
      <c r="A36" s="73">
        <v>35</v>
      </c>
      <c r="B36" s="74" t="s">
        <v>312</v>
      </c>
      <c r="C36" s="75">
        <v>255</v>
      </c>
      <c r="D36" s="76" t="s">
        <v>11</v>
      </c>
      <c r="E36" s="77"/>
      <c r="F36" s="89">
        <f t="shared" si="0"/>
        <v>0</v>
      </c>
    </row>
    <row r="37" spans="1:6" s="78" customFormat="1" x14ac:dyDescent="0.2">
      <c r="A37" s="73">
        <v>36</v>
      </c>
      <c r="B37" s="74" t="s">
        <v>331</v>
      </c>
      <c r="C37" s="75">
        <v>20</v>
      </c>
      <c r="D37" s="76" t="s">
        <v>11</v>
      </c>
      <c r="E37" s="77"/>
      <c r="F37" s="89">
        <f t="shared" si="0"/>
        <v>0</v>
      </c>
    </row>
    <row r="38" spans="1:6" s="78" customFormat="1" x14ac:dyDescent="0.2">
      <c r="A38" s="73">
        <v>37</v>
      </c>
      <c r="B38" s="74" t="s">
        <v>43</v>
      </c>
      <c r="C38" s="75">
        <v>3</v>
      </c>
      <c r="D38" s="76" t="s">
        <v>11</v>
      </c>
      <c r="E38" s="77"/>
      <c r="F38" s="89">
        <f t="shared" si="0"/>
        <v>0</v>
      </c>
    </row>
    <row r="39" spans="1:6" s="78" customFormat="1" x14ac:dyDescent="0.2">
      <c r="A39" s="73">
        <v>38</v>
      </c>
      <c r="B39" s="74" t="s">
        <v>306</v>
      </c>
      <c r="C39" s="75">
        <v>103</v>
      </c>
      <c r="D39" s="76" t="s">
        <v>11</v>
      </c>
      <c r="E39" s="77"/>
      <c r="F39" s="89">
        <f t="shared" si="0"/>
        <v>0</v>
      </c>
    </row>
    <row r="40" spans="1:6" s="78" customFormat="1" x14ac:dyDescent="0.2">
      <c r="A40" s="73">
        <v>39</v>
      </c>
      <c r="B40" s="74" t="s">
        <v>325</v>
      </c>
      <c r="C40" s="75">
        <v>12</v>
      </c>
      <c r="D40" s="76" t="s">
        <v>11</v>
      </c>
      <c r="E40" s="77"/>
      <c r="F40" s="89">
        <f t="shared" si="0"/>
        <v>0</v>
      </c>
    </row>
    <row r="41" spans="1:6" s="78" customFormat="1" x14ac:dyDescent="0.2">
      <c r="A41" s="73">
        <v>40</v>
      </c>
      <c r="B41" s="74" t="s">
        <v>326</v>
      </c>
      <c r="C41" s="75">
        <v>2</v>
      </c>
      <c r="D41" s="76" t="s">
        <v>11</v>
      </c>
      <c r="E41" s="77"/>
      <c r="F41" s="89">
        <f t="shared" si="0"/>
        <v>0</v>
      </c>
    </row>
    <row r="42" spans="1:6" s="78" customFormat="1" x14ac:dyDescent="0.2">
      <c r="A42" s="73">
        <v>41</v>
      </c>
      <c r="B42" s="74" t="s">
        <v>327</v>
      </c>
      <c r="C42" s="75">
        <v>2</v>
      </c>
      <c r="D42" s="76" t="s">
        <v>11</v>
      </c>
      <c r="E42" s="77"/>
      <c r="F42" s="89">
        <f t="shared" si="0"/>
        <v>0</v>
      </c>
    </row>
    <row r="43" spans="1:6" s="78" customFormat="1" x14ac:dyDescent="0.2">
      <c r="A43" s="73">
        <v>42</v>
      </c>
      <c r="B43" s="74" t="s">
        <v>324</v>
      </c>
      <c r="C43" s="75">
        <v>12</v>
      </c>
      <c r="D43" s="76" t="s">
        <v>11</v>
      </c>
      <c r="E43" s="77"/>
      <c r="F43" s="89">
        <f t="shared" si="0"/>
        <v>0</v>
      </c>
    </row>
    <row r="44" spans="1:6" s="78" customFormat="1" x14ac:dyDescent="0.2">
      <c r="A44" s="73">
        <v>43</v>
      </c>
      <c r="B44" s="74" t="s">
        <v>307</v>
      </c>
      <c r="C44" s="75">
        <v>42</v>
      </c>
      <c r="D44" s="76" t="s">
        <v>11</v>
      </c>
      <c r="E44" s="77"/>
      <c r="F44" s="89">
        <f t="shared" si="0"/>
        <v>0</v>
      </c>
    </row>
    <row r="45" spans="1:6" s="78" customFormat="1" x14ac:dyDescent="0.2">
      <c r="A45" s="73">
        <v>44</v>
      </c>
      <c r="B45" s="74" t="s">
        <v>315</v>
      </c>
      <c r="C45" s="75">
        <v>14</v>
      </c>
      <c r="D45" s="76" t="s">
        <v>6</v>
      </c>
      <c r="E45" s="77"/>
      <c r="F45" s="89">
        <f t="shared" si="0"/>
        <v>0</v>
      </c>
    </row>
    <row r="46" spans="1:6" s="78" customFormat="1" x14ac:dyDescent="0.2">
      <c r="A46" s="73">
        <v>45</v>
      </c>
      <c r="B46" s="74" t="s">
        <v>342</v>
      </c>
      <c r="C46" s="75">
        <v>10</v>
      </c>
      <c r="D46" s="76" t="s">
        <v>11</v>
      </c>
      <c r="E46" s="77"/>
      <c r="F46" s="89">
        <f t="shared" si="0"/>
        <v>0</v>
      </c>
    </row>
    <row r="47" spans="1:6" s="78" customFormat="1" x14ac:dyDescent="0.2">
      <c r="A47" s="73">
        <v>46</v>
      </c>
      <c r="B47" s="74" t="s">
        <v>343</v>
      </c>
      <c r="C47" s="75">
        <v>4</v>
      </c>
      <c r="D47" s="76" t="s">
        <v>6</v>
      </c>
      <c r="E47" s="77"/>
      <c r="F47" s="89">
        <f t="shared" si="0"/>
        <v>0</v>
      </c>
    </row>
    <row r="48" spans="1:6" s="78" customFormat="1" x14ac:dyDescent="0.2">
      <c r="A48" s="73">
        <v>47</v>
      </c>
      <c r="B48" s="74" t="s">
        <v>48</v>
      </c>
      <c r="C48" s="75">
        <v>7</v>
      </c>
      <c r="D48" s="76" t="s">
        <v>6</v>
      </c>
      <c r="E48" s="77"/>
      <c r="F48" s="89">
        <f t="shared" si="0"/>
        <v>0</v>
      </c>
    </row>
    <row r="49" spans="1:6" s="78" customFormat="1" x14ac:dyDescent="0.2">
      <c r="A49" s="73">
        <v>48</v>
      </c>
      <c r="B49" s="74" t="s">
        <v>301</v>
      </c>
      <c r="C49" s="75">
        <v>5</v>
      </c>
      <c r="D49" s="76" t="s">
        <v>11</v>
      </c>
      <c r="E49" s="77"/>
      <c r="F49" s="89">
        <f t="shared" si="0"/>
        <v>0</v>
      </c>
    </row>
    <row r="50" spans="1:6" s="78" customFormat="1" x14ac:dyDescent="0.2">
      <c r="A50" s="73">
        <v>49</v>
      </c>
      <c r="B50" s="74" t="s">
        <v>73</v>
      </c>
      <c r="C50" s="75">
        <v>20</v>
      </c>
      <c r="D50" s="76" t="s">
        <v>11</v>
      </c>
      <c r="E50" s="77"/>
      <c r="F50" s="89">
        <f t="shared" si="0"/>
        <v>0</v>
      </c>
    </row>
    <row r="51" spans="1:6" s="78" customFormat="1" x14ac:dyDescent="0.2">
      <c r="A51" s="73">
        <v>50</v>
      </c>
      <c r="B51" s="74" t="s">
        <v>341</v>
      </c>
      <c r="C51" s="75">
        <v>2</v>
      </c>
      <c r="D51" s="76" t="s">
        <v>11</v>
      </c>
      <c r="E51" s="77"/>
      <c r="F51" s="89">
        <f t="shared" si="0"/>
        <v>0</v>
      </c>
    </row>
    <row r="52" spans="1:6" s="78" customFormat="1" x14ac:dyDescent="0.2">
      <c r="A52" s="73">
        <v>51</v>
      </c>
      <c r="B52" s="74" t="s">
        <v>311</v>
      </c>
      <c r="C52" s="75">
        <v>300</v>
      </c>
      <c r="D52" s="76" t="s">
        <v>11</v>
      </c>
      <c r="E52" s="77"/>
      <c r="F52" s="89">
        <f t="shared" si="0"/>
        <v>0</v>
      </c>
    </row>
    <row r="53" spans="1:6" s="78" customFormat="1" x14ac:dyDescent="0.2">
      <c r="A53" s="73">
        <v>52</v>
      </c>
      <c r="B53" s="74" t="s">
        <v>328</v>
      </c>
      <c r="C53" s="75">
        <v>3</v>
      </c>
      <c r="D53" s="76" t="s">
        <v>11</v>
      </c>
      <c r="E53" s="77"/>
      <c r="F53" s="89">
        <f t="shared" si="0"/>
        <v>0</v>
      </c>
    </row>
    <row r="54" spans="1:6" s="78" customFormat="1" x14ac:dyDescent="0.2">
      <c r="A54" s="73">
        <v>53</v>
      </c>
      <c r="B54" s="74" t="s">
        <v>329</v>
      </c>
      <c r="C54" s="75">
        <v>3</v>
      </c>
      <c r="D54" s="76" t="s">
        <v>11</v>
      </c>
      <c r="E54" s="77"/>
      <c r="F54" s="89">
        <f t="shared" si="0"/>
        <v>0</v>
      </c>
    </row>
    <row r="55" spans="1:6" s="78" customFormat="1" x14ac:dyDescent="0.2">
      <c r="A55" s="73">
        <v>54</v>
      </c>
      <c r="B55" s="74" t="s">
        <v>330</v>
      </c>
      <c r="C55" s="75">
        <v>100</v>
      </c>
      <c r="D55" s="76" t="s">
        <v>11</v>
      </c>
      <c r="E55" s="77"/>
      <c r="F55" s="89">
        <f t="shared" si="0"/>
        <v>0</v>
      </c>
    </row>
    <row r="56" spans="1:6" s="78" customFormat="1" x14ac:dyDescent="0.2">
      <c r="A56" s="73">
        <v>55</v>
      </c>
      <c r="B56" s="74" t="s">
        <v>321</v>
      </c>
      <c r="C56" s="75">
        <v>15</v>
      </c>
      <c r="D56" s="76" t="s">
        <v>11</v>
      </c>
      <c r="E56" s="77"/>
      <c r="F56" s="89">
        <f t="shared" si="0"/>
        <v>0</v>
      </c>
    </row>
    <row r="57" spans="1:6" s="78" customFormat="1" x14ac:dyDescent="0.2">
      <c r="A57" s="73">
        <v>56</v>
      </c>
      <c r="B57" s="74" t="s">
        <v>54</v>
      </c>
      <c r="C57" s="75">
        <v>2</v>
      </c>
      <c r="D57" s="76" t="s">
        <v>11</v>
      </c>
      <c r="E57" s="77"/>
      <c r="F57" s="89">
        <f t="shared" si="0"/>
        <v>0</v>
      </c>
    </row>
    <row r="58" spans="1:6" s="78" customFormat="1" x14ac:dyDescent="0.2">
      <c r="A58" s="73">
        <v>57</v>
      </c>
      <c r="B58" s="74" t="s">
        <v>55</v>
      </c>
      <c r="C58" s="75">
        <v>4</v>
      </c>
      <c r="D58" s="76" t="s">
        <v>11</v>
      </c>
      <c r="E58" s="77"/>
      <c r="F58" s="89">
        <f t="shared" si="0"/>
        <v>0</v>
      </c>
    </row>
    <row r="59" spans="1:6" s="78" customFormat="1" x14ac:dyDescent="0.2">
      <c r="A59" s="73">
        <v>58</v>
      </c>
      <c r="B59" s="74" t="s">
        <v>347</v>
      </c>
      <c r="C59" s="75">
        <v>4</v>
      </c>
      <c r="D59" s="76" t="s">
        <v>11</v>
      </c>
      <c r="E59" s="77"/>
      <c r="F59" s="89">
        <f t="shared" si="0"/>
        <v>0</v>
      </c>
    </row>
    <row r="60" spans="1:6" s="78" customFormat="1" x14ac:dyDescent="0.2">
      <c r="A60" s="73">
        <v>59</v>
      </c>
      <c r="B60" s="74" t="s">
        <v>56</v>
      </c>
      <c r="C60" s="75">
        <v>1</v>
      </c>
      <c r="D60" s="76" t="s">
        <v>6</v>
      </c>
      <c r="E60" s="77"/>
      <c r="F60" s="89">
        <f t="shared" si="0"/>
        <v>0</v>
      </c>
    </row>
    <row r="61" spans="1:6" s="78" customFormat="1" x14ac:dyDescent="0.2">
      <c r="A61" s="73">
        <v>60</v>
      </c>
      <c r="B61" s="74" t="s">
        <v>339</v>
      </c>
      <c r="C61" s="75">
        <v>10</v>
      </c>
      <c r="D61" s="76" t="s">
        <v>11</v>
      </c>
      <c r="E61" s="77"/>
      <c r="F61" s="89">
        <f t="shared" si="0"/>
        <v>0</v>
      </c>
    </row>
    <row r="62" spans="1:6" s="78" customFormat="1" x14ac:dyDescent="0.2">
      <c r="A62" s="73">
        <v>61</v>
      </c>
      <c r="B62" s="74" t="s">
        <v>319</v>
      </c>
      <c r="C62" s="75">
        <v>18</v>
      </c>
      <c r="D62" s="76" t="s">
        <v>272</v>
      </c>
      <c r="E62" s="77"/>
      <c r="F62" s="89">
        <f t="shared" si="0"/>
        <v>0</v>
      </c>
    </row>
    <row r="63" spans="1:6" s="78" customFormat="1" x14ac:dyDescent="0.2">
      <c r="A63" s="73">
        <v>62</v>
      </c>
      <c r="B63" s="74" t="s">
        <v>320</v>
      </c>
      <c r="C63" s="75">
        <v>10</v>
      </c>
      <c r="D63" s="76" t="s">
        <v>11</v>
      </c>
      <c r="E63" s="77"/>
      <c r="F63" s="89">
        <f t="shared" si="0"/>
        <v>0</v>
      </c>
    </row>
    <row r="64" spans="1:6" s="78" customFormat="1" x14ac:dyDescent="0.2">
      <c r="A64" s="73">
        <v>63</v>
      </c>
      <c r="B64" s="74" t="s">
        <v>318</v>
      </c>
      <c r="C64" s="75">
        <v>12</v>
      </c>
      <c r="D64" s="76" t="s">
        <v>11</v>
      </c>
      <c r="E64" s="77"/>
      <c r="F64" s="89">
        <f t="shared" si="0"/>
        <v>0</v>
      </c>
    </row>
    <row r="65" spans="1:6" s="78" customFormat="1" x14ac:dyDescent="0.2">
      <c r="A65" s="73">
        <v>64</v>
      </c>
      <c r="B65" s="74" t="s">
        <v>317</v>
      </c>
      <c r="C65" s="75">
        <v>29</v>
      </c>
      <c r="D65" s="76" t="s">
        <v>11</v>
      </c>
      <c r="E65" s="77"/>
      <c r="F65" s="89">
        <f t="shared" si="0"/>
        <v>0</v>
      </c>
    </row>
    <row r="66" spans="1:6" s="78" customFormat="1" x14ac:dyDescent="0.2">
      <c r="A66" s="73">
        <v>65</v>
      </c>
      <c r="B66" s="74" t="s">
        <v>348</v>
      </c>
      <c r="C66" s="75">
        <v>10</v>
      </c>
      <c r="D66" s="76" t="s">
        <v>11</v>
      </c>
      <c r="E66" s="77"/>
      <c r="F66" s="89">
        <f t="shared" si="0"/>
        <v>0</v>
      </c>
    </row>
    <row r="67" spans="1:6" s="78" customFormat="1" x14ac:dyDescent="0.2">
      <c r="A67" s="73">
        <v>66</v>
      </c>
      <c r="B67" s="74" t="s">
        <v>314</v>
      </c>
      <c r="C67" s="75">
        <v>3</v>
      </c>
      <c r="D67" s="76" t="s">
        <v>11</v>
      </c>
      <c r="E67" s="77"/>
      <c r="F67" s="89">
        <f t="shared" ref="F67:F69" si="1">C67*E67</f>
        <v>0</v>
      </c>
    </row>
    <row r="68" spans="1:6" s="78" customFormat="1" x14ac:dyDescent="0.2">
      <c r="A68" s="73">
        <v>67</v>
      </c>
      <c r="B68" s="74" t="s">
        <v>337</v>
      </c>
      <c r="C68" s="75">
        <v>9</v>
      </c>
      <c r="D68" s="76" t="s">
        <v>11</v>
      </c>
      <c r="E68" s="77"/>
      <c r="F68" s="89">
        <f t="shared" si="1"/>
        <v>0</v>
      </c>
    </row>
    <row r="69" spans="1:6" s="78" customFormat="1" x14ac:dyDescent="0.2">
      <c r="A69" s="73">
        <v>68</v>
      </c>
      <c r="B69" s="79" t="s">
        <v>322</v>
      </c>
      <c r="C69" s="75">
        <v>26</v>
      </c>
      <c r="D69" s="76" t="s">
        <v>6</v>
      </c>
      <c r="E69" s="77"/>
      <c r="F69" s="89">
        <f t="shared" si="1"/>
        <v>0</v>
      </c>
    </row>
    <row r="70" spans="1:6" s="78" customFormat="1" x14ac:dyDescent="0.2">
      <c r="A70" s="73">
        <v>69</v>
      </c>
      <c r="B70" s="79" t="s">
        <v>323</v>
      </c>
      <c r="C70" s="75">
        <v>1</v>
      </c>
      <c r="D70" s="76" t="s">
        <v>6</v>
      </c>
      <c r="E70" s="77"/>
      <c r="F70" s="89">
        <f>C70*E70</f>
        <v>0</v>
      </c>
    </row>
    <row r="71" spans="1:6" x14ac:dyDescent="0.2">
      <c r="A71" s="80"/>
      <c r="B71" s="81"/>
      <c r="C71" s="82"/>
      <c r="D71" s="83"/>
      <c r="E71" s="84" t="s">
        <v>90</v>
      </c>
      <c r="F71" s="90">
        <f>SUM(F2:F70)</f>
        <v>0</v>
      </c>
    </row>
  </sheetData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A32DD-2ECB-4FAC-983D-589656A40D67}">
  <dimension ref="A1:AM72"/>
  <sheetViews>
    <sheetView topLeftCell="A49" zoomScaleNormal="100" workbookViewId="0">
      <selection activeCell="B58" sqref="B58"/>
    </sheetView>
  </sheetViews>
  <sheetFormatPr defaultRowHeight="26.25" customHeight="1" x14ac:dyDescent="0.2"/>
  <cols>
    <col min="1" max="1" width="3.85546875" style="112" customWidth="1"/>
    <col min="2" max="2" width="41.140625" style="113" customWidth="1"/>
    <col min="3" max="3" width="5.7109375" style="114" bestFit="1" customWidth="1"/>
    <col min="4" max="4" width="4.5703125" style="115" bestFit="1" customWidth="1"/>
    <col min="5" max="5" width="10" style="115" customWidth="1"/>
    <col min="6" max="6" width="9.140625" style="115" customWidth="1"/>
    <col min="7" max="7" width="6" style="115" customWidth="1"/>
    <col min="8" max="8" width="5.140625" style="115" customWidth="1"/>
    <col min="9" max="9" width="4.5703125" style="115" customWidth="1"/>
    <col min="10" max="11" width="5.140625" style="115" customWidth="1"/>
    <col min="12" max="12" width="4.28515625" style="115" customWidth="1"/>
    <col min="13" max="13" width="4.5703125" style="115" customWidth="1"/>
    <col min="14" max="14" width="4.7109375" style="115" customWidth="1"/>
    <col min="15" max="15" width="5" style="115" customWidth="1"/>
    <col min="16" max="16" width="5.5703125" style="115" customWidth="1"/>
    <col min="17" max="17" width="5.28515625" style="115" customWidth="1"/>
    <col min="18" max="18" width="4.5703125" style="115" customWidth="1"/>
    <col min="19" max="19" width="5.140625" style="115" customWidth="1"/>
    <col min="20" max="20" width="5.42578125" style="115" customWidth="1"/>
    <col min="21" max="21" width="4.28515625" style="115" customWidth="1"/>
    <col min="22" max="22" width="5" style="115" customWidth="1"/>
    <col min="23" max="23" width="5.28515625" style="115" customWidth="1"/>
    <col min="24" max="24" width="4.28515625" style="115" customWidth="1"/>
    <col min="25" max="25" width="4.85546875" style="115" customWidth="1"/>
    <col min="26" max="26" width="4.140625" style="115" customWidth="1"/>
    <col min="27" max="28" width="4.42578125" style="115" customWidth="1"/>
    <col min="29" max="29" width="5.28515625" style="115" customWidth="1"/>
    <col min="30" max="30" width="4.28515625" style="115" customWidth="1"/>
    <col min="31" max="31" width="4.85546875" style="115" customWidth="1"/>
    <col min="32" max="37" width="6.28515625" style="115" customWidth="1"/>
    <col min="38" max="39" width="5.42578125" style="115" customWidth="1"/>
    <col min="40" max="16384" width="9.140625" style="115"/>
  </cols>
  <sheetData>
    <row r="1" spans="1:39" s="98" customFormat="1" ht="39.75" customHeight="1" x14ac:dyDescent="0.2">
      <c r="A1" s="95" t="s">
        <v>195</v>
      </c>
      <c r="B1" s="96" t="s">
        <v>194</v>
      </c>
      <c r="C1" s="97" t="s">
        <v>193</v>
      </c>
      <c r="D1" s="95" t="s">
        <v>192</v>
      </c>
      <c r="E1" s="96" t="s">
        <v>191</v>
      </c>
      <c r="F1" s="96" t="s">
        <v>190</v>
      </c>
      <c r="G1" s="95" t="s">
        <v>276</v>
      </c>
      <c r="H1" s="96" t="s">
        <v>282</v>
      </c>
      <c r="I1" s="96" t="s">
        <v>294</v>
      </c>
      <c r="J1" s="95" t="s">
        <v>281</v>
      </c>
      <c r="K1" s="95" t="s">
        <v>293</v>
      </c>
      <c r="L1" s="96" t="s">
        <v>291</v>
      </c>
      <c r="M1" s="95" t="s">
        <v>363</v>
      </c>
      <c r="N1" s="95" t="s">
        <v>284</v>
      </c>
      <c r="O1" s="95" t="s">
        <v>297</v>
      </c>
      <c r="P1" s="95" t="s">
        <v>298</v>
      </c>
      <c r="Q1" s="95" t="s">
        <v>274</v>
      </c>
      <c r="R1" s="95" t="s">
        <v>275</v>
      </c>
      <c r="S1" s="95" t="s">
        <v>277</v>
      </c>
      <c r="T1" s="95" t="s">
        <v>289</v>
      </c>
      <c r="U1" s="95" t="s">
        <v>278</v>
      </c>
      <c r="V1" s="95" t="s">
        <v>280</v>
      </c>
      <c r="W1" s="95" t="s">
        <v>273</v>
      </c>
      <c r="X1" s="96" t="s">
        <v>355</v>
      </c>
      <c r="Y1" s="96" t="s">
        <v>295</v>
      </c>
      <c r="Z1" s="96" t="s">
        <v>390</v>
      </c>
      <c r="AA1" s="96" t="s">
        <v>279</v>
      </c>
      <c r="AB1" s="96" t="s">
        <v>287</v>
      </c>
      <c r="AC1" s="96" t="s">
        <v>286</v>
      </c>
      <c r="AD1" s="96" t="s">
        <v>288</v>
      </c>
      <c r="AE1" s="96" t="s">
        <v>290</v>
      </c>
      <c r="AF1" s="96" t="s">
        <v>377</v>
      </c>
      <c r="AG1" s="96" t="s">
        <v>378</v>
      </c>
      <c r="AH1" s="96" t="s">
        <v>389</v>
      </c>
      <c r="AI1" s="96" t="s">
        <v>370</v>
      </c>
      <c r="AJ1" s="95" t="s">
        <v>285</v>
      </c>
      <c r="AK1" s="96" t="s">
        <v>388</v>
      </c>
      <c r="AL1" s="96" t="s">
        <v>387</v>
      </c>
      <c r="AM1" s="96" t="s">
        <v>366</v>
      </c>
    </row>
    <row r="2" spans="1:39" s="105" customFormat="1" ht="26.25" customHeight="1" x14ac:dyDescent="0.2">
      <c r="A2" s="99" t="s">
        <v>189</v>
      </c>
      <c r="B2" s="100" t="s">
        <v>10</v>
      </c>
      <c r="C2" s="101">
        <f t="shared" ref="C2:C33" si="0">SUM(G2:AM2)</f>
        <v>8</v>
      </c>
      <c r="D2" s="102" t="s">
        <v>11</v>
      </c>
      <c r="E2" s="103"/>
      <c r="F2" s="104">
        <f t="shared" ref="F2:F64" si="1">C2*E2</f>
        <v>0</v>
      </c>
      <c r="G2" s="102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>
        <v>5</v>
      </c>
      <c r="AC2" s="101"/>
      <c r="AD2" s="101"/>
      <c r="AE2" s="101"/>
      <c r="AF2" s="101"/>
      <c r="AG2" s="101"/>
      <c r="AH2" s="101">
        <v>3</v>
      </c>
      <c r="AI2" s="101"/>
      <c r="AJ2" s="101"/>
      <c r="AK2" s="101"/>
      <c r="AL2" s="101"/>
      <c r="AM2" s="101"/>
    </row>
    <row r="3" spans="1:39" s="105" customFormat="1" ht="26.25" customHeight="1" x14ac:dyDescent="0.2">
      <c r="A3" s="99" t="s">
        <v>187</v>
      </c>
      <c r="B3" s="100" t="s">
        <v>381</v>
      </c>
      <c r="C3" s="101">
        <f t="shared" si="0"/>
        <v>1</v>
      </c>
      <c r="D3" s="102" t="s">
        <v>11</v>
      </c>
      <c r="E3" s="103"/>
      <c r="F3" s="104">
        <f t="shared" si="1"/>
        <v>0</v>
      </c>
      <c r="G3" s="102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>
        <v>1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</row>
    <row r="4" spans="1:39" s="105" customFormat="1" ht="26.25" customHeight="1" x14ac:dyDescent="0.2">
      <c r="A4" s="99" t="s">
        <v>185</v>
      </c>
      <c r="B4" s="100" t="s">
        <v>68</v>
      </c>
      <c r="C4" s="101">
        <f t="shared" si="0"/>
        <v>4</v>
      </c>
      <c r="D4" s="102" t="s">
        <v>11</v>
      </c>
      <c r="E4" s="103"/>
      <c r="F4" s="104">
        <f t="shared" si="1"/>
        <v>0</v>
      </c>
      <c r="G4" s="102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>
        <v>4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</row>
    <row r="5" spans="1:39" s="105" customFormat="1" ht="26.25" customHeight="1" x14ac:dyDescent="0.2">
      <c r="A5" s="99" t="s">
        <v>184</v>
      </c>
      <c r="B5" s="100" t="s">
        <v>12</v>
      </c>
      <c r="C5" s="101">
        <f t="shared" si="0"/>
        <v>14</v>
      </c>
      <c r="D5" s="102" t="s">
        <v>11</v>
      </c>
      <c r="E5" s="103"/>
      <c r="F5" s="104">
        <f t="shared" si="1"/>
        <v>0</v>
      </c>
      <c r="G5" s="102"/>
      <c r="H5" s="101"/>
      <c r="I5" s="101"/>
      <c r="J5" s="101"/>
      <c r="K5" s="101"/>
      <c r="L5" s="101"/>
      <c r="M5" s="101"/>
      <c r="N5" s="101"/>
      <c r="O5" s="101"/>
      <c r="P5" s="101"/>
      <c r="Q5" s="101">
        <v>4</v>
      </c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>
        <v>10</v>
      </c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</row>
    <row r="6" spans="1:39" s="105" customFormat="1" ht="34.5" customHeight="1" x14ac:dyDescent="0.2">
      <c r="A6" s="99" t="s">
        <v>183</v>
      </c>
      <c r="B6" s="100" t="s">
        <v>13</v>
      </c>
      <c r="C6" s="101">
        <f t="shared" si="0"/>
        <v>7</v>
      </c>
      <c r="D6" s="102" t="s">
        <v>11</v>
      </c>
      <c r="E6" s="103"/>
      <c r="F6" s="104">
        <f t="shared" si="1"/>
        <v>0</v>
      </c>
      <c r="G6" s="102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>
        <v>2</v>
      </c>
      <c r="AH6" s="101">
        <v>5</v>
      </c>
      <c r="AI6" s="101"/>
      <c r="AJ6" s="101"/>
      <c r="AK6" s="101"/>
      <c r="AL6" s="101"/>
      <c r="AM6" s="101"/>
    </row>
    <row r="7" spans="1:39" s="105" customFormat="1" ht="30" customHeight="1" x14ac:dyDescent="0.2">
      <c r="A7" s="99" t="s">
        <v>182</v>
      </c>
      <c r="B7" s="100" t="s">
        <v>14</v>
      </c>
      <c r="C7" s="101">
        <f t="shared" si="0"/>
        <v>4</v>
      </c>
      <c r="D7" s="102" t="s">
        <v>11</v>
      </c>
      <c r="E7" s="103"/>
      <c r="F7" s="104">
        <f t="shared" si="1"/>
        <v>0</v>
      </c>
      <c r="G7" s="102"/>
      <c r="H7" s="101"/>
      <c r="I7" s="101"/>
      <c r="J7" s="101"/>
      <c r="K7" s="101"/>
      <c r="L7" s="101"/>
      <c r="M7" s="101"/>
      <c r="N7" s="101"/>
      <c r="O7" s="101"/>
      <c r="P7" s="101"/>
      <c r="Q7" s="101">
        <v>4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</row>
    <row r="8" spans="1:39" s="105" customFormat="1" ht="26.25" customHeight="1" x14ac:dyDescent="0.2">
      <c r="A8" s="99" t="s">
        <v>181</v>
      </c>
      <c r="B8" s="100" t="s">
        <v>15</v>
      </c>
      <c r="C8" s="101">
        <f t="shared" si="0"/>
        <v>3</v>
      </c>
      <c r="D8" s="102" t="s">
        <v>11</v>
      </c>
      <c r="E8" s="103"/>
      <c r="F8" s="104">
        <f t="shared" si="1"/>
        <v>0</v>
      </c>
      <c r="G8" s="102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>
        <v>3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</row>
    <row r="9" spans="1:39" s="105" customFormat="1" ht="26.25" customHeight="1" x14ac:dyDescent="0.2">
      <c r="A9" s="99" t="s">
        <v>180</v>
      </c>
      <c r="B9" s="100" t="s">
        <v>18</v>
      </c>
      <c r="C9" s="101">
        <f t="shared" si="0"/>
        <v>23</v>
      </c>
      <c r="D9" s="102" t="s">
        <v>11</v>
      </c>
      <c r="E9" s="103"/>
      <c r="F9" s="104">
        <f t="shared" si="1"/>
        <v>0</v>
      </c>
      <c r="G9" s="101">
        <v>4</v>
      </c>
      <c r="H9" s="101"/>
      <c r="I9" s="101"/>
      <c r="J9" s="101"/>
      <c r="K9" s="101"/>
      <c r="L9" s="101"/>
      <c r="M9" s="101"/>
      <c r="N9" s="101"/>
      <c r="O9" s="101"/>
      <c r="P9" s="101"/>
      <c r="Q9" s="101">
        <v>10</v>
      </c>
      <c r="R9" s="101"/>
      <c r="S9" s="101"/>
      <c r="T9" s="101">
        <v>4</v>
      </c>
      <c r="U9" s="101"/>
      <c r="V9" s="101"/>
      <c r="W9" s="101"/>
      <c r="X9" s="101"/>
      <c r="Y9" s="101"/>
      <c r="Z9" s="101"/>
      <c r="AA9" s="101"/>
      <c r="AB9" s="101">
        <v>5</v>
      </c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</row>
    <row r="10" spans="1:39" s="105" customFormat="1" ht="30" customHeight="1" x14ac:dyDescent="0.2">
      <c r="A10" s="99" t="s">
        <v>179</v>
      </c>
      <c r="B10" s="100" t="s">
        <v>19</v>
      </c>
      <c r="C10" s="101">
        <f t="shared" si="0"/>
        <v>161</v>
      </c>
      <c r="D10" s="102" t="s">
        <v>11</v>
      </c>
      <c r="E10" s="103"/>
      <c r="F10" s="104">
        <f t="shared" si="1"/>
        <v>0</v>
      </c>
      <c r="G10" s="101">
        <v>25</v>
      </c>
      <c r="H10" s="101">
        <v>15</v>
      </c>
      <c r="I10" s="101">
        <v>5</v>
      </c>
      <c r="J10" s="101">
        <v>10</v>
      </c>
      <c r="K10" s="101">
        <v>6</v>
      </c>
      <c r="L10" s="101"/>
      <c r="M10" s="101"/>
      <c r="N10" s="101"/>
      <c r="O10" s="101">
        <v>20</v>
      </c>
      <c r="P10" s="101"/>
      <c r="Q10" s="101">
        <v>15</v>
      </c>
      <c r="R10" s="101">
        <v>20</v>
      </c>
      <c r="S10" s="101">
        <v>5</v>
      </c>
      <c r="T10" s="101">
        <v>4</v>
      </c>
      <c r="U10" s="101"/>
      <c r="V10" s="101">
        <v>8</v>
      </c>
      <c r="W10" s="101"/>
      <c r="X10" s="101"/>
      <c r="Y10" s="101">
        <v>7</v>
      </c>
      <c r="Z10" s="101"/>
      <c r="AA10" s="101"/>
      <c r="AB10" s="101">
        <v>5</v>
      </c>
      <c r="AC10" s="101"/>
      <c r="AD10" s="101"/>
      <c r="AE10" s="101">
        <v>12</v>
      </c>
      <c r="AF10" s="101"/>
      <c r="AG10" s="101"/>
      <c r="AH10" s="101"/>
      <c r="AI10" s="101"/>
      <c r="AJ10" s="101"/>
      <c r="AK10" s="101">
        <v>4</v>
      </c>
      <c r="AL10" s="101"/>
      <c r="AM10" s="101"/>
    </row>
    <row r="11" spans="1:39" s="105" customFormat="1" ht="30" customHeight="1" x14ac:dyDescent="0.2">
      <c r="A11" s="99" t="s">
        <v>178</v>
      </c>
      <c r="B11" s="100" t="s">
        <v>16</v>
      </c>
      <c r="C11" s="101">
        <f t="shared" si="0"/>
        <v>6</v>
      </c>
      <c r="D11" s="102" t="s">
        <v>11</v>
      </c>
      <c r="E11" s="103"/>
      <c r="F11" s="104">
        <f t="shared" si="1"/>
        <v>0</v>
      </c>
      <c r="G11" s="101"/>
      <c r="H11" s="101"/>
      <c r="I11" s="101">
        <v>4</v>
      </c>
      <c r="J11" s="101"/>
      <c r="K11" s="101">
        <v>2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</row>
    <row r="12" spans="1:39" s="105" customFormat="1" ht="26.25" customHeight="1" x14ac:dyDescent="0.2">
      <c r="A12" s="99" t="s">
        <v>177</v>
      </c>
      <c r="B12" s="100" t="s">
        <v>350</v>
      </c>
      <c r="C12" s="101">
        <f t="shared" si="0"/>
        <v>2</v>
      </c>
      <c r="D12" s="102" t="s">
        <v>272</v>
      </c>
      <c r="E12" s="103"/>
      <c r="F12" s="104">
        <f t="shared" si="1"/>
        <v>0</v>
      </c>
      <c r="G12" s="102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>
        <v>1</v>
      </c>
      <c r="AC12" s="101">
        <v>1</v>
      </c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</row>
    <row r="13" spans="1:39" s="105" customFormat="1" ht="26.25" customHeight="1" x14ac:dyDescent="0.2">
      <c r="A13" s="99" t="s">
        <v>176</v>
      </c>
      <c r="B13" s="100" t="s">
        <v>379</v>
      </c>
      <c r="C13" s="101">
        <f t="shared" si="0"/>
        <v>1</v>
      </c>
      <c r="D13" s="102" t="s">
        <v>6</v>
      </c>
      <c r="E13" s="103"/>
      <c r="F13" s="104">
        <f t="shared" si="1"/>
        <v>0</v>
      </c>
      <c r="G13" s="102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>
        <v>1</v>
      </c>
      <c r="AG13" s="101"/>
      <c r="AH13" s="101"/>
      <c r="AI13" s="101"/>
      <c r="AJ13" s="101"/>
      <c r="AK13" s="101"/>
      <c r="AL13" s="101"/>
      <c r="AM13" s="101"/>
    </row>
    <row r="14" spans="1:39" s="105" customFormat="1" ht="26.25" customHeight="1" x14ac:dyDescent="0.2">
      <c r="A14" s="99" t="s">
        <v>175</v>
      </c>
      <c r="B14" s="100" t="s">
        <v>23</v>
      </c>
      <c r="C14" s="101">
        <f t="shared" si="0"/>
        <v>11</v>
      </c>
      <c r="D14" s="102" t="s">
        <v>11</v>
      </c>
      <c r="E14" s="103"/>
      <c r="F14" s="104">
        <f t="shared" si="1"/>
        <v>0</v>
      </c>
      <c r="G14" s="102"/>
      <c r="H14" s="101"/>
      <c r="I14" s="101"/>
      <c r="J14" s="101"/>
      <c r="K14" s="101"/>
      <c r="L14" s="101"/>
      <c r="M14" s="101"/>
      <c r="N14" s="101"/>
      <c r="O14" s="101">
        <v>5</v>
      </c>
      <c r="P14" s="101"/>
      <c r="Q14" s="101">
        <v>5</v>
      </c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>
        <v>1</v>
      </c>
      <c r="AH14" s="101"/>
      <c r="AI14" s="101"/>
      <c r="AJ14" s="101"/>
      <c r="AK14" s="101"/>
      <c r="AL14" s="101"/>
      <c r="AM14" s="101"/>
    </row>
    <row r="15" spans="1:39" s="105" customFormat="1" ht="26.25" customHeight="1" x14ac:dyDescent="0.2">
      <c r="A15" s="99" t="s">
        <v>174</v>
      </c>
      <c r="B15" s="100" t="s">
        <v>382</v>
      </c>
      <c r="C15" s="101">
        <f t="shared" si="0"/>
        <v>1</v>
      </c>
      <c r="D15" s="102" t="s">
        <v>6</v>
      </c>
      <c r="E15" s="103"/>
      <c r="F15" s="104">
        <f t="shared" si="1"/>
        <v>0</v>
      </c>
      <c r="G15" s="102"/>
      <c r="H15" s="101"/>
      <c r="I15" s="101">
        <v>1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</row>
    <row r="16" spans="1:39" s="105" customFormat="1" ht="33.75" customHeight="1" x14ac:dyDescent="0.2">
      <c r="A16" s="99" t="s">
        <v>173</v>
      </c>
      <c r="B16" s="100" t="s">
        <v>26</v>
      </c>
      <c r="C16" s="101">
        <f t="shared" si="0"/>
        <v>50</v>
      </c>
      <c r="D16" s="102" t="s">
        <v>6</v>
      </c>
      <c r="E16" s="103"/>
      <c r="F16" s="104">
        <f t="shared" si="1"/>
        <v>0</v>
      </c>
      <c r="G16" s="102"/>
      <c r="H16" s="101"/>
      <c r="I16" s="101">
        <v>6</v>
      </c>
      <c r="J16" s="101">
        <v>6</v>
      </c>
      <c r="K16" s="101"/>
      <c r="L16" s="101"/>
      <c r="M16" s="101"/>
      <c r="N16" s="101">
        <v>5</v>
      </c>
      <c r="O16" s="101"/>
      <c r="P16" s="101"/>
      <c r="Q16" s="101">
        <v>3</v>
      </c>
      <c r="R16" s="101"/>
      <c r="S16" s="101"/>
      <c r="T16" s="101">
        <v>5</v>
      </c>
      <c r="U16" s="101">
        <v>5</v>
      </c>
      <c r="V16" s="101"/>
      <c r="W16" s="101"/>
      <c r="X16" s="101"/>
      <c r="Y16" s="101"/>
      <c r="Z16" s="101"/>
      <c r="AA16" s="101"/>
      <c r="AB16" s="101">
        <v>10</v>
      </c>
      <c r="AC16" s="101"/>
      <c r="AD16" s="101"/>
      <c r="AE16" s="101">
        <v>8</v>
      </c>
      <c r="AF16" s="101"/>
      <c r="AG16" s="101"/>
      <c r="AH16" s="101">
        <v>2</v>
      </c>
      <c r="AI16" s="101"/>
      <c r="AJ16" s="101"/>
      <c r="AK16" s="101"/>
      <c r="AL16" s="101"/>
      <c r="AM16" s="101"/>
    </row>
    <row r="17" spans="1:39" s="105" customFormat="1" ht="26.25" customHeight="1" x14ac:dyDescent="0.2">
      <c r="A17" s="99" t="s">
        <v>172</v>
      </c>
      <c r="B17" s="100" t="s">
        <v>27</v>
      </c>
      <c r="C17" s="101">
        <f t="shared" si="0"/>
        <v>32</v>
      </c>
      <c r="D17" s="102" t="s">
        <v>11</v>
      </c>
      <c r="E17" s="103"/>
      <c r="F17" s="104">
        <f t="shared" si="1"/>
        <v>0</v>
      </c>
      <c r="G17" s="102"/>
      <c r="H17" s="101"/>
      <c r="I17" s="101"/>
      <c r="J17" s="101">
        <v>6</v>
      </c>
      <c r="K17" s="101"/>
      <c r="L17" s="101"/>
      <c r="M17" s="101"/>
      <c r="N17" s="101"/>
      <c r="O17" s="101"/>
      <c r="P17" s="101"/>
      <c r="Q17" s="101">
        <v>12</v>
      </c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>
        <v>10</v>
      </c>
      <c r="AC17" s="101"/>
      <c r="AD17" s="101"/>
      <c r="AE17" s="101">
        <v>4</v>
      </c>
      <c r="AF17" s="101"/>
      <c r="AG17" s="101"/>
      <c r="AH17" s="101"/>
      <c r="AI17" s="101"/>
      <c r="AJ17" s="101"/>
      <c r="AK17" s="101"/>
      <c r="AL17" s="101"/>
      <c r="AM17" s="101"/>
    </row>
    <row r="18" spans="1:39" s="105" customFormat="1" ht="26.25" customHeight="1" x14ac:dyDescent="0.2">
      <c r="A18" s="99" t="s">
        <v>171</v>
      </c>
      <c r="B18" s="100" t="s">
        <v>309</v>
      </c>
      <c r="C18" s="101">
        <f t="shared" si="0"/>
        <v>35</v>
      </c>
      <c r="D18" s="102" t="s">
        <v>11</v>
      </c>
      <c r="E18" s="103"/>
      <c r="F18" s="104">
        <f t="shared" si="1"/>
        <v>0</v>
      </c>
      <c r="G18" s="102"/>
      <c r="H18" s="101">
        <v>10</v>
      </c>
      <c r="I18" s="101"/>
      <c r="J18" s="101"/>
      <c r="K18" s="101"/>
      <c r="L18" s="101"/>
      <c r="M18" s="101"/>
      <c r="N18" s="101"/>
      <c r="O18" s="101">
        <v>10</v>
      </c>
      <c r="P18" s="101"/>
      <c r="Q18" s="101"/>
      <c r="R18" s="101"/>
      <c r="S18" s="101">
        <v>2</v>
      </c>
      <c r="T18" s="101"/>
      <c r="U18" s="101"/>
      <c r="V18" s="101"/>
      <c r="W18" s="101"/>
      <c r="X18" s="101"/>
      <c r="Y18" s="101"/>
      <c r="Z18" s="101"/>
      <c r="AA18" s="101">
        <v>12</v>
      </c>
      <c r="AB18" s="101"/>
      <c r="AC18" s="101"/>
      <c r="AD18" s="101"/>
      <c r="AE18" s="101"/>
      <c r="AF18" s="101"/>
      <c r="AG18" s="101">
        <v>1</v>
      </c>
      <c r="AH18" s="101"/>
      <c r="AI18" s="101"/>
      <c r="AJ18" s="101"/>
      <c r="AK18" s="101"/>
      <c r="AL18" s="101"/>
      <c r="AM18" s="101"/>
    </row>
    <row r="19" spans="1:39" s="105" customFormat="1" ht="26.25" customHeight="1" x14ac:dyDescent="0.2">
      <c r="A19" s="99" t="s">
        <v>170</v>
      </c>
      <c r="B19" s="100" t="s">
        <v>364</v>
      </c>
      <c r="C19" s="101">
        <f t="shared" si="0"/>
        <v>2</v>
      </c>
      <c r="D19" s="102" t="s">
        <v>6</v>
      </c>
      <c r="E19" s="103"/>
      <c r="F19" s="104">
        <f t="shared" si="1"/>
        <v>0</v>
      </c>
      <c r="G19" s="102"/>
      <c r="H19" s="101"/>
      <c r="I19" s="101"/>
      <c r="J19" s="101"/>
      <c r="K19" s="101"/>
      <c r="L19" s="101"/>
      <c r="M19" s="101"/>
      <c r="N19" s="101"/>
      <c r="O19" s="101"/>
      <c r="P19" s="101"/>
      <c r="Q19" s="101">
        <v>2</v>
      </c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</row>
    <row r="20" spans="1:39" s="105" customFormat="1" ht="26.25" customHeight="1" x14ac:dyDescent="0.2">
      <c r="A20" s="99" t="s">
        <v>168</v>
      </c>
      <c r="B20" s="100" t="s">
        <v>367</v>
      </c>
      <c r="C20" s="101">
        <f t="shared" si="0"/>
        <v>3</v>
      </c>
      <c r="D20" s="102" t="s">
        <v>11</v>
      </c>
      <c r="E20" s="103"/>
      <c r="F20" s="104">
        <f t="shared" si="1"/>
        <v>0</v>
      </c>
      <c r="G20" s="101">
        <v>1</v>
      </c>
      <c r="H20" s="101"/>
      <c r="I20" s="101"/>
      <c r="J20" s="101"/>
      <c r="K20" s="101">
        <v>2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</row>
    <row r="21" spans="1:39" s="105" customFormat="1" ht="26.25" customHeight="1" x14ac:dyDescent="0.2">
      <c r="A21" s="99" t="s">
        <v>167</v>
      </c>
      <c r="B21" s="100" t="s">
        <v>310</v>
      </c>
      <c r="C21" s="101">
        <f t="shared" si="0"/>
        <v>2</v>
      </c>
      <c r="D21" s="102" t="s">
        <v>6</v>
      </c>
      <c r="E21" s="103"/>
      <c r="F21" s="104">
        <f t="shared" si="1"/>
        <v>0</v>
      </c>
      <c r="G21" s="101">
        <v>1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>
        <v>1</v>
      </c>
      <c r="AL21" s="101"/>
      <c r="AM21" s="101"/>
    </row>
    <row r="22" spans="1:39" s="105" customFormat="1" ht="33.75" customHeight="1" x14ac:dyDescent="0.2">
      <c r="A22" s="99" t="s">
        <v>166</v>
      </c>
      <c r="B22" s="100" t="s">
        <v>332</v>
      </c>
      <c r="C22" s="101">
        <f t="shared" si="0"/>
        <v>3</v>
      </c>
      <c r="D22" s="102" t="s">
        <v>133</v>
      </c>
      <c r="E22" s="103"/>
      <c r="F22" s="104">
        <f t="shared" si="1"/>
        <v>0</v>
      </c>
      <c r="G22" s="102"/>
      <c r="H22" s="101"/>
      <c r="I22" s="101">
        <v>3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1:39" s="105" customFormat="1" ht="26.25" customHeight="1" x14ac:dyDescent="0.2">
      <c r="A23" s="99" t="s">
        <v>165</v>
      </c>
      <c r="B23" s="100" t="s">
        <v>335</v>
      </c>
      <c r="C23" s="101">
        <f t="shared" si="0"/>
        <v>6</v>
      </c>
      <c r="D23" s="102" t="s">
        <v>133</v>
      </c>
      <c r="E23" s="103"/>
      <c r="F23" s="104">
        <f t="shared" si="1"/>
        <v>0</v>
      </c>
      <c r="G23" s="102"/>
      <c r="H23" s="101"/>
      <c r="I23" s="101">
        <v>6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</row>
    <row r="24" spans="1:39" s="105" customFormat="1" ht="26.25" customHeight="1" x14ac:dyDescent="0.2">
      <c r="A24" s="99" t="s">
        <v>164</v>
      </c>
      <c r="B24" s="100" t="s">
        <v>333</v>
      </c>
      <c r="C24" s="101">
        <f t="shared" si="0"/>
        <v>2</v>
      </c>
      <c r="D24" s="102" t="s">
        <v>133</v>
      </c>
      <c r="E24" s="103"/>
      <c r="F24" s="104">
        <f t="shared" si="1"/>
        <v>0</v>
      </c>
      <c r="G24" s="102"/>
      <c r="H24" s="101"/>
      <c r="I24" s="101">
        <v>2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</row>
    <row r="25" spans="1:39" s="105" customFormat="1" ht="33.75" customHeight="1" x14ac:dyDescent="0.2">
      <c r="A25" s="99" t="s">
        <v>163</v>
      </c>
      <c r="B25" s="100" t="s">
        <v>349</v>
      </c>
      <c r="C25" s="101">
        <f t="shared" si="0"/>
        <v>100</v>
      </c>
      <c r="D25" s="102" t="s">
        <v>11</v>
      </c>
      <c r="E25" s="103"/>
      <c r="F25" s="104">
        <f t="shared" si="1"/>
        <v>0</v>
      </c>
      <c r="G25" s="102"/>
      <c r="H25" s="101">
        <v>100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</row>
    <row r="26" spans="1:39" s="105" customFormat="1" ht="26.25" customHeight="1" x14ac:dyDescent="0.2">
      <c r="A26" s="99" t="s">
        <v>162</v>
      </c>
      <c r="B26" s="100" t="s">
        <v>356</v>
      </c>
      <c r="C26" s="101">
        <f t="shared" si="0"/>
        <v>10</v>
      </c>
      <c r="D26" s="102" t="s">
        <v>11</v>
      </c>
      <c r="E26" s="103"/>
      <c r="F26" s="104">
        <f t="shared" si="1"/>
        <v>0</v>
      </c>
      <c r="G26" s="102"/>
      <c r="H26" s="101"/>
      <c r="I26" s="101"/>
      <c r="J26" s="101">
        <v>2</v>
      </c>
      <c r="K26" s="101">
        <v>4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>
        <v>4</v>
      </c>
      <c r="AK26" s="101"/>
      <c r="AL26" s="101"/>
      <c r="AM26" s="101"/>
    </row>
    <row r="27" spans="1:39" s="105" customFormat="1" ht="26.25" customHeight="1" x14ac:dyDescent="0.2">
      <c r="A27" s="99" t="s">
        <v>161</v>
      </c>
      <c r="B27" s="100" t="s">
        <v>368</v>
      </c>
      <c r="C27" s="101">
        <f t="shared" si="0"/>
        <v>9</v>
      </c>
      <c r="D27" s="102" t="s">
        <v>11</v>
      </c>
      <c r="E27" s="103"/>
      <c r="F27" s="104">
        <f t="shared" si="1"/>
        <v>0</v>
      </c>
      <c r="G27" s="102"/>
      <c r="H27" s="101"/>
      <c r="I27" s="101"/>
      <c r="J27" s="101"/>
      <c r="K27" s="101"/>
      <c r="L27" s="101"/>
      <c r="M27" s="101"/>
      <c r="N27" s="101">
        <v>4</v>
      </c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>
        <v>4</v>
      </c>
      <c r="AF27" s="101"/>
      <c r="AG27" s="101"/>
      <c r="AH27" s="101"/>
      <c r="AI27" s="101">
        <v>1</v>
      </c>
      <c r="AJ27" s="101"/>
      <c r="AK27" s="101"/>
      <c r="AL27" s="101"/>
      <c r="AM27" s="101"/>
    </row>
    <row r="28" spans="1:39" s="105" customFormat="1" ht="26.25" customHeight="1" x14ac:dyDescent="0.2">
      <c r="A28" s="99" t="s">
        <v>160</v>
      </c>
      <c r="B28" s="100" t="s">
        <v>357</v>
      </c>
      <c r="C28" s="101">
        <f t="shared" si="0"/>
        <v>10</v>
      </c>
      <c r="D28" s="102" t="s">
        <v>11</v>
      </c>
      <c r="E28" s="103"/>
      <c r="F28" s="104">
        <f t="shared" si="1"/>
        <v>0</v>
      </c>
      <c r="G28" s="102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>
        <v>10</v>
      </c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</row>
    <row r="29" spans="1:39" s="105" customFormat="1" ht="26.25" customHeight="1" x14ac:dyDescent="0.2">
      <c r="A29" s="99" t="s">
        <v>159</v>
      </c>
      <c r="B29" s="100" t="s">
        <v>358</v>
      </c>
      <c r="C29" s="101">
        <f t="shared" si="0"/>
        <v>1</v>
      </c>
      <c r="D29" s="102" t="s">
        <v>11</v>
      </c>
      <c r="E29" s="103"/>
      <c r="F29" s="104">
        <f t="shared" si="1"/>
        <v>0</v>
      </c>
      <c r="G29" s="102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>
        <v>1</v>
      </c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</row>
    <row r="30" spans="1:39" s="105" customFormat="1" ht="26.25" customHeight="1" x14ac:dyDescent="0.2">
      <c r="A30" s="99" t="s">
        <v>157</v>
      </c>
      <c r="B30" s="100" t="s">
        <v>38</v>
      </c>
      <c r="C30" s="101">
        <f t="shared" si="0"/>
        <v>3</v>
      </c>
      <c r="D30" s="102" t="s">
        <v>11</v>
      </c>
      <c r="E30" s="103"/>
      <c r="F30" s="104">
        <f t="shared" si="1"/>
        <v>0</v>
      </c>
      <c r="G30" s="102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>
        <v>3</v>
      </c>
      <c r="AI30" s="101"/>
      <c r="AJ30" s="101"/>
      <c r="AK30" s="101"/>
      <c r="AL30" s="101"/>
      <c r="AM30" s="101"/>
    </row>
    <row r="31" spans="1:39" s="105" customFormat="1" ht="26.25" customHeight="1" x14ac:dyDescent="0.2">
      <c r="A31" s="99" t="s">
        <v>156</v>
      </c>
      <c r="B31" s="100" t="s">
        <v>371</v>
      </c>
      <c r="C31" s="101">
        <f t="shared" si="0"/>
        <v>2</v>
      </c>
      <c r="D31" s="102" t="s">
        <v>11</v>
      </c>
      <c r="E31" s="103"/>
      <c r="F31" s="104">
        <f t="shared" si="1"/>
        <v>0</v>
      </c>
      <c r="G31" s="102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>
        <v>2</v>
      </c>
      <c r="AF31" s="101"/>
      <c r="AG31" s="101"/>
      <c r="AH31" s="101"/>
      <c r="AI31" s="101"/>
      <c r="AJ31" s="101"/>
      <c r="AK31" s="101"/>
      <c r="AL31" s="101"/>
      <c r="AM31" s="101"/>
    </row>
    <row r="32" spans="1:39" s="105" customFormat="1" ht="26.25" customHeight="1" x14ac:dyDescent="0.2">
      <c r="A32" s="99" t="s">
        <v>155</v>
      </c>
      <c r="B32" s="100" t="s">
        <v>316</v>
      </c>
      <c r="C32" s="101">
        <f t="shared" si="0"/>
        <v>8</v>
      </c>
      <c r="D32" s="102" t="s">
        <v>11</v>
      </c>
      <c r="E32" s="103"/>
      <c r="F32" s="104">
        <f t="shared" si="1"/>
        <v>0</v>
      </c>
      <c r="G32" s="101">
        <v>4</v>
      </c>
      <c r="H32" s="101"/>
      <c r="I32" s="101"/>
      <c r="J32" s="101"/>
      <c r="K32" s="101">
        <v>2</v>
      </c>
      <c r="L32" s="101"/>
      <c r="M32" s="101"/>
      <c r="N32" s="101"/>
      <c r="O32" s="101"/>
      <c r="P32" s="101"/>
      <c r="Q32" s="101"/>
      <c r="R32" s="101"/>
      <c r="S32" s="101">
        <v>2</v>
      </c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</row>
    <row r="33" spans="1:39" s="105" customFormat="1" ht="30" customHeight="1" x14ac:dyDescent="0.2">
      <c r="A33" s="99" t="s">
        <v>154</v>
      </c>
      <c r="B33" s="100" t="s">
        <v>344</v>
      </c>
      <c r="C33" s="101">
        <f t="shared" si="0"/>
        <v>11</v>
      </c>
      <c r="D33" s="102" t="s">
        <v>11</v>
      </c>
      <c r="E33" s="103"/>
      <c r="F33" s="104">
        <f t="shared" si="1"/>
        <v>0</v>
      </c>
      <c r="G33" s="102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>
        <v>5</v>
      </c>
      <c r="V33" s="101"/>
      <c r="W33" s="101"/>
      <c r="X33" s="101"/>
      <c r="Y33" s="101"/>
      <c r="Z33" s="101"/>
      <c r="AA33" s="101"/>
      <c r="AB33" s="101">
        <v>5</v>
      </c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>
        <v>1</v>
      </c>
    </row>
    <row r="34" spans="1:39" s="105" customFormat="1" ht="26.25" customHeight="1" x14ac:dyDescent="0.2">
      <c r="A34" s="99" t="s">
        <v>153</v>
      </c>
      <c r="B34" s="100" t="s">
        <v>304</v>
      </c>
      <c r="C34" s="101">
        <f t="shared" ref="C34:C65" si="2">SUM(G34:AM34)</f>
        <v>5</v>
      </c>
      <c r="D34" s="102" t="s">
        <v>11</v>
      </c>
      <c r="E34" s="103"/>
      <c r="F34" s="104">
        <f t="shared" si="1"/>
        <v>0</v>
      </c>
      <c r="G34" s="101">
        <v>2</v>
      </c>
      <c r="H34" s="101"/>
      <c r="I34" s="101">
        <v>2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>
        <v>1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</row>
    <row r="35" spans="1:39" s="105" customFormat="1" ht="33.75" customHeight="1" x14ac:dyDescent="0.2">
      <c r="A35" s="99" t="s">
        <v>151</v>
      </c>
      <c r="B35" s="100" t="s">
        <v>312</v>
      </c>
      <c r="C35" s="101">
        <f t="shared" si="2"/>
        <v>189</v>
      </c>
      <c r="D35" s="102" t="s">
        <v>11</v>
      </c>
      <c r="E35" s="103"/>
      <c r="F35" s="104">
        <f t="shared" si="1"/>
        <v>0</v>
      </c>
      <c r="G35" s="102"/>
      <c r="H35" s="101">
        <v>50</v>
      </c>
      <c r="I35" s="101">
        <v>4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>
        <v>50</v>
      </c>
      <c r="V35" s="101"/>
      <c r="W35" s="101"/>
      <c r="X35" s="101"/>
      <c r="Y35" s="101"/>
      <c r="Z35" s="101"/>
      <c r="AA35" s="101"/>
      <c r="AB35" s="101">
        <v>80</v>
      </c>
      <c r="AC35" s="101"/>
      <c r="AD35" s="101"/>
      <c r="AE35" s="101"/>
      <c r="AF35" s="101"/>
      <c r="AG35" s="101"/>
      <c r="AH35" s="101"/>
      <c r="AI35" s="101"/>
      <c r="AJ35" s="101"/>
      <c r="AK35" s="101">
        <v>5</v>
      </c>
      <c r="AL35" s="101"/>
      <c r="AM35" s="101"/>
    </row>
    <row r="36" spans="1:39" s="105" customFormat="1" ht="30" customHeight="1" x14ac:dyDescent="0.2">
      <c r="A36" s="99" t="s">
        <v>149</v>
      </c>
      <c r="B36" s="100" t="s">
        <v>360</v>
      </c>
      <c r="C36" s="101">
        <f t="shared" si="2"/>
        <v>12</v>
      </c>
      <c r="D36" s="102" t="s">
        <v>11</v>
      </c>
      <c r="E36" s="103"/>
      <c r="F36" s="104">
        <f t="shared" si="1"/>
        <v>0</v>
      </c>
      <c r="G36" s="102"/>
      <c r="H36" s="101">
        <v>12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</row>
    <row r="37" spans="1:39" s="105" customFormat="1" ht="30.75" customHeight="1" x14ac:dyDescent="0.2">
      <c r="A37" s="99" t="s">
        <v>147</v>
      </c>
      <c r="B37" s="100" t="s">
        <v>376</v>
      </c>
      <c r="C37" s="101">
        <f t="shared" si="2"/>
        <v>8</v>
      </c>
      <c r="D37" s="102" t="s">
        <v>6</v>
      </c>
      <c r="E37" s="103"/>
      <c r="F37" s="104">
        <f t="shared" si="1"/>
        <v>0</v>
      </c>
      <c r="G37" s="101">
        <v>3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>
        <v>5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</row>
    <row r="38" spans="1:39" s="105" customFormat="1" ht="26.25" customHeight="1" x14ac:dyDescent="0.2">
      <c r="A38" s="99" t="s">
        <v>145</v>
      </c>
      <c r="B38" s="100" t="s">
        <v>43</v>
      </c>
      <c r="C38" s="101">
        <f t="shared" si="2"/>
        <v>1</v>
      </c>
      <c r="D38" s="102" t="s">
        <v>11</v>
      </c>
      <c r="E38" s="103"/>
      <c r="F38" s="104">
        <f t="shared" si="1"/>
        <v>0</v>
      </c>
      <c r="G38" s="101">
        <v>1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s="105" customFormat="1" ht="26.25" customHeight="1" x14ac:dyDescent="0.2">
      <c r="A39" s="99" t="s">
        <v>144</v>
      </c>
      <c r="B39" s="100" t="s">
        <v>306</v>
      </c>
      <c r="C39" s="101">
        <f t="shared" si="2"/>
        <v>80</v>
      </c>
      <c r="D39" s="102" t="s">
        <v>11</v>
      </c>
      <c r="E39" s="103"/>
      <c r="F39" s="104">
        <f t="shared" si="1"/>
        <v>0</v>
      </c>
      <c r="G39" s="101">
        <v>6</v>
      </c>
      <c r="H39" s="101"/>
      <c r="I39" s="101">
        <v>3</v>
      </c>
      <c r="J39" s="101"/>
      <c r="K39" s="101"/>
      <c r="L39" s="101">
        <v>5</v>
      </c>
      <c r="M39" s="101"/>
      <c r="N39" s="101"/>
      <c r="O39" s="101">
        <v>10</v>
      </c>
      <c r="P39" s="101"/>
      <c r="Q39" s="101"/>
      <c r="R39" s="101"/>
      <c r="S39" s="101">
        <v>10</v>
      </c>
      <c r="T39" s="101">
        <v>15</v>
      </c>
      <c r="U39" s="101"/>
      <c r="V39" s="101">
        <v>10</v>
      </c>
      <c r="W39" s="101"/>
      <c r="X39" s="101"/>
      <c r="Y39" s="101"/>
      <c r="Z39" s="101"/>
      <c r="AA39" s="101">
        <v>6</v>
      </c>
      <c r="AB39" s="101"/>
      <c r="AC39" s="101"/>
      <c r="AD39" s="101"/>
      <c r="AE39" s="101">
        <v>5</v>
      </c>
      <c r="AF39" s="101"/>
      <c r="AG39" s="101"/>
      <c r="AH39" s="101"/>
      <c r="AI39" s="101"/>
      <c r="AJ39" s="101"/>
      <c r="AK39" s="101"/>
      <c r="AL39" s="101"/>
      <c r="AM39" s="101">
        <v>10</v>
      </c>
    </row>
    <row r="40" spans="1:39" s="105" customFormat="1" ht="26.25" customHeight="1" x14ac:dyDescent="0.2">
      <c r="A40" s="99" t="s">
        <v>143</v>
      </c>
      <c r="B40" s="100" t="s">
        <v>325</v>
      </c>
      <c r="C40" s="101">
        <f t="shared" si="2"/>
        <v>8</v>
      </c>
      <c r="D40" s="102" t="s">
        <v>11</v>
      </c>
      <c r="E40" s="103"/>
      <c r="F40" s="104">
        <f t="shared" si="1"/>
        <v>0</v>
      </c>
      <c r="G40" s="102"/>
      <c r="H40" s="101"/>
      <c r="I40" s="101"/>
      <c r="J40" s="101"/>
      <c r="K40" s="101"/>
      <c r="L40" s="101">
        <v>2</v>
      </c>
      <c r="M40" s="101"/>
      <c r="N40" s="101"/>
      <c r="O40" s="101"/>
      <c r="P40" s="101"/>
      <c r="Q40" s="101">
        <v>6</v>
      </c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</row>
    <row r="41" spans="1:39" s="105" customFormat="1" ht="26.25" customHeight="1" x14ac:dyDescent="0.2">
      <c r="A41" s="99" t="s">
        <v>142</v>
      </c>
      <c r="B41" s="100" t="s">
        <v>324</v>
      </c>
      <c r="C41" s="101">
        <f t="shared" si="2"/>
        <v>6</v>
      </c>
      <c r="D41" s="102" t="s">
        <v>11</v>
      </c>
      <c r="E41" s="103"/>
      <c r="F41" s="104">
        <f t="shared" si="1"/>
        <v>0</v>
      </c>
      <c r="G41" s="102"/>
      <c r="H41" s="101"/>
      <c r="I41" s="101"/>
      <c r="J41" s="101"/>
      <c r="K41" s="101"/>
      <c r="L41" s="101"/>
      <c r="M41" s="101"/>
      <c r="N41" s="101"/>
      <c r="O41" s="101"/>
      <c r="P41" s="101"/>
      <c r="Q41" s="101">
        <v>6</v>
      </c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</row>
    <row r="42" spans="1:39" s="105" customFormat="1" ht="26.25" customHeight="1" x14ac:dyDescent="0.2">
      <c r="A42" s="99" t="s">
        <v>141</v>
      </c>
      <c r="B42" s="100" t="s">
        <v>307</v>
      </c>
      <c r="C42" s="101">
        <f t="shared" si="2"/>
        <v>14</v>
      </c>
      <c r="D42" s="102" t="s">
        <v>11</v>
      </c>
      <c r="E42" s="103"/>
      <c r="F42" s="104">
        <f t="shared" si="1"/>
        <v>0</v>
      </c>
      <c r="G42" s="101">
        <v>8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>
        <v>6</v>
      </c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</row>
    <row r="43" spans="1:39" s="105" customFormat="1" ht="26.25" customHeight="1" x14ac:dyDescent="0.2">
      <c r="A43" s="99" t="s">
        <v>140</v>
      </c>
      <c r="B43" s="100" t="s">
        <v>365</v>
      </c>
      <c r="C43" s="101">
        <f t="shared" si="2"/>
        <v>12</v>
      </c>
      <c r="D43" s="102" t="s">
        <v>11</v>
      </c>
      <c r="E43" s="103"/>
      <c r="F43" s="104">
        <f t="shared" si="1"/>
        <v>0</v>
      </c>
      <c r="G43" s="102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>
        <v>12</v>
      </c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</row>
    <row r="44" spans="1:39" s="105" customFormat="1" ht="30.75" customHeight="1" x14ac:dyDescent="0.2">
      <c r="A44" s="99" t="s">
        <v>139</v>
      </c>
      <c r="B44" s="100" t="s">
        <v>354</v>
      </c>
      <c r="C44" s="101">
        <f t="shared" si="2"/>
        <v>49</v>
      </c>
      <c r="D44" s="102" t="s">
        <v>6</v>
      </c>
      <c r="E44" s="103"/>
      <c r="F44" s="104">
        <f t="shared" si="1"/>
        <v>0</v>
      </c>
      <c r="G44" s="101">
        <v>2</v>
      </c>
      <c r="H44" s="101"/>
      <c r="I44" s="101"/>
      <c r="J44" s="101"/>
      <c r="K44" s="101"/>
      <c r="L44" s="101"/>
      <c r="M44" s="101">
        <v>2</v>
      </c>
      <c r="N44" s="101"/>
      <c r="O44" s="101">
        <v>20</v>
      </c>
      <c r="P44" s="101"/>
      <c r="Q44" s="101"/>
      <c r="R44" s="101">
        <v>10</v>
      </c>
      <c r="S44" s="101"/>
      <c r="T44" s="101">
        <v>3</v>
      </c>
      <c r="U44" s="101"/>
      <c r="V44" s="101"/>
      <c r="W44" s="101"/>
      <c r="X44" s="101"/>
      <c r="Y44" s="101"/>
      <c r="Z44" s="101"/>
      <c r="AA44" s="101">
        <v>4</v>
      </c>
      <c r="AB44" s="101">
        <v>3</v>
      </c>
      <c r="AC44" s="101"/>
      <c r="AD44" s="101"/>
      <c r="AE44" s="101"/>
      <c r="AF44" s="101"/>
      <c r="AG44" s="101"/>
      <c r="AH44" s="101">
        <v>5</v>
      </c>
      <c r="AI44" s="101"/>
      <c r="AJ44" s="101"/>
      <c r="AK44" s="101"/>
      <c r="AL44" s="101"/>
      <c r="AM44" s="101"/>
    </row>
    <row r="45" spans="1:39" s="105" customFormat="1" ht="32.25" customHeight="1" x14ac:dyDescent="0.2">
      <c r="A45" s="99" t="s">
        <v>138</v>
      </c>
      <c r="B45" s="100" t="s">
        <v>353</v>
      </c>
      <c r="C45" s="101">
        <f t="shared" si="2"/>
        <v>21</v>
      </c>
      <c r="D45" s="102" t="s">
        <v>6</v>
      </c>
      <c r="E45" s="103"/>
      <c r="F45" s="104">
        <f t="shared" si="1"/>
        <v>0</v>
      </c>
      <c r="G45" s="102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>
        <v>21</v>
      </c>
      <c r="AH45" s="101"/>
      <c r="AI45" s="101"/>
      <c r="AJ45" s="101"/>
      <c r="AK45" s="101"/>
      <c r="AL45" s="101"/>
      <c r="AM45" s="101"/>
    </row>
    <row r="46" spans="1:39" s="105" customFormat="1" ht="45.75" customHeight="1" x14ac:dyDescent="0.2">
      <c r="A46" s="99" t="s">
        <v>137</v>
      </c>
      <c r="B46" s="100" t="s">
        <v>359</v>
      </c>
      <c r="C46" s="101">
        <f t="shared" si="2"/>
        <v>500</v>
      </c>
      <c r="D46" s="102" t="s">
        <v>272</v>
      </c>
      <c r="E46" s="103"/>
      <c r="F46" s="104">
        <f t="shared" si="1"/>
        <v>0</v>
      </c>
      <c r="G46" s="102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>
        <v>500</v>
      </c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</row>
    <row r="47" spans="1:39" s="105" customFormat="1" ht="26.25" customHeight="1" x14ac:dyDescent="0.2">
      <c r="A47" s="99" t="s">
        <v>136</v>
      </c>
      <c r="B47" s="100" t="s">
        <v>48</v>
      </c>
      <c r="C47" s="101">
        <f t="shared" si="2"/>
        <v>32</v>
      </c>
      <c r="D47" s="102" t="s">
        <v>6</v>
      </c>
      <c r="E47" s="103"/>
      <c r="F47" s="104">
        <f t="shared" si="1"/>
        <v>0</v>
      </c>
      <c r="G47" s="102"/>
      <c r="H47" s="101"/>
      <c r="I47" s="101"/>
      <c r="J47" s="101">
        <v>20</v>
      </c>
      <c r="K47" s="101"/>
      <c r="L47" s="101"/>
      <c r="M47" s="101"/>
      <c r="N47" s="101"/>
      <c r="O47" s="101"/>
      <c r="P47" s="101"/>
      <c r="Q47" s="101"/>
      <c r="R47" s="101">
        <v>10</v>
      </c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>
        <v>2</v>
      </c>
      <c r="AH47" s="101"/>
      <c r="AI47" s="101"/>
      <c r="AJ47" s="101"/>
      <c r="AK47" s="101"/>
      <c r="AL47" s="101"/>
      <c r="AM47" s="101"/>
    </row>
    <row r="48" spans="1:39" s="105" customFormat="1" ht="26.25" customHeight="1" x14ac:dyDescent="0.2">
      <c r="A48" s="99" t="s">
        <v>135</v>
      </c>
      <c r="B48" s="100" t="s">
        <v>301</v>
      </c>
      <c r="C48" s="101">
        <f t="shared" si="2"/>
        <v>10</v>
      </c>
      <c r="D48" s="102" t="s">
        <v>11</v>
      </c>
      <c r="E48" s="103"/>
      <c r="F48" s="104">
        <f t="shared" si="1"/>
        <v>0</v>
      </c>
      <c r="G48" s="102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>
        <v>10</v>
      </c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</row>
    <row r="49" spans="1:39" s="105" customFormat="1" ht="26.25" customHeight="1" x14ac:dyDescent="0.2">
      <c r="A49" s="99" t="s">
        <v>134</v>
      </c>
      <c r="B49" s="100" t="s">
        <v>73</v>
      </c>
      <c r="C49" s="101">
        <f t="shared" si="2"/>
        <v>20</v>
      </c>
      <c r="D49" s="102" t="s">
        <v>11</v>
      </c>
      <c r="E49" s="103"/>
      <c r="F49" s="104">
        <f t="shared" si="1"/>
        <v>0</v>
      </c>
      <c r="G49" s="102"/>
      <c r="H49" s="101"/>
      <c r="I49" s="101"/>
      <c r="J49" s="101"/>
      <c r="K49" s="101"/>
      <c r="L49" s="101"/>
      <c r="M49" s="101">
        <v>5</v>
      </c>
      <c r="N49" s="101"/>
      <c r="O49" s="101"/>
      <c r="P49" s="101"/>
      <c r="Q49" s="101">
        <v>3</v>
      </c>
      <c r="R49" s="101"/>
      <c r="S49" s="101">
        <v>3</v>
      </c>
      <c r="T49" s="101">
        <v>5</v>
      </c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>
        <v>4</v>
      </c>
      <c r="AF49" s="101"/>
      <c r="AG49" s="101"/>
      <c r="AH49" s="101"/>
      <c r="AI49" s="101"/>
      <c r="AJ49" s="101"/>
      <c r="AK49" s="101"/>
      <c r="AL49" s="101"/>
      <c r="AM49" s="101"/>
    </row>
    <row r="50" spans="1:39" s="105" customFormat="1" ht="26.25" customHeight="1" x14ac:dyDescent="0.2">
      <c r="A50" s="99" t="s">
        <v>132</v>
      </c>
      <c r="B50" s="100" t="s">
        <v>374</v>
      </c>
      <c r="C50" s="101">
        <f t="shared" si="2"/>
        <v>2</v>
      </c>
      <c r="D50" s="102" t="s">
        <v>11</v>
      </c>
      <c r="E50" s="103"/>
      <c r="F50" s="104">
        <f t="shared" si="1"/>
        <v>0</v>
      </c>
      <c r="G50" s="101">
        <v>1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>
        <v>1</v>
      </c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</row>
    <row r="51" spans="1:39" s="105" customFormat="1" ht="26.25" customHeight="1" x14ac:dyDescent="0.2">
      <c r="A51" s="99" t="s">
        <v>131</v>
      </c>
      <c r="B51" s="100" t="s">
        <v>383</v>
      </c>
      <c r="C51" s="101">
        <f t="shared" si="2"/>
        <v>5</v>
      </c>
      <c r="D51" s="102" t="s">
        <v>11</v>
      </c>
      <c r="E51" s="103"/>
      <c r="F51" s="104">
        <f t="shared" si="1"/>
        <v>0</v>
      </c>
      <c r="G51" s="101">
        <v>5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</row>
    <row r="52" spans="1:39" s="105" customFormat="1" ht="41.25" customHeight="1" x14ac:dyDescent="0.2">
      <c r="A52" s="99" t="s">
        <v>130</v>
      </c>
      <c r="B52" s="100" t="s">
        <v>375</v>
      </c>
      <c r="C52" s="101">
        <f t="shared" si="2"/>
        <v>2</v>
      </c>
      <c r="D52" s="102" t="s">
        <v>11</v>
      </c>
      <c r="E52" s="103"/>
      <c r="F52" s="104">
        <f t="shared" si="1"/>
        <v>0</v>
      </c>
      <c r="G52" s="102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>
        <v>2</v>
      </c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</row>
    <row r="53" spans="1:39" s="105" customFormat="1" ht="27.75" customHeight="1" x14ac:dyDescent="0.2">
      <c r="A53" s="99" t="s">
        <v>129</v>
      </c>
      <c r="B53" s="100" t="s">
        <v>384</v>
      </c>
      <c r="C53" s="101">
        <f t="shared" si="2"/>
        <v>6</v>
      </c>
      <c r="D53" s="102" t="s">
        <v>11</v>
      </c>
      <c r="E53" s="103"/>
      <c r="F53" s="104">
        <f t="shared" si="1"/>
        <v>0</v>
      </c>
      <c r="G53" s="101">
        <v>6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</row>
    <row r="54" spans="1:39" s="105" customFormat="1" ht="41.25" customHeight="1" x14ac:dyDescent="0.2">
      <c r="A54" s="99" t="s">
        <v>128</v>
      </c>
      <c r="B54" s="100" t="s">
        <v>330</v>
      </c>
      <c r="C54" s="101">
        <f t="shared" si="2"/>
        <v>50</v>
      </c>
      <c r="D54" s="102" t="s">
        <v>11</v>
      </c>
      <c r="E54" s="103"/>
      <c r="F54" s="104">
        <f t="shared" si="1"/>
        <v>0</v>
      </c>
      <c r="G54" s="102"/>
      <c r="H54" s="101">
        <v>50</v>
      </c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</row>
    <row r="55" spans="1:39" s="105" customFormat="1" ht="26.25" customHeight="1" x14ac:dyDescent="0.2">
      <c r="A55" s="99" t="s">
        <v>127</v>
      </c>
      <c r="B55" s="100" t="s">
        <v>352</v>
      </c>
      <c r="C55" s="101">
        <f t="shared" si="2"/>
        <v>1</v>
      </c>
      <c r="D55" s="102" t="s">
        <v>11</v>
      </c>
      <c r="E55" s="103"/>
      <c r="F55" s="104">
        <f t="shared" si="1"/>
        <v>0</v>
      </c>
      <c r="G55" s="102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>
        <v>1</v>
      </c>
      <c r="AI55" s="101"/>
      <c r="AJ55" s="101"/>
      <c r="AK55" s="101"/>
      <c r="AL55" s="101"/>
      <c r="AM55" s="101"/>
    </row>
    <row r="56" spans="1:39" s="105" customFormat="1" ht="26.25" customHeight="1" x14ac:dyDescent="0.2">
      <c r="A56" s="99" t="s">
        <v>126</v>
      </c>
      <c r="B56" s="100" t="s">
        <v>351</v>
      </c>
      <c r="C56" s="101">
        <f t="shared" si="2"/>
        <v>4</v>
      </c>
      <c r="D56" s="102" t="s">
        <v>11</v>
      </c>
      <c r="E56" s="103"/>
      <c r="F56" s="104">
        <f t="shared" si="1"/>
        <v>0</v>
      </c>
      <c r="G56" s="102"/>
      <c r="H56" s="101"/>
      <c r="I56" s="101">
        <v>1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>
        <v>1</v>
      </c>
      <c r="V56" s="101"/>
      <c r="W56" s="101"/>
      <c r="X56" s="101"/>
      <c r="Y56" s="101"/>
      <c r="Z56" s="101"/>
      <c r="AA56" s="101"/>
      <c r="AB56" s="101"/>
      <c r="AC56" s="101">
        <v>2</v>
      </c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</row>
    <row r="57" spans="1:39" s="105" customFormat="1" ht="26.25" customHeight="1" x14ac:dyDescent="0.2">
      <c r="A57" s="99" t="s">
        <v>125</v>
      </c>
      <c r="B57" s="100" t="s">
        <v>380</v>
      </c>
      <c r="C57" s="101">
        <f t="shared" si="2"/>
        <v>2</v>
      </c>
      <c r="D57" s="102" t="s">
        <v>11</v>
      </c>
      <c r="E57" s="103"/>
      <c r="F57" s="104">
        <f t="shared" si="1"/>
        <v>0</v>
      </c>
      <c r="G57" s="102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>
        <v>2</v>
      </c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</row>
    <row r="58" spans="1:39" s="105" customFormat="1" ht="26.25" customHeight="1" x14ac:dyDescent="0.2">
      <c r="A58" s="99" t="s">
        <v>123</v>
      </c>
      <c r="B58" s="100" t="s">
        <v>56</v>
      </c>
      <c r="C58" s="101">
        <f t="shared" si="2"/>
        <v>4</v>
      </c>
      <c r="D58" s="102" t="s">
        <v>6</v>
      </c>
      <c r="E58" s="103"/>
      <c r="F58" s="104">
        <f t="shared" si="1"/>
        <v>0</v>
      </c>
      <c r="G58" s="102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>
        <v>4</v>
      </c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</row>
    <row r="59" spans="1:39" s="105" customFormat="1" ht="26.25" customHeight="1" x14ac:dyDescent="0.2">
      <c r="A59" s="99" t="s">
        <v>122</v>
      </c>
      <c r="B59" s="100" t="s">
        <v>361</v>
      </c>
      <c r="C59" s="101">
        <f t="shared" si="2"/>
        <v>1</v>
      </c>
      <c r="D59" s="102" t="s">
        <v>6</v>
      </c>
      <c r="E59" s="103"/>
      <c r="F59" s="104">
        <f t="shared" si="1"/>
        <v>0</v>
      </c>
      <c r="G59" s="102"/>
      <c r="H59" s="101"/>
      <c r="I59" s="101"/>
      <c r="J59" s="101"/>
      <c r="K59" s="101"/>
      <c r="L59" s="101"/>
      <c r="M59" s="101">
        <v>1</v>
      </c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</row>
    <row r="60" spans="1:39" s="105" customFormat="1" ht="26.25" customHeight="1" x14ac:dyDescent="0.2">
      <c r="A60" s="99" t="s">
        <v>121</v>
      </c>
      <c r="B60" s="100" t="s">
        <v>362</v>
      </c>
      <c r="C60" s="101">
        <f t="shared" si="2"/>
        <v>1</v>
      </c>
      <c r="D60" s="102" t="s">
        <v>6</v>
      </c>
      <c r="E60" s="103"/>
      <c r="F60" s="104">
        <f t="shared" si="1"/>
        <v>0</v>
      </c>
      <c r="G60" s="102"/>
      <c r="H60" s="101"/>
      <c r="I60" s="101"/>
      <c r="J60" s="101"/>
      <c r="K60" s="101"/>
      <c r="L60" s="101"/>
      <c r="M60" s="101">
        <v>1</v>
      </c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</row>
    <row r="61" spans="1:39" s="105" customFormat="1" ht="28.5" customHeight="1" x14ac:dyDescent="0.2">
      <c r="A61" s="99" t="s">
        <v>120</v>
      </c>
      <c r="B61" s="100" t="s">
        <v>339</v>
      </c>
      <c r="C61" s="101">
        <f t="shared" si="2"/>
        <v>18</v>
      </c>
      <c r="D61" s="102" t="s">
        <v>11</v>
      </c>
      <c r="E61" s="103"/>
      <c r="F61" s="104">
        <f t="shared" si="1"/>
        <v>0</v>
      </c>
      <c r="G61" s="102">
        <v>1</v>
      </c>
      <c r="H61" s="101"/>
      <c r="I61" s="101">
        <v>2</v>
      </c>
      <c r="J61" s="101">
        <v>3</v>
      </c>
      <c r="K61" s="101"/>
      <c r="L61" s="101"/>
      <c r="M61" s="101"/>
      <c r="N61" s="101"/>
      <c r="O61" s="101"/>
      <c r="P61" s="101"/>
      <c r="Q61" s="101">
        <v>2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>
        <v>10</v>
      </c>
      <c r="AH61" s="101"/>
      <c r="AI61" s="101"/>
      <c r="AJ61" s="101"/>
      <c r="AK61" s="101"/>
      <c r="AL61" s="101"/>
      <c r="AM61" s="101"/>
    </row>
    <row r="62" spans="1:39" s="105" customFormat="1" ht="26.25" customHeight="1" x14ac:dyDescent="0.2">
      <c r="A62" s="99" t="s">
        <v>119</v>
      </c>
      <c r="B62" s="100" t="s">
        <v>320</v>
      </c>
      <c r="C62" s="101">
        <f t="shared" si="2"/>
        <v>1</v>
      </c>
      <c r="D62" s="102" t="s">
        <v>11</v>
      </c>
      <c r="E62" s="103"/>
      <c r="F62" s="104">
        <f t="shared" si="1"/>
        <v>0</v>
      </c>
      <c r="G62" s="102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>
        <v>1</v>
      </c>
      <c r="AH62" s="101"/>
      <c r="AI62" s="101"/>
      <c r="AJ62" s="101"/>
      <c r="AK62" s="101"/>
      <c r="AL62" s="101"/>
      <c r="AM62" s="101"/>
    </row>
    <row r="63" spans="1:39" s="105" customFormat="1" ht="26.25" customHeight="1" x14ac:dyDescent="0.2">
      <c r="A63" s="99" t="s">
        <v>118</v>
      </c>
      <c r="B63" s="100" t="s">
        <v>318</v>
      </c>
      <c r="C63" s="101">
        <f t="shared" si="2"/>
        <v>1</v>
      </c>
      <c r="D63" s="102" t="s">
        <v>11</v>
      </c>
      <c r="E63" s="103"/>
      <c r="F63" s="104">
        <f t="shared" si="1"/>
        <v>0</v>
      </c>
      <c r="G63" s="102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>
        <v>1</v>
      </c>
      <c r="AH63" s="101"/>
      <c r="AI63" s="101"/>
      <c r="AJ63" s="101"/>
      <c r="AK63" s="101"/>
      <c r="AL63" s="101"/>
      <c r="AM63" s="101"/>
    </row>
    <row r="64" spans="1:39" s="105" customFormat="1" ht="26.25" customHeight="1" x14ac:dyDescent="0.2">
      <c r="A64" s="99" t="s">
        <v>117</v>
      </c>
      <c r="B64" s="100" t="s">
        <v>317</v>
      </c>
      <c r="C64" s="101">
        <f t="shared" si="2"/>
        <v>6</v>
      </c>
      <c r="D64" s="102" t="s">
        <v>11</v>
      </c>
      <c r="E64" s="103"/>
      <c r="F64" s="104">
        <f t="shared" si="1"/>
        <v>0</v>
      </c>
      <c r="G64" s="102">
        <v>2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>
        <v>3</v>
      </c>
      <c r="AJ64" s="101"/>
      <c r="AK64" s="101">
        <v>1</v>
      </c>
      <c r="AL64" s="101"/>
      <c r="AM64" s="101"/>
    </row>
    <row r="65" spans="1:39" s="105" customFormat="1" ht="26.25" customHeight="1" x14ac:dyDescent="0.2">
      <c r="A65" s="99" t="s">
        <v>116</v>
      </c>
      <c r="B65" s="100" t="s">
        <v>348</v>
      </c>
      <c r="C65" s="101">
        <f t="shared" si="2"/>
        <v>4</v>
      </c>
      <c r="D65" s="102" t="s">
        <v>11</v>
      </c>
      <c r="E65" s="103"/>
      <c r="F65" s="104">
        <f t="shared" ref="F65:F71" si="3">C65*E65</f>
        <v>0</v>
      </c>
      <c r="G65" s="102"/>
      <c r="H65" s="101"/>
      <c r="I65" s="101"/>
      <c r="J65" s="101"/>
      <c r="K65" s="101"/>
      <c r="L65" s="101"/>
      <c r="M65" s="101"/>
      <c r="N65" s="101"/>
      <c r="O65" s="101">
        <v>4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</row>
    <row r="66" spans="1:39" s="105" customFormat="1" ht="26.25" customHeight="1" x14ac:dyDescent="0.2">
      <c r="A66" s="99" t="s">
        <v>115</v>
      </c>
      <c r="B66" s="100" t="s">
        <v>369</v>
      </c>
      <c r="C66" s="101">
        <f t="shared" ref="C66:C71" si="4">SUM(G66:AM66)</f>
        <v>10</v>
      </c>
      <c r="D66" s="102" t="s">
        <v>11</v>
      </c>
      <c r="E66" s="103"/>
      <c r="F66" s="104">
        <f t="shared" si="3"/>
        <v>0</v>
      </c>
      <c r="G66" s="102"/>
      <c r="H66" s="101"/>
      <c r="I66" s="101"/>
      <c r="J66" s="101"/>
      <c r="K66" s="101"/>
      <c r="L66" s="101"/>
      <c r="M66" s="101"/>
      <c r="N66" s="101"/>
      <c r="O66" s="101">
        <v>5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>
        <v>5</v>
      </c>
      <c r="AF66" s="101"/>
      <c r="AG66" s="101"/>
      <c r="AH66" s="101"/>
      <c r="AI66" s="101"/>
      <c r="AJ66" s="101"/>
      <c r="AK66" s="101"/>
      <c r="AL66" s="101"/>
      <c r="AM66" s="101"/>
    </row>
    <row r="67" spans="1:39" s="105" customFormat="1" ht="26.25" customHeight="1" x14ac:dyDescent="0.2">
      <c r="A67" s="99" t="s">
        <v>114</v>
      </c>
      <c r="B67" s="100" t="s">
        <v>385</v>
      </c>
      <c r="C67" s="101">
        <f t="shared" si="4"/>
        <v>2</v>
      </c>
      <c r="D67" s="102" t="s">
        <v>11</v>
      </c>
      <c r="E67" s="103"/>
      <c r="F67" s="104">
        <f t="shared" si="3"/>
        <v>0</v>
      </c>
      <c r="G67" s="102"/>
      <c r="H67" s="101"/>
      <c r="I67" s="101"/>
      <c r="J67" s="101">
        <v>2</v>
      </c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</row>
    <row r="68" spans="1:39" s="105" customFormat="1" ht="26.25" customHeight="1" x14ac:dyDescent="0.2">
      <c r="A68" s="99" t="s">
        <v>113</v>
      </c>
      <c r="B68" s="100" t="s">
        <v>337</v>
      </c>
      <c r="C68" s="101">
        <f t="shared" si="4"/>
        <v>5</v>
      </c>
      <c r="D68" s="102" t="s">
        <v>11</v>
      </c>
      <c r="E68" s="103"/>
      <c r="F68" s="104">
        <f t="shared" si="3"/>
        <v>0</v>
      </c>
      <c r="G68" s="102"/>
      <c r="H68" s="101"/>
      <c r="I68" s="101">
        <v>1</v>
      </c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>
        <v>2</v>
      </c>
      <c r="AD68" s="101"/>
      <c r="AE68" s="101"/>
      <c r="AF68" s="101"/>
      <c r="AG68" s="101"/>
      <c r="AH68" s="101"/>
      <c r="AI68" s="101"/>
      <c r="AJ68" s="101">
        <v>2</v>
      </c>
      <c r="AK68" s="101"/>
      <c r="AL68" s="101"/>
      <c r="AM68" s="101"/>
    </row>
    <row r="69" spans="1:39" s="105" customFormat="1" ht="26.25" customHeight="1" x14ac:dyDescent="0.2">
      <c r="A69" s="99" t="s">
        <v>112</v>
      </c>
      <c r="B69" s="100" t="s">
        <v>372</v>
      </c>
      <c r="C69" s="101">
        <f t="shared" si="4"/>
        <v>19</v>
      </c>
      <c r="D69" s="102" t="s">
        <v>6</v>
      </c>
      <c r="E69" s="103"/>
      <c r="F69" s="104">
        <f t="shared" si="3"/>
        <v>0</v>
      </c>
      <c r="G69" s="102"/>
      <c r="H69" s="101"/>
      <c r="I69" s="101">
        <v>2</v>
      </c>
      <c r="J69" s="101"/>
      <c r="K69" s="101"/>
      <c r="L69" s="101"/>
      <c r="M69" s="101"/>
      <c r="N69" s="101"/>
      <c r="O69" s="101">
        <v>10</v>
      </c>
      <c r="P69" s="101"/>
      <c r="Q69" s="101"/>
      <c r="R69" s="101"/>
      <c r="S69" s="101">
        <v>5</v>
      </c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>
        <v>2</v>
      </c>
      <c r="AH69" s="101"/>
      <c r="AI69" s="101"/>
      <c r="AJ69" s="101"/>
      <c r="AK69" s="101"/>
      <c r="AL69" s="101"/>
      <c r="AM69" s="101"/>
    </row>
    <row r="70" spans="1:39" s="105" customFormat="1" ht="26.25" customHeight="1" x14ac:dyDescent="0.2">
      <c r="A70" s="99" t="s">
        <v>111</v>
      </c>
      <c r="B70" s="100" t="s">
        <v>373</v>
      </c>
      <c r="C70" s="101">
        <f t="shared" si="4"/>
        <v>6</v>
      </c>
      <c r="D70" s="102" t="s">
        <v>6</v>
      </c>
      <c r="E70" s="103"/>
      <c r="F70" s="104">
        <f t="shared" si="3"/>
        <v>0</v>
      </c>
      <c r="G70" s="102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>
        <v>6</v>
      </c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</row>
    <row r="71" spans="1:39" s="111" customFormat="1" ht="26.25" customHeight="1" x14ac:dyDescent="0.2">
      <c r="A71" s="99" t="s">
        <v>109</v>
      </c>
      <c r="B71" s="106" t="s">
        <v>299</v>
      </c>
      <c r="C71" s="101">
        <f t="shared" si="4"/>
        <v>335</v>
      </c>
      <c r="D71" s="107" t="s">
        <v>308</v>
      </c>
      <c r="E71" s="108"/>
      <c r="F71" s="109">
        <f t="shared" si="3"/>
        <v>0</v>
      </c>
      <c r="G71" s="122">
        <v>30</v>
      </c>
      <c r="H71" s="110">
        <v>0</v>
      </c>
      <c r="I71" s="110">
        <v>0</v>
      </c>
      <c r="J71" s="122">
        <v>30</v>
      </c>
      <c r="K71" s="122">
        <v>15</v>
      </c>
      <c r="L71" s="110">
        <v>0</v>
      </c>
      <c r="M71" s="110">
        <v>0</v>
      </c>
      <c r="N71" s="110">
        <v>0</v>
      </c>
      <c r="O71" s="110">
        <v>0</v>
      </c>
      <c r="P71" s="122">
        <v>40</v>
      </c>
      <c r="Q71" s="122">
        <v>20</v>
      </c>
      <c r="R71" s="110">
        <v>0</v>
      </c>
      <c r="S71" s="122">
        <v>20</v>
      </c>
      <c r="T71" s="122">
        <v>5</v>
      </c>
      <c r="U71" s="122">
        <v>15</v>
      </c>
      <c r="V71" s="110">
        <v>0</v>
      </c>
      <c r="W71" s="110">
        <v>0</v>
      </c>
      <c r="X71" s="110">
        <v>0</v>
      </c>
      <c r="Y71" s="110">
        <v>0</v>
      </c>
      <c r="Z71" s="122">
        <v>10</v>
      </c>
      <c r="AA71" s="110">
        <v>0</v>
      </c>
      <c r="AB71" s="110">
        <v>0</v>
      </c>
      <c r="AC71" s="122">
        <v>25</v>
      </c>
      <c r="AD71" s="110">
        <v>0</v>
      </c>
      <c r="AE71" s="110">
        <v>0</v>
      </c>
      <c r="AF71" s="122">
        <v>10</v>
      </c>
      <c r="AG71" s="122">
        <v>40</v>
      </c>
      <c r="AH71" s="122">
        <v>30</v>
      </c>
      <c r="AI71" s="122">
        <v>5</v>
      </c>
      <c r="AJ71" s="110">
        <v>0</v>
      </c>
      <c r="AK71" s="122">
        <v>10</v>
      </c>
      <c r="AL71" s="122">
        <v>30</v>
      </c>
      <c r="AM71" s="110">
        <v>0</v>
      </c>
    </row>
    <row r="72" spans="1:39" ht="26.25" customHeight="1" x14ac:dyDescent="0.2">
      <c r="E72" s="116" t="s">
        <v>90</v>
      </c>
      <c r="F72" s="117">
        <f>SUM(F2:F70)</f>
        <v>0</v>
      </c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4C7E-A006-47D5-AD7A-85F205FE5948}">
  <dimension ref="A1:F72"/>
  <sheetViews>
    <sheetView topLeftCell="A10" workbookViewId="0">
      <selection activeCell="F14" sqref="F14"/>
    </sheetView>
  </sheetViews>
  <sheetFormatPr defaultRowHeight="12.75" x14ac:dyDescent="0.2"/>
  <cols>
    <col min="2" max="2" width="56.7109375" customWidth="1"/>
    <col min="5" max="5" width="11.85546875" customWidth="1"/>
    <col min="6" max="6" width="16" customWidth="1"/>
  </cols>
  <sheetData>
    <row r="1" spans="1:6" ht="25.5" x14ac:dyDescent="0.2">
      <c r="A1" s="95" t="s">
        <v>195</v>
      </c>
      <c r="B1" s="96" t="s">
        <v>194</v>
      </c>
      <c r="C1" s="97" t="s">
        <v>193</v>
      </c>
      <c r="D1" s="95" t="s">
        <v>192</v>
      </c>
      <c r="E1" s="96" t="s">
        <v>191</v>
      </c>
      <c r="F1" s="96" t="s">
        <v>190</v>
      </c>
    </row>
    <row r="2" spans="1:6" x14ac:dyDescent="0.2">
      <c r="A2" s="99" t="s">
        <v>189</v>
      </c>
      <c r="B2" s="100" t="s">
        <v>10</v>
      </c>
      <c r="C2" s="118">
        <v>8</v>
      </c>
      <c r="D2" s="102" t="s">
        <v>11</v>
      </c>
      <c r="E2" s="118"/>
      <c r="F2" s="104">
        <f t="shared" ref="F2:F65" si="0">C2*E2</f>
        <v>0</v>
      </c>
    </row>
    <row r="3" spans="1:6" x14ac:dyDescent="0.2">
      <c r="A3" s="99" t="s">
        <v>187</v>
      </c>
      <c r="B3" s="100" t="s">
        <v>381</v>
      </c>
      <c r="C3" s="118">
        <v>1</v>
      </c>
      <c r="D3" s="102" t="s">
        <v>11</v>
      </c>
      <c r="E3" s="118"/>
      <c r="F3" s="104">
        <f t="shared" si="0"/>
        <v>0</v>
      </c>
    </row>
    <row r="4" spans="1:6" x14ac:dyDescent="0.2">
      <c r="A4" s="99" t="s">
        <v>185</v>
      </c>
      <c r="B4" s="100" t="s">
        <v>68</v>
      </c>
      <c r="C4" s="118">
        <v>4</v>
      </c>
      <c r="D4" s="102" t="s">
        <v>11</v>
      </c>
      <c r="E4" s="118"/>
      <c r="F4" s="104">
        <f t="shared" si="0"/>
        <v>0</v>
      </c>
    </row>
    <row r="5" spans="1:6" x14ac:dyDescent="0.2">
      <c r="A5" s="99" t="s">
        <v>184</v>
      </c>
      <c r="B5" s="100" t="s">
        <v>12</v>
      </c>
      <c r="C5" s="118">
        <v>14</v>
      </c>
      <c r="D5" s="102" t="s">
        <v>11</v>
      </c>
      <c r="E5" s="118"/>
      <c r="F5" s="104">
        <f t="shared" si="0"/>
        <v>0</v>
      </c>
    </row>
    <row r="6" spans="1:6" x14ac:dyDescent="0.2">
      <c r="A6" s="99" t="s">
        <v>183</v>
      </c>
      <c r="B6" s="100" t="s">
        <v>13</v>
      </c>
      <c r="C6" s="118">
        <v>7</v>
      </c>
      <c r="D6" s="102" t="s">
        <v>11</v>
      </c>
      <c r="E6" s="118"/>
      <c r="F6" s="104">
        <f t="shared" si="0"/>
        <v>0</v>
      </c>
    </row>
    <row r="7" spans="1:6" x14ac:dyDescent="0.2">
      <c r="A7" s="99" t="s">
        <v>182</v>
      </c>
      <c r="B7" s="100" t="s">
        <v>14</v>
      </c>
      <c r="C7" s="118">
        <v>4</v>
      </c>
      <c r="D7" s="102" t="s">
        <v>11</v>
      </c>
      <c r="E7" s="118"/>
      <c r="F7" s="104">
        <f t="shared" si="0"/>
        <v>0</v>
      </c>
    </row>
    <row r="8" spans="1:6" x14ac:dyDescent="0.2">
      <c r="A8" s="99" t="s">
        <v>181</v>
      </c>
      <c r="B8" s="100" t="s">
        <v>15</v>
      </c>
      <c r="C8" s="118">
        <v>3</v>
      </c>
      <c r="D8" s="102" t="s">
        <v>11</v>
      </c>
      <c r="E8" s="118"/>
      <c r="F8" s="104">
        <f t="shared" si="0"/>
        <v>0</v>
      </c>
    </row>
    <row r="9" spans="1:6" x14ac:dyDescent="0.2">
      <c r="A9" s="99" t="s">
        <v>180</v>
      </c>
      <c r="B9" s="100" t="s">
        <v>18</v>
      </c>
      <c r="C9" s="118">
        <v>23</v>
      </c>
      <c r="D9" s="102" t="s">
        <v>11</v>
      </c>
      <c r="E9" s="118"/>
      <c r="F9" s="104">
        <f t="shared" si="0"/>
        <v>0</v>
      </c>
    </row>
    <row r="10" spans="1:6" x14ac:dyDescent="0.2">
      <c r="A10" s="99" t="s">
        <v>179</v>
      </c>
      <c r="B10" s="100" t="s">
        <v>19</v>
      </c>
      <c r="C10" s="118">
        <v>161</v>
      </c>
      <c r="D10" s="102" t="s">
        <v>11</v>
      </c>
      <c r="E10" s="118"/>
      <c r="F10" s="104">
        <f t="shared" si="0"/>
        <v>0</v>
      </c>
    </row>
    <row r="11" spans="1:6" x14ac:dyDescent="0.2">
      <c r="A11" s="99" t="s">
        <v>178</v>
      </c>
      <c r="B11" s="100" t="s">
        <v>16</v>
      </c>
      <c r="C11" s="118">
        <v>6</v>
      </c>
      <c r="D11" s="102" t="s">
        <v>11</v>
      </c>
      <c r="E11" s="118"/>
      <c r="F11" s="104">
        <f t="shared" si="0"/>
        <v>0</v>
      </c>
    </row>
    <row r="12" spans="1:6" x14ac:dyDescent="0.2">
      <c r="A12" s="99" t="s">
        <v>177</v>
      </c>
      <c r="B12" s="100" t="s">
        <v>350</v>
      </c>
      <c r="C12" s="118">
        <v>2</v>
      </c>
      <c r="D12" s="102" t="s">
        <v>272</v>
      </c>
      <c r="E12" s="118"/>
      <c r="F12" s="104">
        <f t="shared" si="0"/>
        <v>0</v>
      </c>
    </row>
    <row r="13" spans="1:6" x14ac:dyDescent="0.2">
      <c r="A13" s="99" t="s">
        <v>176</v>
      </c>
      <c r="B13" s="100" t="s">
        <v>379</v>
      </c>
      <c r="C13" s="118">
        <v>1</v>
      </c>
      <c r="D13" s="102" t="s">
        <v>6</v>
      </c>
      <c r="E13" s="118"/>
      <c r="F13" s="104">
        <f t="shared" si="0"/>
        <v>0</v>
      </c>
    </row>
    <row r="14" spans="1:6" x14ac:dyDescent="0.2">
      <c r="A14" s="99" t="s">
        <v>175</v>
      </c>
      <c r="B14" s="100" t="s">
        <v>23</v>
      </c>
      <c r="C14" s="118">
        <v>11</v>
      </c>
      <c r="D14" s="102" t="s">
        <v>11</v>
      </c>
      <c r="E14" s="118"/>
      <c r="F14" s="104">
        <f t="shared" si="0"/>
        <v>0</v>
      </c>
    </row>
    <row r="15" spans="1:6" x14ac:dyDescent="0.2">
      <c r="A15" s="99" t="s">
        <v>174</v>
      </c>
      <c r="B15" s="100" t="s">
        <v>382</v>
      </c>
      <c r="C15" s="118">
        <v>1</v>
      </c>
      <c r="D15" s="102" t="s">
        <v>6</v>
      </c>
      <c r="E15" s="118"/>
      <c r="F15" s="104">
        <f t="shared" si="0"/>
        <v>0</v>
      </c>
    </row>
    <row r="16" spans="1:6" x14ac:dyDescent="0.2">
      <c r="A16" s="99" t="s">
        <v>173</v>
      </c>
      <c r="B16" s="100" t="s">
        <v>26</v>
      </c>
      <c r="C16" s="118">
        <v>50</v>
      </c>
      <c r="D16" s="102" t="s">
        <v>6</v>
      </c>
      <c r="E16" s="118"/>
      <c r="F16" s="104">
        <f t="shared" si="0"/>
        <v>0</v>
      </c>
    </row>
    <row r="17" spans="1:6" x14ac:dyDescent="0.2">
      <c r="A17" s="99" t="s">
        <v>172</v>
      </c>
      <c r="B17" s="100" t="s">
        <v>27</v>
      </c>
      <c r="C17" s="118">
        <v>32</v>
      </c>
      <c r="D17" s="102" t="s">
        <v>11</v>
      </c>
      <c r="E17" s="118"/>
      <c r="F17" s="104">
        <f t="shared" si="0"/>
        <v>0</v>
      </c>
    </row>
    <row r="18" spans="1:6" x14ac:dyDescent="0.2">
      <c r="A18" s="99" t="s">
        <v>171</v>
      </c>
      <c r="B18" s="100" t="s">
        <v>309</v>
      </c>
      <c r="C18" s="118">
        <v>35</v>
      </c>
      <c r="D18" s="102" t="s">
        <v>11</v>
      </c>
      <c r="E18" s="118"/>
      <c r="F18" s="104">
        <f t="shared" si="0"/>
        <v>0</v>
      </c>
    </row>
    <row r="19" spans="1:6" x14ac:dyDescent="0.2">
      <c r="A19" s="99" t="s">
        <v>170</v>
      </c>
      <c r="B19" s="100" t="s">
        <v>364</v>
      </c>
      <c r="C19" s="118">
        <v>2</v>
      </c>
      <c r="D19" s="102" t="s">
        <v>6</v>
      </c>
      <c r="E19" s="118"/>
      <c r="F19" s="104">
        <f t="shared" si="0"/>
        <v>0</v>
      </c>
    </row>
    <row r="20" spans="1:6" x14ac:dyDescent="0.2">
      <c r="A20" s="99" t="s">
        <v>168</v>
      </c>
      <c r="B20" s="100" t="s">
        <v>367</v>
      </c>
      <c r="C20" s="118">
        <v>3</v>
      </c>
      <c r="D20" s="102" t="s">
        <v>11</v>
      </c>
      <c r="E20" s="118"/>
      <c r="F20" s="104">
        <f t="shared" si="0"/>
        <v>0</v>
      </c>
    </row>
    <row r="21" spans="1:6" x14ac:dyDescent="0.2">
      <c r="A21" s="99" t="s">
        <v>167</v>
      </c>
      <c r="B21" s="100" t="s">
        <v>310</v>
      </c>
      <c r="C21" s="118">
        <v>2</v>
      </c>
      <c r="D21" s="102" t="s">
        <v>6</v>
      </c>
      <c r="E21" s="118"/>
      <c r="F21" s="104">
        <f t="shared" si="0"/>
        <v>0</v>
      </c>
    </row>
    <row r="22" spans="1:6" x14ac:dyDescent="0.2">
      <c r="A22" s="99" t="s">
        <v>166</v>
      </c>
      <c r="B22" s="100" t="s">
        <v>332</v>
      </c>
      <c r="C22" s="118">
        <v>3</v>
      </c>
      <c r="D22" s="102" t="s">
        <v>133</v>
      </c>
      <c r="E22" s="118"/>
      <c r="F22" s="104">
        <f t="shared" si="0"/>
        <v>0</v>
      </c>
    </row>
    <row r="23" spans="1:6" x14ac:dyDescent="0.2">
      <c r="A23" s="99" t="s">
        <v>165</v>
      </c>
      <c r="B23" s="100" t="s">
        <v>335</v>
      </c>
      <c r="C23" s="118">
        <v>6</v>
      </c>
      <c r="D23" s="102" t="s">
        <v>133</v>
      </c>
      <c r="E23" s="118"/>
      <c r="F23" s="104">
        <f t="shared" si="0"/>
        <v>0</v>
      </c>
    </row>
    <row r="24" spans="1:6" x14ac:dyDescent="0.2">
      <c r="A24" s="99" t="s">
        <v>164</v>
      </c>
      <c r="B24" s="100" t="s">
        <v>333</v>
      </c>
      <c r="C24" s="118">
        <v>2</v>
      </c>
      <c r="D24" s="102" t="s">
        <v>133</v>
      </c>
      <c r="E24" s="118"/>
      <c r="F24" s="104">
        <f t="shared" si="0"/>
        <v>0</v>
      </c>
    </row>
    <row r="25" spans="1:6" ht="25.5" x14ac:dyDescent="0.2">
      <c r="A25" s="99" t="s">
        <v>163</v>
      </c>
      <c r="B25" s="100" t="s">
        <v>349</v>
      </c>
      <c r="C25" s="118">
        <v>100</v>
      </c>
      <c r="D25" s="102" t="s">
        <v>11</v>
      </c>
      <c r="E25" s="118"/>
      <c r="F25" s="104">
        <f t="shared" si="0"/>
        <v>0</v>
      </c>
    </row>
    <row r="26" spans="1:6" x14ac:dyDescent="0.2">
      <c r="A26" s="99" t="s">
        <v>162</v>
      </c>
      <c r="B26" s="100" t="s">
        <v>356</v>
      </c>
      <c r="C26" s="118">
        <v>10</v>
      </c>
      <c r="D26" s="102" t="s">
        <v>11</v>
      </c>
      <c r="E26" s="118"/>
      <c r="F26" s="104">
        <f t="shared" si="0"/>
        <v>0</v>
      </c>
    </row>
    <row r="27" spans="1:6" x14ac:dyDescent="0.2">
      <c r="A27" s="99" t="s">
        <v>161</v>
      </c>
      <c r="B27" s="100" t="s">
        <v>368</v>
      </c>
      <c r="C27" s="118">
        <v>9</v>
      </c>
      <c r="D27" s="102" t="s">
        <v>11</v>
      </c>
      <c r="E27" s="118"/>
      <c r="F27" s="104">
        <f t="shared" si="0"/>
        <v>0</v>
      </c>
    </row>
    <row r="28" spans="1:6" x14ac:dyDescent="0.2">
      <c r="A28" s="99" t="s">
        <v>160</v>
      </c>
      <c r="B28" s="100" t="s">
        <v>357</v>
      </c>
      <c r="C28" s="118">
        <v>10</v>
      </c>
      <c r="D28" s="102" t="s">
        <v>11</v>
      </c>
      <c r="E28" s="118"/>
      <c r="F28" s="104">
        <f t="shared" si="0"/>
        <v>0</v>
      </c>
    </row>
    <row r="29" spans="1:6" x14ac:dyDescent="0.2">
      <c r="A29" s="99" t="s">
        <v>159</v>
      </c>
      <c r="B29" s="100" t="s">
        <v>358</v>
      </c>
      <c r="C29" s="118">
        <v>1</v>
      </c>
      <c r="D29" s="102" t="s">
        <v>11</v>
      </c>
      <c r="E29" s="118"/>
      <c r="F29" s="104">
        <f t="shared" si="0"/>
        <v>0</v>
      </c>
    </row>
    <row r="30" spans="1:6" x14ac:dyDescent="0.2">
      <c r="A30" s="99" t="s">
        <v>157</v>
      </c>
      <c r="B30" s="100" t="s">
        <v>38</v>
      </c>
      <c r="C30" s="118">
        <v>3</v>
      </c>
      <c r="D30" s="102" t="s">
        <v>11</v>
      </c>
      <c r="E30" s="118"/>
      <c r="F30" s="104">
        <f t="shared" si="0"/>
        <v>0</v>
      </c>
    </row>
    <row r="31" spans="1:6" x14ac:dyDescent="0.2">
      <c r="A31" s="99" t="s">
        <v>156</v>
      </c>
      <c r="B31" s="100" t="s">
        <v>371</v>
      </c>
      <c r="C31" s="118">
        <v>2</v>
      </c>
      <c r="D31" s="102" t="s">
        <v>11</v>
      </c>
      <c r="E31" s="118"/>
      <c r="F31" s="104">
        <f t="shared" si="0"/>
        <v>0</v>
      </c>
    </row>
    <row r="32" spans="1:6" x14ac:dyDescent="0.2">
      <c r="A32" s="99" t="s">
        <v>155</v>
      </c>
      <c r="B32" s="100" t="s">
        <v>316</v>
      </c>
      <c r="C32" s="118">
        <v>8</v>
      </c>
      <c r="D32" s="102" t="s">
        <v>11</v>
      </c>
      <c r="E32" s="118"/>
      <c r="F32" s="104">
        <f t="shared" si="0"/>
        <v>0</v>
      </c>
    </row>
    <row r="33" spans="1:6" ht="25.5" x14ac:dyDescent="0.2">
      <c r="A33" s="99" t="s">
        <v>154</v>
      </c>
      <c r="B33" s="100" t="s">
        <v>344</v>
      </c>
      <c r="C33" s="118">
        <v>11</v>
      </c>
      <c r="D33" s="102" t="s">
        <v>11</v>
      </c>
      <c r="E33" s="118"/>
      <c r="F33" s="104">
        <f t="shared" si="0"/>
        <v>0</v>
      </c>
    </row>
    <row r="34" spans="1:6" x14ac:dyDescent="0.2">
      <c r="A34" s="99" t="s">
        <v>153</v>
      </c>
      <c r="B34" s="100" t="s">
        <v>304</v>
      </c>
      <c r="C34" s="118">
        <v>5</v>
      </c>
      <c r="D34" s="102" t="s">
        <v>11</v>
      </c>
      <c r="E34" s="118"/>
      <c r="F34" s="104">
        <f t="shared" si="0"/>
        <v>0</v>
      </c>
    </row>
    <row r="35" spans="1:6" ht="25.5" x14ac:dyDescent="0.2">
      <c r="A35" s="99" t="s">
        <v>151</v>
      </c>
      <c r="B35" s="100" t="s">
        <v>312</v>
      </c>
      <c r="C35" s="118">
        <v>189</v>
      </c>
      <c r="D35" s="102" t="s">
        <v>11</v>
      </c>
      <c r="E35" s="118"/>
      <c r="F35" s="104">
        <f t="shared" si="0"/>
        <v>0</v>
      </c>
    </row>
    <row r="36" spans="1:6" ht="25.5" x14ac:dyDescent="0.2">
      <c r="A36" s="99" t="s">
        <v>149</v>
      </c>
      <c r="B36" s="100" t="s">
        <v>360</v>
      </c>
      <c r="C36" s="118">
        <v>12</v>
      </c>
      <c r="D36" s="102" t="s">
        <v>11</v>
      </c>
      <c r="E36" s="118"/>
      <c r="F36" s="104">
        <f t="shared" si="0"/>
        <v>0</v>
      </c>
    </row>
    <row r="37" spans="1:6" ht="25.5" x14ac:dyDescent="0.2">
      <c r="A37" s="99" t="s">
        <v>147</v>
      </c>
      <c r="B37" s="100" t="s">
        <v>376</v>
      </c>
      <c r="C37" s="118">
        <v>8</v>
      </c>
      <c r="D37" s="102" t="s">
        <v>6</v>
      </c>
      <c r="E37" s="118"/>
      <c r="F37" s="104">
        <f t="shared" si="0"/>
        <v>0</v>
      </c>
    </row>
    <row r="38" spans="1:6" x14ac:dyDescent="0.2">
      <c r="A38" s="99" t="s">
        <v>145</v>
      </c>
      <c r="B38" s="100" t="s">
        <v>43</v>
      </c>
      <c r="C38" s="118">
        <v>1</v>
      </c>
      <c r="D38" s="102" t="s">
        <v>11</v>
      </c>
      <c r="E38" s="118"/>
      <c r="F38" s="104">
        <f t="shared" si="0"/>
        <v>0</v>
      </c>
    </row>
    <row r="39" spans="1:6" x14ac:dyDescent="0.2">
      <c r="A39" s="99" t="s">
        <v>144</v>
      </c>
      <c r="B39" s="100" t="s">
        <v>306</v>
      </c>
      <c r="C39" s="118">
        <v>80</v>
      </c>
      <c r="D39" s="102" t="s">
        <v>11</v>
      </c>
      <c r="E39" s="118"/>
      <c r="F39" s="104">
        <f t="shared" si="0"/>
        <v>0</v>
      </c>
    </row>
    <row r="40" spans="1:6" x14ac:dyDescent="0.2">
      <c r="A40" s="99" t="s">
        <v>143</v>
      </c>
      <c r="B40" s="100" t="s">
        <v>325</v>
      </c>
      <c r="C40" s="118">
        <v>8</v>
      </c>
      <c r="D40" s="102" t="s">
        <v>11</v>
      </c>
      <c r="E40" s="118"/>
      <c r="F40" s="104">
        <f t="shared" si="0"/>
        <v>0</v>
      </c>
    </row>
    <row r="41" spans="1:6" x14ac:dyDescent="0.2">
      <c r="A41" s="99" t="s">
        <v>142</v>
      </c>
      <c r="B41" s="100" t="s">
        <v>324</v>
      </c>
      <c r="C41" s="118">
        <v>6</v>
      </c>
      <c r="D41" s="102" t="s">
        <v>11</v>
      </c>
      <c r="E41" s="118"/>
      <c r="F41" s="104">
        <f t="shared" si="0"/>
        <v>0</v>
      </c>
    </row>
    <row r="42" spans="1:6" x14ac:dyDescent="0.2">
      <c r="A42" s="99" t="s">
        <v>141</v>
      </c>
      <c r="B42" s="100" t="s">
        <v>307</v>
      </c>
      <c r="C42" s="118">
        <v>14</v>
      </c>
      <c r="D42" s="102" t="s">
        <v>11</v>
      </c>
      <c r="E42" s="118"/>
      <c r="F42" s="104">
        <f t="shared" si="0"/>
        <v>0</v>
      </c>
    </row>
    <row r="43" spans="1:6" x14ac:dyDescent="0.2">
      <c r="A43" s="99" t="s">
        <v>140</v>
      </c>
      <c r="B43" s="100" t="s">
        <v>365</v>
      </c>
      <c r="C43" s="118">
        <v>12</v>
      </c>
      <c r="D43" s="102" t="s">
        <v>11</v>
      </c>
      <c r="E43" s="118"/>
      <c r="F43" s="104">
        <f t="shared" si="0"/>
        <v>0</v>
      </c>
    </row>
    <row r="44" spans="1:6" x14ac:dyDescent="0.2">
      <c r="A44" s="99" t="s">
        <v>139</v>
      </c>
      <c r="B44" s="100" t="s">
        <v>354</v>
      </c>
      <c r="C44" s="118">
        <v>49</v>
      </c>
      <c r="D44" s="102" t="s">
        <v>6</v>
      </c>
      <c r="E44" s="118"/>
      <c r="F44" s="104">
        <f t="shared" si="0"/>
        <v>0</v>
      </c>
    </row>
    <row r="45" spans="1:6" x14ac:dyDescent="0.2">
      <c r="A45" s="99" t="s">
        <v>138</v>
      </c>
      <c r="B45" s="100" t="s">
        <v>353</v>
      </c>
      <c r="C45" s="118">
        <v>21</v>
      </c>
      <c r="D45" s="102" t="s">
        <v>11</v>
      </c>
      <c r="E45" s="118"/>
      <c r="F45" s="104">
        <f t="shared" si="0"/>
        <v>0</v>
      </c>
    </row>
    <row r="46" spans="1:6" ht="25.5" x14ac:dyDescent="0.2">
      <c r="A46" s="99" t="s">
        <v>137</v>
      </c>
      <c r="B46" s="100" t="s">
        <v>359</v>
      </c>
      <c r="C46" s="118">
        <v>500</v>
      </c>
      <c r="D46" s="102" t="s">
        <v>272</v>
      </c>
      <c r="E46" s="118"/>
      <c r="F46" s="104">
        <f t="shared" si="0"/>
        <v>0</v>
      </c>
    </row>
    <row r="47" spans="1:6" x14ac:dyDescent="0.2">
      <c r="A47" s="99" t="s">
        <v>136</v>
      </c>
      <c r="B47" s="100" t="s">
        <v>48</v>
      </c>
      <c r="C47" s="118">
        <v>32</v>
      </c>
      <c r="D47" s="102" t="s">
        <v>6</v>
      </c>
      <c r="E47" s="118"/>
      <c r="F47" s="104">
        <f t="shared" si="0"/>
        <v>0</v>
      </c>
    </row>
    <row r="48" spans="1:6" x14ac:dyDescent="0.2">
      <c r="A48" s="99" t="s">
        <v>135</v>
      </c>
      <c r="B48" s="100" t="s">
        <v>301</v>
      </c>
      <c r="C48" s="118">
        <v>10</v>
      </c>
      <c r="D48" s="102" t="s">
        <v>11</v>
      </c>
      <c r="E48" s="118"/>
      <c r="F48" s="104">
        <f t="shared" si="0"/>
        <v>0</v>
      </c>
    </row>
    <row r="49" spans="1:6" x14ac:dyDescent="0.2">
      <c r="A49" s="99" t="s">
        <v>134</v>
      </c>
      <c r="B49" s="100" t="s">
        <v>73</v>
      </c>
      <c r="C49" s="118">
        <v>20</v>
      </c>
      <c r="D49" s="102" t="s">
        <v>11</v>
      </c>
      <c r="E49" s="118"/>
      <c r="F49" s="104">
        <f t="shared" si="0"/>
        <v>0</v>
      </c>
    </row>
    <row r="50" spans="1:6" x14ac:dyDescent="0.2">
      <c r="A50" s="99" t="s">
        <v>132</v>
      </c>
      <c r="B50" s="100" t="s">
        <v>374</v>
      </c>
      <c r="C50" s="118">
        <v>2</v>
      </c>
      <c r="D50" s="102" t="s">
        <v>11</v>
      </c>
      <c r="E50" s="118"/>
      <c r="F50" s="104">
        <f t="shared" si="0"/>
        <v>0</v>
      </c>
    </row>
    <row r="51" spans="1:6" x14ac:dyDescent="0.2">
      <c r="A51" s="99" t="s">
        <v>131</v>
      </c>
      <c r="B51" s="100" t="s">
        <v>383</v>
      </c>
      <c r="C51" s="118">
        <v>5</v>
      </c>
      <c r="D51" s="102" t="s">
        <v>11</v>
      </c>
      <c r="E51" s="118"/>
      <c r="F51" s="104">
        <f t="shared" si="0"/>
        <v>0</v>
      </c>
    </row>
    <row r="52" spans="1:6" x14ac:dyDescent="0.2">
      <c r="A52" s="99" t="s">
        <v>130</v>
      </c>
      <c r="B52" s="100" t="s">
        <v>375</v>
      </c>
      <c r="C52" s="118">
        <v>2</v>
      </c>
      <c r="D52" s="102" t="s">
        <v>11</v>
      </c>
      <c r="E52" s="118"/>
      <c r="F52" s="104">
        <f t="shared" si="0"/>
        <v>0</v>
      </c>
    </row>
    <row r="53" spans="1:6" x14ac:dyDescent="0.2">
      <c r="A53" s="99" t="s">
        <v>129</v>
      </c>
      <c r="B53" s="100" t="s">
        <v>384</v>
      </c>
      <c r="C53" s="118">
        <v>6</v>
      </c>
      <c r="D53" s="102" t="s">
        <v>11</v>
      </c>
      <c r="E53" s="118"/>
      <c r="F53" s="104">
        <f t="shared" si="0"/>
        <v>0</v>
      </c>
    </row>
    <row r="54" spans="1:6" ht="25.5" x14ac:dyDescent="0.2">
      <c r="A54" s="99" t="s">
        <v>128</v>
      </c>
      <c r="B54" s="100" t="s">
        <v>330</v>
      </c>
      <c r="C54" s="118">
        <v>50</v>
      </c>
      <c r="D54" s="102" t="s">
        <v>11</v>
      </c>
      <c r="E54" s="118"/>
      <c r="F54" s="104">
        <f t="shared" si="0"/>
        <v>0</v>
      </c>
    </row>
    <row r="55" spans="1:6" x14ac:dyDescent="0.2">
      <c r="A55" s="99" t="s">
        <v>127</v>
      </c>
      <c r="B55" s="100" t="s">
        <v>352</v>
      </c>
      <c r="C55" s="118">
        <v>1</v>
      </c>
      <c r="D55" s="102" t="s">
        <v>11</v>
      </c>
      <c r="E55" s="118"/>
      <c r="F55" s="104">
        <f t="shared" si="0"/>
        <v>0</v>
      </c>
    </row>
    <row r="56" spans="1:6" x14ac:dyDescent="0.2">
      <c r="A56" s="99" t="s">
        <v>126</v>
      </c>
      <c r="B56" s="100" t="s">
        <v>351</v>
      </c>
      <c r="C56" s="118">
        <v>4</v>
      </c>
      <c r="D56" s="102" t="s">
        <v>11</v>
      </c>
      <c r="E56" s="118"/>
      <c r="F56" s="104">
        <f t="shared" si="0"/>
        <v>0</v>
      </c>
    </row>
    <row r="57" spans="1:6" x14ac:dyDescent="0.2">
      <c r="A57" s="99" t="s">
        <v>125</v>
      </c>
      <c r="B57" s="100" t="s">
        <v>380</v>
      </c>
      <c r="C57" s="118">
        <v>2</v>
      </c>
      <c r="D57" s="102" t="s">
        <v>11</v>
      </c>
      <c r="E57" s="118"/>
      <c r="F57" s="104">
        <f t="shared" si="0"/>
        <v>0</v>
      </c>
    </row>
    <row r="58" spans="1:6" x14ac:dyDescent="0.2">
      <c r="A58" s="99" t="s">
        <v>123</v>
      </c>
      <c r="B58" s="100" t="s">
        <v>56</v>
      </c>
      <c r="C58" s="118">
        <v>4</v>
      </c>
      <c r="D58" s="102" t="s">
        <v>6</v>
      </c>
      <c r="E58" s="118"/>
      <c r="F58" s="104">
        <f t="shared" si="0"/>
        <v>0</v>
      </c>
    </row>
    <row r="59" spans="1:6" x14ac:dyDescent="0.2">
      <c r="A59" s="99" t="s">
        <v>122</v>
      </c>
      <c r="B59" s="100" t="s">
        <v>361</v>
      </c>
      <c r="C59" s="118">
        <v>1</v>
      </c>
      <c r="D59" s="102" t="s">
        <v>6</v>
      </c>
      <c r="E59" s="118"/>
      <c r="F59" s="104">
        <f t="shared" si="0"/>
        <v>0</v>
      </c>
    </row>
    <row r="60" spans="1:6" x14ac:dyDescent="0.2">
      <c r="A60" s="99" t="s">
        <v>121</v>
      </c>
      <c r="B60" s="100" t="s">
        <v>362</v>
      </c>
      <c r="C60" s="118">
        <v>1</v>
      </c>
      <c r="D60" s="102" t="s">
        <v>6</v>
      </c>
      <c r="E60" s="118"/>
      <c r="F60" s="104">
        <f t="shared" si="0"/>
        <v>0</v>
      </c>
    </row>
    <row r="61" spans="1:6" ht="25.5" x14ac:dyDescent="0.2">
      <c r="A61" s="99" t="s">
        <v>120</v>
      </c>
      <c r="B61" s="100" t="s">
        <v>339</v>
      </c>
      <c r="C61" s="118">
        <v>18</v>
      </c>
      <c r="D61" s="102" t="s">
        <v>11</v>
      </c>
      <c r="E61" s="118"/>
      <c r="F61" s="104">
        <f t="shared" si="0"/>
        <v>0</v>
      </c>
    </row>
    <row r="62" spans="1:6" x14ac:dyDescent="0.2">
      <c r="A62" s="99" t="s">
        <v>119</v>
      </c>
      <c r="B62" s="100" t="s">
        <v>320</v>
      </c>
      <c r="C62" s="118">
        <v>1</v>
      </c>
      <c r="D62" s="102" t="s">
        <v>11</v>
      </c>
      <c r="E62" s="118"/>
      <c r="F62" s="104">
        <f t="shared" si="0"/>
        <v>0</v>
      </c>
    </row>
    <row r="63" spans="1:6" x14ac:dyDescent="0.2">
      <c r="A63" s="99" t="s">
        <v>118</v>
      </c>
      <c r="B63" s="100" t="s">
        <v>318</v>
      </c>
      <c r="C63" s="118">
        <v>1</v>
      </c>
      <c r="D63" s="102" t="s">
        <v>11</v>
      </c>
      <c r="E63" s="118"/>
      <c r="F63" s="104">
        <f t="shared" si="0"/>
        <v>0</v>
      </c>
    </row>
    <row r="64" spans="1:6" x14ac:dyDescent="0.2">
      <c r="A64" s="99" t="s">
        <v>117</v>
      </c>
      <c r="B64" s="100" t="s">
        <v>317</v>
      </c>
      <c r="C64" s="118">
        <v>6</v>
      </c>
      <c r="D64" s="102" t="s">
        <v>11</v>
      </c>
      <c r="E64" s="118"/>
      <c r="F64" s="104">
        <f t="shared" si="0"/>
        <v>0</v>
      </c>
    </row>
    <row r="65" spans="1:6" x14ac:dyDescent="0.2">
      <c r="A65" s="99" t="s">
        <v>116</v>
      </c>
      <c r="B65" s="100" t="s">
        <v>348</v>
      </c>
      <c r="C65" s="118">
        <v>4</v>
      </c>
      <c r="D65" s="102" t="s">
        <v>11</v>
      </c>
      <c r="E65" s="118"/>
      <c r="F65" s="104">
        <f t="shared" si="0"/>
        <v>0</v>
      </c>
    </row>
    <row r="66" spans="1:6" x14ac:dyDescent="0.2">
      <c r="A66" s="99" t="s">
        <v>115</v>
      </c>
      <c r="B66" s="100" t="s">
        <v>369</v>
      </c>
      <c r="C66" s="118">
        <v>10</v>
      </c>
      <c r="D66" s="102" t="s">
        <v>11</v>
      </c>
      <c r="E66" s="118"/>
      <c r="F66" s="104">
        <f t="shared" ref="F66:F70" si="1">C66*E66</f>
        <v>0</v>
      </c>
    </row>
    <row r="67" spans="1:6" x14ac:dyDescent="0.2">
      <c r="A67" s="99" t="s">
        <v>114</v>
      </c>
      <c r="B67" s="100" t="s">
        <v>385</v>
      </c>
      <c r="C67" s="118">
        <v>2</v>
      </c>
      <c r="D67" s="102" t="s">
        <v>11</v>
      </c>
      <c r="E67" s="118"/>
      <c r="F67" s="104">
        <f t="shared" si="1"/>
        <v>0</v>
      </c>
    </row>
    <row r="68" spans="1:6" x14ac:dyDescent="0.2">
      <c r="A68" s="99" t="s">
        <v>113</v>
      </c>
      <c r="B68" s="100" t="s">
        <v>337</v>
      </c>
      <c r="C68" s="118">
        <v>5</v>
      </c>
      <c r="D68" s="102" t="s">
        <v>11</v>
      </c>
      <c r="E68" s="118"/>
      <c r="F68" s="104">
        <f t="shared" si="1"/>
        <v>0</v>
      </c>
    </row>
    <row r="69" spans="1:6" x14ac:dyDescent="0.2">
      <c r="A69" s="99" t="s">
        <v>112</v>
      </c>
      <c r="B69" s="100" t="s">
        <v>372</v>
      </c>
      <c r="C69" s="118">
        <v>19</v>
      </c>
      <c r="D69" s="102" t="s">
        <v>6</v>
      </c>
      <c r="E69" s="118"/>
      <c r="F69" s="104">
        <f t="shared" si="1"/>
        <v>0</v>
      </c>
    </row>
    <row r="70" spans="1:6" x14ac:dyDescent="0.2">
      <c r="A70" s="99" t="s">
        <v>111</v>
      </c>
      <c r="B70" s="100" t="s">
        <v>373</v>
      </c>
      <c r="C70" s="118">
        <v>6</v>
      </c>
      <c r="D70" s="102" t="s">
        <v>6</v>
      </c>
      <c r="E70" s="118"/>
      <c r="F70" s="104">
        <f t="shared" si="1"/>
        <v>0</v>
      </c>
    </row>
    <row r="71" spans="1:6" x14ac:dyDescent="0.2">
      <c r="E71" s="119" t="s">
        <v>386</v>
      </c>
      <c r="F71" s="120">
        <f>SUM(F2:F70)</f>
        <v>0</v>
      </c>
    </row>
    <row r="72" spans="1:6" x14ac:dyDescent="0.2">
      <c r="E72" s="121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E3D8D-15B2-4433-B5E3-FD668760C4EF}">
  <dimension ref="A1:AO80"/>
  <sheetViews>
    <sheetView zoomScaleNormal="100" workbookViewId="0">
      <pane xSplit="5" ySplit="1" topLeftCell="F65" activePane="bottomRight" state="frozen"/>
      <selection pane="topRight" activeCell="F1" sqref="F1"/>
      <selection pane="bottomLeft" activeCell="A2" sqref="A2"/>
      <selection pane="bottomRight" activeCell="B85" sqref="B85"/>
    </sheetView>
  </sheetViews>
  <sheetFormatPr defaultRowHeight="26.25" customHeight="1" x14ac:dyDescent="0.2"/>
  <cols>
    <col min="1" max="1" width="3.85546875" style="112" customWidth="1"/>
    <col min="2" max="2" width="39.5703125" style="113" customWidth="1"/>
    <col min="3" max="3" width="5.7109375" style="114" bestFit="1" customWidth="1"/>
    <col min="4" max="4" width="4.5703125" style="115" bestFit="1" customWidth="1"/>
    <col min="5" max="5" width="10" style="115" customWidth="1"/>
    <col min="6" max="6" width="11.85546875" style="115" customWidth="1"/>
    <col min="7" max="7" width="6.42578125" style="115" customWidth="1"/>
    <col min="8" max="8" width="5.28515625" style="115" customWidth="1"/>
    <col min="9" max="9" width="5.140625" style="115" customWidth="1"/>
    <col min="10" max="10" width="4.28515625" style="115" customWidth="1"/>
    <col min="11" max="11" width="5.140625" style="115" customWidth="1"/>
    <col min="12" max="12" width="4.28515625" style="115" customWidth="1"/>
    <col min="13" max="13" width="4.5703125" style="115" customWidth="1"/>
    <col min="14" max="14" width="4.7109375" style="115" customWidth="1"/>
    <col min="15" max="15" width="5" style="115" customWidth="1"/>
    <col min="16" max="16" width="5.5703125" style="115" customWidth="1"/>
    <col min="17" max="17" width="5.28515625" style="115" customWidth="1"/>
    <col min="18" max="18" width="4.5703125" style="115" customWidth="1"/>
    <col min="19" max="19" width="5.140625" style="115" customWidth="1"/>
    <col min="20" max="20" width="5.42578125" style="115" customWidth="1"/>
    <col min="21" max="21" width="4.28515625" style="115" customWidth="1"/>
    <col min="22" max="22" width="5" style="115" customWidth="1"/>
    <col min="23" max="23" width="5.28515625" style="115" customWidth="1"/>
    <col min="24" max="24" width="4.28515625" style="115" customWidth="1"/>
    <col min="25" max="28" width="4.85546875" style="115" customWidth="1"/>
    <col min="29" max="30" width="4.42578125" style="115" customWidth="1"/>
    <col min="31" max="31" width="5.28515625" style="115" customWidth="1"/>
    <col min="32" max="32" width="4.28515625" style="115" customWidth="1"/>
    <col min="33" max="33" width="4.85546875" style="115" customWidth="1"/>
    <col min="34" max="38" width="6.28515625" style="115" customWidth="1"/>
    <col min="39" max="41" width="5.42578125" style="115" customWidth="1"/>
    <col min="42" max="16384" width="9.140625" style="115"/>
  </cols>
  <sheetData>
    <row r="1" spans="1:41" s="98" customFormat="1" ht="39.75" customHeight="1" x14ac:dyDescent="0.2">
      <c r="A1" s="95" t="s">
        <v>195</v>
      </c>
      <c r="B1" s="96" t="s">
        <v>194</v>
      </c>
      <c r="C1" s="97" t="s">
        <v>193</v>
      </c>
      <c r="D1" s="95" t="s">
        <v>192</v>
      </c>
      <c r="E1" s="96" t="s">
        <v>191</v>
      </c>
      <c r="F1" s="96" t="s">
        <v>190</v>
      </c>
      <c r="G1" s="96" t="s">
        <v>276</v>
      </c>
      <c r="H1" s="96" t="s">
        <v>282</v>
      </c>
      <c r="I1" s="96" t="s">
        <v>418</v>
      </c>
      <c r="J1" s="96" t="s">
        <v>422</v>
      </c>
      <c r="K1" s="95" t="s">
        <v>293</v>
      </c>
      <c r="L1" s="96" t="s">
        <v>291</v>
      </c>
      <c r="M1" s="95" t="s">
        <v>363</v>
      </c>
      <c r="N1" s="95" t="s">
        <v>284</v>
      </c>
      <c r="O1" s="95" t="s">
        <v>297</v>
      </c>
      <c r="P1" s="96" t="s">
        <v>413</v>
      </c>
      <c r="Q1" s="95" t="s">
        <v>274</v>
      </c>
      <c r="R1" s="95" t="s">
        <v>275</v>
      </c>
      <c r="S1" s="95" t="s">
        <v>277</v>
      </c>
      <c r="T1" s="95" t="s">
        <v>289</v>
      </c>
      <c r="U1" s="95" t="s">
        <v>278</v>
      </c>
      <c r="V1" s="95" t="s">
        <v>280</v>
      </c>
      <c r="W1" s="95" t="s">
        <v>273</v>
      </c>
      <c r="X1" s="96" t="s">
        <v>355</v>
      </c>
      <c r="Y1" s="96" t="s">
        <v>295</v>
      </c>
      <c r="Z1" s="96" t="s">
        <v>296</v>
      </c>
      <c r="AA1" s="96" t="s">
        <v>410</v>
      </c>
      <c r="AB1" s="96" t="s">
        <v>401</v>
      </c>
      <c r="AC1" s="96" t="s">
        <v>279</v>
      </c>
      <c r="AD1" s="96" t="s">
        <v>287</v>
      </c>
      <c r="AE1" s="96" t="s">
        <v>286</v>
      </c>
      <c r="AF1" s="96" t="s">
        <v>288</v>
      </c>
      <c r="AG1" s="96" t="s">
        <v>290</v>
      </c>
      <c r="AH1" s="96" t="s">
        <v>377</v>
      </c>
      <c r="AI1" s="96" t="s">
        <v>378</v>
      </c>
      <c r="AJ1" s="96" t="s">
        <v>389</v>
      </c>
      <c r="AK1" s="96" t="s">
        <v>370</v>
      </c>
      <c r="AL1" s="96" t="s">
        <v>388</v>
      </c>
      <c r="AM1" s="96" t="s">
        <v>387</v>
      </c>
      <c r="AN1" s="96" t="s">
        <v>403</v>
      </c>
      <c r="AO1" s="96" t="s">
        <v>366</v>
      </c>
    </row>
    <row r="2" spans="1:41" s="105" customFormat="1" ht="26.25" customHeight="1" x14ac:dyDescent="0.2">
      <c r="A2" s="99" t="s">
        <v>189</v>
      </c>
      <c r="B2" s="100" t="s">
        <v>10</v>
      </c>
      <c r="C2" s="101">
        <f t="shared" ref="C2:C33" si="0">SUM(G2:AO2)</f>
        <v>2</v>
      </c>
      <c r="D2" s="102" t="s">
        <v>11</v>
      </c>
      <c r="E2" s="103"/>
      <c r="F2" s="104">
        <f t="shared" ref="F2:F69" si="1">C2*E2</f>
        <v>0</v>
      </c>
      <c r="G2" s="102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>
        <v>2</v>
      </c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s="105" customFormat="1" ht="26.25" customHeight="1" x14ac:dyDescent="0.2">
      <c r="A3" s="99" t="s">
        <v>187</v>
      </c>
      <c r="B3" s="100" t="s">
        <v>381</v>
      </c>
      <c r="C3" s="101">
        <f t="shared" si="0"/>
        <v>1</v>
      </c>
      <c r="D3" s="102" t="s">
        <v>11</v>
      </c>
      <c r="E3" s="103"/>
      <c r="F3" s="104">
        <f t="shared" si="1"/>
        <v>0</v>
      </c>
      <c r="G3" s="102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>
        <v>1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</row>
    <row r="4" spans="1:41" s="105" customFormat="1" ht="26.25" customHeight="1" x14ac:dyDescent="0.2">
      <c r="A4" s="99" t="s">
        <v>185</v>
      </c>
      <c r="B4" s="100" t="s">
        <v>68</v>
      </c>
      <c r="C4" s="101">
        <f t="shared" si="0"/>
        <v>9</v>
      </c>
      <c r="D4" s="102" t="s">
        <v>11</v>
      </c>
      <c r="E4" s="103"/>
      <c r="F4" s="104">
        <f t="shared" si="1"/>
        <v>0</v>
      </c>
      <c r="G4" s="102"/>
      <c r="H4" s="101"/>
      <c r="I4" s="101"/>
      <c r="J4" s="101"/>
      <c r="K4" s="101"/>
      <c r="L4" s="101"/>
      <c r="M4" s="101"/>
      <c r="N4" s="101"/>
      <c r="O4" s="101"/>
      <c r="P4" s="101"/>
      <c r="Q4" s="101">
        <v>4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>
        <v>5</v>
      </c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105" customFormat="1" ht="26.25" customHeight="1" x14ac:dyDescent="0.2">
      <c r="A5" s="99" t="s">
        <v>184</v>
      </c>
      <c r="B5" s="100" t="s">
        <v>12</v>
      </c>
      <c r="C5" s="101">
        <f t="shared" si="0"/>
        <v>19</v>
      </c>
      <c r="D5" s="102" t="s">
        <v>11</v>
      </c>
      <c r="E5" s="103"/>
      <c r="F5" s="104">
        <f t="shared" si="1"/>
        <v>0</v>
      </c>
      <c r="G5" s="102"/>
      <c r="H5" s="101"/>
      <c r="I5" s="101"/>
      <c r="J5" s="101"/>
      <c r="K5" s="101"/>
      <c r="L5" s="101"/>
      <c r="M5" s="101"/>
      <c r="N5" s="101"/>
      <c r="O5" s="101">
        <v>5</v>
      </c>
      <c r="P5" s="101"/>
      <c r="Q5" s="101"/>
      <c r="R5" s="101"/>
      <c r="S5" s="101"/>
      <c r="T5" s="101"/>
      <c r="U5" s="101">
        <v>10</v>
      </c>
      <c r="V5" s="101"/>
      <c r="W5" s="101">
        <v>1</v>
      </c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>
        <v>3</v>
      </c>
      <c r="AN5" s="101"/>
      <c r="AO5" s="101"/>
    </row>
    <row r="6" spans="1:41" s="105" customFormat="1" ht="34.5" customHeight="1" x14ac:dyDescent="0.2">
      <c r="A6" s="99" t="s">
        <v>183</v>
      </c>
      <c r="B6" s="100" t="s">
        <v>13</v>
      </c>
      <c r="C6" s="101">
        <f t="shared" si="0"/>
        <v>9</v>
      </c>
      <c r="D6" s="102" t="s">
        <v>11</v>
      </c>
      <c r="E6" s="103"/>
      <c r="F6" s="104">
        <f t="shared" si="1"/>
        <v>0</v>
      </c>
      <c r="G6" s="102"/>
      <c r="H6" s="101"/>
      <c r="I6" s="101"/>
      <c r="J6" s="101"/>
      <c r="K6" s="101"/>
      <c r="L6" s="101"/>
      <c r="M6" s="101"/>
      <c r="N6" s="101"/>
      <c r="O6" s="101">
        <v>5</v>
      </c>
      <c r="P6" s="101"/>
      <c r="Q6" s="101"/>
      <c r="R6" s="101"/>
      <c r="S6" s="101"/>
      <c r="T6" s="101"/>
      <c r="U6" s="101"/>
      <c r="V6" s="101"/>
      <c r="W6" s="101">
        <v>1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>
        <v>3</v>
      </c>
      <c r="AN6" s="101"/>
      <c r="AO6" s="101"/>
    </row>
    <row r="7" spans="1:41" s="105" customFormat="1" ht="30" customHeight="1" x14ac:dyDescent="0.2">
      <c r="A7" s="99" t="s">
        <v>182</v>
      </c>
      <c r="B7" s="100" t="s">
        <v>14</v>
      </c>
      <c r="C7" s="101">
        <f t="shared" si="0"/>
        <v>9</v>
      </c>
      <c r="D7" s="102" t="s">
        <v>11</v>
      </c>
      <c r="E7" s="103"/>
      <c r="F7" s="104">
        <f t="shared" si="1"/>
        <v>0</v>
      </c>
      <c r="G7" s="102"/>
      <c r="H7" s="101"/>
      <c r="I7" s="101"/>
      <c r="J7" s="101"/>
      <c r="K7" s="101"/>
      <c r="L7" s="101"/>
      <c r="M7" s="101"/>
      <c r="N7" s="101"/>
      <c r="O7" s="101">
        <v>5</v>
      </c>
      <c r="P7" s="101"/>
      <c r="Q7" s="101"/>
      <c r="R7" s="101"/>
      <c r="S7" s="101"/>
      <c r="T7" s="101"/>
      <c r="U7" s="101"/>
      <c r="V7" s="101"/>
      <c r="W7" s="101">
        <v>1</v>
      </c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>
        <v>3</v>
      </c>
      <c r="AN7" s="101"/>
      <c r="AO7" s="101"/>
    </row>
    <row r="8" spans="1:41" s="105" customFormat="1" ht="26.25" customHeight="1" x14ac:dyDescent="0.2">
      <c r="A8" s="99" t="s">
        <v>181</v>
      </c>
      <c r="B8" s="100" t="s">
        <v>15</v>
      </c>
      <c r="C8" s="101">
        <f t="shared" si="0"/>
        <v>13</v>
      </c>
      <c r="D8" s="102" t="s">
        <v>11</v>
      </c>
      <c r="E8" s="103"/>
      <c r="F8" s="104">
        <f t="shared" si="1"/>
        <v>0</v>
      </c>
      <c r="G8" s="102"/>
      <c r="H8" s="101"/>
      <c r="I8" s="101"/>
      <c r="J8" s="101"/>
      <c r="K8" s="101"/>
      <c r="L8" s="101"/>
      <c r="M8" s="101"/>
      <c r="N8" s="101"/>
      <c r="O8" s="101">
        <v>5</v>
      </c>
      <c r="P8" s="101"/>
      <c r="Q8" s="101"/>
      <c r="R8" s="101"/>
      <c r="S8" s="101"/>
      <c r="T8" s="101"/>
      <c r="U8" s="101"/>
      <c r="V8" s="101"/>
      <c r="W8" s="101">
        <v>1</v>
      </c>
      <c r="X8" s="101"/>
      <c r="Y8" s="101">
        <v>2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>
        <v>3</v>
      </c>
      <c r="AN8" s="101"/>
      <c r="AO8" s="101">
        <v>2</v>
      </c>
    </row>
    <row r="9" spans="1:41" s="105" customFormat="1" ht="26.25" customHeight="1" x14ac:dyDescent="0.2">
      <c r="A9" s="99" t="s">
        <v>180</v>
      </c>
      <c r="B9" s="100" t="s">
        <v>399</v>
      </c>
      <c r="C9" s="101">
        <f t="shared" si="0"/>
        <v>16</v>
      </c>
      <c r="D9" s="102" t="s">
        <v>11</v>
      </c>
      <c r="E9" s="103"/>
      <c r="F9" s="104">
        <f t="shared" si="1"/>
        <v>0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>
        <v>6</v>
      </c>
      <c r="AD9" s="101">
        <v>5</v>
      </c>
      <c r="AE9" s="101"/>
      <c r="AF9" s="101"/>
      <c r="AG9" s="101"/>
      <c r="AH9" s="101"/>
      <c r="AI9" s="101"/>
      <c r="AJ9" s="101"/>
      <c r="AK9" s="101"/>
      <c r="AL9" s="101"/>
      <c r="AM9" s="101"/>
      <c r="AN9" s="101">
        <v>5</v>
      </c>
      <c r="AO9" s="101"/>
    </row>
    <row r="10" spans="1:41" s="105" customFormat="1" ht="30" customHeight="1" x14ac:dyDescent="0.2">
      <c r="A10" s="99" t="s">
        <v>179</v>
      </c>
      <c r="B10" s="100" t="s">
        <v>400</v>
      </c>
      <c r="C10" s="101">
        <f t="shared" si="0"/>
        <v>198</v>
      </c>
      <c r="D10" s="102" t="s">
        <v>11</v>
      </c>
      <c r="E10" s="103"/>
      <c r="F10" s="104">
        <f t="shared" si="1"/>
        <v>0</v>
      </c>
      <c r="G10" s="101">
        <v>4</v>
      </c>
      <c r="H10" s="101"/>
      <c r="I10" s="101"/>
      <c r="J10" s="101"/>
      <c r="K10" s="101"/>
      <c r="L10" s="101"/>
      <c r="M10" s="101"/>
      <c r="N10" s="101">
        <v>10</v>
      </c>
      <c r="O10" s="101">
        <v>20</v>
      </c>
      <c r="P10" s="101">
        <v>8</v>
      </c>
      <c r="Q10" s="101">
        <v>20</v>
      </c>
      <c r="R10" s="101"/>
      <c r="S10" s="101"/>
      <c r="T10" s="101">
        <v>4</v>
      </c>
      <c r="U10" s="101">
        <v>10</v>
      </c>
      <c r="V10" s="101">
        <v>6</v>
      </c>
      <c r="W10" s="101">
        <v>10</v>
      </c>
      <c r="X10" s="101"/>
      <c r="Y10" s="101"/>
      <c r="Z10" s="101">
        <v>10</v>
      </c>
      <c r="AA10" s="101">
        <v>10</v>
      </c>
      <c r="AB10" s="101"/>
      <c r="AC10" s="101">
        <v>6</v>
      </c>
      <c r="AD10" s="101">
        <v>5</v>
      </c>
      <c r="AE10" s="101"/>
      <c r="AF10" s="101"/>
      <c r="AG10" s="101">
        <v>8</v>
      </c>
      <c r="AH10" s="101"/>
      <c r="AI10" s="101"/>
      <c r="AJ10" s="101"/>
      <c r="AK10" s="101"/>
      <c r="AL10" s="101">
        <v>4</v>
      </c>
      <c r="AM10" s="101">
        <v>48</v>
      </c>
      <c r="AN10" s="101">
        <v>15</v>
      </c>
      <c r="AO10" s="101"/>
    </row>
    <row r="11" spans="1:41" s="105" customFormat="1" ht="30" customHeight="1" x14ac:dyDescent="0.2">
      <c r="A11" s="99" t="s">
        <v>178</v>
      </c>
      <c r="B11" s="100" t="s">
        <v>394</v>
      </c>
      <c r="C11" s="101">
        <f t="shared" si="0"/>
        <v>14</v>
      </c>
      <c r="D11" s="102" t="s">
        <v>11</v>
      </c>
      <c r="E11" s="103"/>
      <c r="F11" s="104">
        <f t="shared" si="1"/>
        <v>0</v>
      </c>
      <c r="G11" s="101">
        <v>2</v>
      </c>
      <c r="H11" s="101"/>
      <c r="I11" s="101"/>
      <c r="J11" s="101"/>
      <c r="K11" s="101"/>
      <c r="L11" s="101"/>
      <c r="M11" s="101"/>
      <c r="N11" s="101"/>
      <c r="O11" s="101"/>
      <c r="P11" s="101">
        <v>6</v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>
        <v>3</v>
      </c>
      <c r="AD11" s="101"/>
      <c r="AE11" s="101"/>
      <c r="AF11" s="101"/>
      <c r="AG11" s="101"/>
      <c r="AH11" s="101"/>
      <c r="AI11" s="101">
        <v>3</v>
      </c>
      <c r="AJ11" s="101"/>
      <c r="AK11" s="101"/>
      <c r="AL11" s="101"/>
      <c r="AM11" s="101"/>
      <c r="AN11" s="101"/>
      <c r="AO11" s="101"/>
    </row>
    <row r="12" spans="1:41" s="105" customFormat="1" ht="26.25" customHeight="1" x14ac:dyDescent="0.2">
      <c r="A12" s="99" t="s">
        <v>177</v>
      </c>
      <c r="B12" s="100" t="s">
        <v>350</v>
      </c>
      <c r="C12" s="101">
        <f t="shared" si="0"/>
        <v>8</v>
      </c>
      <c r="D12" s="102" t="s">
        <v>272</v>
      </c>
      <c r="E12" s="103"/>
      <c r="F12" s="104">
        <f t="shared" si="1"/>
        <v>0</v>
      </c>
      <c r="G12" s="102"/>
      <c r="H12" s="101"/>
      <c r="I12" s="101"/>
      <c r="J12" s="101"/>
      <c r="K12" s="101"/>
      <c r="L12" s="101"/>
      <c r="M12" s="101"/>
      <c r="N12" s="101"/>
      <c r="O12" s="101"/>
      <c r="P12" s="101"/>
      <c r="Q12" s="101">
        <v>2</v>
      </c>
      <c r="R12" s="101">
        <v>3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>
        <v>1</v>
      </c>
      <c r="AD12" s="101"/>
      <c r="AE12" s="101"/>
      <c r="AF12" s="101"/>
      <c r="AG12" s="101">
        <v>1</v>
      </c>
      <c r="AH12" s="101"/>
      <c r="AI12" s="101"/>
      <c r="AJ12" s="101"/>
      <c r="AK12" s="101"/>
      <c r="AL12" s="101">
        <v>1</v>
      </c>
      <c r="AM12" s="101"/>
      <c r="AN12" s="101"/>
      <c r="AO12" s="101"/>
    </row>
    <row r="13" spans="1:41" s="105" customFormat="1" ht="26.25" customHeight="1" x14ac:dyDescent="0.2">
      <c r="A13" s="99" t="s">
        <v>176</v>
      </c>
      <c r="B13" s="100" t="s">
        <v>393</v>
      </c>
      <c r="C13" s="101">
        <f t="shared" si="0"/>
        <v>1</v>
      </c>
      <c r="D13" s="102" t="s">
        <v>11</v>
      </c>
      <c r="E13" s="103"/>
      <c r="F13" s="104">
        <f t="shared" si="1"/>
        <v>0</v>
      </c>
      <c r="G13" s="102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>
        <v>1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</row>
    <row r="14" spans="1:41" s="105" customFormat="1" ht="26.25" customHeight="1" x14ac:dyDescent="0.2">
      <c r="A14" s="99" t="s">
        <v>175</v>
      </c>
      <c r="B14" s="100" t="s">
        <v>409</v>
      </c>
      <c r="C14" s="101">
        <f t="shared" si="0"/>
        <v>5</v>
      </c>
      <c r="D14" s="102" t="s">
        <v>11</v>
      </c>
      <c r="E14" s="103"/>
      <c r="F14" s="104">
        <f t="shared" si="1"/>
        <v>0</v>
      </c>
      <c r="G14" s="102"/>
      <c r="H14" s="101"/>
      <c r="I14" s="101"/>
      <c r="J14" s="101"/>
      <c r="K14" s="101"/>
      <c r="L14" s="101"/>
      <c r="M14" s="101"/>
      <c r="N14" s="101"/>
      <c r="O14" s="101"/>
      <c r="P14" s="101"/>
      <c r="Q14" s="101">
        <v>5</v>
      </c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</row>
    <row r="15" spans="1:41" s="105" customFormat="1" ht="26.25" customHeight="1" x14ac:dyDescent="0.2">
      <c r="A15" s="99" t="s">
        <v>174</v>
      </c>
      <c r="B15" s="100" t="s">
        <v>23</v>
      </c>
      <c r="C15" s="101">
        <f t="shared" si="0"/>
        <v>6</v>
      </c>
      <c r="D15" s="102" t="s">
        <v>11</v>
      </c>
      <c r="E15" s="103"/>
      <c r="F15" s="104">
        <f t="shared" si="1"/>
        <v>0</v>
      </c>
      <c r="G15" s="102"/>
      <c r="H15" s="101"/>
      <c r="I15" s="101"/>
      <c r="J15" s="101"/>
      <c r="K15" s="101"/>
      <c r="L15" s="101"/>
      <c r="M15" s="101"/>
      <c r="N15" s="101"/>
      <c r="O15" s="101">
        <v>5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>
        <v>1</v>
      </c>
      <c r="AJ15" s="101"/>
      <c r="AK15" s="101"/>
      <c r="AL15" s="101"/>
      <c r="AM15" s="101"/>
      <c r="AN15" s="101"/>
      <c r="AO15" s="101"/>
    </row>
    <row r="16" spans="1:41" s="105" customFormat="1" ht="33.75" customHeight="1" x14ac:dyDescent="0.2">
      <c r="A16" s="99" t="s">
        <v>173</v>
      </c>
      <c r="B16" s="100" t="s">
        <v>26</v>
      </c>
      <c r="C16" s="101">
        <f t="shared" si="0"/>
        <v>56</v>
      </c>
      <c r="D16" s="102" t="s">
        <v>6</v>
      </c>
      <c r="E16" s="103"/>
      <c r="F16" s="104">
        <f t="shared" si="1"/>
        <v>0</v>
      </c>
      <c r="G16" s="101">
        <v>4</v>
      </c>
      <c r="H16" s="101">
        <v>3</v>
      </c>
      <c r="I16" s="101">
        <v>3</v>
      </c>
      <c r="J16" s="101"/>
      <c r="K16" s="101"/>
      <c r="L16" s="101"/>
      <c r="M16" s="101"/>
      <c r="N16" s="101"/>
      <c r="O16" s="101">
        <v>10</v>
      </c>
      <c r="P16" s="101"/>
      <c r="Q16" s="101"/>
      <c r="R16" s="101">
        <v>20</v>
      </c>
      <c r="S16" s="101"/>
      <c r="T16" s="101"/>
      <c r="U16" s="101"/>
      <c r="V16" s="101"/>
      <c r="W16" s="101"/>
      <c r="X16" s="101"/>
      <c r="Y16" s="101"/>
      <c r="Z16" s="101">
        <v>6</v>
      </c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>
        <v>10</v>
      </c>
      <c r="AO16" s="101"/>
    </row>
    <row r="17" spans="1:41" s="105" customFormat="1" ht="26.25" customHeight="1" x14ac:dyDescent="0.2">
      <c r="A17" s="99" t="s">
        <v>172</v>
      </c>
      <c r="B17" s="100" t="s">
        <v>27</v>
      </c>
      <c r="C17" s="101">
        <f t="shared" si="0"/>
        <v>37</v>
      </c>
      <c r="D17" s="102" t="s">
        <v>11</v>
      </c>
      <c r="E17" s="103"/>
      <c r="F17" s="104">
        <f t="shared" si="1"/>
        <v>0</v>
      </c>
      <c r="G17" s="101"/>
      <c r="H17" s="101">
        <v>4</v>
      </c>
      <c r="I17" s="101">
        <v>3</v>
      </c>
      <c r="J17" s="101"/>
      <c r="K17" s="101"/>
      <c r="L17" s="101"/>
      <c r="M17" s="101"/>
      <c r="N17" s="101"/>
      <c r="O17" s="101">
        <v>10</v>
      </c>
      <c r="P17" s="101"/>
      <c r="Q17" s="101">
        <v>10</v>
      </c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>
        <v>10</v>
      </c>
      <c r="AO17" s="101"/>
    </row>
    <row r="18" spans="1:41" s="105" customFormat="1" ht="26.25" customHeight="1" x14ac:dyDescent="0.2">
      <c r="A18" s="99" t="s">
        <v>171</v>
      </c>
      <c r="B18" s="100" t="s">
        <v>309</v>
      </c>
      <c r="C18" s="101">
        <f t="shared" si="0"/>
        <v>54</v>
      </c>
      <c r="D18" s="102" t="s">
        <v>11</v>
      </c>
      <c r="E18" s="103"/>
      <c r="F18" s="104">
        <f t="shared" si="1"/>
        <v>0</v>
      </c>
      <c r="G18" s="101">
        <v>2</v>
      </c>
      <c r="H18" s="101">
        <v>10</v>
      </c>
      <c r="I18" s="101"/>
      <c r="J18" s="101"/>
      <c r="K18" s="101"/>
      <c r="L18" s="101"/>
      <c r="M18" s="101"/>
      <c r="N18" s="101"/>
      <c r="O18" s="101">
        <v>10</v>
      </c>
      <c r="P18" s="101"/>
      <c r="Q18" s="101">
        <v>15</v>
      </c>
      <c r="R18" s="101"/>
      <c r="S18" s="101"/>
      <c r="T18" s="101"/>
      <c r="U18" s="101"/>
      <c r="V18" s="101"/>
      <c r="W18" s="101"/>
      <c r="X18" s="101"/>
      <c r="Y18" s="101"/>
      <c r="Z18" s="101">
        <v>4</v>
      </c>
      <c r="AA18" s="101"/>
      <c r="AB18" s="101"/>
      <c r="AC18" s="101"/>
      <c r="AD18" s="101">
        <v>6</v>
      </c>
      <c r="AE18" s="101"/>
      <c r="AF18" s="101"/>
      <c r="AG18" s="101"/>
      <c r="AH18" s="101">
        <v>2</v>
      </c>
      <c r="AI18" s="101"/>
      <c r="AJ18" s="101"/>
      <c r="AK18" s="101"/>
      <c r="AL18" s="101"/>
      <c r="AM18" s="101"/>
      <c r="AN18" s="101">
        <v>5</v>
      </c>
      <c r="AO18" s="101"/>
    </row>
    <row r="19" spans="1:41" s="105" customFormat="1" ht="26.25" customHeight="1" x14ac:dyDescent="0.2">
      <c r="A19" s="99" t="s">
        <v>170</v>
      </c>
      <c r="B19" s="100" t="s">
        <v>367</v>
      </c>
      <c r="C19" s="101">
        <f t="shared" si="0"/>
        <v>2</v>
      </c>
      <c r="D19" s="102" t="s">
        <v>11</v>
      </c>
      <c r="E19" s="103"/>
      <c r="F19" s="104">
        <f t="shared" si="1"/>
        <v>0</v>
      </c>
      <c r="G19" s="101">
        <v>2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</row>
    <row r="20" spans="1:41" s="105" customFormat="1" ht="26.25" customHeight="1" x14ac:dyDescent="0.2">
      <c r="A20" s="99" t="s">
        <v>168</v>
      </c>
      <c r="B20" s="100" t="s">
        <v>310</v>
      </c>
      <c r="C20" s="101">
        <f t="shared" si="0"/>
        <v>7</v>
      </c>
      <c r="D20" s="102" t="s">
        <v>6</v>
      </c>
      <c r="E20" s="103"/>
      <c r="F20" s="104">
        <f t="shared" si="1"/>
        <v>0</v>
      </c>
      <c r="G20" s="101"/>
      <c r="H20" s="101">
        <v>4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</v>
      </c>
      <c r="U20" s="101"/>
      <c r="V20" s="101"/>
      <c r="W20" s="101"/>
      <c r="X20" s="101"/>
      <c r="Y20" s="101"/>
      <c r="Z20" s="101">
        <v>1</v>
      </c>
      <c r="AA20" s="101">
        <v>1</v>
      </c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</row>
    <row r="21" spans="1:41" s="105" customFormat="1" ht="26.25" customHeight="1" x14ac:dyDescent="0.2">
      <c r="A21" s="99" t="s">
        <v>167</v>
      </c>
      <c r="B21" s="100" t="s">
        <v>346</v>
      </c>
      <c r="C21" s="101">
        <f t="shared" si="0"/>
        <v>1</v>
      </c>
      <c r="D21" s="102" t="s">
        <v>133</v>
      </c>
      <c r="E21" s="103"/>
      <c r="F21" s="104">
        <f t="shared" si="1"/>
        <v>0</v>
      </c>
      <c r="G21" s="101">
        <v>1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</row>
    <row r="22" spans="1:41" s="105" customFormat="1" ht="33.75" customHeight="1" x14ac:dyDescent="0.2">
      <c r="A22" s="99" t="s">
        <v>166</v>
      </c>
      <c r="B22" s="100" t="s">
        <v>332</v>
      </c>
      <c r="C22" s="101">
        <f t="shared" si="0"/>
        <v>2</v>
      </c>
      <c r="D22" s="102" t="s">
        <v>133</v>
      </c>
      <c r="E22" s="103"/>
      <c r="F22" s="104">
        <f t="shared" si="1"/>
        <v>0</v>
      </c>
      <c r="G22" s="101">
        <v>2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</row>
    <row r="23" spans="1:41" s="105" customFormat="1" ht="26.25" customHeight="1" x14ac:dyDescent="0.2">
      <c r="A23" s="99" t="s">
        <v>165</v>
      </c>
      <c r="B23" s="100" t="s">
        <v>335</v>
      </c>
      <c r="C23" s="101">
        <f t="shared" si="0"/>
        <v>3</v>
      </c>
      <c r="D23" s="102" t="s">
        <v>133</v>
      </c>
      <c r="E23" s="103"/>
      <c r="F23" s="104">
        <f t="shared" si="1"/>
        <v>0</v>
      </c>
      <c r="G23" s="101">
        <v>3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</row>
    <row r="24" spans="1:41" s="105" customFormat="1" ht="26.25" customHeight="1" x14ac:dyDescent="0.2">
      <c r="A24" s="99" t="s">
        <v>164</v>
      </c>
      <c r="B24" s="100" t="s">
        <v>333</v>
      </c>
      <c r="C24" s="101">
        <f t="shared" si="0"/>
        <v>1</v>
      </c>
      <c r="D24" s="102" t="s">
        <v>133</v>
      </c>
      <c r="E24" s="103"/>
      <c r="F24" s="104">
        <f t="shared" si="1"/>
        <v>0</v>
      </c>
      <c r="G24" s="101">
        <v>1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</row>
    <row r="25" spans="1:41" s="105" customFormat="1" ht="33.75" customHeight="1" x14ac:dyDescent="0.2">
      <c r="A25" s="99" t="s">
        <v>163</v>
      </c>
      <c r="B25" s="100" t="s">
        <v>349</v>
      </c>
      <c r="C25" s="101">
        <f t="shared" si="0"/>
        <v>50</v>
      </c>
      <c r="D25" s="102" t="s">
        <v>11</v>
      </c>
      <c r="E25" s="103"/>
      <c r="F25" s="104">
        <f>C25*E25</f>
        <v>0</v>
      </c>
      <c r="G25" s="101"/>
      <c r="H25" s="101">
        <v>50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</row>
    <row r="26" spans="1:41" s="105" customFormat="1" ht="33.75" customHeight="1" x14ac:dyDescent="0.2">
      <c r="A26" s="99" t="s">
        <v>162</v>
      </c>
      <c r="B26" s="100" t="s">
        <v>398</v>
      </c>
      <c r="C26" s="101">
        <f t="shared" si="0"/>
        <v>750</v>
      </c>
      <c r="D26" s="102" t="s">
        <v>11</v>
      </c>
      <c r="E26" s="103"/>
      <c r="F26" s="104">
        <f>C26*E26</f>
        <v>0</v>
      </c>
      <c r="G26" s="101"/>
      <c r="H26" s="101">
        <v>750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</row>
    <row r="27" spans="1:41" s="105" customFormat="1" ht="23.25" customHeight="1" x14ac:dyDescent="0.2">
      <c r="A27" s="99" t="s">
        <v>161</v>
      </c>
      <c r="B27" s="100" t="s">
        <v>415</v>
      </c>
      <c r="C27" s="101">
        <f t="shared" si="0"/>
        <v>2</v>
      </c>
      <c r="D27" s="102" t="s">
        <v>11</v>
      </c>
      <c r="E27" s="103"/>
      <c r="F27" s="104">
        <f>C27*E27</f>
        <v>0</v>
      </c>
      <c r="G27" s="101">
        <v>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</row>
    <row r="28" spans="1:41" s="105" customFormat="1" ht="26.25" customHeight="1" x14ac:dyDescent="0.2">
      <c r="A28" s="99" t="s">
        <v>160</v>
      </c>
      <c r="B28" s="100" t="s">
        <v>356</v>
      </c>
      <c r="C28" s="101">
        <f t="shared" si="0"/>
        <v>37</v>
      </c>
      <c r="D28" s="102" t="s">
        <v>11</v>
      </c>
      <c r="E28" s="103"/>
      <c r="F28" s="104">
        <f t="shared" si="1"/>
        <v>0</v>
      </c>
      <c r="G28" s="101">
        <v>3</v>
      </c>
      <c r="H28" s="101"/>
      <c r="I28" s="101"/>
      <c r="J28" s="101"/>
      <c r="K28" s="101"/>
      <c r="L28" s="101"/>
      <c r="M28" s="101"/>
      <c r="N28" s="101">
        <v>3</v>
      </c>
      <c r="O28" s="101"/>
      <c r="P28" s="101">
        <v>4</v>
      </c>
      <c r="Q28" s="101"/>
      <c r="R28" s="101"/>
      <c r="S28" s="101"/>
      <c r="T28" s="101"/>
      <c r="U28" s="101">
        <v>10</v>
      </c>
      <c r="V28" s="101"/>
      <c r="W28" s="101"/>
      <c r="X28" s="101"/>
      <c r="Y28" s="101"/>
      <c r="Z28" s="101"/>
      <c r="AA28" s="101"/>
      <c r="AB28" s="101">
        <v>1</v>
      </c>
      <c r="AC28" s="101">
        <v>3</v>
      </c>
      <c r="AD28" s="101"/>
      <c r="AE28" s="101"/>
      <c r="AF28" s="101"/>
      <c r="AG28" s="101"/>
      <c r="AH28" s="101">
        <v>4</v>
      </c>
      <c r="AI28" s="101"/>
      <c r="AJ28" s="101"/>
      <c r="AK28" s="101"/>
      <c r="AL28" s="101">
        <v>1</v>
      </c>
      <c r="AM28" s="101">
        <v>8</v>
      </c>
      <c r="AN28" s="101"/>
      <c r="AO28" s="101"/>
    </row>
    <row r="29" spans="1:41" s="105" customFormat="1" ht="26.25" customHeight="1" x14ac:dyDescent="0.2">
      <c r="A29" s="99" t="s">
        <v>159</v>
      </c>
      <c r="B29" s="100" t="s">
        <v>368</v>
      </c>
      <c r="C29" s="101">
        <f t="shared" si="0"/>
        <v>10</v>
      </c>
      <c r="D29" s="102" t="s">
        <v>11</v>
      </c>
      <c r="E29" s="103"/>
      <c r="F29" s="104">
        <f t="shared" si="1"/>
        <v>0</v>
      </c>
      <c r="G29" s="102"/>
      <c r="H29" s="101"/>
      <c r="I29" s="101">
        <v>3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>
        <v>2</v>
      </c>
      <c r="AN29" s="101">
        <v>5</v>
      </c>
      <c r="AO29" s="101"/>
    </row>
    <row r="30" spans="1:41" s="105" customFormat="1" ht="26.25" customHeight="1" x14ac:dyDescent="0.2">
      <c r="A30" s="99" t="s">
        <v>157</v>
      </c>
      <c r="B30" s="100" t="s">
        <v>404</v>
      </c>
      <c r="C30" s="101">
        <f t="shared" si="0"/>
        <v>6</v>
      </c>
      <c r="D30" s="102" t="s">
        <v>11</v>
      </c>
      <c r="E30" s="103"/>
      <c r="F30" s="104">
        <f t="shared" si="1"/>
        <v>0</v>
      </c>
      <c r="G30" s="102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>
        <v>1</v>
      </c>
      <c r="AI30" s="101"/>
      <c r="AJ30" s="101"/>
      <c r="AK30" s="101"/>
      <c r="AL30" s="101"/>
      <c r="AM30" s="101"/>
      <c r="AN30" s="101">
        <v>5</v>
      </c>
      <c r="AO30" s="101"/>
    </row>
    <row r="31" spans="1:41" s="105" customFormat="1" ht="26.25" customHeight="1" x14ac:dyDescent="0.2">
      <c r="A31" s="99" t="s">
        <v>156</v>
      </c>
      <c r="B31" s="100" t="s">
        <v>37</v>
      </c>
      <c r="C31" s="101">
        <f t="shared" si="0"/>
        <v>27</v>
      </c>
      <c r="D31" s="102" t="s">
        <v>6</v>
      </c>
      <c r="E31" s="103"/>
      <c r="F31" s="104">
        <f t="shared" si="1"/>
        <v>0</v>
      </c>
      <c r="G31" s="101">
        <v>1</v>
      </c>
      <c r="H31" s="101"/>
      <c r="I31" s="101">
        <v>1</v>
      </c>
      <c r="J31" s="101"/>
      <c r="K31" s="101"/>
      <c r="L31" s="101"/>
      <c r="M31" s="101">
        <v>1</v>
      </c>
      <c r="N31" s="101"/>
      <c r="O31" s="101">
        <v>2</v>
      </c>
      <c r="P31" s="101"/>
      <c r="Q31" s="101"/>
      <c r="R31" s="101">
        <v>2</v>
      </c>
      <c r="S31" s="101"/>
      <c r="T31" s="101">
        <v>4</v>
      </c>
      <c r="U31" s="101">
        <v>3</v>
      </c>
      <c r="V31" s="101">
        <v>1</v>
      </c>
      <c r="W31" s="101">
        <v>4</v>
      </c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>
        <v>1</v>
      </c>
      <c r="AI31" s="101"/>
      <c r="AJ31" s="101"/>
      <c r="AK31" s="101"/>
      <c r="AL31" s="101"/>
      <c r="AM31" s="101">
        <v>2</v>
      </c>
      <c r="AN31" s="101">
        <v>5</v>
      </c>
      <c r="AO31" s="101"/>
    </row>
    <row r="32" spans="1:41" s="105" customFormat="1" ht="26.25" customHeight="1" x14ac:dyDescent="0.2">
      <c r="A32" s="99" t="s">
        <v>155</v>
      </c>
      <c r="B32" s="100" t="s">
        <v>371</v>
      </c>
      <c r="C32" s="101">
        <f t="shared" si="0"/>
        <v>8</v>
      </c>
      <c r="D32" s="102" t="s">
        <v>11</v>
      </c>
      <c r="E32" s="103"/>
      <c r="F32" s="104">
        <f>C32*E32</f>
        <v>0</v>
      </c>
      <c r="G32" s="102"/>
      <c r="H32" s="101"/>
      <c r="I32" s="101"/>
      <c r="J32" s="101"/>
      <c r="K32" s="101"/>
      <c r="L32" s="101"/>
      <c r="M32" s="101"/>
      <c r="N32" s="101"/>
      <c r="O32" s="101">
        <v>3</v>
      </c>
      <c r="P32" s="101"/>
      <c r="Q32" s="101"/>
      <c r="R32" s="101"/>
      <c r="S32" s="101"/>
      <c r="T32" s="101"/>
      <c r="U32" s="101">
        <v>2</v>
      </c>
      <c r="V32" s="101"/>
      <c r="W32" s="101"/>
      <c r="X32" s="101"/>
      <c r="Y32" s="101"/>
      <c r="Z32" s="101"/>
      <c r="AA32" s="101"/>
      <c r="AB32" s="101"/>
      <c r="AC32" s="101">
        <v>3</v>
      </c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s="105" customFormat="1" ht="26.25" customHeight="1" x14ac:dyDescent="0.2">
      <c r="A33" s="99" t="s">
        <v>154</v>
      </c>
      <c r="B33" s="100" t="s">
        <v>38</v>
      </c>
      <c r="C33" s="101">
        <f t="shared" si="0"/>
        <v>2</v>
      </c>
      <c r="D33" s="102" t="s">
        <v>11</v>
      </c>
      <c r="E33" s="103"/>
      <c r="F33" s="104">
        <f>C33*E33</f>
        <v>0</v>
      </c>
      <c r="G33" s="102"/>
      <c r="H33" s="101"/>
      <c r="I33" s="101"/>
      <c r="J33" s="101"/>
      <c r="K33" s="101"/>
      <c r="L33" s="101"/>
      <c r="M33" s="101"/>
      <c r="N33" s="101">
        <v>2</v>
      </c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</row>
    <row r="34" spans="1:41" s="105" customFormat="1" ht="26.25" customHeight="1" x14ac:dyDescent="0.2">
      <c r="A34" s="99" t="s">
        <v>153</v>
      </c>
      <c r="B34" s="100" t="s">
        <v>316</v>
      </c>
      <c r="C34" s="101">
        <f t="shared" ref="C34:C67" si="2">SUM(G34:AO34)</f>
        <v>7</v>
      </c>
      <c r="D34" s="102" t="s">
        <v>11</v>
      </c>
      <c r="E34" s="103"/>
      <c r="F34" s="104">
        <f t="shared" si="1"/>
        <v>0</v>
      </c>
      <c r="G34" s="101">
        <v>2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>
        <v>5</v>
      </c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</row>
    <row r="35" spans="1:41" s="105" customFormat="1" ht="30" customHeight="1" x14ac:dyDescent="0.2">
      <c r="A35" s="99" t="s">
        <v>151</v>
      </c>
      <c r="B35" s="100" t="s">
        <v>344</v>
      </c>
      <c r="C35" s="101">
        <f t="shared" si="2"/>
        <v>25</v>
      </c>
      <c r="D35" s="102" t="s">
        <v>11</v>
      </c>
      <c r="E35" s="103"/>
      <c r="F35" s="104">
        <f t="shared" si="1"/>
        <v>0</v>
      </c>
      <c r="G35" s="101">
        <v>2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>
        <v>10</v>
      </c>
      <c r="V35" s="101"/>
      <c r="W35" s="101"/>
      <c r="X35" s="101"/>
      <c r="Y35" s="101"/>
      <c r="Z35" s="101"/>
      <c r="AA35" s="101">
        <v>4</v>
      </c>
      <c r="AB35" s="101">
        <v>1</v>
      </c>
      <c r="AC35" s="101">
        <v>3</v>
      </c>
      <c r="AD35" s="101"/>
      <c r="AE35" s="101"/>
      <c r="AF35" s="101"/>
      <c r="AG35" s="101"/>
      <c r="AH35" s="101"/>
      <c r="AI35" s="101"/>
      <c r="AJ35" s="101"/>
      <c r="AK35" s="101"/>
      <c r="AL35" s="101"/>
      <c r="AM35" s="101">
        <v>2</v>
      </c>
      <c r="AN35" s="101">
        <v>3</v>
      </c>
      <c r="AO35" s="101"/>
    </row>
    <row r="36" spans="1:41" s="105" customFormat="1" ht="30" customHeight="1" x14ac:dyDescent="0.2">
      <c r="A36" s="99" t="s">
        <v>149</v>
      </c>
      <c r="B36" s="100" t="s">
        <v>414</v>
      </c>
      <c r="C36" s="101">
        <f t="shared" si="2"/>
        <v>1</v>
      </c>
      <c r="D36" s="102" t="s">
        <v>11</v>
      </c>
      <c r="E36" s="103"/>
      <c r="F36" s="104">
        <f t="shared" si="1"/>
        <v>0</v>
      </c>
      <c r="G36" s="102"/>
      <c r="H36" s="101"/>
      <c r="I36" s="101"/>
      <c r="J36" s="101">
        <v>1</v>
      </c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</row>
    <row r="37" spans="1:41" s="105" customFormat="1" ht="30" customHeight="1" x14ac:dyDescent="0.2">
      <c r="A37" s="99" t="s">
        <v>147</v>
      </c>
      <c r="B37" s="100" t="s">
        <v>304</v>
      </c>
      <c r="C37" s="101">
        <f t="shared" si="2"/>
        <v>2</v>
      </c>
      <c r="D37" s="102" t="s">
        <v>11</v>
      </c>
      <c r="E37" s="103"/>
      <c r="F37" s="104">
        <f t="shared" si="1"/>
        <v>0</v>
      </c>
      <c r="G37" s="102"/>
      <c r="H37" s="101"/>
      <c r="I37" s="101"/>
      <c r="J37" s="101"/>
      <c r="K37" s="101"/>
      <c r="L37" s="101"/>
      <c r="M37" s="101"/>
      <c r="N37" s="101">
        <v>2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</row>
    <row r="38" spans="1:41" s="105" customFormat="1" ht="26.25" customHeight="1" x14ac:dyDescent="0.2">
      <c r="A38" s="99" t="s">
        <v>145</v>
      </c>
      <c r="B38" s="100" t="s">
        <v>41</v>
      </c>
      <c r="C38" s="101">
        <f t="shared" si="2"/>
        <v>35</v>
      </c>
      <c r="D38" s="102" t="s">
        <v>11</v>
      </c>
      <c r="E38" s="103"/>
      <c r="F38" s="104">
        <f t="shared" si="1"/>
        <v>0</v>
      </c>
      <c r="G38" s="101"/>
      <c r="H38" s="101">
        <v>5</v>
      </c>
      <c r="I38" s="101">
        <v>1</v>
      </c>
      <c r="J38" s="101"/>
      <c r="K38" s="101"/>
      <c r="L38" s="101"/>
      <c r="M38" s="101"/>
      <c r="N38" s="101">
        <v>10</v>
      </c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>
        <v>10</v>
      </c>
      <c r="AE38" s="101"/>
      <c r="AF38" s="101"/>
      <c r="AG38" s="101">
        <v>4</v>
      </c>
      <c r="AH38" s="101"/>
      <c r="AI38" s="101"/>
      <c r="AJ38" s="101"/>
      <c r="AK38" s="101"/>
      <c r="AL38" s="101"/>
      <c r="AM38" s="101"/>
      <c r="AN38" s="101">
        <v>5</v>
      </c>
      <c r="AO38" s="101"/>
    </row>
    <row r="39" spans="1:41" s="105" customFormat="1" ht="33.75" customHeight="1" x14ac:dyDescent="0.2">
      <c r="A39" s="99" t="s">
        <v>144</v>
      </c>
      <c r="B39" s="100" t="s">
        <v>312</v>
      </c>
      <c r="C39" s="101">
        <f t="shared" si="2"/>
        <v>330</v>
      </c>
      <c r="D39" s="102" t="s">
        <v>11</v>
      </c>
      <c r="E39" s="103"/>
      <c r="F39" s="104">
        <f t="shared" si="1"/>
        <v>0</v>
      </c>
      <c r="G39" s="102"/>
      <c r="H39" s="101">
        <v>50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>
        <v>50</v>
      </c>
      <c r="U39" s="101">
        <v>30</v>
      </c>
      <c r="V39" s="101"/>
      <c r="W39" s="101"/>
      <c r="X39" s="101"/>
      <c r="Y39" s="101"/>
      <c r="Z39" s="101">
        <v>100</v>
      </c>
      <c r="AA39" s="101">
        <v>100</v>
      </c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</row>
    <row r="40" spans="1:41" s="105" customFormat="1" ht="30.75" customHeight="1" x14ac:dyDescent="0.2">
      <c r="A40" s="99" t="s">
        <v>143</v>
      </c>
      <c r="B40" s="100" t="s">
        <v>376</v>
      </c>
      <c r="C40" s="101">
        <f t="shared" si="2"/>
        <v>4</v>
      </c>
      <c r="D40" s="102" t="s">
        <v>6</v>
      </c>
      <c r="E40" s="103"/>
      <c r="F40" s="104">
        <f t="shared" si="1"/>
        <v>0</v>
      </c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>
        <v>4</v>
      </c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</row>
    <row r="41" spans="1:41" s="105" customFormat="1" ht="25.5" customHeight="1" x14ac:dyDescent="0.2">
      <c r="A41" s="99" t="s">
        <v>142</v>
      </c>
      <c r="B41" s="100" t="s">
        <v>405</v>
      </c>
      <c r="C41" s="101">
        <f t="shared" si="2"/>
        <v>3</v>
      </c>
      <c r="D41" s="102" t="s">
        <v>11</v>
      </c>
      <c r="E41" s="103"/>
      <c r="F41" s="104">
        <f t="shared" si="1"/>
        <v>0</v>
      </c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>
        <v>1</v>
      </c>
      <c r="AN41" s="101">
        <v>2</v>
      </c>
      <c r="AO41" s="101"/>
    </row>
    <row r="42" spans="1:41" s="105" customFormat="1" ht="25.5" customHeight="1" x14ac:dyDescent="0.2">
      <c r="A42" s="99" t="s">
        <v>141</v>
      </c>
      <c r="B42" s="100" t="s">
        <v>416</v>
      </c>
      <c r="C42" s="101">
        <f t="shared" si="2"/>
        <v>50</v>
      </c>
      <c r="D42" s="102" t="s">
        <v>11</v>
      </c>
      <c r="E42" s="103"/>
      <c r="F42" s="104">
        <f t="shared" si="1"/>
        <v>0</v>
      </c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>
        <v>50</v>
      </c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</row>
    <row r="43" spans="1:41" s="105" customFormat="1" ht="25.5" customHeight="1" x14ac:dyDescent="0.2">
      <c r="A43" s="99" t="s">
        <v>140</v>
      </c>
      <c r="B43" s="100" t="s">
        <v>43</v>
      </c>
      <c r="C43" s="101">
        <f t="shared" si="2"/>
        <v>5</v>
      </c>
      <c r="D43" s="102" t="s">
        <v>11</v>
      </c>
      <c r="E43" s="103"/>
      <c r="F43" s="104">
        <f t="shared" si="1"/>
        <v>0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>
        <v>5</v>
      </c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</row>
    <row r="44" spans="1:41" s="105" customFormat="1" ht="25.5" customHeight="1" x14ac:dyDescent="0.2">
      <c r="A44" s="99" t="s">
        <v>139</v>
      </c>
      <c r="B44" s="100" t="s">
        <v>307</v>
      </c>
      <c r="C44" s="101">
        <f t="shared" si="2"/>
        <v>40</v>
      </c>
      <c r="D44" s="102" t="s">
        <v>11</v>
      </c>
      <c r="E44" s="103"/>
      <c r="F44" s="104">
        <f t="shared" si="1"/>
        <v>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>
        <v>25</v>
      </c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>
        <v>15</v>
      </c>
      <c r="AO44" s="101"/>
    </row>
    <row r="45" spans="1:41" s="105" customFormat="1" ht="26.25" customHeight="1" x14ac:dyDescent="0.2">
      <c r="A45" s="99" t="s">
        <v>138</v>
      </c>
      <c r="B45" s="100" t="s">
        <v>306</v>
      </c>
      <c r="C45" s="101">
        <f t="shared" si="2"/>
        <v>122</v>
      </c>
      <c r="D45" s="102" t="s">
        <v>11</v>
      </c>
      <c r="E45" s="103"/>
      <c r="F45" s="104">
        <f t="shared" si="1"/>
        <v>0</v>
      </c>
      <c r="G45" s="101">
        <v>4</v>
      </c>
      <c r="H45" s="101"/>
      <c r="I45" s="101"/>
      <c r="J45" s="101"/>
      <c r="K45" s="101"/>
      <c r="L45" s="101"/>
      <c r="M45" s="101"/>
      <c r="N45" s="101"/>
      <c r="O45" s="101">
        <v>10</v>
      </c>
      <c r="P45" s="101">
        <v>15</v>
      </c>
      <c r="Q45" s="101"/>
      <c r="R45" s="101">
        <v>25</v>
      </c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>
        <v>5</v>
      </c>
      <c r="AD45" s="101">
        <v>8</v>
      </c>
      <c r="AE45" s="101"/>
      <c r="AF45" s="101"/>
      <c r="AG45" s="101">
        <v>5</v>
      </c>
      <c r="AH45" s="101"/>
      <c r="AI45" s="101">
        <v>30</v>
      </c>
      <c r="AJ45" s="101"/>
      <c r="AK45" s="101"/>
      <c r="AL45" s="101"/>
      <c r="AM45" s="101"/>
      <c r="AN45" s="101">
        <v>20</v>
      </c>
      <c r="AO45" s="101"/>
    </row>
    <row r="46" spans="1:41" s="105" customFormat="1" ht="26.25" customHeight="1" x14ac:dyDescent="0.2">
      <c r="A46" s="99" t="s">
        <v>137</v>
      </c>
      <c r="B46" s="100" t="s">
        <v>325</v>
      </c>
      <c r="C46" s="101">
        <f t="shared" si="2"/>
        <v>6</v>
      </c>
      <c r="D46" s="102" t="s">
        <v>11</v>
      </c>
      <c r="E46" s="103"/>
      <c r="F46" s="104">
        <f t="shared" si="1"/>
        <v>0</v>
      </c>
      <c r="G46" s="102"/>
      <c r="H46" s="101"/>
      <c r="I46" s="101"/>
      <c r="J46" s="101"/>
      <c r="K46" s="101"/>
      <c r="L46" s="101"/>
      <c r="M46" s="101"/>
      <c r="N46" s="101"/>
      <c r="O46" s="101"/>
      <c r="P46" s="101"/>
      <c r="Q46" s="101">
        <v>6</v>
      </c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1:41" s="105" customFormat="1" ht="26.25" customHeight="1" x14ac:dyDescent="0.2">
      <c r="A47" s="99" t="s">
        <v>136</v>
      </c>
      <c r="B47" s="100" t="s">
        <v>324</v>
      </c>
      <c r="C47" s="101">
        <f t="shared" si="2"/>
        <v>6</v>
      </c>
      <c r="D47" s="102" t="s">
        <v>11</v>
      </c>
      <c r="E47" s="103"/>
      <c r="F47" s="104">
        <f t="shared" si="1"/>
        <v>0</v>
      </c>
      <c r="G47" s="102"/>
      <c r="H47" s="101"/>
      <c r="I47" s="101"/>
      <c r="J47" s="101"/>
      <c r="K47" s="101"/>
      <c r="L47" s="101"/>
      <c r="M47" s="101"/>
      <c r="N47" s="101"/>
      <c r="O47" s="101"/>
      <c r="P47" s="101"/>
      <c r="Q47" s="101">
        <v>6</v>
      </c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</row>
    <row r="48" spans="1:41" s="105" customFormat="1" ht="26.25" customHeight="1" x14ac:dyDescent="0.2">
      <c r="A48" s="99" t="s">
        <v>135</v>
      </c>
      <c r="B48" s="100" t="s">
        <v>406</v>
      </c>
      <c r="C48" s="101">
        <f t="shared" si="2"/>
        <v>6</v>
      </c>
      <c r="D48" s="102" t="s">
        <v>11</v>
      </c>
      <c r="E48" s="103"/>
      <c r="F48" s="104">
        <f t="shared" si="1"/>
        <v>0</v>
      </c>
      <c r="G48" s="102"/>
      <c r="H48" s="101"/>
      <c r="I48" s="101"/>
      <c r="J48" s="101"/>
      <c r="K48" s="101"/>
      <c r="L48" s="101"/>
      <c r="M48" s="101"/>
      <c r="N48" s="101"/>
      <c r="O48" s="101"/>
      <c r="P48" s="101"/>
      <c r="Q48" s="101">
        <v>6</v>
      </c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</row>
    <row r="49" spans="1:41" s="105" customFormat="1" ht="26.25" customHeight="1" x14ac:dyDescent="0.2">
      <c r="A49" s="99" t="s">
        <v>134</v>
      </c>
      <c r="B49" s="100" t="s">
        <v>407</v>
      </c>
      <c r="C49" s="101">
        <f t="shared" si="2"/>
        <v>9</v>
      </c>
      <c r="D49" s="102" t="s">
        <v>11</v>
      </c>
      <c r="E49" s="103"/>
      <c r="F49" s="104">
        <f t="shared" si="1"/>
        <v>0</v>
      </c>
      <c r="G49" s="102"/>
      <c r="H49" s="101"/>
      <c r="I49" s="101">
        <v>3</v>
      </c>
      <c r="J49" s="101"/>
      <c r="K49" s="101"/>
      <c r="L49" s="101"/>
      <c r="M49" s="101"/>
      <c r="N49" s="101"/>
      <c r="O49" s="101"/>
      <c r="P49" s="101"/>
      <c r="Q49" s="101">
        <v>6</v>
      </c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</row>
    <row r="50" spans="1:41" s="105" customFormat="1" ht="30.75" customHeight="1" x14ac:dyDescent="0.2">
      <c r="A50" s="99" t="s">
        <v>132</v>
      </c>
      <c r="B50" s="100" t="s">
        <v>402</v>
      </c>
      <c r="C50" s="101">
        <f t="shared" si="2"/>
        <v>435</v>
      </c>
      <c r="D50" s="102" t="s">
        <v>11</v>
      </c>
      <c r="E50" s="103"/>
      <c r="F50" s="104">
        <f t="shared" si="1"/>
        <v>0</v>
      </c>
      <c r="G50" s="101">
        <v>20</v>
      </c>
      <c r="H50" s="101"/>
      <c r="I50" s="101"/>
      <c r="J50" s="101"/>
      <c r="K50" s="101"/>
      <c r="L50" s="101"/>
      <c r="M50" s="101"/>
      <c r="N50" s="101"/>
      <c r="O50" s="101">
        <v>200</v>
      </c>
      <c r="P50" s="101">
        <v>40</v>
      </c>
      <c r="Q50" s="101"/>
      <c r="R50" s="101"/>
      <c r="S50" s="101"/>
      <c r="T50" s="101"/>
      <c r="U50" s="101">
        <v>20</v>
      </c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>
        <v>20</v>
      </c>
      <c r="AH50" s="101"/>
      <c r="AI50" s="101">
        <v>25</v>
      </c>
      <c r="AJ50" s="101"/>
      <c r="AK50" s="101"/>
      <c r="AL50" s="101"/>
      <c r="AM50" s="101">
        <v>50</v>
      </c>
      <c r="AN50" s="101">
        <v>40</v>
      </c>
      <c r="AO50" s="101">
        <v>20</v>
      </c>
    </row>
    <row r="51" spans="1:41" s="105" customFormat="1" ht="30.75" customHeight="1" x14ac:dyDescent="0.2">
      <c r="A51" s="99" t="s">
        <v>131</v>
      </c>
      <c r="B51" s="100" t="s">
        <v>419</v>
      </c>
      <c r="C51" s="101">
        <f t="shared" si="2"/>
        <v>10</v>
      </c>
      <c r="D51" s="102" t="s">
        <v>11</v>
      </c>
      <c r="E51" s="103"/>
      <c r="F51" s="104">
        <f t="shared" si="1"/>
        <v>0</v>
      </c>
      <c r="G51" s="101"/>
      <c r="H51" s="101"/>
      <c r="I51" s="101">
        <v>10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</row>
    <row r="52" spans="1:41" s="105" customFormat="1" ht="51" customHeight="1" x14ac:dyDescent="0.2">
      <c r="A52" s="99" t="s">
        <v>130</v>
      </c>
      <c r="B52" s="100" t="s">
        <v>417</v>
      </c>
      <c r="C52" s="101">
        <f t="shared" si="2"/>
        <v>50</v>
      </c>
      <c r="D52" s="102" t="s">
        <v>11</v>
      </c>
      <c r="E52" s="103"/>
      <c r="F52" s="104">
        <f t="shared" si="1"/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>
        <v>50</v>
      </c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</row>
    <row r="53" spans="1:41" s="105" customFormat="1" ht="26.25" customHeight="1" x14ac:dyDescent="0.2">
      <c r="A53" s="99" t="s">
        <v>129</v>
      </c>
      <c r="B53" s="100" t="s">
        <v>48</v>
      </c>
      <c r="C53" s="101">
        <f t="shared" si="2"/>
        <v>38</v>
      </c>
      <c r="D53" s="102" t="s">
        <v>6</v>
      </c>
      <c r="E53" s="103"/>
      <c r="F53" s="104">
        <f t="shared" si="1"/>
        <v>0</v>
      </c>
      <c r="G53" s="102"/>
      <c r="H53" s="101"/>
      <c r="I53" s="101"/>
      <c r="J53" s="101"/>
      <c r="K53" s="101">
        <v>2</v>
      </c>
      <c r="L53" s="101"/>
      <c r="M53" s="101"/>
      <c r="N53" s="101"/>
      <c r="O53" s="101"/>
      <c r="P53" s="101"/>
      <c r="Q53" s="101">
        <v>20</v>
      </c>
      <c r="R53" s="101"/>
      <c r="S53" s="101"/>
      <c r="T53" s="101"/>
      <c r="U53" s="101"/>
      <c r="V53" s="101"/>
      <c r="W53" s="101">
        <v>2</v>
      </c>
      <c r="X53" s="101"/>
      <c r="Y53" s="101"/>
      <c r="Z53" s="101"/>
      <c r="AA53" s="101"/>
      <c r="AB53" s="101"/>
      <c r="AC53" s="101">
        <v>2</v>
      </c>
      <c r="AD53" s="101"/>
      <c r="AE53" s="101"/>
      <c r="AF53" s="101"/>
      <c r="AG53" s="101">
        <v>10</v>
      </c>
      <c r="AH53" s="101"/>
      <c r="AI53" s="101"/>
      <c r="AJ53" s="101"/>
      <c r="AK53" s="101"/>
      <c r="AL53" s="101"/>
      <c r="AM53" s="101">
        <v>2</v>
      </c>
      <c r="AN53" s="101"/>
      <c r="AO53" s="101"/>
    </row>
    <row r="54" spans="1:41" s="105" customFormat="1" ht="26.25" customHeight="1" x14ac:dyDescent="0.2">
      <c r="A54" s="99" t="s">
        <v>128</v>
      </c>
      <c r="B54" s="100" t="s">
        <v>395</v>
      </c>
      <c r="C54" s="101">
        <f t="shared" si="2"/>
        <v>1</v>
      </c>
      <c r="D54" s="102" t="s">
        <v>11</v>
      </c>
      <c r="E54" s="103"/>
      <c r="F54" s="104">
        <f t="shared" si="1"/>
        <v>0</v>
      </c>
      <c r="G54" s="102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>
        <v>1</v>
      </c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</row>
    <row r="55" spans="1:41" s="105" customFormat="1" ht="26.25" customHeight="1" x14ac:dyDescent="0.2">
      <c r="A55" s="99" t="s">
        <v>127</v>
      </c>
      <c r="B55" s="100" t="s">
        <v>73</v>
      </c>
      <c r="C55" s="101">
        <f t="shared" si="2"/>
        <v>25</v>
      </c>
      <c r="D55" s="102" t="s">
        <v>11</v>
      </c>
      <c r="E55" s="103"/>
      <c r="F55" s="104">
        <f t="shared" si="1"/>
        <v>0</v>
      </c>
      <c r="G55" s="102"/>
      <c r="H55" s="101"/>
      <c r="I55" s="101">
        <v>1</v>
      </c>
      <c r="J55" s="101"/>
      <c r="K55" s="101"/>
      <c r="L55" s="101"/>
      <c r="M55" s="101"/>
      <c r="N55" s="101"/>
      <c r="O55" s="101">
        <v>5</v>
      </c>
      <c r="P55" s="101">
        <v>2</v>
      </c>
      <c r="Q55" s="101"/>
      <c r="R55" s="101">
        <v>10</v>
      </c>
      <c r="S55" s="101"/>
      <c r="T55" s="101"/>
      <c r="U55" s="101"/>
      <c r="V55" s="101">
        <v>1</v>
      </c>
      <c r="W55" s="101"/>
      <c r="X55" s="101"/>
      <c r="Y55" s="101"/>
      <c r="Z55" s="101"/>
      <c r="AA55" s="101"/>
      <c r="AB55" s="101">
        <v>1</v>
      </c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>
        <v>3</v>
      </c>
      <c r="AN55" s="101">
        <v>2</v>
      </c>
      <c r="AO55" s="101"/>
    </row>
    <row r="56" spans="1:41" s="105" customFormat="1" ht="26.25" customHeight="1" x14ac:dyDescent="0.2">
      <c r="A56" s="99" t="s">
        <v>126</v>
      </c>
      <c r="B56" s="100" t="s">
        <v>374</v>
      </c>
      <c r="C56" s="101">
        <f t="shared" si="2"/>
        <v>6</v>
      </c>
      <c r="D56" s="102" t="s">
        <v>11</v>
      </c>
      <c r="E56" s="103"/>
      <c r="F56" s="104">
        <f t="shared" si="1"/>
        <v>0</v>
      </c>
      <c r="G56" s="101">
        <v>1</v>
      </c>
      <c r="H56" s="101"/>
      <c r="I56" s="101"/>
      <c r="J56" s="101"/>
      <c r="K56" s="101"/>
      <c r="L56" s="101"/>
      <c r="M56" s="101"/>
      <c r="N56" s="101"/>
      <c r="O56" s="101"/>
      <c r="P56" s="101"/>
      <c r="Q56" s="101">
        <v>2</v>
      </c>
      <c r="R56" s="101">
        <v>3</v>
      </c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</row>
    <row r="57" spans="1:41" s="105" customFormat="1" ht="41.25" customHeight="1" x14ac:dyDescent="0.2">
      <c r="A57" s="99" t="s">
        <v>125</v>
      </c>
      <c r="B57" s="100" t="s">
        <v>330</v>
      </c>
      <c r="C57" s="101">
        <f t="shared" si="2"/>
        <v>50</v>
      </c>
      <c r="D57" s="102" t="s">
        <v>11</v>
      </c>
      <c r="E57" s="103"/>
      <c r="F57" s="104">
        <f t="shared" si="1"/>
        <v>0</v>
      </c>
      <c r="G57" s="102"/>
      <c r="H57" s="101">
        <v>50</v>
      </c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</row>
    <row r="58" spans="1:41" s="105" customFormat="1" ht="26.25" customHeight="1" x14ac:dyDescent="0.2">
      <c r="A58" s="99" t="s">
        <v>123</v>
      </c>
      <c r="B58" s="100" t="s">
        <v>352</v>
      </c>
      <c r="C58" s="101">
        <f t="shared" si="2"/>
        <v>4</v>
      </c>
      <c r="D58" s="102" t="s">
        <v>11</v>
      </c>
      <c r="E58" s="103"/>
      <c r="F58" s="104">
        <f t="shared" si="1"/>
        <v>0</v>
      </c>
      <c r="G58" s="102"/>
      <c r="H58" s="101"/>
      <c r="I58" s="101"/>
      <c r="J58" s="101"/>
      <c r="K58" s="101"/>
      <c r="L58" s="101"/>
      <c r="M58" s="101"/>
      <c r="N58" s="101"/>
      <c r="O58" s="101"/>
      <c r="P58" s="101"/>
      <c r="Q58" s="101">
        <v>1</v>
      </c>
      <c r="R58" s="101"/>
      <c r="S58" s="101"/>
      <c r="T58" s="101"/>
      <c r="U58" s="101"/>
      <c r="V58" s="101"/>
      <c r="W58" s="101"/>
      <c r="X58" s="101"/>
      <c r="Y58" s="101"/>
      <c r="Z58" s="101"/>
      <c r="AA58" s="101">
        <v>1</v>
      </c>
      <c r="AB58" s="101"/>
      <c r="AC58" s="101"/>
      <c r="AD58" s="101"/>
      <c r="AE58" s="101"/>
      <c r="AF58" s="101">
        <v>2</v>
      </c>
      <c r="AG58" s="101"/>
      <c r="AH58" s="101"/>
      <c r="AI58" s="101"/>
      <c r="AJ58" s="101"/>
      <c r="AK58" s="101"/>
      <c r="AL58" s="101"/>
      <c r="AM58" s="101"/>
      <c r="AN58" s="101"/>
      <c r="AO58" s="101"/>
    </row>
    <row r="59" spans="1:41" s="105" customFormat="1" ht="26.25" customHeight="1" x14ac:dyDescent="0.2">
      <c r="A59" s="99" t="s">
        <v>122</v>
      </c>
      <c r="B59" s="100" t="s">
        <v>351</v>
      </c>
      <c r="C59" s="101">
        <f t="shared" si="2"/>
        <v>11</v>
      </c>
      <c r="D59" s="102" t="s">
        <v>11</v>
      </c>
      <c r="E59" s="103"/>
      <c r="F59" s="104">
        <f t="shared" si="1"/>
        <v>0</v>
      </c>
      <c r="G59" s="102"/>
      <c r="H59" s="101"/>
      <c r="I59" s="101"/>
      <c r="J59" s="101"/>
      <c r="K59" s="101"/>
      <c r="L59" s="101">
        <v>1</v>
      </c>
      <c r="M59" s="101"/>
      <c r="N59" s="101">
        <v>3</v>
      </c>
      <c r="O59" s="101"/>
      <c r="P59" s="101"/>
      <c r="Q59" s="101">
        <v>1</v>
      </c>
      <c r="R59" s="101"/>
      <c r="S59" s="101"/>
      <c r="T59" s="101"/>
      <c r="U59" s="101">
        <v>2</v>
      </c>
      <c r="V59" s="101"/>
      <c r="W59" s="101"/>
      <c r="X59" s="101"/>
      <c r="Y59" s="101"/>
      <c r="Z59" s="101"/>
      <c r="AA59" s="101">
        <v>1</v>
      </c>
      <c r="AB59" s="101"/>
      <c r="AC59" s="101"/>
      <c r="AD59" s="101"/>
      <c r="AE59" s="101"/>
      <c r="AF59" s="101">
        <v>2</v>
      </c>
      <c r="AG59" s="101">
        <v>1</v>
      </c>
      <c r="AH59" s="101"/>
      <c r="AI59" s="101"/>
      <c r="AJ59" s="101"/>
      <c r="AK59" s="101"/>
      <c r="AL59" s="101"/>
      <c r="AM59" s="101"/>
      <c r="AN59" s="101"/>
      <c r="AO59" s="101"/>
    </row>
    <row r="60" spans="1:41" s="105" customFormat="1" ht="26.25" customHeight="1" x14ac:dyDescent="0.2">
      <c r="A60" s="99" t="s">
        <v>121</v>
      </c>
      <c r="B60" s="100" t="s">
        <v>396</v>
      </c>
      <c r="C60" s="101">
        <f t="shared" si="2"/>
        <v>5</v>
      </c>
      <c r="D60" s="102" t="s">
        <v>6</v>
      </c>
      <c r="E60" s="103"/>
      <c r="F60" s="104">
        <f t="shared" si="1"/>
        <v>0</v>
      </c>
      <c r="G60" s="102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>
        <v>5</v>
      </c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</row>
    <row r="61" spans="1:41" s="105" customFormat="1" ht="26.25" customHeight="1" x14ac:dyDescent="0.2">
      <c r="A61" s="99" t="s">
        <v>120</v>
      </c>
      <c r="B61" s="100" t="s">
        <v>397</v>
      </c>
      <c r="C61" s="101">
        <f t="shared" si="2"/>
        <v>10</v>
      </c>
      <c r="D61" s="102" t="s">
        <v>6</v>
      </c>
      <c r="E61" s="103"/>
      <c r="F61" s="104">
        <f t="shared" si="1"/>
        <v>0</v>
      </c>
      <c r="G61" s="102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>
        <v>10</v>
      </c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</row>
    <row r="62" spans="1:41" s="105" customFormat="1" ht="26.25" customHeight="1" x14ac:dyDescent="0.2">
      <c r="A62" s="99" t="s">
        <v>119</v>
      </c>
      <c r="B62" s="100" t="s">
        <v>421</v>
      </c>
      <c r="C62" s="101">
        <f t="shared" si="2"/>
        <v>10</v>
      </c>
      <c r="D62" s="102" t="s">
        <v>11</v>
      </c>
      <c r="E62" s="103"/>
      <c r="F62" s="104">
        <f t="shared" si="1"/>
        <v>0</v>
      </c>
      <c r="G62" s="102"/>
      <c r="H62" s="101"/>
      <c r="I62" s="101"/>
      <c r="J62" s="101"/>
      <c r="K62" s="101"/>
      <c r="L62" s="101"/>
      <c r="M62" s="101">
        <v>10</v>
      </c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</row>
    <row r="63" spans="1:41" s="105" customFormat="1" ht="28.5" customHeight="1" x14ac:dyDescent="0.2">
      <c r="A63" s="99" t="s">
        <v>118</v>
      </c>
      <c r="B63" s="100" t="s">
        <v>339</v>
      </c>
      <c r="C63" s="101">
        <f t="shared" si="2"/>
        <v>11</v>
      </c>
      <c r="D63" s="102" t="s">
        <v>11</v>
      </c>
      <c r="E63" s="103"/>
      <c r="F63" s="104">
        <f t="shared" si="1"/>
        <v>0</v>
      </c>
      <c r="G63" s="102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>
        <v>4</v>
      </c>
      <c r="U63" s="101"/>
      <c r="V63" s="101"/>
      <c r="W63" s="101"/>
      <c r="X63" s="101"/>
      <c r="Y63" s="101"/>
      <c r="Z63" s="101">
        <v>5</v>
      </c>
      <c r="AA63" s="101">
        <v>2</v>
      </c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</row>
    <row r="64" spans="1:41" s="105" customFormat="1" ht="28.5" customHeight="1" x14ac:dyDescent="0.2">
      <c r="A64" s="99" t="s">
        <v>117</v>
      </c>
      <c r="B64" s="100" t="s">
        <v>56</v>
      </c>
      <c r="C64" s="101">
        <f t="shared" si="2"/>
        <v>8</v>
      </c>
      <c r="D64" s="102" t="s">
        <v>6</v>
      </c>
      <c r="E64" s="103"/>
      <c r="F64" s="104">
        <f t="shared" si="1"/>
        <v>0</v>
      </c>
      <c r="G64" s="102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>
        <v>8</v>
      </c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</row>
    <row r="65" spans="1:41" s="105" customFormat="1" ht="28.5" customHeight="1" x14ac:dyDescent="0.2">
      <c r="A65" s="99" t="s">
        <v>116</v>
      </c>
      <c r="B65" s="100" t="s">
        <v>319</v>
      </c>
      <c r="C65" s="101">
        <f t="shared" si="2"/>
        <v>9</v>
      </c>
      <c r="D65" s="102" t="s">
        <v>11</v>
      </c>
      <c r="E65" s="103"/>
      <c r="F65" s="104">
        <f t="shared" si="1"/>
        <v>0</v>
      </c>
      <c r="G65" s="102"/>
      <c r="H65" s="101"/>
      <c r="I65" s="101"/>
      <c r="J65" s="101"/>
      <c r="K65" s="101"/>
      <c r="L65" s="101"/>
      <c r="M65" s="101"/>
      <c r="N65" s="101"/>
      <c r="O65" s="101">
        <v>2</v>
      </c>
      <c r="P65" s="101"/>
      <c r="Q65" s="101"/>
      <c r="R65" s="101"/>
      <c r="S65" s="101"/>
      <c r="T65" s="101"/>
      <c r="U65" s="101"/>
      <c r="V65" s="101"/>
      <c r="W65" s="101">
        <v>1</v>
      </c>
      <c r="X65" s="101"/>
      <c r="Y65" s="101"/>
      <c r="Z65" s="101">
        <v>1</v>
      </c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>
        <v>5</v>
      </c>
      <c r="AO65" s="101"/>
    </row>
    <row r="66" spans="1:41" s="105" customFormat="1" ht="26.25" customHeight="1" x14ac:dyDescent="0.2">
      <c r="A66" s="99" t="s">
        <v>115</v>
      </c>
      <c r="B66" s="100" t="s">
        <v>320</v>
      </c>
      <c r="C66" s="101">
        <f t="shared" si="2"/>
        <v>5</v>
      </c>
      <c r="D66" s="102" t="s">
        <v>11</v>
      </c>
      <c r="E66" s="103"/>
      <c r="F66" s="104">
        <f t="shared" si="1"/>
        <v>0</v>
      </c>
      <c r="G66" s="102"/>
      <c r="H66" s="101"/>
      <c r="I66" s="101"/>
      <c r="J66" s="101"/>
      <c r="K66" s="101"/>
      <c r="L66" s="101"/>
      <c r="M66" s="101"/>
      <c r="N66" s="101"/>
      <c r="O66" s="101">
        <v>2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>
        <v>1</v>
      </c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>
        <v>2</v>
      </c>
      <c r="AO66" s="101"/>
    </row>
    <row r="67" spans="1:41" s="105" customFormat="1" ht="26.25" customHeight="1" x14ac:dyDescent="0.2">
      <c r="A67" s="99" t="s">
        <v>114</v>
      </c>
      <c r="B67" s="100" t="s">
        <v>318</v>
      </c>
      <c r="C67" s="101">
        <f t="shared" si="2"/>
        <v>7</v>
      </c>
      <c r="D67" s="102" t="s">
        <v>11</v>
      </c>
      <c r="E67" s="103"/>
      <c r="F67" s="104">
        <f t="shared" si="1"/>
        <v>0</v>
      </c>
      <c r="G67" s="102"/>
      <c r="H67" s="101"/>
      <c r="I67" s="101"/>
      <c r="J67" s="101"/>
      <c r="K67" s="101"/>
      <c r="L67" s="101"/>
      <c r="M67" s="101"/>
      <c r="N67" s="101"/>
      <c r="O67" s="101">
        <v>2</v>
      </c>
      <c r="P67" s="101"/>
      <c r="Q67" s="101"/>
      <c r="R67" s="101"/>
      <c r="S67" s="101"/>
      <c r="T67" s="101"/>
      <c r="U67" s="101"/>
      <c r="V67" s="101"/>
      <c r="W67" s="101">
        <v>1</v>
      </c>
      <c r="X67" s="101"/>
      <c r="Y67" s="101"/>
      <c r="Z67" s="101">
        <v>1</v>
      </c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>
        <v>3</v>
      </c>
      <c r="AO67" s="101"/>
    </row>
    <row r="68" spans="1:41" s="105" customFormat="1" ht="26.25" customHeight="1" x14ac:dyDescent="0.2">
      <c r="A68" s="99" t="s">
        <v>113</v>
      </c>
      <c r="B68" s="100" t="s">
        <v>317</v>
      </c>
      <c r="C68" s="101">
        <f t="shared" ref="C68:C79" si="3">SUM(G68:AO68)</f>
        <v>23</v>
      </c>
      <c r="D68" s="102" t="s">
        <v>11</v>
      </c>
      <c r="E68" s="103"/>
      <c r="F68" s="104">
        <f t="shared" si="1"/>
        <v>0</v>
      </c>
      <c r="G68" s="101">
        <v>2</v>
      </c>
      <c r="H68" s="101">
        <v>3</v>
      </c>
      <c r="I68" s="101"/>
      <c r="J68" s="101"/>
      <c r="K68" s="101"/>
      <c r="L68" s="101"/>
      <c r="M68" s="101"/>
      <c r="N68" s="101">
        <v>5</v>
      </c>
      <c r="O68" s="101">
        <v>4</v>
      </c>
      <c r="P68" s="101"/>
      <c r="Q68" s="101"/>
      <c r="R68" s="101"/>
      <c r="S68" s="101"/>
      <c r="T68" s="101"/>
      <c r="U68" s="101"/>
      <c r="V68" s="101"/>
      <c r="W68" s="101">
        <v>1</v>
      </c>
      <c r="X68" s="101"/>
      <c r="Y68" s="101"/>
      <c r="Z68" s="101">
        <v>1</v>
      </c>
      <c r="AA68" s="101"/>
      <c r="AB68" s="101">
        <v>2</v>
      </c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>
        <v>5</v>
      </c>
      <c r="AO68" s="101"/>
    </row>
    <row r="69" spans="1:41" s="105" customFormat="1" ht="26.25" customHeight="1" x14ac:dyDescent="0.2">
      <c r="A69" s="99" t="s">
        <v>112</v>
      </c>
      <c r="B69" s="100" t="s">
        <v>348</v>
      </c>
      <c r="C69" s="101">
        <f t="shared" si="3"/>
        <v>2</v>
      </c>
      <c r="D69" s="102" t="s">
        <v>11</v>
      </c>
      <c r="E69" s="103"/>
      <c r="F69" s="104">
        <f t="shared" si="1"/>
        <v>0</v>
      </c>
      <c r="G69" s="102"/>
      <c r="H69" s="101"/>
      <c r="I69" s="101"/>
      <c r="J69" s="101"/>
      <c r="K69" s="101">
        <v>2</v>
      </c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</row>
    <row r="70" spans="1:41" s="105" customFormat="1" ht="26.25" customHeight="1" x14ac:dyDescent="0.2">
      <c r="A70" s="99" t="s">
        <v>111</v>
      </c>
      <c r="B70" s="100" t="s">
        <v>412</v>
      </c>
      <c r="C70" s="101">
        <f t="shared" si="3"/>
        <v>3</v>
      </c>
      <c r="D70" s="102" t="s">
        <v>11</v>
      </c>
      <c r="E70" s="103"/>
      <c r="F70" s="104">
        <f t="shared" ref="F70:F79" si="4">C70*E70</f>
        <v>0</v>
      </c>
      <c r="G70" s="102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>
        <v>3</v>
      </c>
      <c r="AN70" s="101"/>
      <c r="AO70" s="101"/>
    </row>
    <row r="71" spans="1:41" s="105" customFormat="1" ht="26.25" customHeight="1" x14ac:dyDescent="0.2">
      <c r="A71" s="99" t="s">
        <v>109</v>
      </c>
      <c r="B71" s="100" t="s">
        <v>408</v>
      </c>
      <c r="C71" s="101">
        <f t="shared" si="3"/>
        <v>2</v>
      </c>
      <c r="D71" s="102" t="s">
        <v>272</v>
      </c>
      <c r="E71" s="103"/>
      <c r="F71" s="104">
        <f t="shared" si="4"/>
        <v>0</v>
      </c>
      <c r="G71" s="102"/>
      <c r="H71" s="101"/>
      <c r="I71" s="101"/>
      <c r="J71" s="101"/>
      <c r="K71" s="101"/>
      <c r="L71" s="101"/>
      <c r="M71" s="101"/>
      <c r="N71" s="101"/>
      <c r="O71" s="101"/>
      <c r="P71" s="101"/>
      <c r="Q71" s="101">
        <v>2</v>
      </c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</row>
    <row r="72" spans="1:41" s="105" customFormat="1" ht="26.25" customHeight="1" x14ac:dyDescent="0.2">
      <c r="A72" s="99" t="s">
        <v>108</v>
      </c>
      <c r="B72" s="100" t="s">
        <v>337</v>
      </c>
      <c r="C72" s="101">
        <f t="shared" si="3"/>
        <v>5</v>
      </c>
      <c r="D72" s="102" t="s">
        <v>11</v>
      </c>
      <c r="E72" s="103"/>
      <c r="F72" s="104">
        <f t="shared" si="4"/>
        <v>0</v>
      </c>
      <c r="G72" s="102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>
        <v>3</v>
      </c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>
        <v>1</v>
      </c>
      <c r="AE72" s="101"/>
      <c r="AF72" s="101"/>
      <c r="AG72" s="101"/>
      <c r="AH72" s="101">
        <v>1</v>
      </c>
      <c r="AI72" s="101"/>
      <c r="AJ72" s="101"/>
      <c r="AK72" s="101"/>
      <c r="AL72" s="101"/>
      <c r="AM72" s="101"/>
      <c r="AN72" s="101"/>
      <c r="AO72" s="101"/>
    </row>
    <row r="73" spans="1:41" s="105" customFormat="1" ht="26.25" customHeight="1" x14ac:dyDescent="0.2">
      <c r="A73" s="99" t="s">
        <v>107</v>
      </c>
      <c r="B73" s="100" t="s">
        <v>411</v>
      </c>
      <c r="C73" s="101">
        <f t="shared" si="3"/>
        <v>1</v>
      </c>
      <c r="D73" s="102" t="s">
        <v>11</v>
      </c>
      <c r="E73" s="103"/>
      <c r="F73" s="104">
        <f t="shared" si="4"/>
        <v>0</v>
      </c>
      <c r="G73" s="102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>
        <v>1</v>
      </c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</row>
    <row r="74" spans="1:41" s="105" customFormat="1" ht="26.25" customHeight="1" x14ac:dyDescent="0.2">
      <c r="A74" s="99" t="s">
        <v>106</v>
      </c>
      <c r="B74" s="100" t="s">
        <v>372</v>
      </c>
      <c r="C74" s="101">
        <f t="shared" si="3"/>
        <v>70</v>
      </c>
      <c r="D74" s="102" t="s">
        <v>6</v>
      </c>
      <c r="E74" s="103"/>
      <c r="F74" s="104">
        <f t="shared" si="4"/>
        <v>0</v>
      </c>
      <c r="G74" s="101">
        <v>2</v>
      </c>
      <c r="H74" s="101"/>
      <c r="I74" s="101">
        <v>1</v>
      </c>
      <c r="J74" s="101"/>
      <c r="K74" s="101"/>
      <c r="L74" s="101"/>
      <c r="M74" s="101"/>
      <c r="N74" s="101"/>
      <c r="O74" s="101">
        <v>10</v>
      </c>
      <c r="P74" s="101"/>
      <c r="Q74" s="101">
        <v>20</v>
      </c>
      <c r="R74" s="101"/>
      <c r="S74" s="101"/>
      <c r="T74" s="101"/>
      <c r="U74" s="101">
        <v>10</v>
      </c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>
        <v>15</v>
      </c>
      <c r="AH74" s="101"/>
      <c r="AI74" s="101">
        <v>1</v>
      </c>
      <c r="AJ74" s="101"/>
      <c r="AK74" s="101"/>
      <c r="AL74" s="101"/>
      <c r="AM74" s="101">
        <v>9</v>
      </c>
      <c r="AN74" s="101">
        <v>2</v>
      </c>
      <c r="AO74" s="101"/>
    </row>
    <row r="75" spans="1:41" s="105" customFormat="1" ht="26.25" customHeight="1" x14ac:dyDescent="0.2">
      <c r="A75" s="99" t="s">
        <v>105</v>
      </c>
      <c r="B75" s="100" t="s">
        <v>373</v>
      </c>
      <c r="C75" s="101">
        <f t="shared" si="3"/>
        <v>10</v>
      </c>
      <c r="D75" s="102" t="s">
        <v>6</v>
      </c>
      <c r="E75" s="103"/>
      <c r="F75" s="104">
        <f t="shared" si="4"/>
        <v>0</v>
      </c>
      <c r="G75" s="102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>
        <v>2</v>
      </c>
      <c r="X75" s="101"/>
      <c r="Y75" s="101"/>
      <c r="Z75" s="101"/>
      <c r="AA75" s="101">
        <v>8</v>
      </c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</row>
    <row r="76" spans="1:41" s="105" customFormat="1" ht="26.25" customHeight="1" x14ac:dyDescent="0.2">
      <c r="A76" s="99" t="s">
        <v>104</v>
      </c>
      <c r="B76" s="129" t="s">
        <v>392</v>
      </c>
      <c r="C76" s="101">
        <f t="shared" si="3"/>
        <v>2</v>
      </c>
      <c r="D76" s="102" t="s">
        <v>308</v>
      </c>
      <c r="E76" s="103"/>
      <c r="F76" s="104">
        <f t="shared" si="4"/>
        <v>0</v>
      </c>
      <c r="G76" s="102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>
        <v>2</v>
      </c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</row>
    <row r="77" spans="1:41" s="105" customFormat="1" ht="26.25" customHeight="1" x14ac:dyDescent="0.2">
      <c r="A77" s="99" t="s">
        <v>103</v>
      </c>
      <c r="B77" s="129" t="s">
        <v>391</v>
      </c>
      <c r="C77" s="101">
        <f t="shared" si="3"/>
        <v>1</v>
      </c>
      <c r="D77" s="102" t="s">
        <v>308</v>
      </c>
      <c r="E77" s="103"/>
      <c r="F77" s="104">
        <f t="shared" si="4"/>
        <v>0</v>
      </c>
      <c r="G77" s="102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>
        <v>1</v>
      </c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</row>
    <row r="78" spans="1:41" s="105" customFormat="1" ht="26.25" customHeight="1" x14ac:dyDescent="0.2">
      <c r="A78" s="99" t="s">
        <v>102</v>
      </c>
      <c r="B78" s="130" t="s">
        <v>300</v>
      </c>
      <c r="C78" s="101">
        <f t="shared" si="3"/>
        <v>7</v>
      </c>
      <c r="D78" s="102" t="s">
        <v>308</v>
      </c>
      <c r="E78" s="103"/>
      <c r="F78" s="104">
        <f t="shared" si="4"/>
        <v>0</v>
      </c>
      <c r="G78" s="102"/>
      <c r="H78" s="101"/>
      <c r="I78" s="101"/>
      <c r="J78" s="101"/>
      <c r="K78" s="101">
        <v>1</v>
      </c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>
        <v>3</v>
      </c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>
        <v>2</v>
      </c>
      <c r="AN78" s="101">
        <v>1</v>
      </c>
      <c r="AO78" s="101"/>
    </row>
    <row r="79" spans="1:41" s="111" customFormat="1" ht="26.25" customHeight="1" x14ac:dyDescent="0.2">
      <c r="A79" s="99" t="s">
        <v>101</v>
      </c>
      <c r="B79" s="130" t="s">
        <v>299</v>
      </c>
      <c r="C79" s="101">
        <f t="shared" si="3"/>
        <v>500</v>
      </c>
      <c r="D79" s="107" t="s">
        <v>308</v>
      </c>
      <c r="E79" s="108"/>
      <c r="F79" s="109">
        <f t="shared" si="4"/>
        <v>0</v>
      </c>
      <c r="G79" s="123">
        <v>40</v>
      </c>
      <c r="H79" s="123">
        <v>5</v>
      </c>
      <c r="I79" s="123">
        <v>5</v>
      </c>
      <c r="J79" s="123">
        <v>20</v>
      </c>
      <c r="K79" s="123">
        <v>15</v>
      </c>
      <c r="L79" s="123">
        <v>30</v>
      </c>
      <c r="M79" s="123">
        <v>0</v>
      </c>
      <c r="N79" s="123">
        <v>0</v>
      </c>
      <c r="O79" s="123">
        <v>20</v>
      </c>
      <c r="P79" s="123">
        <v>10</v>
      </c>
      <c r="Q79" s="123">
        <v>55</v>
      </c>
      <c r="R79" s="123">
        <v>35</v>
      </c>
      <c r="S79" s="123">
        <v>0</v>
      </c>
      <c r="T79" s="123">
        <v>10</v>
      </c>
      <c r="U79" s="123">
        <v>20</v>
      </c>
      <c r="V79" s="123">
        <v>10</v>
      </c>
      <c r="W79" s="123">
        <v>15</v>
      </c>
      <c r="X79" s="123">
        <v>0</v>
      </c>
      <c r="Y79" s="123">
        <v>5</v>
      </c>
      <c r="Z79" s="123">
        <v>35</v>
      </c>
      <c r="AA79" s="123">
        <v>30</v>
      </c>
      <c r="AB79" s="123">
        <v>5</v>
      </c>
      <c r="AC79" s="123">
        <v>0</v>
      </c>
      <c r="AD79" s="123">
        <v>10</v>
      </c>
      <c r="AE79" s="123">
        <v>0</v>
      </c>
      <c r="AF79" s="123">
        <v>15</v>
      </c>
      <c r="AG79" s="123">
        <v>35</v>
      </c>
      <c r="AH79" s="123">
        <v>10</v>
      </c>
      <c r="AI79" s="123">
        <v>0</v>
      </c>
      <c r="AJ79" s="123">
        <v>0</v>
      </c>
      <c r="AK79" s="123">
        <v>0</v>
      </c>
      <c r="AL79" s="123">
        <v>5</v>
      </c>
      <c r="AM79" s="123">
        <v>25</v>
      </c>
      <c r="AN79" s="123">
        <v>30</v>
      </c>
      <c r="AO79" s="123">
        <v>5</v>
      </c>
    </row>
    <row r="80" spans="1:41" ht="26.25" customHeight="1" x14ac:dyDescent="0.2">
      <c r="E80" s="116" t="s">
        <v>90</v>
      </c>
      <c r="F80" s="117">
        <f>SUM(F2:F75)</f>
        <v>0</v>
      </c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Zam. I kw. 2021</vt:lpstr>
      <vt:lpstr>Zam. I kw. 2021_na_platformę</vt:lpstr>
      <vt:lpstr>Zam. II kw. 2021</vt:lpstr>
      <vt:lpstr>Zam. II kw. 2021_na_platformę</vt:lpstr>
      <vt:lpstr>Zam. III kw. 2021 </vt:lpstr>
      <vt:lpstr>Zam. III kw. 2021_na PZ</vt:lpstr>
      <vt:lpstr>Zam. I kw. 2022</vt:lpstr>
      <vt:lpstr>Zam. I kw.2022_na PZ</vt:lpstr>
      <vt:lpstr>Zam. II kw. 2022 </vt:lpstr>
      <vt:lpstr>Zam. II kw.2022_na PZ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Bronk</dc:creator>
  <cp:lastModifiedBy>rramczykowska</cp:lastModifiedBy>
  <cp:lastPrinted>2022-05-10T12:38:40Z</cp:lastPrinted>
  <dcterms:created xsi:type="dcterms:W3CDTF">2020-12-08T10:18:42Z</dcterms:created>
  <dcterms:modified xsi:type="dcterms:W3CDTF">2022-05-11T06:16:32Z</dcterms:modified>
</cp:coreProperties>
</file>