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defaultThemeVersion="166925"/>
  <xr:revisionPtr revIDLastSave="0" documentId="8_{0DC57B87-B13A-4F6F-8506-68463F980A12}" xr6:coauthVersionLast="47" xr6:coauthVersionMax="47" xr10:uidLastSave="{00000000-0000-0000-0000-000000000000}"/>
  <bookViews>
    <workbookView xWindow="-120" yWindow="-120" windowWidth="29040" windowHeight="15720" activeTab="1" autoFilterDateGrouping="0" xr2:uid="{00000000-000D-0000-FFFF-FFFF00000000}"/>
  </bookViews>
  <sheets>
    <sheet name="TES" sheetId="13" r:id="rId1"/>
    <sheet name="przedmiar" sheetId="12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3" i="12" l="1"/>
  <c r="D23" i="13" l="1"/>
  <c r="E14" i="13"/>
  <c r="E15" i="13"/>
  <c r="E16" i="13"/>
  <c r="E17" i="13"/>
  <c r="E18" i="13"/>
  <c r="E19" i="13"/>
  <c r="E20" i="13"/>
  <c r="E13" i="13"/>
  <c r="C10" i="13"/>
  <c r="C9" i="13"/>
  <c r="C7" i="13"/>
  <c r="C6" i="13"/>
  <c r="E23" i="13" l="1"/>
  <c r="E10" i="13" l="1"/>
  <c r="D10" i="13"/>
  <c r="E100" i="12" l="1"/>
  <c r="E103" i="12"/>
  <c r="E104" i="12"/>
  <c r="E109" i="12"/>
  <c r="E108" i="12"/>
  <c r="E107" i="12"/>
  <c r="E60" i="12"/>
  <c r="E59" i="12"/>
  <c r="E42" i="12"/>
  <c r="E41" i="12"/>
  <c r="E6" i="12"/>
  <c r="E7" i="12"/>
  <c r="E63" i="12"/>
  <c r="E18" i="12"/>
  <c r="E22" i="12" s="1"/>
  <c r="E25" i="12"/>
  <c r="E62" i="12" l="1"/>
  <c r="E26" i="12"/>
  <c r="E21" i="12"/>
  <c r="E20" i="12"/>
  <c r="E9" i="13" l="1"/>
  <c r="E11" i="13" s="1"/>
  <c r="D9" i="13"/>
  <c r="D11" i="13" s="1"/>
  <c r="D7" i="13" l="1"/>
  <c r="E6" i="13"/>
  <c r="E7" i="13" l="1"/>
  <c r="D6" i="13"/>
  <c r="D8" i="13" s="1"/>
  <c r="D25" i="13" s="1"/>
  <c r="E8" i="13"/>
  <c r="E25" i="13" s="1"/>
</calcChain>
</file>

<file path=xl/sharedStrings.xml><?xml version="1.0" encoding="utf-8"?>
<sst xmlns="http://schemas.openxmlformats.org/spreadsheetml/2006/main" count="318" uniqueCount="187">
  <si>
    <t>Podstawa</t>
  </si>
  <si>
    <t>Jedn.</t>
  </si>
  <si>
    <t/>
  </si>
  <si>
    <t>Kosztorys</t>
  </si>
  <si>
    <t>1.1</t>
  </si>
  <si>
    <t>Element</t>
  </si>
  <si>
    <t>1.2</t>
  </si>
  <si>
    <t>mb</t>
  </si>
  <si>
    <t>m</t>
  </si>
  <si>
    <t>KNR 2-02
0607-01
analogia</t>
  </si>
  <si>
    <t>szt.</t>
  </si>
  <si>
    <t>KNR 2-01
0610-06 analogia</t>
  </si>
  <si>
    <t>KNR 2-01 0205-04</t>
  </si>
  <si>
    <t xml:space="preserve"> Roboty ziemne wykonywane koparkami podsiębiernymi o poj.łyżki 0.25 m3 w gr.kat.III z transportem urobku samochodami samowyładowczymi na odległość do 5 km</t>
  </si>
  <si>
    <t>Warstwa separacyjna z geowłókniny 200g/m2</t>
  </si>
  <si>
    <r>
      <t>m</t>
    </r>
    <r>
      <rPr>
        <vertAlign val="superscript"/>
        <sz val="10"/>
        <rFont val="Aptos"/>
        <family val="2"/>
      </rPr>
      <t>2</t>
    </r>
  </si>
  <si>
    <r>
      <t>m</t>
    </r>
    <r>
      <rPr>
        <vertAlign val="superscript"/>
        <sz val="10"/>
        <rFont val="Aptos"/>
        <family val="2"/>
      </rPr>
      <t>3</t>
    </r>
  </si>
  <si>
    <t>KNR 2-01
0314-01</t>
  </si>
  <si>
    <t>Ręczne formowanie nasypów - przegród ziemnych z palisadą drewnianą</t>
  </si>
  <si>
    <t>Żuradzka: przebudowa i modernizacja zbiornika</t>
  </si>
  <si>
    <t>Numer zadania</t>
  </si>
  <si>
    <t>Pakuska: przebudowa z odtworzeniem i zwiększeniem zdolności retencyjnych oraz modernizacją układu podczyszczania ziemnego zbiornika</t>
  </si>
  <si>
    <t>2.1</t>
  </si>
  <si>
    <t>Witeradówka przy zbiorniku Pakuska: przebudowa umocnienia koryta Witeradówki w rejonie wylotu ze zbiornika Pakuska</t>
  </si>
  <si>
    <t>Baba przy zbiorniku Żuradzka: przebudowa umocnienia koryta Baby w rejonie wylotu ze zbiornika Żuradzka</t>
  </si>
  <si>
    <t>kpl</t>
  </si>
  <si>
    <t>Montaż urządzeń pomiarowych all-in-one</t>
  </si>
  <si>
    <t>Mechaniczne karczowanie, zagajniki rzadkie (od 10-30 % powierzchni)</t>
  </si>
  <si>
    <t>KNNR 1/102/3</t>
  </si>
  <si>
    <t>ha</t>
  </si>
  <si>
    <t>kpl.</t>
  </si>
  <si>
    <t>t</t>
  </si>
  <si>
    <t>KNR 202/1804/11</t>
  </si>
  <si>
    <t>Naprawa rys i pęknięć w betonie epoksydową żywicą iniekcyjną , uszczelnienie rys poziomych - Elastyczna, poliuretanowa żywica iniekcyjna do trwałego i elastycznego uszczelniania rys, spoin i pustek w betonie.</t>
  </si>
  <si>
    <t>DC 191/216/4</t>
  </si>
  <si>
    <t>KNR BC 2/215/1</t>
  </si>
  <si>
    <t>KNR BC 2/215/3</t>
  </si>
  <si>
    <t>Wyrównanie i naprawa powierzchni betonowych cementową zaprawą naprawczą, dodatek za każdy następny 1mm grubości - do łącznej gr.30 mm</t>
  </si>
  <si>
    <t>KNR BC 2/215/7</t>
  </si>
  <si>
    <t>KNR 712-0302-04-00 MPCiL</t>
  </si>
  <si>
    <t>Czyszczenie strumieniowo-ścierne powierzchni poziomych i pionowych - komora krat</t>
  </si>
  <si>
    <t>Rozebranie/demontaż barier</t>
  </si>
  <si>
    <t>Czyszczenie, zeszlifowanie skorodowanych powierzchni barier</t>
  </si>
  <si>
    <t>Montaż barier ochronnych stalowych</t>
  </si>
  <si>
    <t>Czyszczenie strumieniowo-ścierne powierzchni betonowych</t>
  </si>
  <si>
    <t>Wywóz odpadów i utylizacja</t>
  </si>
  <si>
    <t>Bagrowanie zbiornika</t>
  </si>
  <si>
    <t>Wyrównanie i naprawa powierzchni betonowych cementową zaprawą naprawczą , wypełnienie ubytków gr. 1 mm na pow. pionowych</t>
  </si>
  <si>
    <t>Wyrównanie i naprawa powierzchni betonowych szpachlą cementową, naprawa wyłomów i uszkodzeń gr. 5 mm na pow. pionowych- Zaprawa naprawcza</t>
  </si>
  <si>
    <t>Mechaniczne koszenie trawnikow kosiarkami spalinowymi średnia dla różnych typow kosiarek i warunkow terenowych, zagrabienie skoszonej trawy</t>
  </si>
  <si>
    <t>KNP 1311 31 811</t>
  </si>
  <si>
    <t>Studnie KD wyposażyć we włazy zabezpieczone przed kradzieżą</t>
  </si>
  <si>
    <t>Montaż tablic informacyjnych</t>
  </si>
  <si>
    <t>Przebudowa wlotu DN1000</t>
  </si>
  <si>
    <t>Usunięcie śmieci, gruzu, pozostałości po innych pracach budowlanych, obiektów tymczasowych, które zostały umieszczone wokół zbiornika, w tym ew. zabudowania</t>
  </si>
  <si>
    <t>KNNR 000-00-00-09-00</t>
  </si>
  <si>
    <t>Ułożenie ręczne materacy gabionowych w dnie i na skarpach, kalkulacja własna</t>
  </si>
  <si>
    <t>Umocnienie koryta cieku w rejonie wylotu - typu cieżkiego</t>
  </si>
  <si>
    <t>Umocnienie północnej skarpy cieku - prace odtworzeniowo-naprawcze</t>
  </si>
  <si>
    <t>Ręczne formowanie nasypów</t>
  </si>
  <si>
    <t>KNRW 201/228/2</t>
  </si>
  <si>
    <t>Zagęszczanie nasypów z gruntu spoistego ubijakami mechanicznymi</t>
  </si>
  <si>
    <t>Humusowanie skarp z obsianiem, gr. humusu 15 cm</t>
  </si>
  <si>
    <t>KNR 2-01 0510-01</t>
  </si>
  <si>
    <t>Przebudowa wylotu</t>
  </si>
  <si>
    <t>Uporządkowanie terenu</t>
  </si>
  <si>
    <t>Krata mechaniczna automatyczna</t>
  </si>
  <si>
    <t>Remont barier i ogrodzenia</t>
  </si>
  <si>
    <t>Remont zbiornika</t>
  </si>
  <si>
    <t>Czyszczenie zbiornika</t>
  </si>
  <si>
    <t>Urządzenia pomiarowe</t>
  </si>
  <si>
    <t>Droga dojazdowa</t>
  </si>
  <si>
    <t>Mechaniczne profilowanie i zagęszczenie podłoża pod warstwy konstrukcyjne nawierzchni w gruncie kat. I-IV</t>
  </si>
  <si>
    <t>Podbudowa z kruszywa łamanego 25-40 mm - warstwa dolna o grubości po zagęszczeniu 15 cm</t>
  </si>
  <si>
    <t>Nawierzchnia z kruszywa łamanego 0-31,5 gat I - warstwa górna o grubości po zagęszczeniu 5 cm</t>
  </si>
  <si>
    <t>KNR 2-31 0114-05</t>
  </si>
  <si>
    <t>KNR 2-31 0114-05 +
KNR 2-31 0114-08</t>
  </si>
  <si>
    <t>KNR 2-31 0103-04</t>
  </si>
  <si>
    <t>Przebudowa wlotów i wylotów ze zbiornika</t>
  </si>
  <si>
    <t>Opróżnianie zbiornika</t>
  </si>
  <si>
    <t>Nazwa zadania, opis</t>
  </si>
  <si>
    <t>Ilość.</t>
  </si>
  <si>
    <t>Budowa rozwiązania BZI</t>
  </si>
  <si>
    <t>Dodatkowe</t>
  </si>
  <si>
    <t>Przebudowa/remont wylotu z zbiornika retencyjnego do odbiornika wodnego</t>
  </si>
  <si>
    <t>KNR 2-01 0314-01</t>
  </si>
  <si>
    <t>KNR 2-02 0607-01 analogia</t>
  </si>
  <si>
    <r>
      <t xml:space="preserve"> Roboty ziemne wykonywane koparkami podsiębiernymi o poj.łyżki 0,25 m</t>
    </r>
    <r>
      <rPr>
        <vertAlign val="superscript"/>
        <sz val="10"/>
        <rFont val="Aptos"/>
        <family val="2"/>
      </rPr>
      <t>3</t>
    </r>
    <r>
      <rPr>
        <sz val="10"/>
        <rFont val="Aptos"/>
        <family val="2"/>
      </rPr>
      <t xml:space="preserve"> w gr.kat.III z transportem urobku samochodami samowyładowczymi na odległość do 5 km</t>
    </r>
  </si>
  <si>
    <t>Montaż bramek - furtki na zawiasach z kształtowników stalowych i skoblem z kłódką</t>
  </si>
  <si>
    <t>Przebudowa wylotu do odbiornika</t>
  </si>
  <si>
    <t>Przebudowa wylotu  2x DN1000</t>
  </si>
  <si>
    <t>Zakup i montaż regulatora przepływu z przelewem awaryjnym</t>
  </si>
  <si>
    <t>m2/mb</t>
  </si>
  <si>
    <t>FORMOWANIE SKARP WARSTWAMI Z GRUNTU KAT II-II Z ZAGĘSZCZENIEM, I PRZYWIEZIENIEM</t>
  </si>
  <si>
    <t>Podsypka  z piasku 15 cm</t>
  </si>
  <si>
    <t>Płyty betonowe ażurowe na dno</t>
  </si>
  <si>
    <t>Przebudowa obwałowania zbiornika</t>
  </si>
  <si>
    <t>Montaż SŁUPÓW Z KOŁEM RATUNKOWYM</t>
  </si>
  <si>
    <t>Remont bramy - czyszczenie i malowanie</t>
  </si>
  <si>
    <t>Malowanie emalią ftalową elementów metalowych, powierzchnie pełne, 2-krotne</t>
  </si>
  <si>
    <t>KNR 401/1212/2 (2)</t>
  </si>
  <si>
    <t>KNR 2-33 0718/03</t>
  </si>
  <si>
    <t>Malowanie balustrad istniej_x0006_cych, zabezpieczenie antykorozyjne dla kategorii korozyjności C2</t>
  </si>
  <si>
    <t>Remont ogrodzenia z siatki na słupkach stalowych (rozstaw 2.10), wysokość 1,5 m, słupki z rur o średnicy 70 mm obetonowane</t>
  </si>
  <si>
    <t>KNR 2-01 0202-05</t>
  </si>
  <si>
    <t>Podkłady z ubitych materiałów sypkich na podłożu gruntowym</t>
  </si>
  <si>
    <t>KNR 2-02 1101-07</t>
  </si>
  <si>
    <t>Podkłady betonowe na podłożu gruntowym C12/15</t>
  </si>
  <si>
    <t>KNR 2-02 1101-01</t>
  </si>
  <si>
    <t>KNR 0-20 0265-01</t>
  </si>
  <si>
    <t>Płyty fundamentowe żelbetowe - z zastosowaniem pompy do betonu</t>
  </si>
  <si>
    <t>KNR 2-02 0205-01</t>
  </si>
  <si>
    <t>KNR 0-20 0266-01</t>
  </si>
  <si>
    <t>KNR 0-20 0267-01</t>
  </si>
  <si>
    <t>KNR 2-02 0290-04</t>
  </si>
  <si>
    <t>KNR 2-02 0603-05</t>
  </si>
  <si>
    <t>KNR 2-01 0214-04</t>
  </si>
  <si>
    <t>Roboty ziemne wykonywane koparkami przedsiębiernymi o poj. łyżki 0.60 m3 w gruncie kat. III z transportem urobku samochodami samowyładowczymi na odległość do 1 km</t>
  </si>
  <si>
    <t>Przygotowanie i montaż zbrojenia konstrukcji monolitycznych budowli - pręty żebrowane o śr. 8-14 mm</t>
  </si>
  <si>
    <t>Przygotowanie i montaż zbrojenia konstrukcji monolitycznych budowli - pręty żebrowane o śr. 16 mm i większej</t>
  </si>
  <si>
    <t>Izolacje przeciwwilgociowe powłokowe bitumiczne pionowe - wykonywane na zimno z past emulsyjnych asfaltowych gęstych - pierwsza warstwa</t>
  </si>
  <si>
    <t>Nakłady uzupełniające za każde dalsze rozpoczęte 0.5 km transportu ponad 1 km samochodami samowyładowczymi po drogach utwardzonych ziemi kat. III-IV</t>
  </si>
  <si>
    <t>Podsypka o gr. 30 cm z pospółki w gotowym suchym wykopie z gotowego kruszywa</t>
  </si>
  <si>
    <t>Stopy fundamentowe żelbetowe prostokątne o obj. do 0.5 m3 w deskowaniu</t>
  </si>
  <si>
    <t>Ławy fundamentowe żelbetowe prostokątne o szer. do 0.6 m w deskowaniu</t>
  </si>
  <si>
    <t>Ściany żelbetowe o gr. 10 cm i wys. do 4 m w deskowaniu</t>
  </si>
  <si>
    <t>Demontaż istniejącego ogrodzenia wys. 1,5 m</t>
  </si>
  <si>
    <t>Montaż kraty na zawiasach na wylocie</t>
  </si>
  <si>
    <t>Nasadzenia drzew i krzewów</t>
  </si>
  <si>
    <t>Nasadzenia krzewinek z płytkim systemem korzeniowym</t>
  </si>
  <si>
    <t>Nasadzenia bylin z płytkim systemem korzeniowym</t>
  </si>
  <si>
    <t>Budowa barierek parkowych ozdobnych stalowch malowanych proszkowo na koronie wys. ok. 0,6 - 0,8 m</t>
  </si>
  <si>
    <t>Ręczne formowanie nasypów warstwami po 20cm</t>
  </si>
  <si>
    <t>Wykonanie zabudowy z tłucznia kamiennego, nielasującego się, o ciągłym uziarnieniu, d50= 31,5 mm , grubości 0,6m</t>
  </si>
  <si>
    <t>Podsypka z piasku 15cm w gotowym suchym wykopie z gotowego kruszywa</t>
  </si>
  <si>
    <t>Zasilenie obiektu z budową kabla zasilającego o długości do 300 m</t>
  </si>
  <si>
    <t>Układ podczyszczania</t>
  </si>
  <si>
    <t>Separator Qnom=300 l/s</t>
  </si>
  <si>
    <t>Osadnik Qnom=300 l/s</t>
  </si>
  <si>
    <t>Montaż separatora lub osadnika</t>
  </si>
  <si>
    <t>Tabela Elementów Scalonych</t>
  </si>
  <si>
    <t>Unieszkodliwienie odpadów</t>
  </si>
  <si>
    <t>2.2</t>
  </si>
  <si>
    <t>Wywóz odpadów</t>
  </si>
  <si>
    <t>WKI 2.701.82</t>
  </si>
  <si>
    <t>3.1</t>
  </si>
  <si>
    <t>3.2</t>
  </si>
  <si>
    <t>WKI 2.600.20</t>
  </si>
  <si>
    <t>Wykonanie złoża z tłucznia kamiennego, nielasującego się 20/31,5 mm liczone jak wykonanie: Podsypka filtracyjna z piasku w gotowym suchym wykopie z gotowego kruszywa</t>
  </si>
  <si>
    <t>3.3</t>
  </si>
  <si>
    <t>3.4</t>
  </si>
  <si>
    <t>m2</t>
  </si>
  <si>
    <t>Ułożenie koryta z płyt betonowych/chodnikowych, kalkulacja własna - wskaźnik 3</t>
  </si>
  <si>
    <t>nr</t>
  </si>
  <si>
    <t>nazwa zadania</t>
  </si>
  <si>
    <t xml:space="preserve">wartość netto </t>
  </si>
  <si>
    <t>wartość brutto</t>
  </si>
  <si>
    <t>Realizacja prac prze zbiornikach (1) i  ciekach (2)</t>
  </si>
  <si>
    <t>Budowa systemu inteligentnego (3)</t>
  </si>
  <si>
    <t>Inwentaryzacja systemu: inwentaryzacja systemu kanalizacji deszczowej o średnicach równych bądź większych DN300mm na podstawie dokumentów przekazanych przez Zamawiającego oraz mapy zasadniczej pozyskanej przez Wykonawcę Robót realizującego roboty budowlane; inwentaryzacja geodezyjna maksymalnie 300 studni, oraz nie więcej niż 20 innych obiektów (wylotów do odbiorników i komór na sieci), wraz z przygotowaniem bazy danych do aplikacji eksploatacyjnej</t>
  </si>
  <si>
    <t>Wideofilmowanie (kamerowanie) wybranych odcinków sieci kanalizacji deszczowej, nie więcej niż 15km sieci</t>
  </si>
  <si>
    <t>Czyszczenie wybranych odcinków kanalizacji deszczowej, nie więcej niż 12 km sieci</t>
  </si>
  <si>
    <t>3.5</t>
  </si>
  <si>
    <t>3.6</t>
  </si>
  <si>
    <t>3.7</t>
  </si>
  <si>
    <t>3.8</t>
  </si>
  <si>
    <t>Budowa modelu hydrodynamicznego zintegrowanego 1D+2D kanalizacji deszczowej o średnicach równych bądź większych od DN300mm dla stanu istniejącego z uwzględnieniem warunków zmian klimatu dla roku 2050. Założenia modelu:</t>
  </si>
  <si>
    <t>3.9</t>
  </si>
  <si>
    <t>Wskazanie lokalizacji koniecznych interwencji polegających na przebudowie odcinków kanalizacji, budowie zbiorników retencyjnych lub budowie obiektów zielono-niebieskiej infrastruktury wraz z koncepcjami dla 5 wybranych lokalizacji obiektowych w celu przeciwdziałania podtopieniom. Optymalizacja rozwiązań w oparciu o modelowanie hydrodynamiczne kanalizacji deszczowej. Możliwość zwiększenia liczby lokalizacji w formie zlecenia dodatkowego, o ile modelowanie wykaże taką potrzebę.</t>
  </si>
  <si>
    <t>3.10</t>
  </si>
  <si>
    <t>Wskazanie priorytetowych działań na kanalizacji deszczowej w jednostkach odwodnieniowych (zlewniach) w formie wytycznych planowania przestrzennego i wytycznych do lokalizacji zielono-niebieskiej infrastruktury.</t>
  </si>
  <si>
    <t>razem 3</t>
  </si>
  <si>
    <t>razem 1</t>
  </si>
  <si>
    <t>razem 2</t>
  </si>
  <si>
    <t>wszystkie zadania</t>
  </si>
  <si>
    <t>Opracował:</t>
  </si>
  <si>
    <t>dr inż. Marcin Chełkowski</t>
  </si>
  <si>
    <t>upr. bud. WKP/0227/PWOK/07 
do projektowania i do kierowania robotami budowlanymi
bez ograniczeń
w specjalności konstrukcyjno-budowlanej</t>
  </si>
  <si>
    <t>8 stycznia 2025 r.</t>
  </si>
  <si>
    <t>Mechaniczne koszenie trawników kosiarkami spalinowymi</t>
  </si>
  <si>
    <t xml:space="preserve">Usunięcie śmieci, gruzu i pozostałości </t>
  </si>
  <si>
    <t>Odtworzenie przepustowości szczególnie uszkodzonych odcinków kanalizacji deszczowej w formie instalacji rękawa na wskazanych w wideofilmowaniu odcinkach kanalizacji deszczowej, nie więcej do 1000 m sieci o średnicach w zakresie DN300-DN600</t>
  </si>
  <si>
    <t>Aplikacja GIS do inwentaryzacji, zarządzania i eksploatacji systemu kanalizacji deszczowej</t>
  </si>
  <si>
    <t>Aplikacja GIS do inwentaryzacji pokrycia terenu w celu zarządzania systemem opłat odprowadzanych do PGW Wody Polskie i prowadzenie rozliczeń opłat za eksploatację systemu wód opadowych</t>
  </si>
  <si>
    <t>Budowa systemu pomiarowego i kampania pomiarowa na kanalizacji deszczowej wraz z zakupem urządzeń pomiarowych</t>
  </si>
  <si>
    <t>Uzupełnienie ubytków i uszczelnienie korpusu komory krat pod montaż kraty ręcznej</t>
  </si>
  <si>
    <t>Demontaż istniejącego wyposażenia komory z utylizacją materiałow wraz dostawą i montażem kraty ręcznej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</si>
</sst>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\ _z_ł_-;\-* #,##0\ _z_ł_-;_-* &quot;-&quot;??\ _z_ł_-;_-@_-"/>
  </numFmts>
  <fonts count="16" x14ac:knownFonts="1">
    <font>
      <sz val="10"/>
      <name val="Arial"/>
    </font>
    <font>
      <sz val="10"/>
      <name val="Arial"/>
      <family val="2"/>
      <charset val="238"/>
    </font>
    <font>
      <sz val="10"/>
      <name val="Aptos"/>
      <family val="2"/>
    </font>
    <font>
      <b/>
      <sz val="10"/>
      <name val="Aptos"/>
      <family val="2"/>
    </font>
    <font>
      <sz val="10"/>
      <color indexed="8"/>
      <name val="Aptos"/>
      <family val="2"/>
    </font>
    <font>
      <b/>
      <sz val="10"/>
      <color indexed="8"/>
      <name val="Aptos"/>
      <family val="2"/>
    </font>
    <font>
      <vertAlign val="superscript"/>
      <sz val="10"/>
      <name val="Aptos"/>
      <family val="2"/>
    </font>
    <font>
      <sz val="8"/>
      <name val="Arial"/>
      <family val="2"/>
      <charset val="238"/>
    </font>
    <font>
      <sz val="10"/>
      <name val="Segoe UI"/>
      <family val="2"/>
      <charset val="238"/>
    </font>
    <font>
      <sz val="9"/>
      <name val="Segoe UI"/>
      <family val="2"/>
      <charset val="238"/>
    </font>
    <font>
      <b/>
      <sz val="12"/>
      <color indexed="8"/>
      <name val="Aptos"/>
      <family val="2"/>
    </font>
    <font>
      <sz val="14"/>
      <color rgb="FFFF0000"/>
      <name val="Arial"/>
      <family val="2"/>
      <charset val="238"/>
    </font>
    <font>
      <sz val="10"/>
      <name val="Arial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sz val="8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 applyAlignment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" fillId="0" borderId="0"/>
  </cellStyleXfs>
  <cellXfs count="93">
    <xf numFmtId="0" fontId="0" fillId="0" borderId="0" xfId="0" applyAlignment="1"/>
    <xf numFmtId="0" fontId="1" fillId="0" borderId="0" xfId="0" applyFont="1" applyAlignment="1"/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 applyAlignment="1"/>
    <xf numFmtId="0" fontId="8" fillId="0" borderId="0" xfId="0" applyFont="1" applyAlignment="1">
      <alignment horizontal="justify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4" fillId="0" borderId="15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1" fontId="2" fillId="0" borderId="16" xfId="0" applyNumberFormat="1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1" fontId="2" fillId="0" borderId="25" xfId="0" applyNumberFormat="1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1" fontId="2" fillId="0" borderId="20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1" fontId="2" fillId="0" borderId="14" xfId="0" applyNumberFormat="1" applyFont="1" applyBorder="1" applyAlignment="1">
      <alignment horizontal="center" vertical="center" wrapText="1"/>
    </xf>
    <xf numFmtId="1" fontId="2" fillId="0" borderId="30" xfId="0" applyNumberFormat="1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1" fontId="2" fillId="0" borderId="12" xfId="0" applyNumberFormat="1" applyFont="1" applyBorder="1" applyAlignment="1">
      <alignment horizontal="center" vertical="center" wrapText="1"/>
    </xf>
    <xf numFmtId="1" fontId="2" fillId="0" borderId="21" xfId="0" applyNumberFormat="1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10" fillId="3" borderId="4" xfId="0" quotePrefix="1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1" fontId="3" fillId="3" borderId="4" xfId="0" quotePrefix="1" applyNumberFormat="1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13" fillId="0" borderId="0" xfId="0" applyFont="1" applyAlignment="1"/>
    <xf numFmtId="0" fontId="13" fillId="0" borderId="1" xfId="0" applyFont="1" applyBorder="1" applyAlignment="1"/>
    <xf numFmtId="0" fontId="14" fillId="0" borderId="0" xfId="0" applyFont="1" applyAlignment="1"/>
    <xf numFmtId="4" fontId="13" fillId="0" borderId="1" xfId="0" applyNumberFormat="1" applyFont="1" applyBorder="1" applyAlignment="1"/>
    <xf numFmtId="0" fontId="2" fillId="5" borderId="1" xfId="0" applyFont="1" applyFill="1" applyBorder="1" applyAlignment="1">
      <alignment horizontal="center" vertical="center"/>
    </xf>
    <xf numFmtId="0" fontId="2" fillId="5" borderId="15" xfId="0" applyFont="1" applyFill="1" applyBorder="1" applyAlignment="1">
      <alignment horizontal="center" vertical="center"/>
    </xf>
    <xf numFmtId="0" fontId="13" fillId="0" borderId="1" xfId="0" applyFont="1" applyBorder="1" applyAlignment="1">
      <alignment wrapText="1"/>
    </xf>
    <xf numFmtId="0" fontId="2" fillId="5" borderId="32" xfId="0" applyFont="1" applyFill="1" applyBorder="1" applyAlignment="1">
      <alignment horizontal="center" vertical="center"/>
    </xf>
    <xf numFmtId="0" fontId="2" fillId="5" borderId="24" xfId="0" applyFont="1" applyFill="1" applyBorder="1" applyAlignment="1">
      <alignment horizontal="center" vertical="center"/>
    </xf>
    <xf numFmtId="0" fontId="4" fillId="5" borderId="15" xfId="0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4" fillId="5" borderId="19" xfId="0" applyFont="1" applyFill="1" applyBorder="1" applyAlignment="1">
      <alignment horizontal="center" vertical="center"/>
    </xf>
    <xf numFmtId="0" fontId="4" fillId="5" borderId="25" xfId="0" applyFont="1" applyFill="1" applyBorder="1" applyAlignment="1">
      <alignment horizontal="center" vertical="center"/>
    </xf>
    <xf numFmtId="0" fontId="4" fillId="5" borderId="29" xfId="0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center" vertical="center"/>
    </xf>
    <xf numFmtId="0" fontId="13" fillId="0" borderId="1" xfId="0" applyFont="1" applyBorder="1" applyAlignment="1">
      <alignment vertical="top" wrapText="1"/>
    </xf>
    <xf numFmtId="0" fontId="2" fillId="5" borderId="17" xfId="0" applyFont="1" applyFill="1" applyBorder="1" applyAlignment="1">
      <alignment horizontal="center" vertical="center"/>
    </xf>
    <xf numFmtId="0" fontId="0" fillId="5" borderId="26" xfId="0" applyFill="1" applyBorder="1" applyAlignment="1">
      <alignment horizontal="center"/>
    </xf>
    <xf numFmtId="49" fontId="13" fillId="0" borderId="1" xfId="0" applyNumberFormat="1" applyFont="1" applyBorder="1" applyAlignment="1">
      <alignment horizontal="center"/>
    </xf>
    <xf numFmtId="16" fontId="13" fillId="0" borderId="1" xfId="0" applyNumberFormat="1" applyFont="1" applyBorder="1" applyAlignment="1">
      <alignment horizontal="center"/>
    </xf>
    <xf numFmtId="49" fontId="14" fillId="5" borderId="1" xfId="0" applyNumberFormat="1" applyFont="1" applyFill="1" applyBorder="1" applyAlignment="1">
      <alignment horizontal="center"/>
    </xf>
    <xf numFmtId="0" fontId="14" fillId="5" borderId="1" xfId="0" applyFont="1" applyFill="1" applyBorder="1" applyAlignment="1"/>
    <xf numFmtId="4" fontId="14" fillId="5" borderId="1" xfId="0" applyNumberFormat="1" applyFont="1" applyFill="1" applyBorder="1" applyAlignment="1"/>
    <xf numFmtId="49" fontId="13" fillId="5" borderId="1" xfId="0" applyNumberFormat="1" applyFont="1" applyFill="1" applyBorder="1" applyAlignment="1">
      <alignment horizontal="center"/>
    </xf>
    <xf numFmtId="0" fontId="14" fillId="6" borderId="1" xfId="0" applyFont="1" applyFill="1" applyBorder="1" applyAlignment="1">
      <alignment horizontal="center"/>
    </xf>
    <xf numFmtId="0" fontId="13" fillId="5" borderId="1" xfId="0" applyFont="1" applyFill="1" applyBorder="1" applyAlignment="1"/>
    <xf numFmtId="0" fontId="14" fillId="0" borderId="0" xfId="0" applyFont="1"/>
    <xf numFmtId="164" fontId="13" fillId="0" borderId="0" xfId="1" applyNumberFormat="1" applyFont="1"/>
    <xf numFmtId="0" fontId="13" fillId="0" borderId="0" xfId="0" applyFont="1"/>
    <xf numFmtId="0" fontId="14" fillId="4" borderId="1" xfId="0" applyFont="1" applyFill="1" applyBorder="1" applyAlignment="1">
      <alignment horizontal="center"/>
    </xf>
    <xf numFmtId="49" fontId="14" fillId="4" borderId="1" xfId="0" applyNumberFormat="1" applyFont="1" applyFill="1" applyBorder="1" applyAlignment="1">
      <alignment horizontal="center"/>
    </xf>
    <xf numFmtId="4" fontId="13" fillId="0" borderId="1" xfId="0" applyNumberFormat="1" applyFont="1" applyBorder="1" applyAlignment="1">
      <alignment horizontal="right" vertical="top"/>
    </xf>
    <xf numFmtId="0" fontId="13" fillId="0" borderId="0" xfId="0" applyFont="1" applyAlignment="1">
      <alignment horizontal="left" vertical="top" wrapText="1"/>
    </xf>
    <xf numFmtId="0" fontId="11" fillId="0" borderId="33" xfId="0" applyFont="1" applyBorder="1" applyAlignment="1">
      <alignment horizontal="center"/>
    </xf>
    <xf numFmtId="0" fontId="4" fillId="2" borderId="12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5" fillId="3" borderId="27" xfId="0" applyFont="1" applyFill="1" applyBorder="1" applyAlignment="1">
      <alignment horizontal="center" vertical="center" wrapText="1"/>
    </xf>
    <xf numFmtId="0" fontId="5" fillId="3" borderId="28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23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</cellXfs>
  <cellStyles count="4">
    <cellStyle name="Dziesiętny" xfId="1" builtinId="3"/>
    <cellStyle name="Dziesiętny 2" xfId="2" xr:uid="{15EA7E3C-B717-456F-9CA7-0BE8D01E4DFF}"/>
    <cellStyle name="Normalny" xfId="0" builtinId="0"/>
    <cellStyle name="Normalny 2" xfId="3" xr:uid="{FB68299B-C48F-4D9A-8FBB-7C7CEE30F6F8}"/>
  </cellStyles>
  <dxfs count="0"/>
  <tableStyles count="0" defaultTableStyle="TableStyleMedium2" defaultPivotStyle="PivotStyleLight16"/>
  <colors>
    <mruColors>
      <color rgb="FFFF9B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FAB1B7-B061-4E54-9EA9-6A804CA1CEF6}">
  <sheetPr>
    <pageSetUpPr fitToPage="1"/>
  </sheetPr>
  <dimension ref="A1:F30"/>
  <sheetViews>
    <sheetView workbookViewId="0">
      <selection activeCell="C30" sqref="C30"/>
    </sheetView>
  </sheetViews>
  <sheetFormatPr defaultColWidth="8.85546875" defaultRowHeight="13.5" x14ac:dyDescent="0.25"/>
  <cols>
    <col min="1" max="2" width="8.85546875" style="47"/>
    <col min="3" max="3" width="87.42578125" style="47" bestFit="1" customWidth="1"/>
    <col min="4" max="5" width="15.7109375" style="47" customWidth="1"/>
    <col min="6" max="16384" width="8.85546875" style="47"/>
  </cols>
  <sheetData>
    <row r="1" spans="1:5" ht="34.9" customHeight="1" x14ac:dyDescent="0.25">
      <c r="A1" s="49" t="s">
        <v>140</v>
      </c>
    </row>
    <row r="4" spans="1:5" x14ac:dyDescent="0.25">
      <c r="B4" s="72" t="s">
        <v>153</v>
      </c>
      <c r="C4" s="72" t="s">
        <v>154</v>
      </c>
      <c r="D4" s="72" t="s">
        <v>155</v>
      </c>
      <c r="E4" s="72" t="s">
        <v>156</v>
      </c>
    </row>
    <row r="5" spans="1:5" ht="13.9" customHeight="1" x14ac:dyDescent="0.25">
      <c r="B5" s="77" t="s">
        <v>157</v>
      </c>
      <c r="C5" s="77"/>
      <c r="D5" s="77"/>
      <c r="E5" s="77"/>
    </row>
    <row r="6" spans="1:5" x14ac:dyDescent="0.25">
      <c r="B6" s="66" t="s">
        <v>4</v>
      </c>
      <c r="C6" s="48" t="str">
        <f>przedmiar!C3</f>
        <v>Żuradzka: przebudowa i modernizacja zbiornika</v>
      </c>
      <c r="D6" s="50" t="e">
        <f>#REF!</f>
        <v>#REF!</v>
      </c>
      <c r="E6" s="50" t="e">
        <f>#REF!</f>
        <v>#REF!</v>
      </c>
    </row>
    <row r="7" spans="1:5" x14ac:dyDescent="0.25">
      <c r="B7" s="66" t="s">
        <v>6</v>
      </c>
      <c r="C7" s="48" t="str">
        <f>przedmiar!C52</f>
        <v>Pakuska: przebudowa z odtworzeniem i zwiększeniem zdolności retencyjnych oraz modernizacją układu podczyszczania ziemnego zbiornika</v>
      </c>
      <c r="D7" s="50" t="e">
        <f>#REF!</f>
        <v>#REF!</v>
      </c>
      <c r="E7" s="50" t="e">
        <f>#REF!</f>
        <v>#REF!</v>
      </c>
    </row>
    <row r="8" spans="1:5" x14ac:dyDescent="0.25">
      <c r="B8" s="68"/>
      <c r="C8" s="69" t="s">
        <v>172</v>
      </c>
      <c r="D8" s="70" t="e">
        <f>SUM(D6:D7)</f>
        <v>#REF!</v>
      </c>
      <c r="E8" s="70" t="e">
        <f>SUM(E6:E7)</f>
        <v>#REF!</v>
      </c>
    </row>
    <row r="9" spans="1:5" x14ac:dyDescent="0.25">
      <c r="B9" s="66" t="s">
        <v>22</v>
      </c>
      <c r="C9" s="48" t="str">
        <f>przedmiar!C94</f>
        <v>Baba przy zbiorniku Żuradzka: przebudowa umocnienia koryta Baby w rejonie wylotu ze zbiornika Żuradzka</v>
      </c>
      <c r="D9" s="50" t="e">
        <f>#REF!</f>
        <v>#REF!</v>
      </c>
      <c r="E9" s="50" t="e">
        <f>#REF!</f>
        <v>#REF!</v>
      </c>
    </row>
    <row r="10" spans="1:5" x14ac:dyDescent="0.25">
      <c r="B10" s="66" t="s">
        <v>142</v>
      </c>
      <c r="C10" s="48" t="str">
        <f>przedmiar!C111</f>
        <v>Witeradówka przy zbiorniku Pakuska: przebudowa umocnienia koryta Witeradówki w rejonie wylotu ze zbiornika Pakuska</v>
      </c>
      <c r="D10" s="50" t="e">
        <f>#REF!</f>
        <v>#REF!</v>
      </c>
      <c r="E10" s="50" t="e">
        <f>#REF!</f>
        <v>#REF!</v>
      </c>
    </row>
    <row r="11" spans="1:5" x14ac:dyDescent="0.25">
      <c r="B11" s="71"/>
      <c r="C11" s="69" t="s">
        <v>173</v>
      </c>
      <c r="D11" s="70" t="e">
        <f>SUM(D9:D10)</f>
        <v>#REF!</v>
      </c>
      <c r="E11" s="70" t="e">
        <f>SUM(E9:E10)</f>
        <v>#REF!</v>
      </c>
    </row>
    <row r="12" spans="1:5" x14ac:dyDescent="0.25">
      <c r="B12" s="78" t="s">
        <v>158</v>
      </c>
      <c r="C12" s="78"/>
      <c r="D12" s="78"/>
      <c r="E12" s="78"/>
    </row>
    <row r="13" spans="1:5" ht="54" x14ac:dyDescent="0.25">
      <c r="B13" s="67" t="s">
        <v>145</v>
      </c>
      <c r="C13" s="53" t="s">
        <v>159</v>
      </c>
      <c r="D13" s="50">
        <v>475000</v>
      </c>
      <c r="E13" s="50">
        <f>D13*1.23</f>
        <v>584250</v>
      </c>
    </row>
    <row r="14" spans="1:5" x14ac:dyDescent="0.25">
      <c r="B14" s="67" t="s">
        <v>146</v>
      </c>
      <c r="C14" s="53" t="s">
        <v>160</v>
      </c>
      <c r="D14" s="50">
        <v>225000</v>
      </c>
      <c r="E14" s="50">
        <f t="shared" ref="E14:E20" si="0">D14*1.23</f>
        <v>276750</v>
      </c>
    </row>
    <row r="15" spans="1:5" x14ac:dyDescent="0.25">
      <c r="B15" s="67" t="s">
        <v>149</v>
      </c>
      <c r="C15" s="53" t="s">
        <v>161</v>
      </c>
      <c r="D15" s="50">
        <v>600000</v>
      </c>
      <c r="E15" s="50">
        <f t="shared" si="0"/>
        <v>738000</v>
      </c>
    </row>
    <row r="16" spans="1:5" ht="27" x14ac:dyDescent="0.25">
      <c r="B16" s="66" t="s">
        <v>150</v>
      </c>
      <c r="C16" s="53" t="s">
        <v>181</v>
      </c>
      <c r="D16" s="50">
        <v>2100000</v>
      </c>
      <c r="E16" s="50">
        <f t="shared" si="0"/>
        <v>2583000</v>
      </c>
    </row>
    <row r="17" spans="2:6" x14ac:dyDescent="0.25">
      <c r="B17" s="67" t="s">
        <v>162</v>
      </c>
      <c r="C17" s="53" t="s">
        <v>182</v>
      </c>
      <c r="D17" s="50">
        <v>85000</v>
      </c>
      <c r="E17" s="50">
        <f t="shared" si="0"/>
        <v>104550</v>
      </c>
    </row>
    <row r="18" spans="2:6" ht="27" x14ac:dyDescent="0.25">
      <c r="B18" s="67" t="s">
        <v>163</v>
      </c>
      <c r="C18" s="53" t="s">
        <v>183</v>
      </c>
      <c r="D18" s="50">
        <v>85000</v>
      </c>
      <c r="E18" s="50">
        <f t="shared" si="0"/>
        <v>104550</v>
      </c>
    </row>
    <row r="19" spans="2:6" x14ac:dyDescent="0.25">
      <c r="B19" s="67" t="s">
        <v>164</v>
      </c>
      <c r="C19" s="63" t="s">
        <v>184</v>
      </c>
      <c r="D19" s="50">
        <v>359560</v>
      </c>
      <c r="E19" s="50">
        <f t="shared" si="0"/>
        <v>442258.8</v>
      </c>
    </row>
    <row r="20" spans="2:6" ht="27" x14ac:dyDescent="0.25">
      <c r="B20" s="67" t="s">
        <v>165</v>
      </c>
      <c r="C20" s="53" t="s">
        <v>166</v>
      </c>
      <c r="D20" s="79">
        <v>837000</v>
      </c>
      <c r="E20" s="79">
        <f t="shared" si="0"/>
        <v>1029510</v>
      </c>
    </row>
    <row r="21" spans="2:6" ht="54" x14ac:dyDescent="0.25">
      <c r="B21" s="67" t="s">
        <v>167</v>
      </c>
      <c r="C21" s="53" t="s">
        <v>168</v>
      </c>
      <c r="D21" s="79"/>
      <c r="E21" s="79"/>
    </row>
    <row r="22" spans="2:6" ht="27" x14ac:dyDescent="0.25">
      <c r="B22" s="67" t="s">
        <v>169</v>
      </c>
      <c r="C22" s="53" t="s">
        <v>170</v>
      </c>
      <c r="D22" s="79"/>
      <c r="E22" s="79"/>
    </row>
    <row r="23" spans="2:6" x14ac:dyDescent="0.25">
      <c r="B23" s="73"/>
      <c r="C23" s="69" t="s">
        <v>171</v>
      </c>
      <c r="D23" s="70">
        <f>SUM(D13:D22)</f>
        <v>4766560</v>
      </c>
      <c r="E23" s="70">
        <f>SUM(E13:E22)</f>
        <v>5862868.7999999998</v>
      </c>
    </row>
    <row r="25" spans="2:6" x14ac:dyDescent="0.25">
      <c r="B25" s="48"/>
      <c r="C25" s="48" t="s">
        <v>174</v>
      </c>
      <c r="D25" s="50" t="e">
        <f>D8+D11+D23</f>
        <v>#REF!</v>
      </c>
      <c r="E25" s="50" t="e">
        <f>E8+E11+E23</f>
        <v>#REF!</v>
      </c>
    </row>
    <row r="28" spans="2:6" x14ac:dyDescent="0.25">
      <c r="D28" s="74" t="s">
        <v>175</v>
      </c>
      <c r="E28" s="75" t="s">
        <v>178</v>
      </c>
      <c r="F28" s="76"/>
    </row>
    <row r="29" spans="2:6" ht="18.600000000000001" customHeight="1" x14ac:dyDescent="0.25">
      <c r="D29" s="74" t="s">
        <v>176</v>
      </c>
      <c r="E29" s="75"/>
      <c r="F29" s="76"/>
    </row>
    <row r="30" spans="2:6" ht="55.15" customHeight="1" x14ac:dyDescent="0.25">
      <c r="D30" s="80" t="s">
        <v>177</v>
      </c>
      <c r="E30" s="80"/>
      <c r="F30" s="80"/>
    </row>
  </sheetData>
  <mergeCells count="5">
    <mergeCell ref="B5:E5"/>
    <mergeCell ref="B12:E12"/>
    <mergeCell ref="D20:D22"/>
    <mergeCell ref="E20:E22"/>
    <mergeCell ref="D30:F30"/>
  </mergeCells>
  <phoneticPr fontId="15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26E575-4FE5-4BBB-B4A0-8E6D5A1A156F}">
  <sheetPr>
    <tabColor theme="9" tint="-0.249977111117893"/>
  </sheetPr>
  <dimension ref="A1:H125"/>
  <sheetViews>
    <sheetView tabSelected="1" zoomScale="85" zoomScaleNormal="85" workbookViewId="0">
      <selection activeCell="C5" sqref="C5"/>
    </sheetView>
  </sheetViews>
  <sheetFormatPr defaultColWidth="20.85546875" defaultRowHeight="12.75" x14ac:dyDescent="0.2"/>
  <cols>
    <col min="1" max="1" width="9.7109375" customWidth="1"/>
    <col min="2" max="2" width="25" customWidth="1"/>
    <col min="3" max="3" width="130.28515625" customWidth="1"/>
    <col min="4" max="4" width="5.28515625" bestFit="1" customWidth="1"/>
    <col min="5" max="5" width="5.5703125" bestFit="1" customWidth="1"/>
    <col min="6" max="6" width="74.28515625" customWidth="1"/>
    <col min="7" max="8" width="0" hidden="1" customWidth="1"/>
  </cols>
  <sheetData>
    <row r="1" spans="1:6" ht="41.45" customHeight="1" thickBot="1" x14ac:dyDescent="0.25">
      <c r="A1" s="85" t="s">
        <v>3</v>
      </c>
      <c r="B1" s="86"/>
      <c r="C1" s="86"/>
      <c r="D1" s="86"/>
      <c r="E1" s="87"/>
    </row>
    <row r="2" spans="1:6" ht="41.45" customHeight="1" thickBot="1" x14ac:dyDescent="0.25">
      <c r="A2" s="14" t="s">
        <v>20</v>
      </c>
      <c r="B2" s="21" t="s">
        <v>0</v>
      </c>
      <c r="C2" s="22" t="s">
        <v>80</v>
      </c>
      <c r="D2" s="22" t="s">
        <v>1</v>
      </c>
      <c r="E2" s="23" t="s">
        <v>81</v>
      </c>
    </row>
    <row r="3" spans="1:6" ht="24.6" customHeight="1" thickBot="1" x14ac:dyDescent="0.25">
      <c r="A3" s="43" t="s">
        <v>4</v>
      </c>
      <c r="B3" s="44"/>
      <c r="C3" s="40" t="s">
        <v>19</v>
      </c>
      <c r="D3" s="91" t="s">
        <v>2</v>
      </c>
      <c r="E3" s="92"/>
    </row>
    <row r="4" spans="1:6" ht="13.9" customHeight="1" x14ac:dyDescent="0.2">
      <c r="A4" s="88" t="s">
        <v>66</v>
      </c>
      <c r="B4" s="89"/>
      <c r="C4" s="89"/>
      <c r="D4" s="89"/>
      <c r="E4" s="90"/>
    </row>
    <row r="5" spans="1:6" ht="13.5" x14ac:dyDescent="0.2">
      <c r="A5" s="25">
        <v>1</v>
      </c>
      <c r="B5" s="2"/>
      <c r="C5" s="3" t="s">
        <v>186</v>
      </c>
      <c r="D5" s="4" t="s">
        <v>30</v>
      </c>
      <c r="E5" s="13">
        <v>1</v>
      </c>
    </row>
    <row r="6" spans="1:6" ht="15" x14ac:dyDescent="0.2">
      <c r="A6" s="25">
        <v>2</v>
      </c>
      <c r="B6" s="2" t="s">
        <v>39</v>
      </c>
      <c r="C6" s="3" t="s">
        <v>40</v>
      </c>
      <c r="D6" s="4" t="s">
        <v>15</v>
      </c>
      <c r="E6" s="13">
        <f>2*(2*1.7)+2*(1.7*1)+2*(2*1)+2.5*2</f>
        <v>19.2</v>
      </c>
    </row>
    <row r="7" spans="1:6" ht="15" x14ac:dyDescent="0.2">
      <c r="A7" s="25">
        <v>3</v>
      </c>
      <c r="B7" s="2"/>
      <c r="C7" s="26" t="s">
        <v>185</v>
      </c>
      <c r="D7" s="4" t="s">
        <v>15</v>
      </c>
      <c r="E7" s="19">
        <f>2*(2.5*1)+2.5*2+2*(2*1)</f>
        <v>14</v>
      </c>
    </row>
    <row r="8" spans="1:6" ht="13.9" customHeight="1" x14ac:dyDescent="0.2">
      <c r="A8" s="82" t="s">
        <v>67</v>
      </c>
      <c r="B8" s="83"/>
      <c r="C8" s="83"/>
      <c r="D8" s="83"/>
      <c r="E8" s="84"/>
    </row>
    <row r="9" spans="1:6" ht="13.5" x14ac:dyDescent="0.2">
      <c r="A9" s="27">
        <v>4</v>
      </c>
      <c r="B9" s="2"/>
      <c r="C9" s="3" t="s">
        <v>41</v>
      </c>
      <c r="D9" s="4" t="s">
        <v>8</v>
      </c>
      <c r="E9" s="13">
        <v>30</v>
      </c>
      <c r="F9" s="11"/>
    </row>
    <row r="10" spans="1:6" ht="13.5" x14ac:dyDescent="0.2">
      <c r="A10" s="25">
        <v>5</v>
      </c>
      <c r="B10" s="2"/>
      <c r="C10" s="3" t="s">
        <v>42</v>
      </c>
      <c r="D10" s="4" t="s">
        <v>8</v>
      </c>
      <c r="E10" s="13">
        <v>150</v>
      </c>
      <c r="F10" s="11"/>
    </row>
    <row r="11" spans="1:6" ht="13.5" x14ac:dyDescent="0.2">
      <c r="A11" s="25">
        <v>6</v>
      </c>
      <c r="B11" s="2"/>
      <c r="C11" s="3" t="s">
        <v>43</v>
      </c>
      <c r="D11" s="4" t="s">
        <v>8</v>
      </c>
      <c r="E11" s="13">
        <v>38</v>
      </c>
      <c r="F11" s="11"/>
    </row>
    <row r="12" spans="1:6" ht="13.5" x14ac:dyDescent="0.2">
      <c r="A12" s="27">
        <v>7</v>
      </c>
      <c r="B12" s="2" t="s">
        <v>100</v>
      </c>
      <c r="C12" s="3" t="s">
        <v>99</v>
      </c>
      <c r="D12" s="4" t="s">
        <v>7</v>
      </c>
      <c r="E12" s="13">
        <v>150</v>
      </c>
    </row>
    <row r="13" spans="1:6" ht="13.5" x14ac:dyDescent="0.2">
      <c r="A13" s="25">
        <v>8</v>
      </c>
      <c r="B13" s="2" t="s">
        <v>101</v>
      </c>
      <c r="C13" s="3" t="s">
        <v>102</v>
      </c>
      <c r="D13" s="4" t="s">
        <v>7</v>
      </c>
      <c r="E13" s="13">
        <v>150</v>
      </c>
    </row>
    <row r="14" spans="1:6" ht="13.5" x14ac:dyDescent="0.2">
      <c r="A14" s="25">
        <v>9</v>
      </c>
      <c r="B14" s="2"/>
      <c r="C14" s="3" t="s">
        <v>88</v>
      </c>
      <c r="D14" s="4" t="s">
        <v>10</v>
      </c>
      <c r="E14" s="13">
        <v>8</v>
      </c>
    </row>
    <row r="15" spans="1:6" ht="13.5" x14ac:dyDescent="0.2">
      <c r="A15" s="27">
        <v>10</v>
      </c>
      <c r="B15" s="2" t="s">
        <v>32</v>
      </c>
      <c r="C15" s="3" t="s">
        <v>103</v>
      </c>
      <c r="D15" s="4" t="s">
        <v>8</v>
      </c>
      <c r="E15" s="13">
        <v>205</v>
      </c>
      <c r="F15" s="11"/>
    </row>
    <row r="16" spans="1:6" ht="13.5" x14ac:dyDescent="0.2">
      <c r="A16" s="25">
        <v>11</v>
      </c>
      <c r="B16" s="2"/>
      <c r="C16" s="24" t="s">
        <v>98</v>
      </c>
      <c r="D16" s="4" t="s">
        <v>30</v>
      </c>
      <c r="E16" s="13">
        <v>1</v>
      </c>
      <c r="F16" s="11"/>
    </row>
    <row r="17" spans="1:6" ht="13.5" x14ac:dyDescent="0.2">
      <c r="A17" s="82" t="s">
        <v>68</v>
      </c>
      <c r="B17" s="83"/>
      <c r="C17" s="83"/>
      <c r="D17" s="83"/>
      <c r="E17" s="84"/>
    </row>
    <row r="18" spans="1:6" ht="15" x14ac:dyDescent="0.2">
      <c r="A18" s="25">
        <v>12</v>
      </c>
      <c r="B18" s="2"/>
      <c r="C18" s="3" t="s">
        <v>44</v>
      </c>
      <c r="D18" s="4" t="s">
        <v>15</v>
      </c>
      <c r="E18" s="13">
        <f>53.6*20.6+(53+20)*2*2.65</f>
        <v>1491.06</v>
      </c>
      <c r="F18" s="11"/>
    </row>
    <row r="19" spans="1:6" ht="27" x14ac:dyDescent="0.2">
      <c r="A19" s="27">
        <v>13</v>
      </c>
      <c r="B19" s="2" t="s">
        <v>34</v>
      </c>
      <c r="C19" s="3" t="s">
        <v>33</v>
      </c>
      <c r="D19" s="4" t="s">
        <v>8</v>
      </c>
      <c r="E19" s="13">
        <v>300</v>
      </c>
      <c r="F19" s="11"/>
    </row>
    <row r="20" spans="1:6" ht="15" x14ac:dyDescent="0.2">
      <c r="A20" s="25">
        <v>14</v>
      </c>
      <c r="B20" s="2" t="s">
        <v>35</v>
      </c>
      <c r="C20" s="3" t="s">
        <v>47</v>
      </c>
      <c r="D20" s="4" t="s">
        <v>15</v>
      </c>
      <c r="E20" s="13">
        <f>E18*0.05</f>
        <v>74.552999999999997</v>
      </c>
      <c r="F20" s="11"/>
    </row>
    <row r="21" spans="1:6" ht="15" x14ac:dyDescent="0.2">
      <c r="A21" s="27">
        <v>15</v>
      </c>
      <c r="B21" s="2" t="s">
        <v>36</v>
      </c>
      <c r="C21" s="3" t="s">
        <v>37</v>
      </c>
      <c r="D21" s="4" t="s">
        <v>15</v>
      </c>
      <c r="E21" s="19">
        <f>E18*0.05</f>
        <v>74.552999999999997</v>
      </c>
    </row>
    <row r="22" spans="1:6" ht="15" x14ac:dyDescent="0.2">
      <c r="A22" s="25">
        <v>16</v>
      </c>
      <c r="B22" s="2" t="s">
        <v>38</v>
      </c>
      <c r="C22" s="3" t="s">
        <v>48</v>
      </c>
      <c r="D22" s="4" t="s">
        <v>15</v>
      </c>
      <c r="E22" s="19">
        <f>E18*0.05</f>
        <v>74.552999999999997</v>
      </c>
      <c r="F22" s="11"/>
    </row>
    <row r="23" spans="1:6" ht="13.5" x14ac:dyDescent="0.2">
      <c r="A23" s="82" t="s">
        <v>69</v>
      </c>
      <c r="B23" s="83"/>
      <c r="C23" s="83"/>
      <c r="D23" s="83"/>
      <c r="E23" s="84"/>
    </row>
    <row r="24" spans="1:6" ht="13.5" x14ac:dyDescent="0.2">
      <c r="A24" s="27">
        <v>17</v>
      </c>
      <c r="B24" s="2"/>
      <c r="C24" s="3" t="s">
        <v>79</v>
      </c>
      <c r="D24" s="51" t="s">
        <v>30</v>
      </c>
      <c r="E24" s="52">
        <v>1</v>
      </c>
    </row>
    <row r="25" spans="1:6" ht="15" x14ac:dyDescent="0.2">
      <c r="A25" s="25">
        <v>18</v>
      </c>
      <c r="B25" s="2"/>
      <c r="C25" s="3" t="s">
        <v>46</v>
      </c>
      <c r="D25" s="51" t="s">
        <v>16</v>
      </c>
      <c r="E25" s="52">
        <f>1100*1</f>
        <v>1100</v>
      </c>
      <c r="F25" s="11"/>
    </row>
    <row r="26" spans="1:6" ht="15" x14ac:dyDescent="0.2">
      <c r="A26" s="25">
        <v>19</v>
      </c>
      <c r="B26" s="2"/>
      <c r="C26" s="3" t="s">
        <v>45</v>
      </c>
      <c r="D26" s="51" t="s">
        <v>16</v>
      </c>
      <c r="E26" s="52">
        <f>E25*0.2*0.75</f>
        <v>165</v>
      </c>
      <c r="F26" s="11"/>
    </row>
    <row r="27" spans="1:6" ht="13.9" customHeight="1" x14ac:dyDescent="0.2">
      <c r="A27" s="82" t="s">
        <v>65</v>
      </c>
      <c r="B27" s="83"/>
      <c r="C27" s="83"/>
      <c r="D27" s="83"/>
      <c r="E27" s="84"/>
      <c r="F27" s="11"/>
    </row>
    <row r="28" spans="1:6" ht="13.5" x14ac:dyDescent="0.2">
      <c r="A28" s="25">
        <v>20</v>
      </c>
      <c r="B28" s="2" t="s">
        <v>28</v>
      </c>
      <c r="C28" s="3" t="s">
        <v>27</v>
      </c>
      <c r="D28" s="51" t="s">
        <v>29</v>
      </c>
      <c r="E28" s="52">
        <v>0.14000000000000001</v>
      </c>
      <c r="F28" s="11"/>
    </row>
    <row r="29" spans="1:6" ht="13.5" x14ac:dyDescent="0.2">
      <c r="A29" s="27">
        <v>21</v>
      </c>
      <c r="B29" s="2" t="s">
        <v>50</v>
      </c>
      <c r="C29" s="3" t="s">
        <v>49</v>
      </c>
      <c r="D29" s="51" t="s">
        <v>29</v>
      </c>
      <c r="E29" s="52">
        <v>0.14000000000000001</v>
      </c>
    </row>
    <row r="30" spans="1:6" ht="27" x14ac:dyDescent="0.2">
      <c r="A30" s="25">
        <v>22</v>
      </c>
      <c r="B30" s="2"/>
      <c r="C30" s="3" t="s">
        <v>54</v>
      </c>
      <c r="D30" s="51" t="s">
        <v>15</v>
      </c>
      <c r="E30" s="52">
        <v>2500</v>
      </c>
      <c r="F30" s="11"/>
    </row>
    <row r="31" spans="1:6" ht="15" x14ac:dyDescent="0.2">
      <c r="A31" s="25">
        <v>23</v>
      </c>
      <c r="B31" s="2"/>
      <c r="C31" s="3" t="s">
        <v>45</v>
      </c>
      <c r="D31" s="51" t="s">
        <v>16</v>
      </c>
      <c r="E31" s="52">
        <v>20</v>
      </c>
      <c r="F31" s="11"/>
    </row>
    <row r="32" spans="1:6" ht="13.9" customHeight="1" x14ac:dyDescent="0.2">
      <c r="A32" s="82" t="s">
        <v>71</v>
      </c>
      <c r="B32" s="83"/>
      <c r="C32" s="83"/>
      <c r="D32" s="83"/>
      <c r="E32" s="84"/>
    </row>
    <row r="33" spans="1:5" ht="15" x14ac:dyDescent="0.2">
      <c r="A33" s="27">
        <v>24</v>
      </c>
      <c r="B33" s="2" t="s">
        <v>77</v>
      </c>
      <c r="C33" s="3" t="s">
        <v>72</v>
      </c>
      <c r="D33" s="51" t="s">
        <v>15</v>
      </c>
      <c r="E33" s="52">
        <v>90</v>
      </c>
    </row>
    <row r="34" spans="1:5" ht="15" x14ac:dyDescent="0.2">
      <c r="A34" s="27">
        <v>25</v>
      </c>
      <c r="B34" s="2" t="s">
        <v>75</v>
      </c>
      <c r="C34" s="3" t="s">
        <v>73</v>
      </c>
      <c r="D34" s="51" t="s">
        <v>15</v>
      </c>
      <c r="E34" s="52">
        <v>90</v>
      </c>
    </row>
    <row r="35" spans="1:5" ht="27" x14ac:dyDescent="0.2">
      <c r="A35" s="27">
        <v>26</v>
      </c>
      <c r="B35" s="2" t="s">
        <v>76</v>
      </c>
      <c r="C35" s="3" t="s">
        <v>74</v>
      </c>
      <c r="D35" s="51" t="s">
        <v>15</v>
      </c>
      <c r="E35" s="52">
        <v>90</v>
      </c>
    </row>
    <row r="36" spans="1:5" ht="13.9" customHeight="1" x14ac:dyDescent="0.2">
      <c r="A36" s="82" t="s">
        <v>83</v>
      </c>
      <c r="B36" s="83"/>
      <c r="C36" s="83"/>
      <c r="D36" s="83"/>
      <c r="E36" s="84"/>
    </row>
    <row r="37" spans="1:5" ht="13.5" x14ac:dyDescent="0.2">
      <c r="A37" s="27">
        <v>27</v>
      </c>
      <c r="B37" s="2"/>
      <c r="C37" s="3" t="s">
        <v>51</v>
      </c>
      <c r="D37" s="4" t="s">
        <v>10</v>
      </c>
      <c r="E37" s="13">
        <v>10</v>
      </c>
    </row>
    <row r="38" spans="1:5" ht="14.25" thickBot="1" x14ac:dyDescent="0.25">
      <c r="A38" s="14">
        <v>28</v>
      </c>
      <c r="B38" s="15"/>
      <c r="C38" s="16" t="s">
        <v>52</v>
      </c>
      <c r="D38" s="17" t="s">
        <v>10</v>
      </c>
      <c r="E38" s="18">
        <v>3</v>
      </c>
    </row>
    <row r="39" spans="1:5" ht="13.9" customHeight="1" x14ac:dyDescent="0.2">
      <c r="A39" s="82" t="s">
        <v>89</v>
      </c>
      <c r="B39" s="83"/>
      <c r="C39" s="83"/>
      <c r="D39" s="83"/>
      <c r="E39" s="84"/>
    </row>
    <row r="40" spans="1:5" ht="27" x14ac:dyDescent="0.2">
      <c r="A40" s="25">
        <v>29</v>
      </c>
      <c r="B40" s="29" t="s">
        <v>104</v>
      </c>
      <c r="C40" s="8" t="s">
        <v>117</v>
      </c>
      <c r="D40" s="54" t="s">
        <v>16</v>
      </c>
      <c r="E40" s="55">
        <v>30</v>
      </c>
    </row>
    <row r="41" spans="1:5" ht="15" x14ac:dyDescent="0.2">
      <c r="A41" s="27">
        <v>30</v>
      </c>
      <c r="B41" s="29" t="s">
        <v>106</v>
      </c>
      <c r="C41" s="8" t="s">
        <v>105</v>
      </c>
      <c r="D41" s="54" t="s">
        <v>16</v>
      </c>
      <c r="E41" s="55">
        <f>10*0.3</f>
        <v>3</v>
      </c>
    </row>
    <row r="42" spans="1:5" ht="15" x14ac:dyDescent="0.2">
      <c r="A42" s="28">
        <v>31</v>
      </c>
      <c r="B42" s="29" t="s">
        <v>108</v>
      </c>
      <c r="C42" s="3" t="s">
        <v>107</v>
      </c>
      <c r="D42" s="54" t="s">
        <v>16</v>
      </c>
      <c r="E42" s="55">
        <f>10*0.1</f>
        <v>1</v>
      </c>
    </row>
    <row r="43" spans="1:5" ht="15" x14ac:dyDescent="0.2">
      <c r="A43" s="25">
        <v>32</v>
      </c>
      <c r="B43" s="29" t="s">
        <v>109</v>
      </c>
      <c r="C43" s="3" t="s">
        <v>124</v>
      </c>
      <c r="D43" s="54" t="s">
        <v>16</v>
      </c>
      <c r="E43" s="55">
        <v>7</v>
      </c>
    </row>
    <row r="44" spans="1:5" ht="15" x14ac:dyDescent="0.2">
      <c r="A44" s="27">
        <v>33</v>
      </c>
      <c r="B44" s="29" t="s">
        <v>111</v>
      </c>
      <c r="C44" s="8" t="s">
        <v>110</v>
      </c>
      <c r="D44" s="54" t="s">
        <v>16</v>
      </c>
      <c r="E44" s="55">
        <v>10</v>
      </c>
    </row>
    <row r="45" spans="1:5" ht="15" x14ac:dyDescent="0.2">
      <c r="A45" s="28">
        <v>34</v>
      </c>
      <c r="B45" s="29" t="s">
        <v>112</v>
      </c>
      <c r="C45" s="8" t="s">
        <v>123</v>
      </c>
      <c r="D45" s="54" t="s">
        <v>16</v>
      </c>
      <c r="E45" s="55">
        <v>2</v>
      </c>
    </row>
    <row r="46" spans="1:5" ht="15" x14ac:dyDescent="0.2">
      <c r="A46" s="25">
        <v>35</v>
      </c>
      <c r="B46" s="29" t="s">
        <v>113</v>
      </c>
      <c r="C46" s="8" t="s">
        <v>125</v>
      </c>
      <c r="D46" s="51" t="s">
        <v>15</v>
      </c>
      <c r="E46" s="55">
        <v>30</v>
      </c>
    </row>
    <row r="47" spans="1:5" ht="13.5" x14ac:dyDescent="0.2">
      <c r="A47" s="27">
        <v>36</v>
      </c>
      <c r="B47" s="29" t="s">
        <v>114</v>
      </c>
      <c r="C47" s="8" t="s">
        <v>118</v>
      </c>
      <c r="D47" s="54" t="s">
        <v>31</v>
      </c>
      <c r="E47" s="55">
        <v>2</v>
      </c>
    </row>
    <row r="48" spans="1:5" ht="13.5" x14ac:dyDescent="0.2">
      <c r="A48" s="28">
        <v>37</v>
      </c>
      <c r="B48" s="29" t="s">
        <v>114</v>
      </c>
      <c r="C48" s="8" t="s">
        <v>119</v>
      </c>
      <c r="D48" s="54" t="s">
        <v>31</v>
      </c>
      <c r="E48" s="55">
        <v>0.2</v>
      </c>
    </row>
    <row r="49" spans="1:8" ht="15" x14ac:dyDescent="0.2">
      <c r="A49" s="25">
        <v>38</v>
      </c>
      <c r="B49" s="29" t="s">
        <v>115</v>
      </c>
      <c r="C49" s="8" t="s">
        <v>120</v>
      </c>
      <c r="D49" s="51" t="s">
        <v>15</v>
      </c>
      <c r="E49" s="55">
        <v>60</v>
      </c>
    </row>
    <row r="50" spans="1:8" ht="27" x14ac:dyDescent="0.2">
      <c r="A50" s="27">
        <v>39</v>
      </c>
      <c r="B50" s="29" t="s">
        <v>116</v>
      </c>
      <c r="C50" s="8" t="s">
        <v>121</v>
      </c>
      <c r="D50" s="54" t="s">
        <v>16</v>
      </c>
      <c r="E50" s="55">
        <v>30</v>
      </c>
    </row>
    <row r="51" spans="1:8" ht="14.25" thickBot="1" x14ac:dyDescent="0.25">
      <c r="A51" s="28">
        <v>40</v>
      </c>
      <c r="B51" s="29"/>
      <c r="C51" s="8" t="s">
        <v>127</v>
      </c>
      <c r="D51" s="30" t="s">
        <v>10</v>
      </c>
      <c r="E51" s="31">
        <v>1</v>
      </c>
    </row>
    <row r="52" spans="1:8" ht="32.25" thickBot="1" x14ac:dyDescent="0.25">
      <c r="A52" s="43" t="s">
        <v>6</v>
      </c>
      <c r="B52" s="44"/>
      <c r="C52" s="40" t="s">
        <v>21</v>
      </c>
      <c r="D52" s="45" t="s">
        <v>2</v>
      </c>
      <c r="E52" s="46" t="s">
        <v>2</v>
      </c>
    </row>
    <row r="53" spans="1:8" ht="13.9" customHeight="1" x14ac:dyDescent="0.2">
      <c r="A53" s="82" t="s">
        <v>78</v>
      </c>
      <c r="B53" s="83"/>
      <c r="C53" s="83"/>
      <c r="D53" s="83"/>
      <c r="E53" s="84"/>
    </row>
    <row r="54" spans="1:8" ht="13.5" x14ac:dyDescent="0.2">
      <c r="A54" s="25">
        <v>1</v>
      </c>
      <c r="B54" s="10"/>
      <c r="C54" s="9" t="s">
        <v>53</v>
      </c>
      <c r="D54" s="58" t="s">
        <v>30</v>
      </c>
      <c r="E54" s="59">
        <v>1</v>
      </c>
    </row>
    <row r="55" spans="1:8" ht="13.5" x14ac:dyDescent="0.2">
      <c r="A55" s="25">
        <v>2</v>
      </c>
      <c r="B55" s="5"/>
      <c r="C55" s="3" t="s">
        <v>90</v>
      </c>
      <c r="D55" s="58" t="s">
        <v>30</v>
      </c>
      <c r="E55" s="56">
        <v>1</v>
      </c>
    </row>
    <row r="56" spans="1:8" ht="13.5" x14ac:dyDescent="0.2">
      <c r="A56" s="25">
        <v>3</v>
      </c>
      <c r="B56" s="5"/>
      <c r="C56" s="3" t="s">
        <v>91</v>
      </c>
      <c r="D56" s="58" t="s">
        <v>30</v>
      </c>
      <c r="E56" s="56">
        <v>1</v>
      </c>
    </row>
    <row r="57" spans="1:8" ht="13.9" customHeight="1" x14ac:dyDescent="0.2">
      <c r="A57" s="82" t="s">
        <v>69</v>
      </c>
      <c r="B57" s="83"/>
      <c r="C57" s="83"/>
      <c r="D57" s="83"/>
      <c r="E57" s="84"/>
    </row>
    <row r="58" spans="1:8" ht="15" x14ac:dyDescent="0.2">
      <c r="A58" s="25">
        <v>6</v>
      </c>
      <c r="B58" s="5"/>
      <c r="C58" s="3" t="s">
        <v>79</v>
      </c>
      <c r="D58" s="51" t="s">
        <v>16</v>
      </c>
      <c r="E58" s="56">
        <v>400</v>
      </c>
    </row>
    <row r="59" spans="1:8" ht="15" x14ac:dyDescent="0.2">
      <c r="A59" s="25">
        <v>7</v>
      </c>
      <c r="B59" s="5"/>
      <c r="C59" s="3" t="s">
        <v>46</v>
      </c>
      <c r="D59" s="51" t="s">
        <v>16</v>
      </c>
      <c r="E59" s="56">
        <f>400*1.5</f>
        <v>600</v>
      </c>
    </row>
    <row r="60" spans="1:8" ht="15" x14ac:dyDescent="0.2">
      <c r="A60" s="25">
        <v>8</v>
      </c>
      <c r="B60" s="5"/>
      <c r="C60" s="3" t="s">
        <v>45</v>
      </c>
      <c r="D60" s="51" t="s">
        <v>16</v>
      </c>
      <c r="E60" s="56">
        <f>400*1.5</f>
        <v>600</v>
      </c>
    </row>
    <row r="61" spans="1:8" ht="13.9" customHeight="1" x14ac:dyDescent="0.2">
      <c r="A61" s="82" t="s">
        <v>96</v>
      </c>
      <c r="B61" s="83"/>
      <c r="C61" s="83"/>
      <c r="D61" s="83"/>
      <c r="E61" s="84"/>
    </row>
    <row r="62" spans="1:8" ht="27" x14ac:dyDescent="0.2">
      <c r="A62" s="25">
        <v>9</v>
      </c>
      <c r="B62" s="2" t="s">
        <v>12</v>
      </c>
      <c r="C62" s="2" t="s">
        <v>13</v>
      </c>
      <c r="D62" s="51" t="s">
        <v>16</v>
      </c>
      <c r="E62" s="56">
        <f>E63*0.75</f>
        <v>965.25</v>
      </c>
      <c r="F62" s="1"/>
      <c r="H62" s="1"/>
    </row>
    <row r="63" spans="1:8" ht="15" x14ac:dyDescent="0.2">
      <c r="A63" s="25">
        <v>10</v>
      </c>
      <c r="B63" s="2"/>
      <c r="C63" s="2" t="s">
        <v>93</v>
      </c>
      <c r="D63" s="51" t="s">
        <v>16</v>
      </c>
      <c r="E63" s="56">
        <f>120*9.75*1.1</f>
        <v>1287</v>
      </c>
      <c r="F63" s="1"/>
      <c r="G63">
        <f>(11+2)/2*1.5</f>
        <v>9.75</v>
      </c>
      <c r="H63" s="1" t="s">
        <v>92</v>
      </c>
    </row>
    <row r="64" spans="1:8" ht="13.9" customHeight="1" x14ac:dyDescent="0.2">
      <c r="A64" s="82" t="s">
        <v>82</v>
      </c>
      <c r="B64" s="83"/>
      <c r="C64" s="83"/>
      <c r="D64" s="83"/>
      <c r="E64" s="84"/>
    </row>
    <row r="65" spans="1:6" ht="40.5" x14ac:dyDescent="0.2">
      <c r="A65" s="25">
        <v>11</v>
      </c>
      <c r="B65" s="2" t="s">
        <v>9</v>
      </c>
      <c r="C65" s="2" t="s">
        <v>14</v>
      </c>
      <c r="D65" s="51" t="s">
        <v>15</v>
      </c>
      <c r="E65" s="56">
        <v>100</v>
      </c>
      <c r="F65" s="1"/>
    </row>
    <row r="66" spans="1:6" ht="27" x14ac:dyDescent="0.2">
      <c r="A66" s="25">
        <v>12</v>
      </c>
      <c r="B66" s="2" t="s">
        <v>11</v>
      </c>
      <c r="C66" s="2" t="s">
        <v>148</v>
      </c>
      <c r="D66" s="51" t="s">
        <v>16</v>
      </c>
      <c r="E66" s="56">
        <v>100</v>
      </c>
    </row>
    <row r="67" spans="1:6" ht="40.5" x14ac:dyDescent="0.2">
      <c r="A67" s="25">
        <v>13</v>
      </c>
      <c r="B67" s="2" t="s">
        <v>9</v>
      </c>
      <c r="C67" s="2" t="s">
        <v>14</v>
      </c>
      <c r="D67" s="51" t="s">
        <v>15</v>
      </c>
      <c r="E67" s="56">
        <v>50</v>
      </c>
    </row>
    <row r="68" spans="1:6" ht="15" x14ac:dyDescent="0.2">
      <c r="A68" s="25">
        <v>14</v>
      </c>
      <c r="B68" s="2"/>
      <c r="C68" s="2" t="s">
        <v>94</v>
      </c>
      <c r="D68" s="51" t="s">
        <v>15</v>
      </c>
      <c r="E68" s="56">
        <v>30</v>
      </c>
    </row>
    <row r="69" spans="1:6" ht="15" x14ac:dyDescent="0.25">
      <c r="A69" s="25">
        <v>15</v>
      </c>
      <c r="B69" s="2"/>
      <c r="C69" s="2" t="s">
        <v>95</v>
      </c>
      <c r="D69" s="51" t="s">
        <v>15</v>
      </c>
      <c r="E69" s="56">
        <v>30</v>
      </c>
      <c r="F69" s="6"/>
    </row>
    <row r="70" spans="1:6" ht="27" x14ac:dyDescent="0.2">
      <c r="A70" s="25">
        <v>16</v>
      </c>
      <c r="B70" s="2" t="s">
        <v>17</v>
      </c>
      <c r="C70" s="2" t="s">
        <v>18</v>
      </c>
      <c r="D70" s="51" t="s">
        <v>7</v>
      </c>
      <c r="E70" s="56">
        <v>35</v>
      </c>
      <c r="F70" s="1"/>
    </row>
    <row r="71" spans="1:6" ht="13.5" x14ac:dyDescent="0.2">
      <c r="A71" s="25">
        <v>17</v>
      </c>
      <c r="B71" s="2"/>
      <c r="C71" s="2" t="s">
        <v>128</v>
      </c>
      <c r="D71" s="51" t="s">
        <v>10</v>
      </c>
      <c r="E71" s="56">
        <v>15</v>
      </c>
      <c r="F71" s="1"/>
    </row>
    <row r="72" spans="1:6" ht="13.5" x14ac:dyDescent="0.2">
      <c r="A72" s="25">
        <v>18</v>
      </c>
      <c r="B72" s="2"/>
      <c r="C72" s="2" t="s">
        <v>129</v>
      </c>
      <c r="D72" s="51" t="s">
        <v>10</v>
      </c>
      <c r="E72" s="56">
        <v>50</v>
      </c>
      <c r="F72" s="1"/>
    </row>
    <row r="73" spans="1:6" ht="13.5" x14ac:dyDescent="0.2">
      <c r="A73" s="25">
        <v>19</v>
      </c>
      <c r="B73" s="2"/>
      <c r="C73" s="2" t="s">
        <v>130</v>
      </c>
      <c r="D73" s="51" t="s">
        <v>10</v>
      </c>
      <c r="E73" s="56">
        <v>200</v>
      </c>
    </row>
    <row r="74" spans="1:6" ht="13.9" customHeight="1" x14ac:dyDescent="0.2">
      <c r="A74" s="82" t="s">
        <v>70</v>
      </c>
      <c r="B74" s="83"/>
      <c r="C74" s="83"/>
      <c r="D74" s="83"/>
      <c r="E74" s="84"/>
    </row>
    <row r="75" spans="1:6" ht="13.5" x14ac:dyDescent="0.2">
      <c r="A75" s="25">
        <v>20</v>
      </c>
      <c r="B75" s="2"/>
      <c r="C75" s="3" t="s">
        <v>26</v>
      </c>
      <c r="D75" s="51" t="s">
        <v>10</v>
      </c>
      <c r="E75" s="52">
        <v>3</v>
      </c>
    </row>
    <row r="76" spans="1:6" ht="13.5" x14ac:dyDescent="0.2">
      <c r="A76" s="27">
        <v>21</v>
      </c>
      <c r="B76" s="2"/>
      <c r="C76" s="3" t="s">
        <v>135</v>
      </c>
      <c r="D76" s="51" t="s">
        <v>7</v>
      </c>
      <c r="E76" s="52">
        <v>300</v>
      </c>
    </row>
    <row r="77" spans="1:6" ht="13.5" x14ac:dyDescent="0.2">
      <c r="A77" s="25">
        <v>22</v>
      </c>
      <c r="B77" s="5"/>
      <c r="C77" s="3" t="s">
        <v>51</v>
      </c>
      <c r="D77" s="51" t="s">
        <v>10</v>
      </c>
      <c r="E77" s="56">
        <v>5</v>
      </c>
    </row>
    <row r="78" spans="1:6" ht="13.9" customHeight="1" x14ac:dyDescent="0.2">
      <c r="A78" s="82" t="s">
        <v>65</v>
      </c>
      <c r="B78" s="83"/>
      <c r="C78" s="83"/>
      <c r="D78" s="83"/>
      <c r="E78" s="84"/>
    </row>
    <row r="79" spans="1:6" ht="27" x14ac:dyDescent="0.2">
      <c r="A79" s="25">
        <v>23</v>
      </c>
      <c r="B79" s="5"/>
      <c r="C79" s="3" t="s">
        <v>54</v>
      </c>
      <c r="D79" s="51" t="s">
        <v>16</v>
      </c>
      <c r="E79" s="56">
        <v>20</v>
      </c>
    </row>
    <row r="80" spans="1:6" ht="14.25" x14ac:dyDescent="0.25">
      <c r="A80" s="25">
        <v>24</v>
      </c>
      <c r="B80" s="2" t="s">
        <v>28</v>
      </c>
      <c r="C80" s="3" t="s">
        <v>27</v>
      </c>
      <c r="D80" s="51" t="s">
        <v>29</v>
      </c>
      <c r="E80" s="56">
        <v>2.5000000000000001E-2</v>
      </c>
      <c r="F80" s="6"/>
    </row>
    <row r="81" spans="1:6" ht="13.5" x14ac:dyDescent="0.2">
      <c r="A81" s="25">
        <v>25</v>
      </c>
      <c r="B81" s="2" t="s">
        <v>50</v>
      </c>
      <c r="C81" s="3" t="s">
        <v>49</v>
      </c>
      <c r="D81" s="51" t="s">
        <v>29</v>
      </c>
      <c r="E81" s="56">
        <v>0.15</v>
      </c>
    </row>
    <row r="82" spans="1:6" ht="13.5" x14ac:dyDescent="0.2">
      <c r="A82" s="32">
        <v>26</v>
      </c>
      <c r="B82" s="2"/>
      <c r="C82" s="3" t="s">
        <v>126</v>
      </c>
      <c r="D82" s="51" t="s">
        <v>8</v>
      </c>
      <c r="E82" s="57">
        <v>140</v>
      </c>
    </row>
    <row r="83" spans="1:6" ht="13.5" x14ac:dyDescent="0.2">
      <c r="A83" s="32">
        <v>27</v>
      </c>
      <c r="B83" s="2"/>
      <c r="C83" s="3" t="s">
        <v>131</v>
      </c>
      <c r="D83" s="51" t="s">
        <v>7</v>
      </c>
      <c r="E83" s="57">
        <v>120</v>
      </c>
    </row>
    <row r="84" spans="1:6" ht="15" x14ac:dyDescent="0.2">
      <c r="A84" s="32">
        <v>28</v>
      </c>
      <c r="B84" s="2"/>
      <c r="C84" s="3" t="s">
        <v>45</v>
      </c>
      <c r="D84" s="51" t="s">
        <v>16</v>
      </c>
      <c r="E84" s="57">
        <v>10</v>
      </c>
    </row>
    <row r="85" spans="1:6" ht="13.9" customHeight="1" x14ac:dyDescent="0.2">
      <c r="A85" s="82" t="s">
        <v>64</v>
      </c>
      <c r="B85" s="83"/>
      <c r="C85" s="83"/>
      <c r="D85" s="83"/>
      <c r="E85" s="84"/>
    </row>
    <row r="86" spans="1:6" ht="13.5" x14ac:dyDescent="0.2">
      <c r="A86" s="27">
        <v>29</v>
      </c>
      <c r="B86" s="10"/>
      <c r="C86" s="9" t="s">
        <v>84</v>
      </c>
      <c r="D86" s="62" t="s">
        <v>30</v>
      </c>
      <c r="E86" s="59">
        <v>1</v>
      </c>
    </row>
    <row r="87" spans="1:6" ht="13.9" customHeight="1" x14ac:dyDescent="0.2">
      <c r="A87" s="82" t="s">
        <v>136</v>
      </c>
      <c r="B87" s="83"/>
      <c r="C87" s="83"/>
      <c r="D87" s="83"/>
      <c r="E87" s="84"/>
    </row>
    <row r="88" spans="1:6" ht="13.5" x14ac:dyDescent="0.2">
      <c r="A88" s="37">
        <v>30</v>
      </c>
      <c r="B88" s="2"/>
      <c r="C88" s="3" t="s">
        <v>137</v>
      </c>
      <c r="D88" s="62" t="s">
        <v>30</v>
      </c>
      <c r="E88" s="58">
        <v>1</v>
      </c>
    </row>
    <row r="89" spans="1:6" ht="13.5" x14ac:dyDescent="0.2">
      <c r="A89" s="37">
        <v>31</v>
      </c>
      <c r="B89" s="5"/>
      <c r="C89" s="3" t="s">
        <v>138</v>
      </c>
      <c r="D89" s="62" t="s">
        <v>30</v>
      </c>
      <c r="E89" s="58">
        <v>1</v>
      </c>
    </row>
    <row r="90" spans="1:6" ht="13.5" x14ac:dyDescent="0.2">
      <c r="A90" s="37">
        <v>32</v>
      </c>
      <c r="B90" s="5"/>
      <c r="C90" s="3" t="s">
        <v>139</v>
      </c>
      <c r="D90" s="58" t="s">
        <v>10</v>
      </c>
      <c r="E90" s="58">
        <v>2</v>
      </c>
    </row>
    <row r="91" spans="1:6" ht="25.9" customHeight="1" x14ac:dyDescent="0.2">
      <c r="A91" s="82" t="s">
        <v>83</v>
      </c>
      <c r="B91" s="83"/>
      <c r="C91" s="83"/>
      <c r="D91" s="83"/>
      <c r="E91" s="84"/>
    </row>
    <row r="92" spans="1:6" ht="13.5" x14ac:dyDescent="0.2">
      <c r="A92" s="25">
        <v>33</v>
      </c>
      <c r="B92" s="5"/>
      <c r="C92" s="3" t="s">
        <v>52</v>
      </c>
      <c r="D92" s="58" t="s">
        <v>10</v>
      </c>
      <c r="E92" s="56">
        <v>2</v>
      </c>
    </row>
    <row r="93" spans="1:6" ht="15" thickBot="1" x14ac:dyDescent="0.25">
      <c r="A93" s="14">
        <v>34</v>
      </c>
      <c r="B93" s="38"/>
      <c r="C93" s="34" t="s">
        <v>97</v>
      </c>
      <c r="D93" s="60" t="s">
        <v>10</v>
      </c>
      <c r="E93" s="61">
        <v>2</v>
      </c>
      <c r="F93" s="7"/>
    </row>
    <row r="94" spans="1:6" ht="16.5" thickBot="1" x14ac:dyDescent="0.25">
      <c r="A94" s="42" t="s">
        <v>22</v>
      </c>
      <c r="B94" s="40"/>
      <c r="C94" s="40" t="s">
        <v>24</v>
      </c>
      <c r="D94" s="40" t="s">
        <v>2</v>
      </c>
      <c r="E94" s="41" t="s">
        <v>2</v>
      </c>
    </row>
    <row r="95" spans="1:6" ht="13.9" customHeight="1" x14ac:dyDescent="0.2">
      <c r="A95" s="82" t="s">
        <v>57</v>
      </c>
      <c r="B95" s="83"/>
      <c r="C95" s="83"/>
      <c r="D95" s="83"/>
      <c r="E95" s="84"/>
    </row>
    <row r="96" spans="1:6" ht="13.9" customHeight="1" x14ac:dyDescent="0.2">
      <c r="A96" s="25">
        <v>1</v>
      </c>
      <c r="B96" s="2" t="s">
        <v>11</v>
      </c>
      <c r="C96" s="2" t="s">
        <v>122</v>
      </c>
      <c r="D96" s="51" t="s">
        <v>15</v>
      </c>
      <c r="E96" s="56">
        <v>125</v>
      </c>
    </row>
    <row r="97" spans="1:5" ht="15" x14ac:dyDescent="0.2">
      <c r="A97" s="25">
        <v>2</v>
      </c>
      <c r="B97" s="2" t="s">
        <v>86</v>
      </c>
      <c r="C97" s="2" t="s">
        <v>14</v>
      </c>
      <c r="D97" s="51" t="s">
        <v>15</v>
      </c>
      <c r="E97" s="56">
        <v>125</v>
      </c>
    </row>
    <row r="98" spans="1:5" ht="13.5" x14ac:dyDescent="0.2">
      <c r="A98" s="25">
        <v>3</v>
      </c>
      <c r="B98" s="3" t="s">
        <v>55</v>
      </c>
      <c r="C98" s="3" t="s">
        <v>56</v>
      </c>
      <c r="D98" s="51" t="s">
        <v>25</v>
      </c>
      <c r="E98" s="56">
        <v>1</v>
      </c>
    </row>
    <row r="99" spans="1:5" ht="13.9" customHeight="1" x14ac:dyDescent="0.2">
      <c r="A99" s="82" t="s">
        <v>58</v>
      </c>
      <c r="B99" s="83"/>
      <c r="C99" s="83"/>
      <c r="D99" s="83"/>
      <c r="E99" s="84"/>
    </row>
    <row r="100" spans="1:5" ht="28.5" x14ac:dyDescent="0.2">
      <c r="A100" s="25">
        <v>4</v>
      </c>
      <c r="B100" s="2" t="s">
        <v>12</v>
      </c>
      <c r="C100" s="2" t="s">
        <v>87</v>
      </c>
      <c r="D100" s="51" t="s">
        <v>16</v>
      </c>
      <c r="E100" s="56">
        <f>50*2*0.6</f>
        <v>60</v>
      </c>
    </row>
    <row r="101" spans="1:5" ht="15" x14ac:dyDescent="0.2">
      <c r="A101" s="25">
        <v>5</v>
      </c>
      <c r="B101" s="2" t="s">
        <v>86</v>
      </c>
      <c r="C101" s="2" t="s">
        <v>14</v>
      </c>
      <c r="D101" s="51" t="s">
        <v>15</v>
      </c>
      <c r="E101" s="56">
        <v>100</v>
      </c>
    </row>
    <row r="102" spans="1:5" ht="15" x14ac:dyDescent="0.2">
      <c r="A102" s="25">
        <v>6</v>
      </c>
      <c r="B102" s="2"/>
      <c r="C102" s="2" t="s">
        <v>133</v>
      </c>
      <c r="D102" s="51" t="s">
        <v>15</v>
      </c>
      <c r="E102" s="56">
        <v>100</v>
      </c>
    </row>
    <row r="103" spans="1:5" ht="15" x14ac:dyDescent="0.2">
      <c r="A103" s="25">
        <v>7</v>
      </c>
      <c r="B103" s="2" t="s">
        <v>85</v>
      </c>
      <c r="C103" s="2" t="s">
        <v>132</v>
      </c>
      <c r="D103" s="51" t="s">
        <v>15</v>
      </c>
      <c r="E103" s="56">
        <f>3*100</f>
        <v>300</v>
      </c>
    </row>
    <row r="104" spans="1:5" ht="15.75" thickBot="1" x14ac:dyDescent="0.25">
      <c r="A104" s="25">
        <v>8</v>
      </c>
      <c r="B104" s="2" t="s">
        <v>60</v>
      </c>
      <c r="C104" s="2" t="s">
        <v>61</v>
      </c>
      <c r="D104" s="51" t="s">
        <v>15</v>
      </c>
      <c r="E104" s="56">
        <f>3*100</f>
        <v>300</v>
      </c>
    </row>
    <row r="105" spans="1:5" ht="15" x14ac:dyDescent="0.2">
      <c r="A105" s="25">
        <v>9</v>
      </c>
      <c r="B105" s="2" t="s">
        <v>63</v>
      </c>
      <c r="C105" s="2" t="s">
        <v>62</v>
      </c>
      <c r="D105" s="51" t="s">
        <v>15</v>
      </c>
      <c r="E105" s="56">
        <v>100</v>
      </c>
    </row>
    <row r="106" spans="1:5" ht="13.9" customHeight="1" x14ac:dyDescent="0.2">
      <c r="A106" s="82" t="s">
        <v>65</v>
      </c>
      <c r="B106" s="83"/>
      <c r="C106" s="83"/>
      <c r="D106" s="83"/>
      <c r="E106" s="84"/>
    </row>
    <row r="107" spans="1:5" ht="13.5" x14ac:dyDescent="0.2">
      <c r="A107" s="25">
        <v>10</v>
      </c>
      <c r="B107" s="5"/>
      <c r="C107" s="3" t="s">
        <v>27</v>
      </c>
      <c r="D107" s="51" t="s">
        <v>29</v>
      </c>
      <c r="E107" s="56">
        <f>(125+75)/10000</f>
        <v>0.02</v>
      </c>
    </row>
    <row r="108" spans="1:5" ht="21" customHeight="1" x14ac:dyDescent="0.2">
      <c r="A108" s="25">
        <v>11</v>
      </c>
      <c r="B108" s="5"/>
      <c r="C108" s="3" t="s">
        <v>49</v>
      </c>
      <c r="D108" s="51" t="s">
        <v>29</v>
      </c>
      <c r="E108" s="56">
        <f>(125+75)/10000</f>
        <v>0.02</v>
      </c>
    </row>
    <row r="109" spans="1:5" ht="27" x14ac:dyDescent="0.2">
      <c r="A109" s="25">
        <v>12</v>
      </c>
      <c r="B109" s="5"/>
      <c r="C109" s="3" t="s">
        <v>54</v>
      </c>
      <c r="D109" s="51" t="s">
        <v>15</v>
      </c>
      <c r="E109" s="56">
        <f>125+75</f>
        <v>200</v>
      </c>
    </row>
    <row r="110" spans="1:5" ht="15.75" thickBot="1" x14ac:dyDescent="0.25">
      <c r="A110" s="33">
        <v>13</v>
      </c>
      <c r="B110" s="35"/>
      <c r="C110" s="16" t="s">
        <v>45</v>
      </c>
      <c r="D110" s="64" t="s">
        <v>16</v>
      </c>
      <c r="E110" s="65">
        <v>10</v>
      </c>
    </row>
    <row r="111" spans="1:5" ht="16.5" thickBot="1" x14ac:dyDescent="0.25">
      <c r="A111" s="39" t="s">
        <v>142</v>
      </c>
      <c r="B111" s="40" t="s">
        <v>5</v>
      </c>
      <c r="C111" s="40" t="s">
        <v>23</v>
      </c>
      <c r="D111" s="40" t="s">
        <v>2</v>
      </c>
      <c r="E111" s="41" t="s">
        <v>2</v>
      </c>
    </row>
    <row r="112" spans="1:5" ht="13.9" customHeight="1" x14ac:dyDescent="0.2">
      <c r="A112" s="82" t="s">
        <v>57</v>
      </c>
      <c r="B112" s="83"/>
      <c r="C112" s="83"/>
      <c r="D112" s="83"/>
      <c r="E112" s="84"/>
    </row>
    <row r="113" spans="1:6" ht="13.9" customHeight="1" x14ac:dyDescent="0.2">
      <c r="A113" s="25">
        <v>1</v>
      </c>
      <c r="B113" s="2"/>
      <c r="C113" s="2" t="s">
        <v>179</v>
      </c>
      <c r="D113" s="4" t="s">
        <v>29</v>
      </c>
      <c r="E113" s="12">
        <v>0.01</v>
      </c>
    </row>
    <row r="114" spans="1:6" ht="13.9" customHeight="1" x14ac:dyDescent="0.2">
      <c r="A114" s="25">
        <v>2</v>
      </c>
      <c r="B114" s="2"/>
      <c r="C114" s="2" t="s">
        <v>180</v>
      </c>
      <c r="D114" s="4" t="s">
        <v>151</v>
      </c>
      <c r="E114" s="12">
        <v>90</v>
      </c>
    </row>
    <row r="115" spans="1:6" ht="13.9" customHeight="1" x14ac:dyDescent="0.2">
      <c r="A115" s="25">
        <v>3</v>
      </c>
      <c r="B115" s="2" t="s">
        <v>147</v>
      </c>
      <c r="C115" s="2" t="s">
        <v>143</v>
      </c>
      <c r="D115" s="4" t="s">
        <v>31</v>
      </c>
      <c r="E115" s="12">
        <v>20.451000000000001</v>
      </c>
    </row>
    <row r="116" spans="1:6" ht="13.9" customHeight="1" x14ac:dyDescent="0.2">
      <c r="A116" s="25">
        <v>4</v>
      </c>
      <c r="B116" s="2" t="s">
        <v>144</v>
      </c>
      <c r="C116" s="2" t="s">
        <v>141</v>
      </c>
      <c r="D116" s="4" t="s">
        <v>31</v>
      </c>
      <c r="E116" s="12">
        <v>20.451000000000001</v>
      </c>
    </row>
    <row r="117" spans="1:6" ht="15" x14ac:dyDescent="0.2">
      <c r="A117" s="25">
        <v>5</v>
      </c>
      <c r="B117" s="2"/>
      <c r="C117" s="2" t="s">
        <v>134</v>
      </c>
      <c r="D117" s="4" t="s">
        <v>15</v>
      </c>
      <c r="E117" s="12">
        <v>90</v>
      </c>
      <c r="F117" s="20"/>
    </row>
    <row r="118" spans="1:6" ht="40.5" x14ac:dyDescent="0.2">
      <c r="A118" s="25">
        <v>6</v>
      </c>
      <c r="B118" s="2" t="s">
        <v>9</v>
      </c>
      <c r="C118" s="2" t="s">
        <v>14</v>
      </c>
      <c r="D118" s="4" t="s">
        <v>15</v>
      </c>
      <c r="E118" s="12">
        <v>90</v>
      </c>
    </row>
    <row r="119" spans="1:6" ht="15" x14ac:dyDescent="0.2">
      <c r="A119" s="25">
        <v>7</v>
      </c>
      <c r="B119" s="3"/>
      <c r="C119" s="3" t="s">
        <v>152</v>
      </c>
      <c r="D119" s="4" t="s">
        <v>15</v>
      </c>
      <c r="E119" s="12">
        <v>90</v>
      </c>
    </row>
    <row r="120" spans="1:6" ht="15.75" thickBot="1" x14ac:dyDescent="0.25">
      <c r="A120" s="25">
        <v>8</v>
      </c>
      <c r="B120" s="2" t="s">
        <v>85</v>
      </c>
      <c r="C120" s="2" t="s">
        <v>59</v>
      </c>
      <c r="D120" s="4" t="s">
        <v>15</v>
      </c>
      <c r="E120" s="12">
        <v>90</v>
      </c>
    </row>
    <row r="121" spans="1:6" ht="15" x14ac:dyDescent="0.2">
      <c r="A121" s="25">
        <v>9</v>
      </c>
      <c r="B121" s="2" t="s">
        <v>60</v>
      </c>
      <c r="C121" s="2" t="s">
        <v>61</v>
      </c>
      <c r="D121" s="4" t="s">
        <v>15</v>
      </c>
      <c r="E121" s="12">
        <v>90</v>
      </c>
    </row>
    <row r="122" spans="1:6" ht="15.75" thickBot="1" x14ac:dyDescent="0.25">
      <c r="A122" s="33">
        <v>10</v>
      </c>
      <c r="B122" s="15" t="s">
        <v>63</v>
      </c>
      <c r="C122" s="15" t="s">
        <v>62</v>
      </c>
      <c r="D122" s="17" t="s">
        <v>15</v>
      </c>
      <c r="E122" s="36">
        <v>90</v>
      </c>
    </row>
    <row r="123" spans="1:6" ht="15" customHeight="1" x14ac:dyDescent="0.25">
      <c r="A123" s="81"/>
      <c r="B123" s="81"/>
      <c r="C123" s="81"/>
      <c r="D123" s="81"/>
      <c r="E123" s="81"/>
    </row>
    <row r="124" spans="1:6" x14ac:dyDescent="0.2">
      <c r="C124" s="1"/>
    </row>
    <row r="125" spans="1:6" ht="14.25" x14ac:dyDescent="0.25">
      <c r="C125" s="6"/>
    </row>
  </sheetData>
  <mergeCells count="24">
    <mergeCell ref="A1:E1"/>
    <mergeCell ref="A112:E112"/>
    <mergeCell ref="A95:E95"/>
    <mergeCell ref="A99:E99"/>
    <mergeCell ref="A106:E106"/>
    <mergeCell ref="A85:E85"/>
    <mergeCell ref="A8:E8"/>
    <mergeCell ref="A4:E4"/>
    <mergeCell ref="D3:E3"/>
    <mergeCell ref="A17:E17"/>
    <mergeCell ref="A23:E23"/>
    <mergeCell ref="A87:E87"/>
    <mergeCell ref="A123:E123"/>
    <mergeCell ref="A27:E27"/>
    <mergeCell ref="A39:E39"/>
    <mergeCell ref="A64:E64"/>
    <mergeCell ref="A36:E36"/>
    <mergeCell ref="A32:E32"/>
    <mergeCell ref="A53:E53"/>
    <mergeCell ref="A57:E57"/>
    <mergeCell ref="A78:E78"/>
    <mergeCell ref="A91:E91"/>
    <mergeCell ref="A61:E61"/>
    <mergeCell ref="A74:E74"/>
  </mergeCells>
  <phoneticPr fontId="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TES</vt:lpstr>
      <vt:lpstr>przedmiar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2024-03-12T15:23:16Z</dcterms:created>
  <dcterms:modified xsi:type="dcterms:W3CDTF">2025-02-20T13:50:58Z</dcterms:modified>
  <cp:category/>
  <cp:contentStatus/>
</cp:coreProperties>
</file>