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Tender Office\Tenders 2024\In progress\2024.10.04 10h00 D Zielona Gora SU\2. Robocze\"/>
    </mc:Choice>
  </mc:AlternateContent>
  <xr:revisionPtr revIDLastSave="0" documentId="13_ncr:1_{CC8BD3E8-6220-44F5-883D-8009DC5C2E1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DANIE 2" sheetId="1" r:id="rId1"/>
  </sheets>
  <definedNames>
    <definedName name="_xlnm.Print_Area" localSheetId="0">'ZADANIE 2'!$A$1:$N$33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2" i="1" l="1"/>
  <c r="H10" i="1"/>
  <c r="I10" i="1" s="1"/>
  <c r="F20" i="1" l="1"/>
  <c r="L11" i="1" l="1"/>
  <c r="L12" i="1"/>
  <c r="L10" i="1"/>
  <c r="K10" i="1"/>
  <c r="H11" i="1"/>
  <c r="I12" i="1"/>
  <c r="K12" i="1" s="1"/>
  <c r="M12" i="1" s="1"/>
  <c r="F11" i="1"/>
  <c r="F12" i="1"/>
  <c r="F10" i="1"/>
  <c r="I20" i="1"/>
  <c r="J20" i="1" s="1"/>
  <c r="K20" i="1" l="1"/>
  <c r="I11" i="1"/>
  <c r="F21" i="1"/>
  <c r="C30" i="1" s="1"/>
  <c r="I21" i="1"/>
  <c r="K30" i="1" s="1"/>
  <c r="K11" i="1" l="1"/>
  <c r="K13" i="1" s="1"/>
  <c r="K29" i="1" s="1"/>
  <c r="K31" i="1" s="1"/>
  <c r="I13" i="1"/>
  <c r="C29" i="1" s="1"/>
  <c r="C31" i="1" s="1"/>
  <c r="M10" i="1"/>
  <c r="M11" i="1" l="1"/>
</calcChain>
</file>

<file path=xl/sharedStrings.xml><?xml version="1.0" encoding="utf-8"?>
<sst xmlns="http://schemas.openxmlformats.org/spreadsheetml/2006/main" count="60" uniqueCount="48">
  <si>
    <t>TABELA NR 1</t>
  </si>
  <si>
    <t>Lp.</t>
  </si>
  <si>
    <t>Przedmiot zamówienia
Panelowe testy genetyczne:</t>
  </si>
  <si>
    <t>Jednostka miary</t>
  </si>
  <si>
    <t>Żądana ilość testów na 24  m-cy</t>
  </si>
  <si>
    <t>Wielkość opakowania handlowego
(ilość testów  w opakowaniu)</t>
  </si>
  <si>
    <t>Ilość opakowań handlowych
6=4/5</t>
  </si>
  <si>
    <t>Cena jednostkowa netto za 1 sztukę testu</t>
  </si>
  <si>
    <t xml:space="preserve">   Cena 
jednostkowa netto za opakowanie handlowe</t>
  </si>
  <si>
    <t>Stawka     VAT (%)</t>
  </si>
  <si>
    <t>Cena jednostkowa brutto za 1 sztukę testu</t>
  </si>
  <si>
    <t>PRODUCENT,
Nazwa własna lub inne określenie identyfikujące 
wyrób w sposób jednoznaczny, np. numer katalogowy</t>
  </si>
  <si>
    <t>1.</t>
  </si>
  <si>
    <t>Panel genetyczny wykrywający drobnoustroje najczęściej wywołujące zakażenia górnych  dróg oddechowych</t>
  </si>
  <si>
    <t>test</t>
  </si>
  <si>
    <t>2.</t>
  </si>
  <si>
    <t>Panel genetyczny wykrywający drobnoustroje najczęściej wywołujące zakażenia przewodu pokarmowego</t>
  </si>
  <si>
    <t>3.</t>
  </si>
  <si>
    <t>Panel genetyczny wykrywający drobnoustroje najczęściej wywołujące zakażenia ośrodkowego układu nerwowego</t>
  </si>
  <si>
    <t>Razem
Netto:</t>
  </si>
  <si>
    <t>Razem
Brutto:</t>
  </si>
  <si>
    <t>TABELA NR 2 DZIERŻAWA URZĄDZEŃ</t>
  </si>
  <si>
    <t>Przedmiot dzierżawy</t>
  </si>
  <si>
    <t>Okres dzierżawy ( m-ce)</t>
  </si>
  <si>
    <t xml:space="preserve">   Cena 
jednostkowa netto (zł/j.m.)</t>
  </si>
  <si>
    <t>Wartość netto 5=3x4</t>
  </si>
  <si>
    <t>Wartość brutto (zł) 7=5+6</t>
  </si>
  <si>
    <t>Cena jednostkowa brutto               8=7/3</t>
  </si>
  <si>
    <t>Wartość brutto przedmiotu dzierżawy</t>
  </si>
  <si>
    <t>Dzierżawa modułów diagnostycznych do bezpośredniej identyfikacji drobnoustrojów metodą multiplex PCR.</t>
  </si>
  <si>
    <t>TABELA NR 3 - OBLICZENIE CENY OFERTY</t>
  </si>
  <si>
    <t>Wartość netto (zł) tabeli nr 1-2</t>
  </si>
  <si>
    <t>Wartość brutto (zł) tabeli nr 1-2</t>
  </si>
  <si>
    <t>Wartość z tabeli nr 1 - poz. "Razem"</t>
  </si>
  <si>
    <t>Wartość z tabeli nr 2 - poz. "Razem"</t>
  </si>
  <si>
    <t>Razem netto:</t>
  </si>
  <si>
    <t>Wartość netto 8=6x8</t>
  </si>
  <si>
    <r>
      <t xml:space="preserve">Wartość brutto </t>
    </r>
    <r>
      <rPr>
        <b/>
        <sz val="10"/>
        <rFont val="Calibri"/>
        <family val="2"/>
        <charset val="238"/>
      </rPr>
      <t xml:space="preserve"> 11=9+10</t>
    </r>
  </si>
  <si>
    <t>Cena jednostkowa brutto  za opakowanie handlowe
13=11/6</t>
  </si>
  <si>
    <t>Ząłacznik nr 1 do umowy nr NZ.261.50.2.2024</t>
  </si>
  <si>
    <t>PRODUCENT,
Nazwa własna lub inne określenie identyfikujące wyrób w sposób jednoznaczny, np. numer katalogowy</t>
  </si>
  <si>
    <t>QIAstat-Dx Respiratory
SARS-CoV-2 Panel 
nr katalogowy 691214</t>
  </si>
  <si>
    <t>QIAstat-Dx Gastrointestinal Panel 2
nr katalogowy 691412</t>
  </si>
  <si>
    <t>QIAstat-Dx Meningitis/Encephalitis
nr katalogowy 691611</t>
  </si>
  <si>
    <t>2 x QIAstat-Dx Analytical Module nr katalogowy 9002814, 
1x QIAstat-Dx Operational Module nr katalogowy 9002813</t>
  </si>
  <si>
    <t>Formularz cenowo-techniczny - Zadanie nr 2 - QIAGEN Polska Sp. z o.o.</t>
  </si>
  <si>
    <r>
      <t>1.</t>
    </r>
    <r>
      <rPr>
        <sz val="10"/>
        <rFont val="Calibri"/>
        <family val="2"/>
        <charset val="238"/>
      </rPr>
      <t xml:space="preserve"> Przedmiotem zamówienia są: 
</t>
    </r>
    <r>
      <rPr>
        <b/>
        <sz val="10"/>
        <rFont val="Calibri"/>
        <family val="2"/>
        <charset val="238"/>
      </rPr>
      <t>a) sukcesywne dostawy panelowych testów genetycznych kompatybilnych z posiadanym przez Zamawiającego analizatorem QIAstat-Dx firmy Qiagen lub FilmArray Torch System Base firmy bioMerieux, zwanych dalej wyrobami;
b) dzierżawa na okres 24-miesięcy 2 modułów analitycznych  kompatybilnych z posiadanym przez Zamawiającego analizatorem QIAstat-Dx firmy Qiagen lub FilmArray Torch System Base , wraz z modułem operacyjnym jeśli jest niezbędny,  zwanych dalej urządzeniami.
2.</t>
    </r>
    <r>
      <rPr>
        <sz val="10"/>
        <rFont val="Calibri"/>
        <family val="2"/>
        <charset val="238"/>
      </rPr>
      <t xml:space="preserve"> Wykonawca oświadcza, że wszystkie wyroby objęte przedmiotem zamówienia spełniać będą właściwe, ustalone w obowiązujących przepisach prawa wymagania odnośnie dopuszczenia do użytkowania w polskich zakładach opieki zdrowotnej.
</t>
    </r>
    <r>
      <rPr>
        <b/>
        <sz val="10"/>
        <rFont val="Calibri"/>
        <family val="2"/>
        <charset val="238"/>
      </rPr>
      <t xml:space="preserve">3. </t>
    </r>
    <r>
      <rPr>
        <sz val="10"/>
        <rFont val="Calibri"/>
        <family val="2"/>
        <charset val="238"/>
      </rPr>
      <t xml:space="preserve">Wykonawca gwarantuje, że wyroby oraz urządzenie objęte przedmiotem zamówienia dotyczącym zadania  spełniać będą wszystkie – wskazane w niniejszym załączniku – wymagania eksploatacyjno – techniczne i jakościowe.
</t>
    </r>
    <r>
      <rPr>
        <b/>
        <sz val="10"/>
        <rFont val="Calibri"/>
        <family val="2"/>
        <charset val="238"/>
      </rPr>
      <t>4.</t>
    </r>
    <r>
      <rPr>
        <sz val="10"/>
        <rFont val="Calibri"/>
        <family val="2"/>
        <charset val="238"/>
      </rPr>
      <t xml:space="preserve"> Wykonawca zobowiązuje się w ramach przedmiotu umowy i w jego cenie:
</t>
    </r>
    <r>
      <rPr>
        <b/>
        <sz val="10"/>
        <rFont val="Calibri"/>
        <family val="2"/>
        <charset val="238"/>
      </rPr>
      <t>a)</t>
    </r>
    <r>
      <rPr>
        <sz val="10"/>
        <rFont val="Calibri"/>
        <family val="2"/>
        <charset val="238"/>
      </rPr>
      <t xml:space="preserve"> zagwarantować Zamawiającemu pełen zakres usług serwisowych urządzenia dzierżawionego jak i posiadanego  na czas trwania umowy  ( m.in. wstawienie urządzenia zastępczego na czas trwania naprawy, praca serwisu, dojazd, transportowanie, części zamienne,) poprzez autoryzowany serwis. Serwis w trybie 48-godzinnym, czas reakcji serwisu – 48 godziny od zgłoszenia awarii. Częstotliwość przeglądów serwisowych zgodnie z wymogami producenta urządzenia, </t>
    </r>
    <r>
      <rPr>
        <strike/>
        <sz val="10"/>
        <color rgb="FFFF0000"/>
        <rFont val="Calibri"/>
        <family val="2"/>
      </rPr>
      <t>ale nie rzadziej niż 1 raz w roku z utrzymaniem ciągłości użytkowania urządzeń</t>
    </r>
    <r>
      <rPr>
        <sz val="10"/>
        <rFont val="Calibri"/>
        <family val="2"/>
        <charset val="238"/>
      </rPr>
      <t xml:space="preserve">. 
</t>
    </r>
    <r>
      <rPr>
        <b/>
        <sz val="10"/>
        <rFont val="Calibri"/>
        <family val="2"/>
        <charset val="238"/>
      </rPr>
      <t>b)</t>
    </r>
    <r>
      <rPr>
        <sz val="10"/>
        <rFont val="Calibri"/>
        <family val="2"/>
        <charset val="238"/>
      </rPr>
      <t xml:space="preserve"> podłączyć analizator do LSI ( Laboratoryjnego Systemu Informatycznego ) funkcjonującego w laboratorium (Centrum Marcel), uruchomić dwukierunkową transmisję danych oraz zapewnić pełne wsparcie informatyczne w zakresie przedmiotu umowy na czas trwania umowy.
</t>
    </r>
    <r>
      <rPr>
        <b/>
        <sz val="10"/>
        <rFont val="Calibri"/>
        <family val="2"/>
        <charset val="238"/>
      </rPr>
      <t>c)</t>
    </r>
    <r>
      <rPr>
        <sz val="10"/>
        <rFont val="Calibri"/>
        <family val="2"/>
        <charset val="238"/>
      </rPr>
      <t xml:space="preserve"> przeszkolić 2 osoby wskazane przez Zamawiającego w zakresie obsługi i konserwacji codziennej urządzenia,
</t>
    </r>
    <r>
      <rPr>
        <b/>
        <sz val="10"/>
        <rFont val="Calibri"/>
        <family val="2"/>
        <charset val="238"/>
      </rPr>
      <t>5.</t>
    </r>
    <r>
      <rPr>
        <sz val="10"/>
        <rFont val="Calibri"/>
        <family val="2"/>
        <charset val="238"/>
      </rPr>
      <t xml:space="preserve"> Wykonawca  dostarczy  zamawiającemu -  wraz  z  pierwszą  dostawą  -  materiały dotyczące  przedmiotu  zamówienia (instrukcje  obsługi, broszury, prospekty, dane techniczne, paszport techniczny itp.) w języku polskim. W przypadku pojawienia się nowych istotnych informacji wykonawca  zobowiązuje się  do niezwłocznego przekazania zamawiającemu  zaktualizowanych danych.
</t>
    </r>
    <r>
      <rPr>
        <b/>
        <sz val="10"/>
        <rFont val="Calibri"/>
        <family val="2"/>
        <charset val="238"/>
      </rPr>
      <t>6.</t>
    </r>
    <r>
      <rPr>
        <sz val="10"/>
        <rFont val="Calibri"/>
        <family val="2"/>
        <charset val="238"/>
      </rPr>
      <t xml:space="preserve"> Wykonawca zapewnia, że na potwierdzenie stanu faktycznego, o którym mowa w pkt 2 i 3 posiada stosowne dokumenty, które zostaną niezwłocznie przekazane zamawiającemu, na jego pisemny wniosek na etapie realizacji zamówienia.
</t>
    </r>
    <r>
      <rPr>
        <b/>
        <sz val="10"/>
        <rFont val="Calibri"/>
        <family val="2"/>
        <charset val="238"/>
      </rPr>
      <t>7.</t>
    </r>
    <r>
      <rPr>
        <sz val="10"/>
        <rFont val="Calibri"/>
        <family val="2"/>
        <charset val="238"/>
      </rPr>
      <t xml:space="preserve"> Poszczególne dostawy częściowe wyrobów będą realizowane w terminie do 2 dni roboczych od daty złożenia zamówienia za pośrednictwem poczty elektronicznej na adres e-mail: orders-pl@qiagen.com   
</t>
    </r>
    <r>
      <rPr>
        <b/>
        <sz val="10"/>
        <rFont val="Calibri"/>
        <family val="2"/>
        <charset val="238"/>
      </rPr>
      <t>8.</t>
    </r>
    <r>
      <rPr>
        <sz val="10"/>
        <rFont val="Calibri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rFont val="Calibri"/>
        <family val="2"/>
        <charset val="238"/>
      </rPr>
      <t>9.</t>
    </r>
    <r>
      <rPr>
        <sz val="10"/>
        <rFont val="Calibri"/>
        <family val="2"/>
        <charset val="238"/>
      </rPr>
      <t xml:space="preserve"> Wykonawca oferuje realizację niniejszego zadania zgodnie z następującą kalkulacją: 
                      </t>
    </r>
  </si>
  <si>
    <t>Załącznik nr 3 do SWZ_PO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</si>
</sst>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1" x14ac:knownFonts="1">
    <font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Tahoma"/>
      <family val="2"/>
      <charset val="238"/>
    </font>
    <font>
      <sz val="10"/>
      <color rgb="FF00000A"/>
      <name val="Calibri"/>
      <family val="2"/>
      <charset val="238"/>
    </font>
    <font>
      <sz val="11"/>
      <name val="Calibri"/>
      <family val="2"/>
      <charset val="238"/>
    </font>
    <font>
      <sz val="10"/>
      <name val="Tahoma"/>
      <family val="2"/>
      <charset val="238"/>
    </font>
    <font>
      <u/>
      <sz val="11"/>
      <color theme="10"/>
      <name val="Calibri"/>
      <family val="2"/>
      <charset val="238"/>
    </font>
    <font>
      <strike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7" fillId="0" borderId="0" applyBorder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>
      <alignment vertical="center"/>
    </xf>
    <xf numFmtId="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" fontId="2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0" xfId="2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Y41"/>
  <sheetViews>
    <sheetView tabSelected="1" view="pageBreakPreview" zoomScale="85" zoomScaleNormal="115" zoomScaleSheetLayoutView="85" zoomScalePageLayoutView="115" workbookViewId="0">
      <selection activeCell="P4" sqref="P4"/>
    </sheetView>
  </sheetViews>
  <sheetFormatPr defaultColWidth="6.140625" defaultRowHeight="12.75" x14ac:dyDescent="0.2"/>
  <cols>
    <col min="1" max="1" width="5.7109375" style="3" customWidth="1"/>
    <col min="2" max="2" width="41.28515625" style="4" customWidth="1"/>
    <col min="3" max="3" width="9.5703125" style="2" customWidth="1"/>
    <col min="4" max="4" width="8.5703125" style="2" customWidth="1"/>
    <col min="5" max="5" width="12.7109375" style="2" customWidth="1"/>
    <col min="6" max="7" width="11.42578125" style="2" customWidth="1"/>
    <col min="8" max="8" width="11.28515625" style="5" customWidth="1"/>
    <col min="9" max="9" width="13.85546875" style="6" customWidth="1"/>
    <col min="10" max="10" width="11.140625" style="7" customWidth="1"/>
    <col min="11" max="11" width="15.42578125" style="8" customWidth="1"/>
    <col min="12" max="12" width="16" style="8" customWidth="1"/>
    <col min="13" max="13" width="12.140625" style="6" customWidth="1"/>
    <col min="14" max="14" width="31.5703125" style="9" customWidth="1"/>
    <col min="15" max="251" width="6.140625" style="9"/>
    <col min="252" max="1010" width="6.140625" style="10"/>
    <col min="1011" max="1022" width="6.140625" style="11"/>
    <col min="1023" max="1026" width="7.7109375" style="11" customWidth="1"/>
    <col min="1027" max="16384" width="6.140625" style="11"/>
  </cols>
  <sheetData>
    <row r="1" spans="1:1013" ht="15.75" customHeight="1" x14ac:dyDescent="0.2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013" ht="15.75" customHeight="1" x14ac:dyDescent="0.2">
      <c r="A2" s="70" t="s">
        <v>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013" ht="30" customHeight="1" x14ac:dyDescent="0.2">
      <c r="A3" s="68" t="s">
        <v>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013" s="10" customFormat="1" ht="84" customHeight="1" x14ac:dyDescent="0.2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2"/>
      <c r="P4" s="12"/>
      <c r="Q4" s="12"/>
      <c r="R4" s="12"/>
      <c r="S4" s="12"/>
      <c r="T4" s="12"/>
      <c r="U4" s="12"/>
      <c r="V4" s="12"/>
    </row>
    <row r="5" spans="1:1013" s="10" customFormat="1" ht="84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2"/>
      <c r="P5" s="12"/>
      <c r="Q5" s="12"/>
      <c r="R5" s="12"/>
      <c r="S5" s="12"/>
      <c r="T5" s="12"/>
      <c r="U5" s="12"/>
      <c r="V5" s="12"/>
    </row>
    <row r="6" spans="1:1013" s="10" customFormat="1" ht="51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12"/>
      <c r="P6" s="12"/>
      <c r="Q6" s="12"/>
      <c r="R6" s="12"/>
      <c r="S6" s="12"/>
      <c r="T6" s="12"/>
      <c r="U6" s="12"/>
      <c r="V6" s="12"/>
    </row>
    <row r="7" spans="1:1013" s="10" customFormat="1" ht="18.75" customHeight="1" x14ac:dyDescent="0.25">
      <c r="A7" s="3"/>
      <c r="B7" s="53" t="s">
        <v>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1013" s="54" customFormat="1" ht="76.5" x14ac:dyDescent="0.25">
      <c r="A8" s="14" t="s">
        <v>1</v>
      </c>
      <c r="B8" s="1" t="s">
        <v>2</v>
      </c>
      <c r="C8" s="1" t="s">
        <v>3</v>
      </c>
      <c r="D8" s="15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36</v>
      </c>
      <c r="J8" s="1" t="s">
        <v>9</v>
      </c>
      <c r="K8" s="1" t="s">
        <v>37</v>
      </c>
      <c r="L8" s="1" t="s">
        <v>10</v>
      </c>
      <c r="M8" s="1" t="s">
        <v>38</v>
      </c>
      <c r="N8" s="1" t="s">
        <v>40</v>
      </c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</row>
    <row r="9" spans="1:1013" ht="15.75" customHeight="1" x14ac:dyDescent="0.2">
      <c r="A9" s="17">
        <v>1</v>
      </c>
      <c r="B9" s="18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9">
        <v>8</v>
      </c>
      <c r="I9" s="18">
        <v>9</v>
      </c>
      <c r="J9" s="19">
        <v>10</v>
      </c>
      <c r="K9" s="18">
        <v>11</v>
      </c>
      <c r="L9" s="18">
        <v>12</v>
      </c>
      <c r="M9" s="18">
        <v>13</v>
      </c>
      <c r="N9" s="18">
        <v>14</v>
      </c>
      <c r="IJ9" s="10"/>
      <c r="IK9" s="10"/>
      <c r="IL9" s="10"/>
      <c r="IM9" s="10"/>
      <c r="IN9" s="10"/>
      <c r="IO9" s="10"/>
      <c r="IP9" s="10"/>
      <c r="IQ9" s="10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</row>
    <row r="10" spans="1:1013" ht="55.5" customHeight="1" x14ac:dyDescent="0.2">
      <c r="A10" s="20" t="s">
        <v>12</v>
      </c>
      <c r="B10" s="45" t="s">
        <v>13</v>
      </c>
      <c r="C10" s="15" t="s">
        <v>14</v>
      </c>
      <c r="D10" s="21">
        <v>1590</v>
      </c>
      <c r="E10" s="15">
        <v>6</v>
      </c>
      <c r="F10" s="22">
        <f>D10/6</f>
        <v>265</v>
      </c>
      <c r="G10" s="22">
        <v>350</v>
      </c>
      <c r="H10" s="23">
        <f>G10*E10</f>
        <v>2100</v>
      </c>
      <c r="I10" s="24">
        <f>ROUND(F10*H10,2)</f>
        <v>556500</v>
      </c>
      <c r="J10" s="25">
        <v>0.08</v>
      </c>
      <c r="K10" s="24">
        <f>ROUND((I10*J10)+I10,2)</f>
        <v>601020</v>
      </c>
      <c r="L10" s="24">
        <f>G10*1.08</f>
        <v>378</v>
      </c>
      <c r="M10" s="24">
        <f>ROUND((K10/F10),2)</f>
        <v>2268</v>
      </c>
      <c r="N10" s="17" t="s">
        <v>41</v>
      </c>
      <c r="IJ10" s="10"/>
      <c r="IK10" s="10"/>
      <c r="IL10" s="10"/>
      <c r="IM10" s="10"/>
      <c r="IN10" s="10"/>
      <c r="IO10" s="10"/>
      <c r="IP10" s="10"/>
      <c r="IQ10" s="10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</row>
    <row r="11" spans="1:1013" ht="51.75" customHeight="1" x14ac:dyDescent="0.2">
      <c r="A11" s="20" t="s">
        <v>15</v>
      </c>
      <c r="B11" s="45" t="s">
        <v>16</v>
      </c>
      <c r="C11" s="15" t="s">
        <v>14</v>
      </c>
      <c r="D11" s="21">
        <v>600</v>
      </c>
      <c r="E11" s="15">
        <v>6</v>
      </c>
      <c r="F11" s="22">
        <f t="shared" ref="F11:F12" si="0">D11/6</f>
        <v>100</v>
      </c>
      <c r="G11" s="22">
        <v>350</v>
      </c>
      <c r="H11" s="23">
        <f t="shared" ref="H11" si="1">G11*E11</f>
        <v>2100</v>
      </c>
      <c r="I11" s="24">
        <f>ROUND(F11*H11,2)</f>
        <v>210000</v>
      </c>
      <c r="J11" s="25">
        <v>0.08</v>
      </c>
      <c r="K11" s="24">
        <f>ROUND((I11*J11)+I11,2)</f>
        <v>226800</v>
      </c>
      <c r="L11" s="59">
        <f t="shared" ref="L11:L12" si="2">G11*1.08</f>
        <v>378</v>
      </c>
      <c r="M11" s="24">
        <f>ROUND((K11/F11),2)</f>
        <v>2268</v>
      </c>
      <c r="N11" s="17" t="s">
        <v>42</v>
      </c>
      <c r="IJ11" s="10"/>
      <c r="IK11" s="10"/>
      <c r="IL11" s="10"/>
      <c r="IM11" s="10"/>
      <c r="IN11" s="10"/>
      <c r="IO11" s="10"/>
      <c r="IP11" s="10"/>
      <c r="IQ11" s="10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</row>
    <row r="12" spans="1:1013" ht="55.5" customHeight="1" x14ac:dyDescent="0.2">
      <c r="A12" s="20" t="s">
        <v>17</v>
      </c>
      <c r="B12" s="45" t="s">
        <v>18</v>
      </c>
      <c r="C12" s="15" t="s">
        <v>14</v>
      </c>
      <c r="D12" s="21">
        <v>222</v>
      </c>
      <c r="E12" s="15">
        <v>6</v>
      </c>
      <c r="F12" s="22">
        <f t="shared" si="0"/>
        <v>37</v>
      </c>
      <c r="G12" s="22">
        <v>418</v>
      </c>
      <c r="H12" s="23">
        <f>G12*E12</f>
        <v>2508</v>
      </c>
      <c r="I12" s="24">
        <f>ROUND(F12*H12,2)</f>
        <v>92796</v>
      </c>
      <c r="J12" s="25">
        <v>0.08</v>
      </c>
      <c r="K12" s="24">
        <f>ROUND((I12*J12)+I12,2)</f>
        <v>100219.68</v>
      </c>
      <c r="L12" s="59">
        <f t="shared" si="2"/>
        <v>451.44000000000005</v>
      </c>
      <c r="M12" s="24">
        <f>ROUND((K12/F12),2)</f>
        <v>2708.64</v>
      </c>
      <c r="N12" s="17" t="s">
        <v>43</v>
      </c>
      <c r="IJ12" s="10"/>
      <c r="IK12" s="10"/>
      <c r="IL12" s="10"/>
      <c r="IM12" s="10"/>
      <c r="IN12" s="10"/>
      <c r="IO12" s="10"/>
      <c r="IP12" s="10"/>
      <c r="IQ12" s="10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</row>
    <row r="13" spans="1:1013" ht="30.75" customHeight="1" x14ac:dyDescent="0.2">
      <c r="H13" s="26" t="s">
        <v>19</v>
      </c>
      <c r="I13" s="27">
        <f>SUM(I10:I12)</f>
        <v>859296</v>
      </c>
      <c r="J13" s="26" t="s">
        <v>20</v>
      </c>
      <c r="K13" s="27">
        <f>SUM(K10:K12)</f>
        <v>928039.67999999993</v>
      </c>
      <c r="L13" s="28"/>
      <c r="M13" s="29"/>
      <c r="IQ13" s="10"/>
    </row>
    <row r="14" spans="1:1013" x14ac:dyDescent="0.2">
      <c r="H14" s="30"/>
      <c r="I14" s="28"/>
      <c r="J14" s="30"/>
      <c r="K14" s="29"/>
      <c r="L14" s="29"/>
      <c r="IQ14" s="10"/>
    </row>
    <row r="15" spans="1:1013" x14ac:dyDescent="0.2">
      <c r="H15" s="30"/>
      <c r="I15" s="28"/>
      <c r="J15" s="30"/>
      <c r="K15" s="29"/>
      <c r="L15" s="29"/>
      <c r="IQ15" s="10"/>
    </row>
    <row r="16" spans="1:1013" ht="15" customHeight="1" x14ac:dyDescent="0.2">
      <c r="H16" s="30"/>
      <c r="I16" s="28"/>
      <c r="J16" s="30"/>
      <c r="K16" s="29"/>
      <c r="L16" s="29"/>
    </row>
    <row r="17" spans="1:1010" ht="15" customHeight="1" x14ac:dyDescent="0.2">
      <c r="B17" s="46" t="s">
        <v>21</v>
      </c>
      <c r="H17" s="30"/>
      <c r="I17" s="28"/>
      <c r="J17" s="30"/>
      <c r="K17" s="30"/>
      <c r="L17" s="30"/>
      <c r="M17" s="29"/>
      <c r="N17" s="6"/>
    </row>
    <row r="18" spans="1:1010" ht="73.5" customHeight="1" x14ac:dyDescent="0.2">
      <c r="A18" s="14" t="s">
        <v>1</v>
      </c>
      <c r="B18" s="1" t="s">
        <v>22</v>
      </c>
      <c r="C18" s="64" t="s">
        <v>23</v>
      </c>
      <c r="D18" s="64"/>
      <c r="E18" s="1" t="s">
        <v>24</v>
      </c>
      <c r="F18" s="1" t="s">
        <v>25</v>
      </c>
      <c r="G18" s="47"/>
      <c r="H18" s="1" t="s">
        <v>9</v>
      </c>
      <c r="I18" s="1" t="s">
        <v>26</v>
      </c>
      <c r="J18" s="1" t="s">
        <v>27</v>
      </c>
      <c r="K18" s="1" t="s">
        <v>28</v>
      </c>
      <c r="L18" s="47"/>
      <c r="M18" s="64" t="s">
        <v>11</v>
      </c>
      <c r="N18" s="64"/>
    </row>
    <row r="19" spans="1:1010" ht="14.25" customHeight="1" x14ac:dyDescent="0.2">
      <c r="A19" s="15">
        <v>1</v>
      </c>
      <c r="B19" s="1">
        <v>2</v>
      </c>
      <c r="C19" s="64">
        <v>3</v>
      </c>
      <c r="D19" s="64"/>
      <c r="E19" s="35">
        <v>4</v>
      </c>
      <c r="F19" s="1">
        <v>5</v>
      </c>
      <c r="G19" s="47"/>
      <c r="H19" s="35">
        <v>6</v>
      </c>
      <c r="I19" s="1">
        <v>7</v>
      </c>
      <c r="J19" s="1">
        <v>8</v>
      </c>
      <c r="K19" s="1">
        <v>9</v>
      </c>
      <c r="L19" s="47"/>
      <c r="M19" s="64">
        <v>10</v>
      </c>
      <c r="N19" s="64"/>
      <c r="O19" s="31"/>
      <c r="P19" s="31"/>
      <c r="Q19" s="31"/>
      <c r="R19" s="31"/>
      <c r="S19" s="31"/>
      <c r="T19" s="31"/>
      <c r="U19" s="31"/>
      <c r="V19" s="31"/>
    </row>
    <row r="20" spans="1:1010" ht="61.5" customHeight="1" x14ac:dyDescent="0.2">
      <c r="A20" s="20" t="s">
        <v>12</v>
      </c>
      <c r="B20" s="32" t="s">
        <v>29</v>
      </c>
      <c r="C20" s="65">
        <v>24</v>
      </c>
      <c r="D20" s="65"/>
      <c r="E20">
        <v>200.15</v>
      </c>
      <c r="F20" s="24">
        <f>ROUND((C20*E20),2)</f>
        <v>4803.6000000000004</v>
      </c>
      <c r="G20" s="49"/>
      <c r="H20" s="37">
        <v>0.23</v>
      </c>
      <c r="I20" s="50">
        <f>ROUND(F20*1.23,2)</f>
        <v>5908.43</v>
      </c>
      <c r="J20" s="50">
        <f>ROUND(I20/C20,2)</f>
        <v>246.18</v>
      </c>
      <c r="K20" s="48">
        <f>I20</f>
        <v>5908.43</v>
      </c>
      <c r="L20" s="51"/>
      <c r="M20" s="66" t="s">
        <v>44</v>
      </c>
      <c r="N20" s="66"/>
    </row>
    <row r="21" spans="1:1010" s="58" customFormat="1" ht="32.25" customHeight="1" x14ac:dyDescent="0.2">
      <c r="A21" s="44"/>
      <c r="B21" s="56"/>
      <c r="C21" s="2"/>
      <c r="D21" s="2"/>
      <c r="E21" s="39" t="s">
        <v>19</v>
      </c>
      <c r="F21" s="42">
        <f>SUM(F20:F20)</f>
        <v>4803.6000000000004</v>
      </c>
      <c r="G21" s="52"/>
      <c r="H21" s="42" t="s">
        <v>20</v>
      </c>
      <c r="I21" s="43">
        <f>SUM(I20:I20)</f>
        <v>5908.43</v>
      </c>
      <c r="J21" s="2"/>
      <c r="K21" s="2"/>
      <c r="L21" s="2"/>
      <c r="M21" s="60"/>
      <c r="N21" s="2"/>
      <c r="O21" s="2"/>
      <c r="P21" s="2"/>
      <c r="Q21" s="2"/>
      <c r="R21" s="2"/>
      <c r="S21" s="2"/>
      <c r="T21" s="2"/>
      <c r="U21" s="2"/>
      <c r="V21" s="2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</row>
    <row r="22" spans="1:1010" ht="26.25" customHeight="1" x14ac:dyDescent="0.2">
      <c r="H22" s="30"/>
      <c r="I22" s="28"/>
      <c r="J22" s="30"/>
      <c r="K22" s="33"/>
      <c r="L22" s="33"/>
      <c r="M22" s="5"/>
      <c r="O22" s="2"/>
      <c r="P22" s="2"/>
      <c r="Q22" s="2"/>
      <c r="R22" s="2"/>
      <c r="S22" s="2"/>
      <c r="T22" s="2"/>
      <c r="U22" s="2"/>
      <c r="V22" s="2"/>
    </row>
    <row r="23" spans="1:1010" ht="26.25" customHeight="1" x14ac:dyDescent="0.2">
      <c r="H23" s="30"/>
      <c r="I23" s="28"/>
      <c r="J23" s="30"/>
      <c r="K23" s="33"/>
      <c r="L23" s="33"/>
      <c r="M23" s="5"/>
      <c r="O23" s="2"/>
      <c r="P23" s="2"/>
      <c r="Q23" s="2"/>
      <c r="R23" s="2"/>
      <c r="S23" s="2"/>
      <c r="T23" s="2"/>
      <c r="U23" s="2"/>
      <c r="V23" s="2"/>
    </row>
    <row r="24" spans="1:1010" ht="14.25" customHeight="1" x14ac:dyDescent="0.2">
      <c r="B24" s="6"/>
      <c r="I24" s="67"/>
      <c r="J24" s="67"/>
      <c r="K24" s="67"/>
      <c r="L24" s="67"/>
      <c r="M24" s="67"/>
      <c r="N24" s="67"/>
      <c r="O24" s="2"/>
      <c r="P24" s="2"/>
      <c r="Q24" s="2"/>
      <c r="R24" s="2"/>
      <c r="S24" s="2"/>
      <c r="T24" s="2"/>
      <c r="U24" s="2"/>
      <c r="V24" s="2"/>
    </row>
    <row r="25" spans="1:1010" x14ac:dyDescent="0.2">
      <c r="B25" s="34"/>
      <c r="C25" s="13"/>
      <c r="D25" s="13"/>
      <c r="E25" s="13"/>
      <c r="F25" s="13"/>
      <c r="G25" s="13"/>
      <c r="H25" s="13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1010" x14ac:dyDescent="0.2">
      <c r="B26" s="4" t="s">
        <v>30</v>
      </c>
      <c r="O26" s="31"/>
      <c r="P26" s="31"/>
      <c r="Q26" s="31"/>
      <c r="R26" s="31"/>
      <c r="S26" s="31"/>
      <c r="T26" s="31"/>
      <c r="U26" s="31"/>
      <c r="V26" s="31"/>
    </row>
    <row r="27" spans="1:1010" ht="33.75" customHeight="1" x14ac:dyDescent="0.2">
      <c r="A27" s="14" t="s">
        <v>1</v>
      </c>
      <c r="B27" s="1"/>
      <c r="C27" s="64" t="s">
        <v>31</v>
      </c>
      <c r="D27" s="64"/>
      <c r="E27" s="64"/>
      <c r="F27" s="64"/>
      <c r="G27" s="64"/>
      <c r="H27" s="64"/>
      <c r="I27" s="64"/>
      <c r="J27" s="1" t="s">
        <v>9</v>
      </c>
      <c r="K27" s="64" t="s">
        <v>32</v>
      </c>
      <c r="L27" s="64"/>
      <c r="M27" s="64"/>
      <c r="N27" s="64"/>
      <c r="O27" s="31"/>
      <c r="P27" s="31"/>
      <c r="Q27" s="31"/>
      <c r="R27" s="31"/>
      <c r="S27" s="31"/>
      <c r="T27" s="31"/>
      <c r="U27" s="31"/>
      <c r="V27" s="31"/>
    </row>
    <row r="28" spans="1:1010" ht="12.75" customHeight="1" x14ac:dyDescent="0.2">
      <c r="A28" s="15">
        <v>1</v>
      </c>
      <c r="B28" s="1">
        <v>2</v>
      </c>
      <c r="C28" s="64">
        <v>3</v>
      </c>
      <c r="D28" s="64"/>
      <c r="E28" s="64"/>
      <c r="F28" s="64"/>
      <c r="G28" s="64"/>
      <c r="H28" s="64"/>
      <c r="I28" s="64"/>
      <c r="J28" s="35">
        <v>4</v>
      </c>
      <c r="K28" s="64">
        <v>5</v>
      </c>
      <c r="L28" s="64"/>
      <c r="M28" s="64"/>
      <c r="N28" s="64"/>
      <c r="O28" s="31"/>
      <c r="P28" s="31"/>
      <c r="Q28" s="31"/>
      <c r="R28" s="31"/>
      <c r="S28" s="31"/>
      <c r="T28" s="31"/>
      <c r="U28" s="31"/>
      <c r="V28" s="31"/>
    </row>
    <row r="29" spans="1:1010" x14ac:dyDescent="0.2">
      <c r="A29" s="15" t="s">
        <v>12</v>
      </c>
      <c r="B29" s="1" t="s">
        <v>33</v>
      </c>
      <c r="C29" s="61">
        <f>I13</f>
        <v>859296</v>
      </c>
      <c r="D29" s="61"/>
      <c r="E29" s="61"/>
      <c r="F29" s="61"/>
      <c r="G29" s="61"/>
      <c r="H29" s="61"/>
      <c r="I29" s="61"/>
      <c r="J29" s="36">
        <v>0.08</v>
      </c>
      <c r="K29" s="61">
        <f>K13</f>
        <v>928039.67999999993</v>
      </c>
      <c r="L29" s="61"/>
      <c r="M29" s="61"/>
      <c r="N29" s="61"/>
      <c r="O29" s="31"/>
      <c r="P29" s="31"/>
      <c r="Q29" s="31"/>
      <c r="R29" s="31"/>
      <c r="S29" s="31"/>
      <c r="T29" s="31"/>
      <c r="U29" s="31"/>
      <c r="V29" s="31"/>
    </row>
    <row r="30" spans="1:1010" ht="23.25" customHeight="1" x14ac:dyDescent="0.2">
      <c r="A30" s="15" t="s">
        <v>15</v>
      </c>
      <c r="B30" s="1" t="s">
        <v>34</v>
      </c>
      <c r="C30" s="61">
        <f>F21</f>
        <v>4803.6000000000004</v>
      </c>
      <c r="D30" s="61"/>
      <c r="E30" s="61"/>
      <c r="F30" s="61"/>
      <c r="G30" s="61"/>
      <c r="H30" s="61"/>
      <c r="I30" s="61"/>
      <c r="J30" s="37">
        <v>0.23</v>
      </c>
      <c r="K30" s="61">
        <f>I21</f>
        <v>5908.43</v>
      </c>
      <c r="L30" s="61"/>
      <c r="M30" s="61"/>
      <c r="N30" s="61"/>
      <c r="O30" s="31"/>
      <c r="P30" s="31"/>
      <c r="Q30" s="31"/>
      <c r="R30" s="31"/>
      <c r="S30" s="31"/>
      <c r="T30" s="31"/>
      <c r="U30" s="31"/>
      <c r="V30" s="31"/>
    </row>
    <row r="31" spans="1:1010" ht="25.5" x14ac:dyDescent="0.2">
      <c r="A31" s="38"/>
      <c r="B31" s="1" t="s">
        <v>35</v>
      </c>
      <c r="C31" s="62">
        <f>SUM(C29:I30)</f>
        <v>864099.6</v>
      </c>
      <c r="D31" s="62"/>
      <c r="E31" s="62"/>
      <c r="F31" s="62"/>
      <c r="G31" s="62"/>
      <c r="H31" s="62"/>
      <c r="I31" s="62"/>
      <c r="J31" s="39" t="s">
        <v>20</v>
      </c>
      <c r="K31" s="63">
        <f>SUM(K29:N30)</f>
        <v>933948.11</v>
      </c>
      <c r="L31" s="63"/>
      <c r="M31" s="63"/>
      <c r="N31" s="63"/>
      <c r="O31" s="31"/>
      <c r="P31" s="31"/>
      <c r="Q31" s="31"/>
      <c r="R31" s="31"/>
      <c r="S31" s="31"/>
      <c r="T31" s="31"/>
      <c r="U31" s="31"/>
      <c r="V31" s="31"/>
    </row>
    <row r="32" spans="1:1010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31"/>
      <c r="P32" s="31"/>
      <c r="Q32" s="31"/>
      <c r="R32" s="31"/>
      <c r="S32" s="31"/>
      <c r="T32" s="31"/>
      <c r="U32" s="31"/>
      <c r="V32" s="31"/>
    </row>
    <row r="33" spans="2:22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31"/>
      <c r="P33" s="31"/>
      <c r="Q33" s="31"/>
      <c r="R33" s="31"/>
      <c r="S33" s="31"/>
      <c r="T33" s="31"/>
      <c r="U33" s="31"/>
      <c r="V33" s="31"/>
    </row>
    <row r="34" spans="2:22" x14ac:dyDescent="0.2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31"/>
      <c r="P34" s="31"/>
      <c r="Q34" s="31"/>
      <c r="R34" s="31"/>
      <c r="S34" s="31"/>
      <c r="T34" s="31"/>
      <c r="U34" s="31"/>
      <c r="V34" s="31"/>
    </row>
    <row r="35" spans="2:22" x14ac:dyDescent="0.2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31"/>
      <c r="P35" s="31"/>
      <c r="Q35" s="31"/>
      <c r="R35" s="31"/>
      <c r="S35" s="31"/>
      <c r="T35" s="31"/>
      <c r="U35" s="31"/>
      <c r="V35" s="31"/>
    </row>
    <row r="36" spans="2:22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1"/>
      <c r="P36" s="31"/>
      <c r="Q36" s="31"/>
      <c r="R36" s="31"/>
      <c r="S36" s="31"/>
      <c r="T36" s="31"/>
      <c r="U36" s="31"/>
      <c r="V36" s="31"/>
    </row>
    <row r="37" spans="2:22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2:22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31"/>
      <c r="P38" s="31"/>
      <c r="Q38" s="31"/>
      <c r="R38" s="31"/>
      <c r="S38" s="31"/>
      <c r="T38" s="31"/>
      <c r="U38" s="31"/>
      <c r="V38" s="31"/>
    </row>
    <row r="39" spans="2:22" x14ac:dyDescent="0.2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2:22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"/>
      <c r="P40" s="2"/>
      <c r="Q40" s="2"/>
      <c r="R40" s="2"/>
      <c r="S40" s="2"/>
      <c r="T40" s="2"/>
      <c r="U40" s="2"/>
      <c r="V40" s="2"/>
    </row>
    <row r="41" spans="2:22" x14ac:dyDescent="0.2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2"/>
      <c r="P41" s="2"/>
      <c r="Q41" s="2"/>
      <c r="R41" s="2"/>
      <c r="S41" s="2"/>
      <c r="T41" s="2"/>
      <c r="U41" s="2"/>
      <c r="V41" s="2"/>
    </row>
  </sheetData>
  <mergeCells count="21">
    <mergeCell ref="A3:N3"/>
    <mergeCell ref="A4:N6"/>
    <mergeCell ref="C18:D18"/>
    <mergeCell ref="M18:N18"/>
    <mergeCell ref="A1:N1"/>
    <mergeCell ref="A2:N2"/>
    <mergeCell ref="C19:D19"/>
    <mergeCell ref="M19:N19"/>
    <mergeCell ref="C20:D20"/>
    <mergeCell ref="M20:N20"/>
    <mergeCell ref="I24:N24"/>
    <mergeCell ref="C30:I30"/>
    <mergeCell ref="K30:N30"/>
    <mergeCell ref="C31:I31"/>
    <mergeCell ref="K31:N31"/>
    <mergeCell ref="C27:I27"/>
    <mergeCell ref="K27:N27"/>
    <mergeCell ref="C28:I28"/>
    <mergeCell ref="K28:N28"/>
    <mergeCell ref="C29:I29"/>
    <mergeCell ref="K29:N29"/>
  </mergeCells>
  <printOptions horizontalCentered="1"/>
  <pageMargins left="0.7" right="0.7" top="0.75" bottom="0.75" header="0.511811023622047" footer="0.511811023622047"/>
  <pageSetup paperSize="9" scale="61" fitToHeight="0" orientation="landscape" r:id="rId1"/>
  <rowBreaks count="1" manualBreakCount="1">
    <brk id="1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ZADANIE 2</vt:lpstr>
      <vt:lpstr>'ZADANIE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Violetta Mazurkiewicz - QIAGEN</cp:lastModifiedBy>
  <cp:revision>152</cp:revision>
  <cp:lastPrinted>2024-08-29T06:26:58Z</cp:lastPrinted>
  <dcterms:created xsi:type="dcterms:W3CDTF">2019-02-04T11:59:38Z</dcterms:created>
  <dcterms:modified xsi:type="dcterms:W3CDTF">2024-10-01T07:57:24Z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0x0101006675F67A6001E74ABC9CE1461DB73022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