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sk\Desktop\ZP\duży przetarg\15.01.2025\"/>
    </mc:Choice>
  </mc:AlternateContent>
  <xr:revisionPtr revIDLastSave="0" documentId="8_{FD9862F8-B072-4F98-AFD8-A8B575EF3076}" xr6:coauthVersionLast="47" xr6:coauthVersionMax="47" xr10:uidLastSave="{00000000-0000-0000-0000-000000000000}"/>
  <bookViews>
    <workbookView xWindow="28680" yWindow="-120" windowWidth="29040" windowHeight="15720" xr2:uid="{1744F29E-48E3-41C9-9F47-E2B1EF05EE13}"/>
  </bookViews>
  <sheets>
    <sheet name="Formularz ofertowy_1" sheetId="5" r:id="rId1"/>
    <sheet name="Raport - alokacja sprzętu" sheetId="6" r:id="rId2"/>
    <sheet name="Operator Płatności" sheetId="4" r:id="rId3"/>
    <sheet name="Operator GSM" sheetId="7" r:id="rId4"/>
  </sheets>
  <definedNames>
    <definedName name="_Toc178699699" localSheetId="0">'Formularz ofertowy_1'!#REF!</definedName>
    <definedName name="_Toc178699700" localSheetId="0">'Formularz ofertowy_1'!$C$45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K33" i="5"/>
  <c r="K74" i="5"/>
  <c r="C68" i="4"/>
  <c r="K31" i="5" l="1"/>
  <c r="K78" i="5"/>
  <c r="K34" i="5"/>
  <c r="K54" i="5"/>
  <c r="K53" i="5"/>
  <c r="K51" i="5"/>
  <c r="K49" i="5"/>
  <c r="K10" i="5"/>
  <c r="K43" i="5"/>
  <c r="J32" i="5"/>
  <c r="I14" i="5"/>
  <c r="K83" i="5"/>
  <c r="K79" i="5"/>
  <c r="K80" i="5"/>
  <c r="K81" i="5"/>
  <c r="K82" i="5"/>
  <c r="K40" i="5"/>
  <c r="K41" i="5" s="1"/>
  <c r="K44" i="5" s="1"/>
  <c r="K55" i="5" l="1"/>
  <c r="K32" i="5"/>
  <c r="K35" i="5" s="1"/>
  <c r="I34" i="5"/>
  <c r="K76" i="5" l="1"/>
  <c r="K77" i="5"/>
  <c r="K68" i="5"/>
  <c r="K69" i="5" s="1"/>
  <c r="K62" i="5"/>
  <c r="K61" i="5"/>
  <c r="K63" i="5" s="1"/>
  <c r="K11" i="5"/>
  <c r="K13" i="5"/>
  <c r="K8" i="5"/>
  <c r="H9" i="4"/>
  <c r="H10" i="4"/>
  <c r="J10" i="4" s="1"/>
  <c r="H11" i="4"/>
  <c r="J11" i="4" s="1"/>
  <c r="H12" i="4"/>
  <c r="J12" i="4" s="1"/>
  <c r="H13" i="4"/>
  <c r="J13" i="4" s="1"/>
  <c r="H14" i="4"/>
  <c r="J14" i="4" s="1"/>
  <c r="H15" i="4"/>
  <c r="J15" i="4" s="1"/>
  <c r="H16" i="4"/>
  <c r="J16" i="4" s="1"/>
  <c r="H17" i="4"/>
  <c r="J17" i="4" s="1"/>
  <c r="H18" i="4"/>
  <c r="J18" i="4" s="1"/>
  <c r="H19" i="4"/>
  <c r="J19" i="4" s="1"/>
  <c r="H25" i="4"/>
  <c r="J25" i="4" s="1"/>
  <c r="H26" i="4"/>
  <c r="J26" i="4" s="1"/>
  <c r="H27" i="4"/>
  <c r="J27" i="4" s="1"/>
  <c r="H28" i="4"/>
  <c r="J28" i="4" s="1"/>
  <c r="H29" i="4"/>
  <c r="J29" i="4" s="1"/>
  <c r="H30" i="4"/>
  <c r="J30" i="4" s="1"/>
  <c r="H31" i="4"/>
  <c r="J31" i="4" s="1"/>
  <c r="H32" i="4"/>
  <c r="J32" i="4" s="1"/>
  <c r="H33" i="4"/>
  <c r="J33" i="4" s="1"/>
  <c r="G40" i="4"/>
  <c r="I40" i="4"/>
  <c r="G41" i="4"/>
  <c r="I41" i="4"/>
  <c r="G42" i="4"/>
  <c r="I42" i="4"/>
  <c r="C67" i="4"/>
  <c r="C85" i="4" s="1"/>
  <c r="E73" i="4"/>
  <c r="G73" i="4" s="1"/>
  <c r="C86" i="4" s="1"/>
  <c r="E77" i="4"/>
  <c r="E78" i="4"/>
  <c r="E81" i="4" s="1"/>
  <c r="C87" i="4" s="1"/>
  <c r="E79" i="4"/>
  <c r="J9" i="4" l="1"/>
  <c r="J20" i="4" s="1"/>
  <c r="C47" i="4" s="1"/>
  <c r="H20" i="4"/>
  <c r="K84" i="5"/>
  <c r="K14" i="5"/>
  <c r="F9" i="5"/>
  <c r="K9" i="5" s="1"/>
  <c r="K12" i="5" s="1"/>
  <c r="I43" i="4"/>
  <c r="C49" i="4" s="1"/>
  <c r="J34" i="4"/>
  <c r="C48" i="4" s="1"/>
  <c r="C88" i="4"/>
  <c r="K23" i="5" s="1"/>
  <c r="K15" i="5" l="1"/>
  <c r="C50" i="4"/>
  <c r="K21" i="5" s="1"/>
  <c r="K22" i="5" l="1"/>
  <c r="K24" i="5" l="1"/>
  <c r="K25" i="5" s="1"/>
  <c r="K8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tc={94B2FBDB-9E09-4A54-A3D8-93833AA8BCB1}</author>
  </authors>
  <commentList>
    <comment ref="M6" authorId="0" shapeId="0" xr:uid="{94B2FBDB-9E09-4A54-A3D8-93833AA8BCB1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o ile dotyczy</t>
      </text>
    </comment>
  </commentList>
</comments>
</file>

<file path=xl/sharedStrings.xml><?xml version="1.0" encoding="utf-8"?>
<sst xmlns="http://schemas.openxmlformats.org/spreadsheetml/2006/main" count="448" uniqueCount="280">
  <si>
    <t>Szczegółowy formularz ofertowy</t>
  </si>
  <si>
    <t xml:space="preserve">1. Usługi transmisji danych APN (Usługi GSM) </t>
  </si>
  <si>
    <t>Nazwa Podzadania</t>
  </si>
  <si>
    <t>Opis</t>
  </si>
  <si>
    <t>Pozycja</t>
  </si>
  <si>
    <t>ilość</t>
  </si>
  <si>
    <t>Uwagi do ilości</t>
  </si>
  <si>
    <t>Jednostka</t>
  </si>
  <si>
    <t>Cena Jednostkowa brutto</t>
  </si>
  <si>
    <t>Uwagi Zamawiającego do ceny jednostkowej</t>
  </si>
  <si>
    <t>Wartośc  brutto</t>
  </si>
  <si>
    <t>Uwagi</t>
  </si>
  <si>
    <t>Maksymalna ilość  usług przewidziana przez Zamawiającego</t>
  </si>
  <si>
    <t>1.1</t>
  </si>
  <si>
    <t>Dostawa kart SIM</t>
  </si>
  <si>
    <t>Ilość zgodna z •	załącznikiem nr 1 do OPZ pojazdy komunikacji miejskiej- Wykaz-dostarczonych-urządzeń.xlsx oraz •	załącznikiem nr. 2 do OPZ - kolej - lokalizacja i wykaz urzadzeń.docx</t>
  </si>
  <si>
    <t>szt</t>
  </si>
  <si>
    <t>do ilości maksymalnej wskazanej w kolumnie 4</t>
  </si>
  <si>
    <t>1.2</t>
  </si>
  <si>
    <t>Montaż Kart SIM</t>
  </si>
  <si>
    <t>1.3</t>
  </si>
  <si>
    <t>Obsługa kart SIM w ramach punktu 2.1.2.4 - Załącznik nr. 3 do OPZ -  Opis przedmiotu zamówienia w ramach Usługi transmisji danych APN (Usługi GSM)</t>
  </si>
  <si>
    <t>Ryczałt miesięczny dla sumy kart wskazanej w pozycjiDostawa kart SIM</t>
  </si>
  <si>
    <t>zgodnie z kolumną 4</t>
  </si>
  <si>
    <t>1.5</t>
  </si>
  <si>
    <t xml:space="preserve">Zapewnienie  transmisji danych </t>
  </si>
  <si>
    <t>Pakiet 400 GB</t>
  </si>
  <si>
    <t>pakiet/miesiąc</t>
  </si>
  <si>
    <t>1.6</t>
  </si>
  <si>
    <t>Suma pozycji z zakresu kryterium P1</t>
  </si>
  <si>
    <t>1.7</t>
  </si>
  <si>
    <t>Dodatkowy pakiet 25 GB</t>
  </si>
  <si>
    <t>Cena jednostkowa przy założeniu dostawy do 100 pakietów rocznie</t>
  </si>
  <si>
    <t>pakiet 25 GB</t>
  </si>
  <si>
    <t xml:space="preserve"> od 0 do 350 Pakietów</t>
  </si>
  <si>
    <t>Pozycja z zakresu kryterium P2</t>
  </si>
  <si>
    <t>2.Usługa płatnicza (MRP)</t>
  </si>
  <si>
    <t>Maksymalna ilość usług przewidziana przez Zamawiającego</t>
  </si>
  <si>
    <t>2</t>
  </si>
  <si>
    <t>Usługa płatnicza (MRP)</t>
  </si>
  <si>
    <t>Proszę o wypełnienie zakładki "Operator Płatności"</t>
  </si>
  <si>
    <t>2.1</t>
  </si>
  <si>
    <t>Suma opłat zmiennych w ramach usługi Operatora Płatności</t>
  </si>
  <si>
    <t>Miesięczna opłata</t>
  </si>
  <si>
    <t>pozycja przenoszona z formularza operatora płatności</t>
  </si>
  <si>
    <t>zgodnie z akruszem -Operator płatności</t>
  </si>
  <si>
    <t>2.2</t>
  </si>
  <si>
    <t>Suma pozycji z zakresu kryterium P4</t>
  </si>
  <si>
    <t>2.3</t>
  </si>
  <si>
    <t>Suma opłat stałych w ramach usługi Operatora Płatności</t>
  </si>
  <si>
    <t>2.4</t>
  </si>
  <si>
    <t>Suma pozycji z zakresu kryterium P3</t>
  </si>
  <si>
    <t>3.Usługa Operatora Chmury</t>
  </si>
  <si>
    <t xml:space="preserve">Wartość upustu </t>
  </si>
  <si>
    <t>Maksymalna wartość  usług przewidziana przez Zamawiającego</t>
  </si>
  <si>
    <t>3</t>
  </si>
  <si>
    <t>Usługa Operatora Chmury</t>
  </si>
  <si>
    <t xml:space="preserve">Przedmiotem zamówienia jest dostarczenie subskrypcji usług chmurowych Azure w modelu licencyjnym Cloud Solution Provider (CSP) na okres zgodnie z 3. Podmiot zamówienia w Opis Przedmiotu zamówienia. </t>
  </si>
  <si>
    <t>3.1</t>
  </si>
  <si>
    <t>Zadanie Chmura Obliczeniowa</t>
  </si>
  <si>
    <t xml:space="preserve">wyliczenie subskkrycji jak i cena listowa produktów może ulec zmianie w wyniku zmian Vendora jak i optymalizacji infrastruktury </t>
  </si>
  <si>
    <t xml:space="preserve">miesięczna opłąta za zestawienie usług (subskrypcja) </t>
  </si>
  <si>
    <t>Proszę podać upust od  ceny jednostkowej zgodnej z cennikiem kalkulatora Azure</t>
  </si>
  <si>
    <t>3.2</t>
  </si>
  <si>
    <t>Suma pozycji z zakresu kryterium P5</t>
  </si>
  <si>
    <t>3.3</t>
  </si>
  <si>
    <t>Optymalizaja architektury chmury, wynikających z nowych lub zmienionych usług Azure Cloud</t>
  </si>
  <si>
    <t>1 optymalizacja architektury</t>
  </si>
  <si>
    <t>przewiduje się dokonanie nie więcej niż 6 optymalizacji, które zostaną przemnożone przez cenę jednej konsultacji</t>
  </si>
  <si>
    <t>3.4</t>
  </si>
  <si>
    <t>3.2	Zarządzanie usługami IT (IT Service Management – ITSM)</t>
  </si>
  <si>
    <t>4.0</t>
  </si>
  <si>
    <t xml:space="preserve">Utrzymanie ciągłości działania Systemu FALA </t>
  </si>
  <si>
    <t>Utrzymanie ciągłości działania Systemu FALA opisanych w OPZ  zgodnie z pozycjami wymienionymi w kolumnie 3 "Pozycja"</t>
  </si>
  <si>
    <t xml:space="preserve">pozycje 3.2.OPZ-punkty 3.2.1-3.2.6
</t>
  </si>
  <si>
    <t>ryczałt miesięczny</t>
  </si>
  <si>
    <t>4.1</t>
  </si>
  <si>
    <t>Suma pozycji z zakresu kryterium P6</t>
  </si>
  <si>
    <t>4.2</t>
  </si>
  <si>
    <t xml:space="preserve">Wartość serwisowania infrastruktury , Wartość prowadzenia magazynu </t>
  </si>
  <si>
    <t>Serwisowanie infrastruktury opisane w OPZ zgodnie z pozycjami wymienionymi w kolumnie 3 "Pozycja"</t>
  </si>
  <si>
    <t xml:space="preserve">pozycje 3.2.7 OPZ
</t>
  </si>
  <si>
    <t>4.3</t>
  </si>
  <si>
    <t>Suma pozycji z zakresu kryterium P12</t>
  </si>
  <si>
    <t>5. Konfiguracja biznesowa-Zarządzanie alokacją sprzętu</t>
  </si>
  <si>
    <t>5.1</t>
  </si>
  <si>
    <t>Zarządzanie alokacją sprzętu</t>
  </si>
  <si>
    <t>Alokacja sprzętu opisana w OPZ zgodnie z pozycjami wymienionymi w kolumnie 3 "Pozycja"</t>
  </si>
  <si>
    <r>
      <rPr>
        <sz val="9"/>
        <color theme="1"/>
        <rFont val="Arial"/>
        <family val="2"/>
        <charset val="238"/>
      </rPr>
      <t xml:space="preserve"> Pozycje zgodnie z rozdziałem 3.3.1 OPZ</t>
    </r>
    <r>
      <rPr>
        <sz val="11"/>
        <color theme="1"/>
        <rFont val="Arial"/>
        <family val="2"/>
        <charset val="238"/>
      </rPr>
      <t xml:space="preserve"> a.	relokacja na przystankach i stacjach kolejowych – zmiana konfiguracji w Systemie, </t>
    </r>
  </si>
  <si>
    <t>per walidator</t>
  </si>
  <si>
    <t>od 0 do ilości maksymalnej wskazanej w kolumnie 4</t>
  </si>
  <si>
    <t>5.2</t>
  </si>
  <si>
    <t>Suma pozycji z zakresu kryterium P15</t>
  </si>
  <si>
    <t>5.3</t>
  </si>
  <si>
    <r>
      <rPr>
        <sz val="9"/>
        <color theme="1"/>
        <rFont val="Arial"/>
        <family val="2"/>
        <charset val="238"/>
      </rPr>
      <t>Pozycje zgodnie z rozdziałem 3.3.1 OPZ</t>
    </r>
    <r>
      <rPr>
        <sz val="9"/>
        <color theme="1"/>
        <rFont val="Times New Roman"/>
        <family val="1"/>
        <charset val="238"/>
      </rPr>
      <t>,</t>
    </r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Arial"/>
        <family val="2"/>
        <charset val="238"/>
      </rPr>
      <t>b.	relokacje w pojazdach- zmiana konfiguracji w systemie.</t>
    </r>
  </si>
  <si>
    <t>per pojazd</t>
  </si>
  <si>
    <t>5.4</t>
  </si>
  <si>
    <t>Suma pozycji z zakresu kryterium P17</t>
  </si>
  <si>
    <t>5.5</t>
  </si>
  <si>
    <r>
      <rPr>
        <sz val="9"/>
        <color theme="1"/>
        <rFont val="Arial"/>
        <family val="2"/>
        <charset val="238"/>
      </rPr>
      <t>Pozycje zgodnie z rozdziałem 3.3.1 OPZ</t>
    </r>
    <r>
      <rPr>
        <sz val="7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c.	nowe instalacje w pojazdach (wykonywane zgodnie z :Projekty szczegółowe Instalacji elektrycznych systemu FALA w pojazdach),</t>
    </r>
  </si>
  <si>
    <t>5.6</t>
  </si>
  <si>
    <r>
      <rPr>
        <sz val="9"/>
        <color theme="1"/>
        <rFont val="Arial"/>
        <family val="2"/>
        <charset val="238"/>
      </rPr>
      <t xml:space="preserve">Pozycje zgodnie z rozdziałem 3.3.1 OPZ </t>
    </r>
    <r>
      <rPr>
        <sz val="9"/>
        <color theme="1"/>
        <rFont val="Times New Roman"/>
        <family val="1"/>
        <charset val="238"/>
      </rPr>
      <t xml:space="preserve"> </t>
    </r>
    <r>
      <rPr>
        <sz val="11"/>
        <color theme="1"/>
        <rFont val="Arial"/>
        <family val="2"/>
        <charset val="238"/>
      </rPr>
      <t>2.	Obsługa dodania nowego organizatora, przewoźnika, rezygnacja organizatora, przewoźnika w obszarze infrastruktury - zmiana parametryzacji z związku ze zmianami organizacyjnymi.</t>
    </r>
  </si>
  <si>
    <t>Per podmiot</t>
  </si>
  <si>
    <t>6. Pozostałe</t>
  </si>
  <si>
    <t>6.1</t>
  </si>
  <si>
    <t>Pozostałe</t>
  </si>
  <si>
    <t>Zarządzanie polityką bezpieczeństwa</t>
  </si>
  <si>
    <t>Pozycje zgodnie z rozdziałem 3.4.1 OPZ</t>
  </si>
  <si>
    <t>6.2</t>
  </si>
  <si>
    <t>Zarządzanie szkoleniami</t>
  </si>
  <si>
    <t>Pozycje zgodnie z rozdziałem 3.4.2 OPZ</t>
  </si>
  <si>
    <t>godzina</t>
  </si>
  <si>
    <t>7. Konsultacje</t>
  </si>
  <si>
    <t>Konsultacje</t>
  </si>
  <si>
    <t>Pozycje zgodnie z rozdziałem 3.5 OPZ</t>
  </si>
  <si>
    <t>8. Opcje- Usługi w ramach prawa opcji - jeżeli zostanie wykorzystana</t>
  </si>
  <si>
    <t>Maksymalna wartość/ilość  usług przewidziana przez Zamawiającego</t>
  </si>
  <si>
    <t>8.1</t>
  </si>
  <si>
    <t>Opcje</t>
  </si>
  <si>
    <t>Usługi modyfikacji Systemu (godziny usług)</t>
  </si>
  <si>
    <t>Pozycje zgodnie z rozdziałem 3.6.1 OPZ</t>
  </si>
  <si>
    <t>Nie więcej niż 10 000 godzin</t>
  </si>
  <si>
    <t>Suma pozycji z zakresu kryterium P7</t>
  </si>
  <si>
    <t>8.2</t>
  </si>
  <si>
    <t>Wdrożenie Systemu PZUM w kolejnym JST</t>
  </si>
  <si>
    <t>Pozycje zgodnie z rozdziałem 3.6.2 OPZ</t>
  </si>
  <si>
    <t>Obsługa nowego JST z liczbą pojazdów do 50</t>
  </si>
  <si>
    <t>8.3</t>
  </si>
  <si>
    <t>Wprowadzenie nowego typu urządzeń kontrolerskich w ramach Systemu:</t>
  </si>
  <si>
    <t>Pozycje zgodnie z rozdziałem 3.6.3 OPZ</t>
  </si>
  <si>
    <t>Całość prac</t>
  </si>
  <si>
    <t>8.4</t>
  </si>
  <si>
    <t>Subskrypcja (dwh) </t>
  </si>
  <si>
    <t>Upust od Kalkulatora Azure</t>
  </si>
  <si>
    <t>Koszt subskrypcji miesięcznej</t>
  </si>
  <si>
    <t xml:space="preserve">od 0 do 860000 pln w trakcie trwania umowy tj maksymalnie średniomiesięcznie do 20 000 pln </t>
  </si>
  <si>
    <t>8.5</t>
  </si>
  <si>
    <t>Zadanie Licencja MS PowerBI</t>
  </si>
  <si>
    <t xml:space="preserve">20 subskrypcje usług chmurowych PowerBI Pro User (AAA-12628) </t>
  </si>
  <si>
    <t>Koszt 20 licencji na okres trwania projektu czyli 43 miesięcy</t>
  </si>
  <si>
    <t>8.6</t>
  </si>
  <si>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Arial"/>
        <family val="2"/>
        <charset val="238"/>
      </rPr>
      <t>Zadanie Audyt Cyber HD</t>
    </r>
  </si>
  <si>
    <t>Audyt Cyber HD</t>
  </si>
  <si>
    <t>Przeprowadzenie 1 audytu</t>
  </si>
  <si>
    <t>8.7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</si>
  <si>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Arial"/>
        <family val="2"/>
        <charset val="238"/>
      </rPr>
      <t>Zadanie Narzędzia SOC1/SOC2/SEIM</t>
    </r>
  </si>
  <si>
    <t xml:space="preserve">dostarczenie narzędzi typu usługi SOC 1 / SOC 2 / SIEM dla środowiska Chmurowego oraz wewnętrznego Systemu IB </t>
  </si>
  <si>
    <t xml:space="preserve">Dostarczenia narzędzia wraz z wdrożeniem </t>
  </si>
  <si>
    <t>8.8</t>
  </si>
  <si>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Arial"/>
        <family val="2"/>
        <charset val="238"/>
      </rPr>
      <t>Zadanie Obsługa/Wsparcie SOC1/SOC2/SEIM</t>
    </r>
  </si>
  <si>
    <t xml:space="preserve">Wsparcie miesięczne </t>
  </si>
  <si>
    <t>Wsparcie w okresie trwania projektu</t>
  </si>
  <si>
    <t>8.9</t>
  </si>
  <si>
    <t>Zadanie– Szkolenia Firmowe</t>
  </si>
  <si>
    <t>Godzina szkoleniowana</t>
  </si>
  <si>
    <t xml:space="preserve">Maksymalnie 40 godzin szkoleń w siedzibie Zamawiającego </t>
  </si>
  <si>
    <t>Suma Wartości Oferty:</t>
  </si>
  <si>
    <t>Oferowany poziom SLA</t>
  </si>
  <si>
    <t>SLA Aplikacyjne -Kryterium określa gwarantowaną przez oferenta stopień SLA Aplikacyjne</t>
  </si>
  <si>
    <t>Raport miesięczny: 5. Konfiguracja biznesowa-Zarządzanie alokacją sprzętu</t>
  </si>
  <si>
    <t>rodzaj usługi</t>
  </si>
  <si>
    <t>opłata netto</t>
  </si>
  <si>
    <t xml:space="preserve">wartośc netto </t>
  </si>
  <si>
    <t>P15</t>
  </si>
  <si>
    <t>5.1 walidator A1 wraz z konfiguracją</t>
  </si>
  <si>
    <t>5.1 walidator A2 wraz z konfiguracją</t>
  </si>
  <si>
    <t>suma P15</t>
  </si>
  <si>
    <t>P17</t>
  </si>
  <si>
    <t>5.3 walidator B1 wraz z konfiguracją</t>
  </si>
  <si>
    <t>5.3 walidator B2 wraz z konfiguracją</t>
  </si>
  <si>
    <t>suma P17</t>
  </si>
  <si>
    <t>5.5 nowe instalacje w pojazdach</t>
  </si>
  <si>
    <t>5.6 zmiana parametryzacji</t>
  </si>
  <si>
    <t>suma:</t>
  </si>
  <si>
    <t>Załącznik nr 3a do SWZ</t>
  </si>
  <si>
    <t>1.</t>
  </si>
  <si>
    <t>Opłaty zmienne w ramach usługi Operatora Płatności</t>
  </si>
  <si>
    <t>a)</t>
  </si>
  <si>
    <r>
      <t xml:space="preserve">Za usługi technicznej autoryzacji i rozliczeń określone Umową, w tym rozliczenia transakcji dokonanych instrumentami płatniczymi </t>
    </r>
    <r>
      <rPr>
        <b/>
        <sz val="11"/>
        <color rgb="FF000000"/>
        <rFont val="Arial"/>
        <family val="2"/>
        <charset val="238"/>
      </rPr>
      <t xml:space="preserve">w środowisku online </t>
    </r>
    <r>
      <rPr>
        <sz val="11"/>
        <color rgb="FF000000"/>
        <rFont val="Arial"/>
        <family val="2"/>
        <charset val="238"/>
      </rPr>
      <t>(</t>
    </r>
    <r>
      <rPr>
        <b/>
        <sz val="11"/>
        <color rgb="FF000000"/>
        <rFont val="Arial"/>
        <family val="2"/>
        <charset val="238"/>
      </rPr>
      <t>serwis internetowy FALA i dedykowana aplikacja mobilna</t>
    </r>
    <r>
      <rPr>
        <sz val="11"/>
        <color rgb="FF000000"/>
        <rFont val="Arial"/>
        <family val="2"/>
        <charset val="238"/>
      </rPr>
      <t>), naliczona zostanie miesięczna opłata na rzecz Operatora Płatności (w tym organizacji kartowych) od wartości i liczby dokonanych transakcji wg wskazanego poniżej schematu:</t>
    </r>
  </si>
  <si>
    <t>Nazwa systemu płatniczego</t>
  </si>
  <si>
    <t>Opłata OP na rzecz organizacji kartowych naliczana od wartości transakcji (%)</t>
  </si>
  <si>
    <r>
      <t xml:space="preserve">Opłata dla OP naliczana od wartości transakcji (%)
</t>
    </r>
    <r>
      <rPr>
        <i/>
        <sz val="11"/>
        <color theme="1"/>
        <rFont val="Arial"/>
        <family val="2"/>
        <charset val="238"/>
      </rPr>
      <t>nie zawiera wartości wykazanej w  kol. 2</t>
    </r>
  </si>
  <si>
    <t>Opłata dla OP naliczana od pojedynczej transakcji
(PLN)</t>
  </si>
  <si>
    <t>Szacowana liczba transakcji on-line w miesiącu (średnia miesięczna dla całęgo okresu trwania umowy)</t>
  </si>
  <si>
    <t>Szacowana miesięczna wartość obrotu 
(PLN)-średnia miesięczna dla całego okresu trwania umowy</t>
  </si>
  <si>
    <t>Łączna Opłata miesięczna 
(PLN)</t>
  </si>
  <si>
    <t>Okres trwania umowy (liczba miesięcy)</t>
  </si>
  <si>
    <t>Wartość Opłaty w całym okresie umowy</t>
  </si>
  <si>
    <t>7=(2+3)%x6+4x5</t>
  </si>
  <si>
    <t>9=7x8</t>
  </si>
  <si>
    <t>MasterCard konsumenckie kredytowe</t>
  </si>
  <si>
    <t>MasterCard konsumenckie i debetowe</t>
  </si>
  <si>
    <t>MasterCard komercyjne biznesowe</t>
  </si>
  <si>
    <t>Maestro</t>
  </si>
  <si>
    <t>MasterCard World, MasterCard World Signia</t>
  </si>
  <si>
    <t>VISA konsumenckie obciążeniowe i kredytowe</t>
  </si>
  <si>
    <t>VISA konsumenckie debetowe</t>
  </si>
  <si>
    <t>VISA komercyjne i biznesowe</t>
  </si>
  <si>
    <t>Pozostałe karty płatnicze</t>
  </si>
  <si>
    <t>BLIK</t>
  </si>
  <si>
    <t>Przelewy bankowe</t>
  </si>
  <si>
    <t>Razem:</t>
  </si>
  <si>
    <t>b)</t>
  </si>
  <si>
    <r>
      <t xml:space="preserve">Za usługi technicznej autoryzacji i rozliczeń określone Umową, w tym rozliczenia transakcji dokonanych instrumentami płatniczymi EMV </t>
    </r>
    <r>
      <rPr>
        <b/>
        <sz val="11"/>
        <color rgb="FF000000"/>
        <rFont val="Arial"/>
        <family val="2"/>
        <charset val="238"/>
      </rPr>
      <t>w Urządzeniach Walidujących systemu FALA</t>
    </r>
    <r>
      <rPr>
        <sz val="11"/>
        <color rgb="FF000000"/>
        <rFont val="Arial"/>
        <family val="2"/>
        <charset val="238"/>
      </rPr>
      <t xml:space="preserve">  naliczona zostanie miesięczna opłata na rzecz Operatora Płatności (w tym organizacji kartowych) od wartości i liczby dokonanych transakcji wg wskazanego poniżej schematu:</t>
    </r>
  </si>
  <si>
    <r>
      <t xml:space="preserve">Opłata dla OP naliczana od wartości transakcji (%)
</t>
    </r>
    <r>
      <rPr>
        <i/>
        <sz val="11"/>
        <color theme="1"/>
        <rFont val="Arial"/>
        <family val="2"/>
        <charset val="238"/>
      </rPr>
      <t>nie zawiera wartości zawartej w  kol. 2</t>
    </r>
  </si>
  <si>
    <t>Szacowana miesięczna wartość obrotu --średnia miesięczna dla całego okresu trwania umowy
(PLN)</t>
  </si>
  <si>
    <t>MasterCard World, MastęrCarg World Signia</t>
  </si>
  <si>
    <t>c)</t>
  </si>
  <si>
    <t>Opłata z tytułu dociążenia, odciążenia lub zwrotu danej transakcji</t>
  </si>
  <si>
    <t>Koszt jednostki rozliczeniowej</t>
  </si>
  <si>
    <t>Szacowane liczba transakcji / mies.</t>
  </si>
  <si>
    <t>Wartość transakcji miesięcznie</t>
  </si>
  <si>
    <t>Łączna opłata PLN/miesiąc</t>
  </si>
  <si>
    <t>Okres trwania umowy (miesiące)</t>
  </si>
  <si>
    <t>wyrażona w:</t>
  </si>
  <si>
    <t>6=2x4x5</t>
  </si>
  <si>
    <t>8=6x7</t>
  </si>
  <si>
    <t>Transakcje dokonane instrumentami płatniczymi EMV w Urządzeniach Walidujących systemu FALA</t>
  </si>
  <si>
    <t>PLN/szt</t>
  </si>
  <si>
    <t>nd</t>
  </si>
  <si>
    <t>Transakcje dociążenia dokonane instrumentami płatniczymi w środowisku online</t>
  </si>
  <si>
    <t>% dociążenia</t>
  </si>
  <si>
    <t>Transakcje odciążenia lub zwrotu dokonane instrumentami płatniczymi w środowisku online</t>
  </si>
  <si>
    <t>PLN/zwrot</t>
  </si>
  <si>
    <t>Poz. 1 a)</t>
  </si>
  <si>
    <t>Poz. 1 b)</t>
  </si>
  <si>
    <t>Poz. 1 c)</t>
  </si>
  <si>
    <r>
      <t xml:space="preserve">Suma opłat zmiennych w ramach usługi Operatora Płatności
</t>
    </r>
    <r>
      <rPr>
        <sz val="11"/>
        <color rgb="FF000000"/>
        <rFont val="Arial"/>
        <family val="2"/>
        <charset val="238"/>
      </rPr>
      <t>(</t>
    </r>
    <r>
      <rPr>
        <sz val="9"/>
        <color rgb="FF000000"/>
        <rFont val="Arial"/>
        <family val="2"/>
        <charset val="238"/>
      </rPr>
      <t>Wartość należy przenieść do Formularza ofertowego)</t>
    </r>
  </si>
  <si>
    <t>2.</t>
  </si>
  <si>
    <t>Opłaty stałe w ramach usługi Operatora Płatności</t>
  </si>
  <si>
    <t>Opłata roczna (tj. płatna za każdy rok kalendarzowy obowiązywania Umowy) uzależniona od kwoty obrotu rocznego Operatora Płatności, wygenerowanego w ramach Umowy, wg poniższej tabeli:</t>
  </si>
  <si>
    <t>Obrót roczny wygenerowany w ramach Umowy</t>
  </si>
  <si>
    <t>Opłata roczna
(PLN)</t>
  </si>
  <si>
    <t>do 50 000 000,00 PLN</t>
  </si>
  <si>
    <t>50 000 000,01 PLN - 100 000 000,00 PLN</t>
  </si>
  <si>
    <t>100 000 000,01 PLN - 150 000 000,00 PLN</t>
  </si>
  <si>
    <t>150 000 000,01 PLN - 200 000 000,00 PLN</t>
  </si>
  <si>
    <t>200 000 000,01 PLN - 250 000 000,00 PLN</t>
  </si>
  <si>
    <t>250 000 000,01 PLN - 300 000 000,00 PLN</t>
  </si>
  <si>
    <t>300 000 000,01 PLN - 350 000 000,00 PLN</t>
  </si>
  <si>
    <t>powyżej 350 000 000,00 PLN</t>
  </si>
  <si>
    <r>
      <rPr>
        <b/>
        <sz val="11"/>
        <color rgb="FF000000"/>
        <rFont val="Arial"/>
        <family val="2"/>
        <charset val="238"/>
      </rPr>
      <t>Uwaga:</t>
    </r>
    <r>
      <rPr>
        <sz val="11"/>
        <color rgb="FF000000"/>
        <rFont val="Arial"/>
        <family val="2"/>
        <charset val="238"/>
      </rPr>
      <t xml:space="preserve"> Do oceny oferty w ramach kryterium oceny ofert oraz określenia wartości umowy zostanie przyjęta średnia  arytmetyczna zaoferowanych opłat rocznych pomnożona przez okres 4 lat obowiązywania umowy</t>
    </r>
  </si>
  <si>
    <t>Średnia arytmetyczna opłat rocznych</t>
  </si>
  <si>
    <t>Średnia arytmetyczna opłat rocznych pomnożona przez 4 lata</t>
  </si>
  <si>
    <t>Miesięczne wynagrodzenie Operatora Płatności za każde zdalnie monitorowane aktywne Urządzenie Walidujące.</t>
  </si>
  <si>
    <t>Jednostka rozliczeniowa</t>
  </si>
  <si>
    <t>Miesięczna opłata dla OP za jedno Urządzenie Walidujące</t>
  </si>
  <si>
    <t>Szacunkowa liczba Urządzeń Walidujących</t>
  </si>
  <si>
    <t>Okres trwania umowy 
(liczba miesięcy)</t>
  </si>
  <si>
    <t>4=2x3</t>
  </si>
  <si>
    <t>6=4x5</t>
  </si>
  <si>
    <t>Łączna liczba Urządzeń Walidujących systemu FALA podłączonych do Systemu Operatora Płatności w danym miesiącu oznacza największą liczbę Urządzeń Walidujących systemu FALA jednocześnie podłączonych do Systemu Operatora Płatności w danym miesiącu</t>
  </si>
  <si>
    <t>Pozostałe koszty stałe</t>
  </si>
  <si>
    <t>Opłata miesięczna PLN</t>
  </si>
  <si>
    <t>Opłata za utrzymanie funkcjonalności tokenizacji</t>
  </si>
  <si>
    <t>Zwrot kosztów za rachunek bankowy mass collect</t>
  </si>
  <si>
    <t xml:space="preserve">Opłata miesięczna za utrzymanie usług Operatora Płatności </t>
  </si>
  <si>
    <t>Inne opłaty (zsumowane w okresie czasu trwania umowy i podzielone na okres miesięczny)</t>
  </si>
  <si>
    <t>Poz. 2 a)</t>
  </si>
  <si>
    <t>Poz. 2 b)</t>
  </si>
  <si>
    <t>Poz. 2 c)</t>
  </si>
  <si>
    <r>
      <t xml:space="preserve">Suma opłat stałych w ramach usługi Operatora Płatności
</t>
    </r>
    <r>
      <rPr>
        <sz val="11"/>
        <color rgb="FF000000"/>
        <rFont val="Arial"/>
        <family val="2"/>
        <charset val="238"/>
      </rPr>
      <t>(</t>
    </r>
    <r>
      <rPr>
        <sz val="9"/>
        <color rgb="FF000000"/>
        <rFont val="Arial"/>
        <family val="2"/>
        <charset val="238"/>
      </rPr>
      <t>Wartość należy przenieść do Formularza ofertowego)</t>
    </r>
  </si>
  <si>
    <t>UWAGA:
Komórki Szczegółowego formularza ofertowego zostały zablokowane do edycji, z wyjątkiem komórek zaznaczonych na zielono przeznaczonych do wypełninia przez Wykonawcę.
W celu złożenia oferty Zamawiajacy zaleca wygenerowanie Szczegółowego formularza ofertowego do pliku pdf, a następnie podpisanie go kwalifikowanym podpisem elektronicznym.</t>
  </si>
  <si>
    <t>Szczegółowy formularz ofertowy dla usług GSM (Załącznik nr 3 do OPZ)</t>
  </si>
  <si>
    <t>Nazwa</t>
  </si>
  <si>
    <t>Sztuk</t>
  </si>
  <si>
    <t>Ilość maksymalna</t>
  </si>
  <si>
    <t>Opłata  - netto</t>
  </si>
  <si>
    <t>Wartość netto</t>
  </si>
  <si>
    <t>P1</t>
  </si>
  <si>
    <t>Karta SIM (abonament miesięczny)</t>
  </si>
  <si>
    <t>Karta SIM - montaż</t>
  </si>
  <si>
    <t>APN</t>
  </si>
  <si>
    <t>Miesięczny pakiet 400GB danych</t>
  </si>
  <si>
    <t xml:space="preserve">Obsługa kart SIM </t>
  </si>
  <si>
    <t>suma P1:</t>
  </si>
  <si>
    <t>P2</t>
  </si>
  <si>
    <t>Dodatkowy pakiet danych 25GB</t>
  </si>
  <si>
    <t>suma P1 i P2:</t>
  </si>
  <si>
    <t xml:space="preserve">średnio miesięcznie (cena brutto) 250 000 pln miesięcznie: wyliczenie subskrypcji jak i cena listowa produktów może ulec zmianie w wyniku zmian Vendora jak i optymalizacji infrastruktury. Maksymalnie do kwoty 10mln zł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</si>
</sst>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3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ptos Narrow"/>
      <family val="2"/>
      <charset val="238"/>
      <scheme val="minor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7"/>
      <color theme="1"/>
      <name val="Times New Roman"/>
      <family val="1"/>
      <charset val="238"/>
    </font>
    <font>
      <sz val="11"/>
      <color rgb="FF006100"/>
      <name val="Aptos Narrow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.5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theme="4"/>
      <name val="Arial"/>
      <family val="2"/>
      <charset val="238"/>
    </font>
    <font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11.5"/>
      <color theme="1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Arial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2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82">
    <xf numFmtId="0" fontId="0" fillId="0" borderId="0" xfId="0"/>
    <xf numFmtId="0" fontId="0" fillId="0" borderId="2" xfId="0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6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/>
    <xf numFmtId="0" fontId="2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 wrapText="1" indent="6"/>
    </xf>
    <xf numFmtId="0" fontId="10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Border="1" applyAlignment="1">
      <alignment vertic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2" xfId="0" applyFont="1" applyBorder="1" applyAlignment="1">
      <alignment horizontal="left" vertical="center"/>
    </xf>
    <xf numFmtId="3" fontId="10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15" fillId="0" borderId="2" xfId="0" applyNumberFormat="1" applyFont="1" applyBorder="1"/>
    <xf numFmtId="0" fontId="16" fillId="0" borderId="0" xfId="0" applyFont="1"/>
    <xf numFmtId="3" fontId="10" fillId="0" borderId="0" xfId="0" applyNumberFormat="1" applyFont="1"/>
    <xf numFmtId="0" fontId="10" fillId="0" borderId="2" xfId="0" applyFont="1" applyBorder="1"/>
    <xf numFmtId="3" fontId="10" fillId="0" borderId="4" xfId="0" applyNumberFormat="1" applyFont="1" applyBorder="1"/>
    <xf numFmtId="0" fontId="2" fillId="0" borderId="0" xfId="0" applyFont="1" applyAlignment="1">
      <alignment horizontal="right"/>
    </xf>
    <xf numFmtId="2" fontId="10" fillId="0" borderId="0" xfId="0" applyNumberFormat="1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" fontId="15" fillId="2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16" fillId="0" borderId="0" xfId="0" applyFont="1" applyAlignment="1">
      <alignment wrapText="1"/>
    </xf>
    <xf numFmtId="2" fontId="15" fillId="2" borderId="2" xfId="0" applyNumberFormat="1" applyFont="1" applyFill="1" applyBorder="1" applyAlignment="1" applyProtection="1">
      <alignment vertical="center"/>
      <protection locked="0"/>
    </xf>
    <xf numFmtId="3" fontId="10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3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0" fillId="0" borderId="2" xfId="0" applyFont="1" applyBorder="1" applyAlignment="1">
      <alignment horizontal="right" vertical="center"/>
    </xf>
    <xf numFmtId="4" fontId="2" fillId="0" borderId="0" xfId="0" applyNumberFormat="1" applyFont="1"/>
    <xf numFmtId="0" fontId="10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3" fontId="18" fillId="0" borderId="2" xfId="0" applyNumberFormat="1" applyFont="1" applyBorder="1" applyAlignment="1">
      <alignment vertical="center" wrapText="1"/>
    </xf>
    <xf numFmtId="3" fontId="18" fillId="0" borderId="6" xfId="0" applyNumberFormat="1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3" fontId="10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2" fillId="0" borderId="9" xfId="0" applyFont="1" applyBorder="1"/>
    <xf numFmtId="2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/>
    <xf numFmtId="10" fontId="2" fillId="0" borderId="0" xfId="1" applyNumberFormat="1" applyFont="1"/>
    <xf numFmtId="0" fontId="10" fillId="0" borderId="0" xfId="0" applyFont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3" fontId="10" fillId="0" borderId="11" xfId="0" applyNumberFormat="1" applyFont="1" applyBorder="1" applyAlignment="1">
      <alignment vertical="center" wrapText="1"/>
    </xf>
    <xf numFmtId="3" fontId="10" fillId="0" borderId="0" xfId="0" applyNumberFormat="1" applyFont="1" applyAlignment="1">
      <alignment vertical="center" wrapText="1"/>
    </xf>
    <xf numFmtId="4" fontId="18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5" fillId="0" borderId="0" xfId="0" applyFont="1"/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0" fillId="0" borderId="2" xfId="0" applyFont="1" applyBorder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6" fontId="2" fillId="0" borderId="2" xfId="0" quotePrefix="1" applyNumberFormat="1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justify" vertical="center" wrapText="1"/>
    </xf>
    <xf numFmtId="16" fontId="2" fillId="0" borderId="0" xfId="0" quotePrefix="1" applyNumberFormat="1" applyFont="1" applyAlignment="1">
      <alignment horizontal="justify" vertical="center" wrapText="1"/>
    </xf>
    <xf numFmtId="3" fontId="2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2" fillId="0" borderId="0" xfId="0" quotePrefix="1" applyFont="1" applyAlignment="1">
      <alignment horizontal="justify" vertical="center" wrapText="1"/>
    </xf>
    <xf numFmtId="0" fontId="0" fillId="0" borderId="0" xfId="0" quotePrefix="1"/>
    <xf numFmtId="0" fontId="10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justify" vertical="center" wrapText="1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0" fontId="0" fillId="5" borderId="2" xfId="0" applyNumberFormat="1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16" fontId="0" fillId="0" borderId="0" xfId="0" applyNumberFormat="1"/>
    <xf numFmtId="0" fontId="0" fillId="0" borderId="0" xfId="0" applyAlignment="1">
      <alignment horizontal="center" vertical="center"/>
    </xf>
    <xf numFmtId="16" fontId="0" fillId="0" borderId="0" xfId="0" quotePrefix="1" applyNumberFormat="1"/>
    <xf numFmtId="0" fontId="0" fillId="4" borderId="0" xfId="0" applyFill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8" fillId="3" borderId="2" xfId="2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" fontId="2" fillId="0" borderId="2" xfId="0" quotePrefix="1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0" fontId="8" fillId="3" borderId="2" xfId="1" applyNumberFormat="1" applyFont="1" applyFill="1" applyBorder="1" applyAlignment="1">
      <alignment horizontal="center" vertical="center" wrapText="1"/>
    </xf>
    <xf numFmtId="3" fontId="8" fillId="3" borderId="2" xfId="2" applyNumberFormat="1" applyBorder="1" applyAlignment="1">
      <alignment horizontal="center" vertical="center" wrapText="1"/>
    </xf>
    <xf numFmtId="0" fontId="8" fillId="3" borderId="2" xfId="2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16" fontId="0" fillId="0" borderId="2" xfId="0" quotePrefix="1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9" fontId="25" fillId="0" borderId="2" xfId="3" applyNumberForma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44" fontId="0" fillId="2" borderId="2" xfId="4" applyFont="1" applyFill="1" applyBorder="1" applyAlignment="1">
      <alignment horizontal="center"/>
    </xf>
    <xf numFmtId="44" fontId="0" fillId="2" borderId="2" xfId="4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44" fontId="0" fillId="0" borderId="0" xfId="4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7" borderId="2" xfId="0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26" fillId="0" borderId="13" xfId="0" applyFon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30" fillId="0" borderId="0" xfId="0" applyFont="1"/>
    <xf numFmtId="0" fontId="27" fillId="5" borderId="2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16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26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6" borderId="12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6" borderId="17" xfId="0" applyFill="1" applyBorder="1" applyAlignment="1">
      <alignment horizontal="right" vertical="center"/>
    </xf>
    <xf numFmtId="0" fontId="0" fillId="6" borderId="18" xfId="0" applyFill="1" applyBorder="1" applyAlignment="1">
      <alignment horizontal="right" vertical="center"/>
    </xf>
    <xf numFmtId="0" fontId="0" fillId="6" borderId="19" xfId="0" applyFill="1" applyBorder="1" applyAlignment="1">
      <alignment horizontal="right" vertical="center"/>
    </xf>
    <xf numFmtId="0" fontId="0" fillId="7" borderId="22" xfId="0" applyFill="1" applyBorder="1" applyAlignment="1">
      <alignment horizontal="right" vertical="center"/>
    </xf>
    <xf numFmtId="0" fontId="0" fillId="7" borderId="18" xfId="0" applyFill="1" applyBorder="1" applyAlignment="1">
      <alignment horizontal="right" vertical="center"/>
    </xf>
    <xf numFmtId="0" fontId="0" fillId="7" borderId="19" xfId="0" applyFill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6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31" fillId="0" borderId="0" xfId="0" applyFont="1" applyAlignment="1">
      <alignment horizontal="left"/>
    </xf>
    <xf numFmtId="164" fontId="16" fillId="0" borderId="2" xfId="0" applyNumberFormat="1" applyFont="1" applyBorder="1" applyAlignment="1">
      <alignment horizontal="center" vertical="center" wrapText="1"/>
    </xf>
  </cellXfs>
  <cellStyles count="5">
    <cellStyle name="Dobry" xfId="2" builtinId="26"/>
    <cellStyle name="Hiperłącze" xfId="3" builtinId="8"/>
    <cellStyle name="Normalny" xfId="0" builtinId="0"/>
    <cellStyle name="Procentowy" xfId="1" builtinId="5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ilena Szulc" id="{4FCE58A1-03B3-4221-9E07-F67B36824485}" userId="S::msk@innobaltica.pl::f3bb66d6-287e-4016-a419-1e2ba5401061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6" dT="2024-11-14T10:41:27.22" personId="{4FCE58A1-03B3-4221-9E07-F67B36824485}" id="{94B2FBDB-9E09-4A54-A3D8-93833AA8BCB1}">
    <text>o ile dotyczy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3D474-F905-4720-8FEB-AC3D655B445D}">
  <dimension ref="B2:R91"/>
  <sheetViews>
    <sheetView tabSelected="1" topLeftCell="D9" zoomScale="85" zoomScaleNormal="85" workbookViewId="0">
      <selection activeCell="I31" sqref="I31"/>
    </sheetView>
  </sheetViews>
  <sheetFormatPr defaultRowHeight="14.4" x14ac:dyDescent="0.3"/>
  <cols>
    <col min="3" max="3" width="35.6640625" customWidth="1"/>
    <col min="4" max="4" width="33.44140625" customWidth="1"/>
    <col min="5" max="5" width="44.33203125" customWidth="1"/>
    <col min="6" max="6" width="14.5546875" customWidth="1"/>
    <col min="7" max="7" width="21" customWidth="1"/>
    <col min="8" max="8" width="17.6640625" customWidth="1"/>
    <col min="9" max="10" width="20.6640625" customWidth="1"/>
    <col min="11" max="11" width="15.44140625" customWidth="1"/>
    <col min="12" max="12" width="20.6640625" customWidth="1"/>
    <col min="13" max="13" width="25.33203125" style="84" customWidth="1"/>
    <col min="14" max="14" width="13.88671875" customWidth="1"/>
  </cols>
  <sheetData>
    <row r="2" spans="2:13" ht="21" customHeight="1" x14ac:dyDescent="0.4">
      <c r="C2" s="158" t="s">
        <v>0</v>
      </c>
      <c r="D2" s="158"/>
      <c r="E2" s="158"/>
      <c r="F2" s="158"/>
    </row>
    <row r="4" spans="2:13" x14ac:dyDescent="0.3">
      <c r="C4" s="11" t="s">
        <v>1</v>
      </c>
    </row>
    <row r="6" spans="2:13" s="10" customFormat="1" ht="88.5" customHeight="1" x14ac:dyDescent="0.25">
      <c r="B6" s="87"/>
      <c r="C6" s="114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5" t="s">
        <v>7</v>
      </c>
      <c r="I6" s="15" t="s">
        <v>8</v>
      </c>
      <c r="J6" s="16" t="s">
        <v>9</v>
      </c>
      <c r="K6" s="15" t="s">
        <v>10</v>
      </c>
      <c r="L6" s="15" t="s">
        <v>11</v>
      </c>
      <c r="M6" s="85" t="s">
        <v>12</v>
      </c>
    </row>
    <row r="7" spans="2:13" x14ac:dyDescent="0.3">
      <c r="B7" s="88"/>
      <c r="C7" s="90">
        <v>1</v>
      </c>
      <c r="D7" s="90">
        <v>2</v>
      </c>
      <c r="E7" s="90">
        <v>3</v>
      </c>
      <c r="F7" s="90">
        <v>4</v>
      </c>
      <c r="G7" s="90">
        <v>5</v>
      </c>
      <c r="H7" s="90">
        <v>6</v>
      </c>
      <c r="I7" s="90">
        <v>7</v>
      </c>
      <c r="J7" s="90">
        <v>8</v>
      </c>
      <c r="K7" s="90">
        <v>9</v>
      </c>
      <c r="L7" s="90">
        <v>10</v>
      </c>
      <c r="M7" s="90">
        <v>11</v>
      </c>
    </row>
    <row r="8" spans="2:13" ht="102.6" x14ac:dyDescent="0.3">
      <c r="B8" s="91" t="s">
        <v>13</v>
      </c>
      <c r="C8" s="90"/>
      <c r="D8" s="90" t="s">
        <v>14</v>
      </c>
      <c r="E8" s="92"/>
      <c r="F8" s="90">
        <v>3500</v>
      </c>
      <c r="G8" s="109" t="s">
        <v>15</v>
      </c>
      <c r="H8" s="92" t="s">
        <v>16</v>
      </c>
      <c r="I8" s="110"/>
      <c r="J8" s="90"/>
      <c r="K8" s="110">
        <f>I8*F8</f>
        <v>0</v>
      </c>
      <c r="L8" s="90"/>
      <c r="M8" s="111" t="s">
        <v>17</v>
      </c>
    </row>
    <row r="9" spans="2:13" ht="102.6" x14ac:dyDescent="0.3">
      <c r="B9" s="91" t="s">
        <v>18</v>
      </c>
      <c r="C9" s="90"/>
      <c r="D9" s="90" t="s">
        <v>19</v>
      </c>
      <c r="E9" s="90"/>
      <c r="F9" s="90">
        <f>F8</f>
        <v>3500</v>
      </c>
      <c r="G9" s="109" t="s">
        <v>15</v>
      </c>
      <c r="H9" s="92" t="s">
        <v>16</v>
      </c>
      <c r="I9" s="110"/>
      <c r="J9" s="90"/>
      <c r="K9" s="110">
        <f t="shared" ref="K9:K10" si="0">I9*F9</f>
        <v>0</v>
      </c>
      <c r="L9" s="90"/>
      <c r="M9" s="111" t="s">
        <v>17</v>
      </c>
    </row>
    <row r="10" spans="2:13" ht="72" x14ac:dyDescent="0.3">
      <c r="B10" s="93" t="s">
        <v>20</v>
      </c>
      <c r="C10" s="90"/>
      <c r="D10" s="111" t="s">
        <v>21</v>
      </c>
      <c r="E10" s="111" t="s">
        <v>21</v>
      </c>
      <c r="F10" s="90">
        <v>43</v>
      </c>
      <c r="G10" s="90"/>
      <c r="H10" s="111" t="s">
        <v>22</v>
      </c>
      <c r="I10" s="110"/>
      <c r="J10" s="90"/>
      <c r="K10" s="110">
        <f t="shared" si="0"/>
        <v>0</v>
      </c>
      <c r="L10" s="90"/>
      <c r="M10" s="111" t="s">
        <v>23</v>
      </c>
    </row>
    <row r="11" spans="2:13" x14ac:dyDescent="0.3">
      <c r="B11" s="93" t="s">
        <v>24</v>
      </c>
      <c r="C11" s="90"/>
      <c r="D11" s="111" t="s">
        <v>25</v>
      </c>
      <c r="E11" s="112" t="s">
        <v>26</v>
      </c>
      <c r="F11" s="90">
        <v>43</v>
      </c>
      <c r="G11" s="92"/>
      <c r="H11" s="90" t="s">
        <v>27</v>
      </c>
      <c r="I11" s="110"/>
      <c r="J11" s="90"/>
      <c r="K11" s="110">
        <f t="shared" ref="K11:K13" si="1">F11*I11</f>
        <v>0</v>
      </c>
      <c r="L11" s="90"/>
      <c r="M11" s="111" t="s">
        <v>23</v>
      </c>
    </row>
    <row r="12" spans="2:13" x14ac:dyDescent="0.3">
      <c r="B12" s="93" t="s">
        <v>28</v>
      </c>
      <c r="C12" s="90"/>
      <c r="D12" s="111"/>
      <c r="E12" s="113" t="s">
        <v>29</v>
      </c>
      <c r="F12" s="90"/>
      <c r="G12" s="92"/>
      <c r="H12" s="101"/>
      <c r="I12" s="101"/>
      <c r="J12" s="101"/>
      <c r="K12" s="102">
        <f>SUM(K8:K11)</f>
        <v>0</v>
      </c>
      <c r="L12" s="101"/>
      <c r="M12" s="101"/>
    </row>
    <row r="13" spans="2:13" ht="55.2" x14ac:dyDescent="0.3">
      <c r="B13" s="93" t="s">
        <v>30</v>
      </c>
      <c r="C13" s="90"/>
      <c r="D13" s="111" t="s">
        <v>25</v>
      </c>
      <c r="E13" s="112" t="s">
        <v>31</v>
      </c>
      <c r="F13" s="90">
        <v>350</v>
      </c>
      <c r="G13" s="92" t="s">
        <v>32</v>
      </c>
      <c r="H13" s="90" t="s">
        <v>33</v>
      </c>
      <c r="I13" s="110"/>
      <c r="J13" s="90"/>
      <c r="K13" s="110">
        <f t="shared" si="1"/>
        <v>0</v>
      </c>
      <c r="L13" s="90"/>
      <c r="M13" s="111" t="s">
        <v>34</v>
      </c>
    </row>
    <row r="14" spans="2:13" x14ac:dyDescent="0.3">
      <c r="B14" s="93"/>
      <c r="C14" s="90"/>
      <c r="D14" s="111"/>
      <c r="E14" s="113" t="s">
        <v>35</v>
      </c>
      <c r="F14" s="90"/>
      <c r="G14" s="92"/>
      <c r="H14" s="90"/>
      <c r="I14" s="102">
        <f>I13</f>
        <v>0</v>
      </c>
      <c r="J14" s="90"/>
      <c r="K14" s="90">
        <f>K13</f>
        <v>0</v>
      </c>
      <c r="L14" s="90"/>
      <c r="M14" s="111"/>
    </row>
    <row r="15" spans="2:13" x14ac:dyDescent="0.3">
      <c r="B15" s="97"/>
      <c r="D15" s="84"/>
      <c r="E15" s="84"/>
      <c r="F15" s="84"/>
      <c r="G15" s="84"/>
      <c r="H15" s="84"/>
      <c r="I15" s="84"/>
      <c r="K15" s="106">
        <f>K12+K14</f>
        <v>0</v>
      </c>
    </row>
    <row r="16" spans="2:13" x14ac:dyDescent="0.3">
      <c r="C16" s="11" t="s">
        <v>36</v>
      </c>
    </row>
    <row r="18" spans="2:18" ht="41.4" x14ac:dyDescent="0.3">
      <c r="B18" s="87"/>
      <c r="C18" s="15" t="s">
        <v>2</v>
      </c>
      <c r="D18" s="15" t="s">
        <v>3</v>
      </c>
      <c r="E18" s="15" t="s">
        <v>4</v>
      </c>
      <c r="F18" s="15" t="s">
        <v>5</v>
      </c>
      <c r="G18" s="15" t="s">
        <v>6</v>
      </c>
      <c r="H18" s="15" t="s">
        <v>7</v>
      </c>
      <c r="I18" s="15" t="s">
        <v>8</v>
      </c>
      <c r="J18" s="16" t="s">
        <v>9</v>
      </c>
      <c r="K18" s="15" t="s">
        <v>10</v>
      </c>
      <c r="L18" s="15" t="s">
        <v>11</v>
      </c>
      <c r="M18" s="15" t="s">
        <v>37</v>
      </c>
    </row>
    <row r="19" spans="2:18" x14ac:dyDescent="0.3">
      <c r="B19" s="92"/>
      <c r="C19" s="90">
        <v>1</v>
      </c>
      <c r="D19" s="90">
        <v>2</v>
      </c>
      <c r="E19" s="90">
        <v>3</v>
      </c>
      <c r="F19" s="90">
        <v>4</v>
      </c>
      <c r="G19" s="90">
        <v>5</v>
      </c>
      <c r="H19" s="90">
        <v>6</v>
      </c>
      <c r="I19" s="90">
        <v>7</v>
      </c>
      <c r="J19" s="90">
        <v>8</v>
      </c>
      <c r="K19" s="90">
        <v>9</v>
      </c>
      <c r="L19" s="90">
        <v>10</v>
      </c>
      <c r="M19" s="90">
        <v>11</v>
      </c>
    </row>
    <row r="20" spans="2:18" ht="27.6" x14ac:dyDescent="0.3">
      <c r="B20" s="115" t="s">
        <v>38</v>
      </c>
      <c r="C20" s="92" t="s">
        <v>39</v>
      </c>
      <c r="D20" s="92" t="s">
        <v>40</v>
      </c>
      <c r="E20" s="92"/>
      <c r="F20" s="92"/>
      <c r="G20" s="92"/>
      <c r="H20" s="92"/>
      <c r="I20" s="92"/>
      <c r="J20" s="92"/>
      <c r="K20" s="116"/>
      <c r="L20" s="92"/>
      <c r="M20" s="92"/>
    </row>
    <row r="21" spans="2:18" ht="41.4" x14ac:dyDescent="0.3">
      <c r="B21" s="117" t="s">
        <v>41</v>
      </c>
      <c r="C21" s="92"/>
      <c r="D21" s="92"/>
      <c r="E21" s="92" t="s">
        <v>42</v>
      </c>
      <c r="F21" s="92">
        <v>40</v>
      </c>
      <c r="G21" s="92"/>
      <c r="H21" s="92" t="s">
        <v>43</v>
      </c>
      <c r="I21" s="92"/>
      <c r="J21" s="92"/>
      <c r="K21" s="110">
        <f>'Operator Płatności'!C50</f>
        <v>0</v>
      </c>
      <c r="L21" s="92" t="s">
        <v>44</v>
      </c>
      <c r="M21" s="111" t="s">
        <v>45</v>
      </c>
    </row>
    <row r="22" spans="2:18" x14ac:dyDescent="0.3">
      <c r="B22" s="117" t="s">
        <v>46</v>
      </c>
      <c r="C22" s="90"/>
      <c r="D22" s="111"/>
      <c r="E22" s="113" t="s">
        <v>47</v>
      </c>
      <c r="F22" s="90"/>
      <c r="G22" s="92"/>
      <c r="H22" s="101"/>
      <c r="I22" s="101"/>
      <c r="J22" s="101"/>
      <c r="K22" s="104">
        <f>SUM(K21)</f>
        <v>0</v>
      </c>
      <c r="L22" s="101"/>
      <c r="M22" s="101"/>
    </row>
    <row r="23" spans="2:18" ht="41.4" x14ac:dyDescent="0.3">
      <c r="B23" s="117" t="s">
        <v>48</v>
      </c>
      <c r="C23" s="92"/>
      <c r="D23" s="92"/>
      <c r="E23" s="92" t="s">
        <v>49</v>
      </c>
      <c r="F23" s="92">
        <v>40</v>
      </c>
      <c r="G23" s="92"/>
      <c r="H23" s="92" t="s">
        <v>43</v>
      </c>
      <c r="I23" s="92"/>
      <c r="J23" s="92"/>
      <c r="K23" s="110">
        <f>'Operator Płatności'!C88</f>
        <v>0</v>
      </c>
      <c r="L23" s="92" t="s">
        <v>44</v>
      </c>
      <c r="M23" s="111" t="s">
        <v>45</v>
      </c>
    </row>
    <row r="24" spans="2:18" x14ac:dyDescent="0.3">
      <c r="B24" s="117" t="s">
        <v>50</v>
      </c>
      <c r="C24" s="90"/>
      <c r="D24" s="111"/>
      <c r="E24" s="113" t="s">
        <v>51</v>
      </c>
      <c r="F24" s="90"/>
      <c r="G24" s="92"/>
      <c r="H24" s="101"/>
      <c r="I24" s="101"/>
      <c r="J24" s="101"/>
      <c r="K24" s="104">
        <f>SUM(K20:K23)</f>
        <v>0</v>
      </c>
      <c r="L24" s="101"/>
      <c r="M24" s="101"/>
    </row>
    <row r="25" spans="2:18" x14ac:dyDescent="0.3">
      <c r="B25" s="94"/>
      <c r="C25" s="86"/>
      <c r="D25" s="86"/>
      <c r="E25" s="86"/>
      <c r="F25" s="86"/>
      <c r="G25" s="86"/>
      <c r="H25" s="86"/>
      <c r="I25" s="86"/>
      <c r="J25" s="86"/>
      <c r="K25" s="118">
        <f>K22+K24</f>
        <v>0</v>
      </c>
      <c r="L25" s="86"/>
      <c r="M25" s="86"/>
    </row>
    <row r="26" spans="2:18" x14ac:dyDescent="0.3">
      <c r="B26" s="94"/>
      <c r="C26" s="86"/>
      <c r="D26" s="86"/>
      <c r="E26" s="86"/>
      <c r="F26" s="86"/>
      <c r="G26" s="86"/>
      <c r="H26" s="86"/>
      <c r="I26" s="86"/>
      <c r="J26" s="86"/>
      <c r="K26" s="95"/>
      <c r="L26" s="86"/>
      <c r="M26" s="86"/>
    </row>
    <row r="27" spans="2:18" x14ac:dyDescent="0.3">
      <c r="B27" s="94"/>
      <c r="C27" s="96" t="s">
        <v>52</v>
      </c>
      <c r="D27" s="86"/>
      <c r="E27" s="86"/>
      <c r="F27" s="86"/>
      <c r="G27" s="86"/>
      <c r="H27" s="86"/>
      <c r="I27" s="86"/>
      <c r="J27" s="86"/>
      <c r="K27" s="95"/>
      <c r="L27" s="86"/>
      <c r="M27" s="86"/>
    </row>
    <row r="28" spans="2:18" ht="41.4" x14ac:dyDescent="0.3">
      <c r="B28" s="87"/>
      <c r="C28" s="15" t="s">
        <v>2</v>
      </c>
      <c r="D28" s="15" t="s">
        <v>3</v>
      </c>
      <c r="E28" s="15" t="s">
        <v>4</v>
      </c>
      <c r="F28" s="15" t="s">
        <v>5</v>
      </c>
      <c r="G28" s="15" t="s">
        <v>6</v>
      </c>
      <c r="H28" s="15" t="s">
        <v>7</v>
      </c>
      <c r="I28" s="15" t="s">
        <v>8</v>
      </c>
      <c r="J28" s="16" t="s">
        <v>9</v>
      </c>
      <c r="K28" s="15" t="s">
        <v>10</v>
      </c>
      <c r="L28" s="15" t="s">
        <v>53</v>
      </c>
      <c r="M28" s="15" t="s">
        <v>54</v>
      </c>
    </row>
    <row r="29" spans="2:18" x14ac:dyDescent="0.3">
      <c r="B29" s="92"/>
      <c r="C29" s="90">
        <v>1</v>
      </c>
      <c r="D29" s="90">
        <v>2</v>
      </c>
      <c r="E29" s="90">
        <v>3</v>
      </c>
      <c r="F29" s="90">
        <v>4</v>
      </c>
      <c r="G29" s="90">
        <v>5</v>
      </c>
      <c r="H29" s="90">
        <v>6</v>
      </c>
      <c r="I29" s="90">
        <v>7</v>
      </c>
      <c r="J29" s="90">
        <v>8</v>
      </c>
      <c r="K29" s="90">
        <v>9</v>
      </c>
      <c r="L29" s="90">
        <v>9</v>
      </c>
      <c r="M29" s="90">
        <v>11</v>
      </c>
    </row>
    <row r="30" spans="2:18" ht="96.6" x14ac:dyDescent="0.3">
      <c r="B30" s="117" t="s">
        <v>55</v>
      </c>
      <c r="C30" s="92" t="s">
        <v>56</v>
      </c>
      <c r="D30" s="92" t="s">
        <v>57</v>
      </c>
      <c r="E30" s="92"/>
      <c r="F30" s="92"/>
      <c r="G30" s="92"/>
      <c r="H30" s="92"/>
      <c r="I30" s="92"/>
      <c r="J30" s="106"/>
      <c r="K30" s="116"/>
      <c r="L30" s="92"/>
      <c r="M30" s="92"/>
    </row>
    <row r="31" spans="2:18" ht="138" x14ac:dyDescent="0.3">
      <c r="B31" s="115" t="s">
        <v>58</v>
      </c>
      <c r="C31" s="92"/>
      <c r="D31" s="92"/>
      <c r="E31" s="92" t="s">
        <v>59</v>
      </c>
      <c r="F31" s="92">
        <v>43</v>
      </c>
      <c r="G31" s="92" t="s">
        <v>60</v>
      </c>
      <c r="H31" s="92" t="s">
        <v>61</v>
      </c>
      <c r="I31" s="92">
        <v>250000</v>
      </c>
      <c r="J31" s="119"/>
      <c r="K31" s="120">
        <f>I31*(1-J31)*F31</f>
        <v>10750000</v>
      </c>
      <c r="L31" s="92" t="s">
        <v>62</v>
      </c>
      <c r="M31" s="181" t="s">
        <v>279</v>
      </c>
      <c r="N31" s="152"/>
      <c r="O31" s="153"/>
      <c r="P31" s="154"/>
      <c r="Q31" s="152"/>
      <c r="R31" s="151"/>
    </row>
    <row r="32" spans="2:18" x14ac:dyDescent="0.3">
      <c r="B32" s="115" t="s">
        <v>63</v>
      </c>
      <c r="C32" s="90"/>
      <c r="D32" s="111"/>
      <c r="E32" s="113" t="s">
        <v>64</v>
      </c>
      <c r="F32" s="90"/>
      <c r="G32" s="92"/>
      <c r="H32" s="101"/>
      <c r="I32" s="101"/>
      <c r="J32" s="103">
        <f>J31</f>
        <v>0</v>
      </c>
      <c r="K32" s="104">
        <f>SUM(K31)</f>
        <v>10750000</v>
      </c>
      <c r="L32" s="106"/>
      <c r="M32" s="101"/>
    </row>
    <row r="33" spans="2:13" ht="82.8" x14ac:dyDescent="0.3">
      <c r="B33" s="115" t="s">
        <v>65</v>
      </c>
      <c r="C33" s="92"/>
      <c r="D33" s="92" t="s">
        <v>66</v>
      </c>
      <c r="E33" s="109"/>
      <c r="F33" s="92">
        <v>6</v>
      </c>
      <c r="H33" s="92" t="s">
        <v>67</v>
      </c>
      <c r="I33" s="121">
        <v>0</v>
      </c>
      <c r="J33" s="92"/>
      <c r="K33" s="116">
        <f>F33*I33</f>
        <v>0</v>
      </c>
      <c r="L33" s="92"/>
      <c r="M33" s="92" t="s">
        <v>68</v>
      </c>
    </row>
    <row r="34" spans="2:13" x14ac:dyDescent="0.3">
      <c r="B34" s="115" t="s">
        <v>69</v>
      </c>
      <c r="C34" s="90"/>
      <c r="D34" s="111"/>
      <c r="E34" s="92"/>
      <c r="F34" s="92"/>
      <c r="G34" s="92"/>
      <c r="H34" s="101"/>
      <c r="I34" s="102">
        <f>I33</f>
        <v>0</v>
      </c>
      <c r="J34" s="101"/>
      <c r="K34" s="104">
        <f>K33</f>
        <v>0</v>
      </c>
      <c r="L34" s="101"/>
      <c r="M34" s="101"/>
    </row>
    <row r="35" spans="2:13" x14ac:dyDescent="0.3">
      <c r="B35" s="122"/>
      <c r="C35" s="106"/>
      <c r="D35" s="123"/>
      <c r="E35" s="124"/>
      <c r="F35" s="124"/>
      <c r="G35" s="124"/>
      <c r="H35" s="108"/>
      <c r="I35" s="108"/>
      <c r="J35" s="108"/>
      <c r="K35" s="118">
        <f>K32+K34</f>
        <v>10750000</v>
      </c>
      <c r="L35" s="108"/>
      <c r="M35" s="108"/>
    </row>
    <row r="36" spans="2:13" x14ac:dyDescent="0.3">
      <c r="B36" s="97"/>
      <c r="C36" s="156" t="s">
        <v>70</v>
      </c>
      <c r="D36" s="156"/>
      <c r="E36" s="156"/>
      <c r="F36" s="156"/>
      <c r="G36" s="156"/>
      <c r="H36" s="86"/>
      <c r="I36" s="86"/>
      <c r="J36" s="86"/>
      <c r="L36" s="86"/>
      <c r="M36" s="86"/>
    </row>
    <row r="37" spans="2:13" x14ac:dyDescent="0.3">
      <c r="B37" s="97"/>
      <c r="C37" s="99"/>
      <c r="D37" s="99"/>
      <c r="E37" s="99"/>
      <c r="F37" s="99"/>
      <c r="G37" s="99"/>
      <c r="H37" s="86"/>
      <c r="I37" s="86"/>
      <c r="J37" s="86"/>
      <c r="K37" s="95"/>
      <c r="L37" s="86"/>
      <c r="M37" s="86"/>
    </row>
    <row r="38" spans="2:13" ht="41.4" x14ac:dyDescent="0.3">
      <c r="B38" s="87"/>
      <c r="C38" s="15" t="s">
        <v>2</v>
      </c>
      <c r="D38" s="15" t="s">
        <v>3</v>
      </c>
      <c r="E38" s="15" t="s">
        <v>4</v>
      </c>
      <c r="F38" s="15" t="s">
        <v>5</v>
      </c>
      <c r="G38" s="15" t="s">
        <v>6</v>
      </c>
      <c r="H38" s="15" t="s">
        <v>7</v>
      </c>
      <c r="I38" s="15" t="s">
        <v>8</v>
      </c>
      <c r="J38" s="16" t="s">
        <v>9</v>
      </c>
      <c r="K38" s="15" t="s">
        <v>10</v>
      </c>
      <c r="L38" s="15" t="s">
        <v>11</v>
      </c>
      <c r="M38" s="15" t="s">
        <v>12</v>
      </c>
    </row>
    <row r="39" spans="2:13" x14ac:dyDescent="0.3">
      <c r="B39" s="92"/>
      <c r="C39" s="90">
        <v>1</v>
      </c>
      <c r="D39" s="90">
        <v>2</v>
      </c>
      <c r="E39" s="90">
        <v>3</v>
      </c>
      <c r="F39" s="90">
        <v>4</v>
      </c>
      <c r="G39" s="90">
        <v>5</v>
      </c>
      <c r="H39" s="90">
        <v>6</v>
      </c>
      <c r="I39" s="90">
        <v>7</v>
      </c>
      <c r="J39" s="90">
        <v>8</v>
      </c>
      <c r="K39" s="90">
        <v>9</v>
      </c>
      <c r="L39" s="90">
        <v>10</v>
      </c>
      <c r="M39" s="90">
        <v>11</v>
      </c>
    </row>
    <row r="40" spans="2:13" ht="69" customHeight="1" x14ac:dyDescent="0.3">
      <c r="B40" s="92" t="s">
        <v>71</v>
      </c>
      <c r="C40" s="126" t="s">
        <v>72</v>
      </c>
      <c r="D40" s="126" t="s">
        <v>73</v>
      </c>
      <c r="E40" s="92" t="s">
        <v>74</v>
      </c>
      <c r="F40" s="92">
        <v>43</v>
      </c>
      <c r="G40" s="92" t="s">
        <v>75</v>
      </c>
      <c r="H40" s="92"/>
      <c r="I40" s="121"/>
      <c r="J40" s="92"/>
      <c r="K40" s="120">
        <f>F40*I40</f>
        <v>0</v>
      </c>
      <c r="L40" s="90"/>
      <c r="M40" s="111" t="s">
        <v>23</v>
      </c>
    </row>
    <row r="41" spans="2:13" x14ac:dyDescent="0.3">
      <c r="B41" s="92" t="s">
        <v>76</v>
      </c>
      <c r="C41" s="90"/>
      <c r="D41" s="111"/>
      <c r="E41" s="113" t="s">
        <v>77</v>
      </c>
      <c r="F41" s="90"/>
      <c r="G41" s="92"/>
      <c r="H41" s="101"/>
      <c r="I41" s="101"/>
      <c r="J41" s="101"/>
      <c r="K41" s="102">
        <f>SUM(K40)</f>
        <v>0</v>
      </c>
      <c r="L41" s="101"/>
      <c r="M41" s="101"/>
    </row>
    <row r="42" spans="2:13" ht="57.6" x14ac:dyDescent="0.3">
      <c r="B42" s="92" t="s">
        <v>78</v>
      </c>
      <c r="C42" s="92" t="s">
        <v>79</v>
      </c>
      <c r="D42" s="126" t="s">
        <v>80</v>
      </c>
      <c r="E42" s="92" t="s">
        <v>81</v>
      </c>
      <c r="F42" s="90">
        <v>43</v>
      </c>
      <c r="G42" s="92" t="s">
        <v>75</v>
      </c>
      <c r="H42" s="90"/>
      <c r="I42" s="110"/>
      <c r="J42" s="90"/>
      <c r="K42" s="110"/>
      <c r="L42" s="92"/>
      <c r="M42" s="111" t="s">
        <v>23</v>
      </c>
    </row>
    <row r="43" spans="2:13" x14ac:dyDescent="0.3">
      <c r="B43" s="92" t="s">
        <v>82</v>
      </c>
      <c r="C43" s="90"/>
      <c r="D43" s="111"/>
      <c r="E43" s="113" t="s">
        <v>83</v>
      </c>
      <c r="F43" s="90"/>
      <c r="G43" s="92"/>
      <c r="H43" s="101"/>
      <c r="I43" s="101"/>
      <c r="J43" s="101"/>
      <c r="K43" s="102">
        <f>SUM(K42)</f>
        <v>0</v>
      </c>
      <c r="L43" s="101"/>
      <c r="M43" s="101"/>
    </row>
    <row r="44" spans="2:13" x14ac:dyDescent="0.3">
      <c r="B44" s="124"/>
      <c r="C44" s="106"/>
      <c r="D44" s="123"/>
      <c r="E44" s="106"/>
      <c r="F44" s="106"/>
      <c r="G44" s="124"/>
      <c r="H44" s="108"/>
      <c r="I44" s="108"/>
      <c r="J44" s="108"/>
      <c r="K44" s="118">
        <f>K41+K43</f>
        <v>0</v>
      </c>
      <c r="L44" s="108"/>
      <c r="M44" s="108"/>
    </row>
    <row r="45" spans="2:13" x14ac:dyDescent="0.3">
      <c r="B45" s="98"/>
      <c r="C45" s="156" t="s">
        <v>84</v>
      </c>
      <c r="D45" s="156"/>
      <c r="E45" s="156"/>
      <c r="F45" s="156"/>
      <c r="G45" s="156"/>
      <c r="H45" s="86"/>
      <c r="I45" s="86"/>
      <c r="J45" s="86"/>
      <c r="L45" s="86"/>
      <c r="M45" s="86"/>
    </row>
    <row r="46" spans="2:13" ht="3.75" customHeight="1" x14ac:dyDescent="0.3">
      <c r="C46" s="86"/>
      <c r="D46" s="86"/>
      <c r="E46" s="86"/>
      <c r="F46" s="86"/>
      <c r="G46" s="86"/>
      <c r="H46" s="86"/>
      <c r="I46" s="86"/>
      <c r="J46" s="86"/>
      <c r="K46" s="95"/>
      <c r="L46" s="86"/>
      <c r="M46" s="86"/>
    </row>
    <row r="47" spans="2:13" ht="80.25" customHeight="1" x14ac:dyDescent="0.3">
      <c r="B47" s="87"/>
      <c r="C47" s="15" t="s">
        <v>2</v>
      </c>
      <c r="D47" s="15" t="s">
        <v>3</v>
      </c>
      <c r="E47" s="15" t="s">
        <v>4</v>
      </c>
      <c r="F47" s="15" t="s">
        <v>5</v>
      </c>
      <c r="G47" s="15" t="s">
        <v>6</v>
      </c>
      <c r="H47" s="15" t="s">
        <v>7</v>
      </c>
      <c r="I47" s="15" t="s">
        <v>8</v>
      </c>
      <c r="J47" s="16" t="s">
        <v>9</v>
      </c>
      <c r="K47" s="15" t="s">
        <v>10</v>
      </c>
      <c r="L47" s="15" t="s">
        <v>11</v>
      </c>
      <c r="M47" s="15" t="s">
        <v>12</v>
      </c>
    </row>
    <row r="48" spans="2:13" x14ac:dyDescent="0.3">
      <c r="B48" s="92"/>
      <c r="C48" s="90">
        <v>1</v>
      </c>
      <c r="D48" s="90">
        <v>2</v>
      </c>
      <c r="E48" s="90">
        <v>3</v>
      </c>
      <c r="F48" s="90">
        <v>4</v>
      </c>
      <c r="G48" s="90">
        <v>5</v>
      </c>
      <c r="H48" s="90">
        <v>6</v>
      </c>
      <c r="I48" s="90">
        <v>7</v>
      </c>
      <c r="J48" s="90">
        <v>8</v>
      </c>
      <c r="K48" s="90">
        <v>9</v>
      </c>
      <c r="L48" s="90">
        <v>10</v>
      </c>
      <c r="M48" s="90">
        <v>11</v>
      </c>
    </row>
    <row r="49" spans="2:13" ht="57.75" customHeight="1" x14ac:dyDescent="0.3">
      <c r="B49" s="127" t="s">
        <v>85</v>
      </c>
      <c r="C49" s="92" t="s">
        <v>86</v>
      </c>
      <c r="D49" s="126" t="s">
        <v>87</v>
      </c>
      <c r="E49" s="92" t="s">
        <v>88</v>
      </c>
      <c r="F49" s="92">
        <v>150</v>
      </c>
      <c r="G49" s="92"/>
      <c r="H49" s="92" t="s">
        <v>89</v>
      </c>
      <c r="I49" s="121"/>
      <c r="J49" s="92"/>
      <c r="K49" s="120">
        <f>I49*F49</f>
        <v>0</v>
      </c>
      <c r="L49" s="92"/>
      <c r="M49" s="111" t="s">
        <v>90</v>
      </c>
    </row>
    <row r="50" spans="2:13" x14ac:dyDescent="0.3">
      <c r="B50" s="127" t="s">
        <v>91</v>
      </c>
      <c r="C50" s="90"/>
      <c r="D50" s="111"/>
      <c r="E50" s="113" t="s">
        <v>92</v>
      </c>
      <c r="F50" s="90"/>
      <c r="G50" s="92"/>
      <c r="H50" s="101"/>
      <c r="I50" s="113"/>
      <c r="J50" s="101"/>
      <c r="K50" s="101"/>
      <c r="L50" s="101"/>
      <c r="M50" s="101"/>
    </row>
    <row r="51" spans="2:13" ht="61.5" customHeight="1" x14ac:dyDescent="0.3">
      <c r="B51" s="127" t="s">
        <v>93</v>
      </c>
      <c r="C51" s="92" t="s">
        <v>86</v>
      </c>
      <c r="D51" s="126" t="s">
        <v>87</v>
      </c>
      <c r="E51" s="92" t="s">
        <v>94</v>
      </c>
      <c r="F51" s="92">
        <v>150</v>
      </c>
      <c r="G51" s="92"/>
      <c r="H51" s="92" t="s">
        <v>95</v>
      </c>
      <c r="I51" s="121"/>
      <c r="J51" s="92"/>
      <c r="K51" s="120">
        <f>I51*F51</f>
        <v>0</v>
      </c>
      <c r="L51" s="92"/>
      <c r="M51" s="111" t="s">
        <v>17</v>
      </c>
    </row>
    <row r="52" spans="2:13" x14ac:dyDescent="0.3">
      <c r="B52" s="127" t="s">
        <v>96</v>
      </c>
      <c r="C52" s="90"/>
      <c r="D52" s="111"/>
      <c r="E52" s="113" t="s">
        <v>97</v>
      </c>
      <c r="F52" s="90"/>
      <c r="G52" s="92"/>
      <c r="H52" s="101"/>
      <c r="I52" s="113"/>
      <c r="J52" s="101"/>
      <c r="K52" s="101"/>
      <c r="L52" s="101"/>
      <c r="M52" s="101"/>
    </row>
    <row r="53" spans="2:13" ht="57.6" x14ac:dyDescent="0.3">
      <c r="B53" s="127" t="s">
        <v>98</v>
      </c>
      <c r="C53" s="92" t="s">
        <v>86</v>
      </c>
      <c r="D53" s="126" t="s">
        <v>87</v>
      </c>
      <c r="E53" s="92" t="s">
        <v>99</v>
      </c>
      <c r="F53" s="92">
        <v>200</v>
      </c>
      <c r="G53" s="92"/>
      <c r="H53" s="92" t="s">
        <v>95</v>
      </c>
      <c r="I53" s="121"/>
      <c r="J53" s="92"/>
      <c r="K53" s="120">
        <f t="shared" ref="K53:K54" si="2">I53*F53</f>
        <v>0</v>
      </c>
      <c r="L53" s="92"/>
      <c r="M53" s="111" t="s">
        <v>17</v>
      </c>
    </row>
    <row r="54" spans="2:13" ht="69" x14ac:dyDescent="0.3">
      <c r="B54" s="127" t="s">
        <v>100</v>
      </c>
      <c r="C54" s="92" t="s">
        <v>86</v>
      </c>
      <c r="D54" s="126" t="s">
        <v>87</v>
      </c>
      <c r="E54" s="92" t="s">
        <v>101</v>
      </c>
      <c r="F54" s="92">
        <v>20</v>
      </c>
      <c r="G54" s="92"/>
      <c r="H54" s="92" t="s">
        <v>102</v>
      </c>
      <c r="I54" s="121"/>
      <c r="J54" s="92"/>
      <c r="K54" s="120">
        <f t="shared" si="2"/>
        <v>0</v>
      </c>
      <c r="L54" s="92"/>
      <c r="M54" s="111" t="s">
        <v>17</v>
      </c>
    </row>
    <row r="55" spans="2:13" x14ac:dyDescent="0.3">
      <c r="B55" s="106"/>
      <c r="C55" s="106"/>
      <c r="D55" s="106"/>
      <c r="E55" s="106"/>
      <c r="F55" s="106"/>
      <c r="G55" s="106"/>
      <c r="H55" s="106"/>
      <c r="I55" s="106"/>
      <c r="J55" s="106"/>
      <c r="K55" s="128">
        <f>SUM(K49:K54)</f>
        <v>0</v>
      </c>
      <c r="L55" s="106"/>
      <c r="M55" s="106"/>
    </row>
    <row r="56" spans="2:13" x14ac:dyDescent="0.3">
      <c r="B56" s="107"/>
      <c r="D56" s="84"/>
      <c r="E56" s="84"/>
      <c r="F56" s="106"/>
      <c r="G56" s="86"/>
      <c r="H56" s="108"/>
      <c r="I56" s="108"/>
      <c r="J56" s="108"/>
      <c r="K56" s="108"/>
      <c r="L56" s="108"/>
      <c r="M56" s="108"/>
    </row>
    <row r="57" spans="2:13" x14ac:dyDescent="0.3">
      <c r="B57" s="98"/>
      <c r="C57" s="156" t="s">
        <v>103</v>
      </c>
      <c r="D57" s="156"/>
      <c r="E57" s="156"/>
      <c r="F57" s="156"/>
      <c r="G57" s="156"/>
      <c r="H57" s="86"/>
      <c r="J57" s="86"/>
      <c r="K57" s="95"/>
      <c r="L57" s="86"/>
      <c r="M57" s="86"/>
    </row>
    <row r="58" spans="2:13" x14ac:dyDescent="0.3">
      <c r="B58" s="98"/>
      <c r="C58" s="86"/>
      <c r="D58" s="86"/>
      <c r="E58" s="86"/>
      <c r="F58" s="86"/>
      <c r="G58" s="86"/>
      <c r="H58" s="86"/>
      <c r="I58" s="86"/>
      <c r="J58" s="86"/>
      <c r="K58" s="95"/>
      <c r="L58" s="86"/>
      <c r="M58" s="86"/>
    </row>
    <row r="59" spans="2:13" ht="41.4" x14ac:dyDescent="0.3">
      <c r="B59" s="87"/>
      <c r="C59" s="15" t="s">
        <v>2</v>
      </c>
      <c r="D59" s="15" t="s">
        <v>3</v>
      </c>
      <c r="E59" s="15" t="s">
        <v>4</v>
      </c>
      <c r="F59" s="15" t="s">
        <v>5</v>
      </c>
      <c r="G59" s="15" t="s">
        <v>6</v>
      </c>
      <c r="H59" s="15" t="s">
        <v>7</v>
      </c>
      <c r="I59" s="15" t="s">
        <v>8</v>
      </c>
      <c r="J59" s="16" t="s">
        <v>9</v>
      </c>
      <c r="K59" s="15" t="s">
        <v>10</v>
      </c>
      <c r="L59" s="15" t="s">
        <v>11</v>
      </c>
      <c r="M59" s="15" t="s">
        <v>37</v>
      </c>
    </row>
    <row r="60" spans="2:13" x14ac:dyDescent="0.3">
      <c r="B60" s="92"/>
      <c r="C60" s="90">
        <v>1</v>
      </c>
      <c r="D60" s="90">
        <v>2</v>
      </c>
      <c r="E60" s="90">
        <v>3</v>
      </c>
      <c r="F60" s="90">
        <v>4</v>
      </c>
      <c r="G60" s="90">
        <v>5</v>
      </c>
      <c r="H60" s="90">
        <v>6</v>
      </c>
      <c r="I60" s="90">
        <v>7</v>
      </c>
      <c r="J60" s="90">
        <v>8</v>
      </c>
      <c r="K60" s="90">
        <v>9</v>
      </c>
      <c r="L60" s="90">
        <v>10</v>
      </c>
      <c r="M60" s="90">
        <v>11</v>
      </c>
    </row>
    <row r="61" spans="2:13" ht="27.6" x14ac:dyDescent="0.3">
      <c r="B61" s="129" t="s">
        <v>104</v>
      </c>
      <c r="C61" s="92" t="s">
        <v>105</v>
      </c>
      <c r="D61" s="92" t="s">
        <v>106</v>
      </c>
      <c r="E61" s="109" t="s">
        <v>107</v>
      </c>
      <c r="F61" s="92">
        <v>43</v>
      </c>
      <c r="G61" s="92"/>
      <c r="H61" s="92" t="s">
        <v>75</v>
      </c>
      <c r="I61" s="121"/>
      <c r="J61" s="92"/>
      <c r="K61" s="120">
        <f>F61*I61</f>
        <v>0</v>
      </c>
      <c r="L61" s="92"/>
      <c r="M61" s="111" t="s">
        <v>23</v>
      </c>
    </row>
    <row r="62" spans="2:13" ht="30" customHeight="1" x14ac:dyDescent="0.3">
      <c r="B62" s="129" t="s">
        <v>108</v>
      </c>
      <c r="C62" s="92" t="s">
        <v>105</v>
      </c>
      <c r="D62" s="92" t="s">
        <v>109</v>
      </c>
      <c r="E62" s="109" t="s">
        <v>110</v>
      </c>
      <c r="F62" s="92">
        <v>1000</v>
      </c>
      <c r="G62" s="92"/>
      <c r="H62" s="92" t="s">
        <v>111</v>
      </c>
      <c r="I62" s="121"/>
      <c r="J62" s="92"/>
      <c r="K62" s="120">
        <f>F62*I62</f>
        <v>0</v>
      </c>
      <c r="L62" s="92"/>
      <c r="M62" s="111" t="s">
        <v>23</v>
      </c>
    </row>
    <row r="63" spans="2:13" x14ac:dyDescent="0.3">
      <c r="B63" s="130"/>
      <c r="C63" s="124"/>
      <c r="D63" s="124"/>
      <c r="E63" s="124"/>
      <c r="F63" s="124"/>
      <c r="G63" s="124"/>
      <c r="H63" s="124"/>
      <c r="I63" s="106"/>
      <c r="J63" s="124"/>
      <c r="K63" s="118">
        <f>SUM(K61:K62)</f>
        <v>0</v>
      </c>
      <c r="L63" s="124"/>
      <c r="M63" s="124"/>
    </row>
    <row r="64" spans="2:13" x14ac:dyDescent="0.3">
      <c r="B64" s="98"/>
      <c r="C64" s="156" t="s">
        <v>112</v>
      </c>
      <c r="D64" s="156"/>
      <c r="E64" s="156"/>
      <c r="F64" s="156"/>
      <c r="G64" s="156"/>
      <c r="H64" s="86"/>
      <c r="J64" s="86"/>
      <c r="K64" s="95"/>
      <c r="L64" s="86"/>
      <c r="M64" s="86"/>
    </row>
    <row r="65" spans="2:13" x14ac:dyDescent="0.3">
      <c r="C65" s="86"/>
      <c r="D65" s="86"/>
      <c r="E65" s="86"/>
      <c r="F65" s="86"/>
      <c r="G65" s="86"/>
      <c r="H65" s="86"/>
      <c r="I65" s="86"/>
      <c r="J65" s="86"/>
      <c r="K65" s="95"/>
      <c r="L65" s="86"/>
      <c r="M65" s="86"/>
    </row>
    <row r="66" spans="2:13" ht="41.4" x14ac:dyDescent="0.3">
      <c r="B66" s="87"/>
      <c r="C66" s="15" t="s">
        <v>2</v>
      </c>
      <c r="D66" s="15" t="s">
        <v>3</v>
      </c>
      <c r="E66" s="15" t="s">
        <v>4</v>
      </c>
      <c r="F66" s="15" t="s">
        <v>5</v>
      </c>
      <c r="G66" s="15" t="s">
        <v>6</v>
      </c>
      <c r="H66" s="15" t="s">
        <v>7</v>
      </c>
      <c r="I66" s="15" t="s">
        <v>8</v>
      </c>
      <c r="J66" s="16" t="s">
        <v>9</v>
      </c>
      <c r="K66" s="15" t="s">
        <v>10</v>
      </c>
      <c r="L66" s="15" t="s">
        <v>11</v>
      </c>
      <c r="M66" s="15" t="s">
        <v>37</v>
      </c>
    </row>
    <row r="67" spans="2:13" x14ac:dyDescent="0.3">
      <c r="B67" s="92"/>
      <c r="C67" s="90">
        <v>1</v>
      </c>
      <c r="D67" s="90">
        <v>2</v>
      </c>
      <c r="E67" s="90">
        <v>3</v>
      </c>
      <c r="F67" s="90">
        <v>4</v>
      </c>
      <c r="G67" s="90">
        <v>5</v>
      </c>
      <c r="H67" s="90">
        <v>6</v>
      </c>
      <c r="I67" s="90">
        <v>7</v>
      </c>
      <c r="J67" s="90">
        <v>8</v>
      </c>
      <c r="K67" s="90">
        <v>9</v>
      </c>
      <c r="L67" s="90">
        <v>10</v>
      </c>
      <c r="M67" s="90">
        <v>11</v>
      </c>
    </row>
    <row r="68" spans="2:13" ht="28.8" x14ac:dyDescent="0.3">
      <c r="B68" s="129">
        <v>7</v>
      </c>
      <c r="C68" s="92" t="s">
        <v>113</v>
      </c>
      <c r="D68" s="92"/>
      <c r="E68" s="109" t="s">
        <v>114</v>
      </c>
      <c r="F68" s="92">
        <v>240</v>
      </c>
      <c r="G68" s="92"/>
      <c r="H68" s="92" t="s">
        <v>111</v>
      </c>
      <c r="I68" s="121"/>
      <c r="J68" s="92"/>
      <c r="K68" s="120">
        <f>F68*I68</f>
        <v>0</v>
      </c>
      <c r="L68" s="92"/>
      <c r="M68" s="111" t="s">
        <v>90</v>
      </c>
    </row>
    <row r="69" spans="2:13" x14ac:dyDescent="0.3">
      <c r="B69" s="130"/>
      <c r="C69" s="124"/>
      <c r="D69" s="124"/>
      <c r="E69" s="131"/>
      <c r="F69" s="124"/>
      <c r="G69" s="124"/>
      <c r="H69" s="124"/>
      <c r="I69" s="124"/>
      <c r="J69" s="124"/>
      <c r="K69" s="118">
        <f>K68</f>
        <v>0</v>
      </c>
      <c r="L69" s="124"/>
      <c r="M69" s="124"/>
    </row>
    <row r="70" spans="2:13" ht="27.6" customHeight="1" x14ac:dyDescent="0.3">
      <c r="B70" s="98"/>
      <c r="C70" s="157" t="s">
        <v>115</v>
      </c>
      <c r="D70" s="157"/>
      <c r="E70" s="157"/>
      <c r="F70" s="86"/>
      <c r="G70" s="86"/>
      <c r="H70" s="86"/>
      <c r="I70" s="86"/>
      <c r="J70" s="86"/>
      <c r="K70" s="95"/>
      <c r="L70" s="86"/>
      <c r="M70" s="86"/>
    </row>
    <row r="71" spans="2:13" x14ac:dyDescent="0.3">
      <c r="C71" s="86"/>
      <c r="D71" s="86"/>
      <c r="E71" s="86"/>
      <c r="F71" s="86"/>
      <c r="G71" s="86"/>
      <c r="H71" s="86"/>
      <c r="I71" s="86"/>
      <c r="J71" s="86"/>
      <c r="K71" s="95"/>
      <c r="L71" s="86"/>
      <c r="M71" s="86"/>
    </row>
    <row r="72" spans="2:13" ht="55.2" x14ac:dyDescent="0.3">
      <c r="B72" s="87"/>
      <c r="C72" s="15" t="s">
        <v>2</v>
      </c>
      <c r="D72" s="15" t="s">
        <v>3</v>
      </c>
      <c r="E72" s="15" t="s">
        <v>4</v>
      </c>
      <c r="F72" s="15" t="s">
        <v>5</v>
      </c>
      <c r="G72" s="15" t="s">
        <v>6</v>
      </c>
      <c r="H72" s="15" t="s">
        <v>7</v>
      </c>
      <c r="I72" s="15" t="s">
        <v>8</v>
      </c>
      <c r="J72" s="16" t="s">
        <v>9</v>
      </c>
      <c r="K72" s="15" t="s">
        <v>10</v>
      </c>
      <c r="L72" s="15" t="s">
        <v>11</v>
      </c>
      <c r="M72" s="15" t="s">
        <v>116</v>
      </c>
    </row>
    <row r="73" spans="2:13" x14ac:dyDescent="0.3">
      <c r="B73" s="92"/>
      <c r="C73" s="90">
        <v>1</v>
      </c>
      <c r="D73" s="90">
        <v>2</v>
      </c>
      <c r="E73" s="90">
        <v>3</v>
      </c>
      <c r="F73" s="90">
        <v>4</v>
      </c>
      <c r="G73" s="90">
        <v>5</v>
      </c>
      <c r="H73" s="90">
        <v>6</v>
      </c>
      <c r="I73" s="90">
        <v>7</v>
      </c>
      <c r="J73" s="90">
        <v>8</v>
      </c>
      <c r="K73" s="90">
        <v>9</v>
      </c>
      <c r="L73" s="90">
        <v>10</v>
      </c>
      <c r="M73" s="90">
        <v>11</v>
      </c>
    </row>
    <row r="74" spans="2:13" ht="28.8" x14ac:dyDescent="0.3">
      <c r="B74" s="127" t="s">
        <v>117</v>
      </c>
      <c r="C74" s="92" t="s">
        <v>118</v>
      </c>
      <c r="D74" s="92" t="s">
        <v>119</v>
      </c>
      <c r="E74" s="92" t="s">
        <v>120</v>
      </c>
      <c r="F74" s="92">
        <v>10000</v>
      </c>
      <c r="G74" s="7" t="s">
        <v>121</v>
      </c>
      <c r="H74" s="92" t="s">
        <v>111</v>
      </c>
      <c r="I74" s="121"/>
      <c r="J74" s="92"/>
      <c r="K74" s="120">
        <f>F74*I74</f>
        <v>0</v>
      </c>
      <c r="L74" s="92"/>
      <c r="M74" s="111" t="s">
        <v>90</v>
      </c>
    </row>
    <row r="75" spans="2:13" x14ac:dyDescent="0.3">
      <c r="B75" s="127"/>
      <c r="C75" s="92"/>
      <c r="D75" s="92"/>
      <c r="E75" s="150" t="s">
        <v>122</v>
      </c>
      <c r="F75" s="92"/>
      <c r="G75" s="7"/>
      <c r="H75" s="92"/>
      <c r="I75" s="150"/>
      <c r="J75" s="92"/>
      <c r="K75" s="120"/>
      <c r="L75" s="92"/>
      <c r="M75" s="92"/>
    </row>
    <row r="76" spans="2:13" ht="28.8" x14ac:dyDescent="0.3">
      <c r="B76" s="127" t="s">
        <v>123</v>
      </c>
      <c r="C76" s="92" t="s">
        <v>118</v>
      </c>
      <c r="D76" s="92" t="s">
        <v>124</v>
      </c>
      <c r="E76" s="92" t="s">
        <v>125</v>
      </c>
      <c r="F76" s="92">
        <v>1</v>
      </c>
      <c r="G76" s="7" t="s">
        <v>126</v>
      </c>
      <c r="H76" s="92" t="s">
        <v>16</v>
      </c>
      <c r="I76" s="121"/>
      <c r="J76" s="92"/>
      <c r="K76" s="120">
        <f t="shared" ref="K76:K82" si="3">F76*I76</f>
        <v>0</v>
      </c>
      <c r="L76" s="92"/>
      <c r="M76" s="111" t="s">
        <v>90</v>
      </c>
    </row>
    <row r="77" spans="2:13" ht="41.4" x14ac:dyDescent="0.3">
      <c r="B77" s="127" t="s">
        <v>127</v>
      </c>
      <c r="C77" s="92" t="s">
        <v>118</v>
      </c>
      <c r="D77" s="92" t="s">
        <v>128</v>
      </c>
      <c r="E77" s="92" t="s">
        <v>129</v>
      </c>
      <c r="F77" s="92">
        <v>1</v>
      </c>
      <c r="G77" s="133" t="s">
        <v>130</v>
      </c>
      <c r="H77" s="92" t="s">
        <v>16</v>
      </c>
      <c r="I77" s="121"/>
      <c r="J77" s="92"/>
      <c r="K77" s="120">
        <f t="shared" si="3"/>
        <v>0</v>
      </c>
      <c r="L77" s="92"/>
      <c r="M77" s="111" t="s">
        <v>90</v>
      </c>
    </row>
    <row r="78" spans="2:13" ht="72.599999999999994" customHeight="1" x14ac:dyDescent="0.3">
      <c r="B78" s="127" t="s">
        <v>131</v>
      </c>
      <c r="C78" s="92" t="s">
        <v>118</v>
      </c>
      <c r="D78" s="92" t="s">
        <v>132</v>
      </c>
      <c r="E78" s="92" t="s">
        <v>133</v>
      </c>
      <c r="F78" s="92">
        <v>43</v>
      </c>
      <c r="G78" s="133" t="s">
        <v>134</v>
      </c>
      <c r="H78" s="92" t="s">
        <v>16</v>
      </c>
      <c r="I78" s="121"/>
      <c r="J78" s="132"/>
      <c r="K78" s="120">
        <f>I78*(1-J78)*F78</f>
        <v>0</v>
      </c>
      <c r="L78" s="92" t="s">
        <v>62</v>
      </c>
      <c r="M78" s="92" t="s">
        <v>135</v>
      </c>
    </row>
    <row r="79" spans="2:13" ht="41.4" x14ac:dyDescent="0.3">
      <c r="B79" s="127" t="s">
        <v>136</v>
      </c>
      <c r="C79" s="92" t="s">
        <v>118</v>
      </c>
      <c r="D79" s="92" t="s">
        <v>137</v>
      </c>
      <c r="E79" s="92" t="s">
        <v>138</v>
      </c>
      <c r="F79" s="92">
        <v>43</v>
      </c>
      <c r="G79" s="133" t="s">
        <v>139</v>
      </c>
      <c r="H79" s="92" t="s">
        <v>16</v>
      </c>
      <c r="I79" s="121"/>
      <c r="J79" s="92"/>
      <c r="K79" s="120">
        <f t="shared" si="3"/>
        <v>0</v>
      </c>
      <c r="L79" s="92"/>
      <c r="M79" s="111" t="s">
        <v>90</v>
      </c>
    </row>
    <row r="80" spans="2:13" ht="28.8" x14ac:dyDescent="0.3">
      <c r="B80" s="127" t="s">
        <v>140</v>
      </c>
      <c r="C80" s="92" t="s">
        <v>118</v>
      </c>
      <c r="D80" s="92" t="s">
        <v>141</v>
      </c>
      <c r="E80" s="92" t="s">
        <v>142</v>
      </c>
      <c r="F80" s="92">
        <v>1</v>
      </c>
      <c r="G80" s="133" t="s">
        <v>143</v>
      </c>
      <c r="H80" s="92" t="s">
        <v>16</v>
      </c>
      <c r="I80" s="121"/>
      <c r="J80" s="92"/>
      <c r="K80" s="120">
        <f t="shared" si="3"/>
        <v>0</v>
      </c>
      <c r="L80" s="92"/>
      <c r="M80" s="111" t="s">
        <v>90</v>
      </c>
    </row>
    <row r="81" spans="2:14" ht="41.4" x14ac:dyDescent="0.3">
      <c r="B81" s="127" t="s">
        <v>144</v>
      </c>
      <c r="C81" s="92" t="s">
        <v>118</v>
      </c>
      <c r="D81" s="92" t="s">
        <v>145</v>
      </c>
      <c r="E81" s="92" t="s">
        <v>146</v>
      </c>
      <c r="F81" s="92">
        <v>1</v>
      </c>
      <c r="G81" s="133" t="s">
        <v>147</v>
      </c>
      <c r="H81" s="92" t="s">
        <v>16</v>
      </c>
      <c r="I81" s="121"/>
      <c r="J81" s="92"/>
      <c r="K81" s="120">
        <f t="shared" si="3"/>
        <v>0</v>
      </c>
      <c r="L81" s="92"/>
      <c r="M81" s="111" t="s">
        <v>90</v>
      </c>
    </row>
    <row r="82" spans="2:14" ht="28.8" x14ac:dyDescent="0.3">
      <c r="B82" s="127" t="s">
        <v>148</v>
      </c>
      <c r="C82" s="92" t="s">
        <v>118</v>
      </c>
      <c r="D82" s="92" t="s">
        <v>149</v>
      </c>
      <c r="E82" s="92" t="s">
        <v>150</v>
      </c>
      <c r="F82" s="92">
        <v>43</v>
      </c>
      <c r="G82" s="133" t="s">
        <v>151</v>
      </c>
      <c r="H82" s="92" t="s">
        <v>16</v>
      </c>
      <c r="I82" s="121"/>
      <c r="J82" s="92"/>
      <c r="K82" s="120">
        <f t="shared" si="3"/>
        <v>0</v>
      </c>
      <c r="L82" s="92"/>
      <c r="M82" s="111" t="s">
        <v>90</v>
      </c>
    </row>
    <row r="83" spans="2:14" ht="54.6" customHeight="1" x14ac:dyDescent="0.3">
      <c r="B83" s="127" t="s">
        <v>152</v>
      </c>
      <c r="C83" s="92" t="s">
        <v>118</v>
      </c>
      <c r="D83" s="92" t="s">
        <v>153</v>
      </c>
      <c r="E83" s="92" t="s">
        <v>154</v>
      </c>
      <c r="F83" s="92">
        <v>40</v>
      </c>
      <c r="G83" s="133" t="s">
        <v>155</v>
      </c>
      <c r="H83" s="92" t="s">
        <v>16</v>
      </c>
      <c r="I83" s="121"/>
      <c r="J83" s="92"/>
      <c r="K83" s="120">
        <f t="shared" ref="K83" si="4">F83*I83</f>
        <v>0</v>
      </c>
      <c r="L83" s="92"/>
      <c r="M83" s="111" t="s">
        <v>90</v>
      </c>
    </row>
    <row r="84" spans="2:14" x14ac:dyDescent="0.3">
      <c r="B84" s="106"/>
      <c r="C84" s="106"/>
      <c r="D84" s="106"/>
      <c r="E84" s="106"/>
      <c r="F84" s="106"/>
      <c r="G84" s="106"/>
      <c r="H84" s="106"/>
      <c r="I84" s="106"/>
      <c r="J84" s="106"/>
      <c r="K84" s="128">
        <f>SUM(K74:K83)</f>
        <v>0</v>
      </c>
      <c r="L84" s="106"/>
      <c r="M84" s="123"/>
    </row>
    <row r="86" spans="2:14" x14ac:dyDescent="0.3">
      <c r="J86" s="105" t="s">
        <v>156</v>
      </c>
      <c r="K86" s="128">
        <f>K84+K69+K63+K55+K44+K35+K25+K15</f>
        <v>10750000</v>
      </c>
    </row>
    <row r="90" spans="2:14" x14ac:dyDescent="0.3">
      <c r="B90" s="1"/>
      <c r="C90" s="14" t="s">
        <v>2</v>
      </c>
      <c r="D90" s="15" t="s">
        <v>157</v>
      </c>
      <c r="E90" s="100"/>
      <c r="F90" s="86"/>
      <c r="G90" s="86"/>
      <c r="H90" s="86"/>
      <c r="L90" s="86"/>
      <c r="M90" s="86"/>
    </row>
    <row r="91" spans="2:14" ht="47.4" customHeight="1" x14ac:dyDescent="0.3">
      <c r="B91" s="1"/>
      <c r="C91" s="88" t="s">
        <v>158</v>
      </c>
      <c r="D91" s="1"/>
      <c r="E91" s="100"/>
      <c r="F91" s="86"/>
      <c r="G91" s="86"/>
      <c r="H91" s="86"/>
      <c r="L91" s="86"/>
      <c r="M91" s="86"/>
      <c r="N91" s="86"/>
    </row>
  </sheetData>
  <mergeCells count="6">
    <mergeCell ref="C57:G57"/>
    <mergeCell ref="C64:G64"/>
    <mergeCell ref="C70:E70"/>
    <mergeCell ref="C2:F2"/>
    <mergeCell ref="C36:G36"/>
    <mergeCell ref="C45:G45"/>
  </mergeCells>
  <phoneticPr fontId="4" type="noConversion"/>
  <pageMargins left="0.7" right="0.7" top="0.75" bottom="0.75" header="0.3" footer="0.3"/>
  <pageSetup paperSize="9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2CE27-0B3C-4CA2-AF49-1688DAF1D159}">
  <dimension ref="B3:J18"/>
  <sheetViews>
    <sheetView workbookViewId="0">
      <selection activeCell="B1" sqref="B1"/>
    </sheetView>
  </sheetViews>
  <sheetFormatPr defaultRowHeight="14.4" x14ac:dyDescent="0.3"/>
  <cols>
    <col min="5" max="5" width="16.44140625" customWidth="1"/>
    <col min="6" max="6" width="10.33203125" customWidth="1"/>
    <col min="7" max="7" width="15.33203125" customWidth="1"/>
    <col min="8" max="8" width="16.6640625" customWidth="1"/>
  </cols>
  <sheetData>
    <row r="3" spans="2:8" ht="15.6" x14ac:dyDescent="0.3">
      <c r="C3" s="149" t="s">
        <v>159</v>
      </c>
      <c r="D3" s="149"/>
      <c r="E3" s="149"/>
      <c r="F3" s="149"/>
      <c r="G3" s="149"/>
    </row>
    <row r="4" spans="2:8" x14ac:dyDescent="0.3">
      <c r="C4" s="125"/>
      <c r="D4" s="125"/>
      <c r="E4" s="125"/>
      <c r="F4" s="125"/>
      <c r="G4" s="125"/>
    </row>
    <row r="5" spans="2:8" ht="15" thickBot="1" x14ac:dyDescent="0.35">
      <c r="C5" s="125"/>
      <c r="D5" s="125"/>
      <c r="E5" s="125"/>
      <c r="F5" s="125"/>
      <c r="G5" s="125"/>
    </row>
    <row r="6" spans="2:8" ht="15" thickBot="1" x14ac:dyDescent="0.35">
      <c r="C6" s="159" t="s">
        <v>160</v>
      </c>
      <c r="D6" s="159"/>
      <c r="E6" s="159"/>
      <c r="F6" s="146" t="s">
        <v>5</v>
      </c>
      <c r="G6" s="146" t="s">
        <v>161</v>
      </c>
      <c r="H6" s="146" t="s">
        <v>162</v>
      </c>
    </row>
    <row r="7" spans="2:8" ht="15" thickBot="1" x14ac:dyDescent="0.35">
      <c r="B7" s="161" t="s">
        <v>163</v>
      </c>
      <c r="C7" s="160" t="s">
        <v>164</v>
      </c>
      <c r="D7" s="160"/>
      <c r="E7" s="160"/>
      <c r="F7" s="147"/>
      <c r="G7" s="147"/>
      <c r="H7" s="147"/>
    </row>
    <row r="8" spans="2:8" ht="15" thickBot="1" x14ac:dyDescent="0.35">
      <c r="B8" s="161"/>
      <c r="C8" s="160" t="s">
        <v>165</v>
      </c>
      <c r="D8" s="160"/>
      <c r="E8" s="160"/>
      <c r="F8" s="147"/>
      <c r="G8" s="147"/>
      <c r="H8" s="147"/>
    </row>
    <row r="9" spans="2:8" ht="15" thickBot="1" x14ac:dyDescent="0.35">
      <c r="B9" s="148"/>
      <c r="C9" s="164" t="s">
        <v>166</v>
      </c>
      <c r="D9" s="165"/>
      <c r="E9" s="165"/>
      <c r="F9" s="165"/>
      <c r="G9" s="166"/>
      <c r="H9" s="147"/>
    </row>
    <row r="10" spans="2:8" ht="15" thickBot="1" x14ac:dyDescent="0.35">
      <c r="B10" s="162" t="s">
        <v>167</v>
      </c>
      <c r="C10" s="160" t="s">
        <v>168</v>
      </c>
      <c r="D10" s="160"/>
      <c r="E10" s="160"/>
      <c r="F10" s="147"/>
      <c r="G10" s="147"/>
      <c r="H10" s="147"/>
    </row>
    <row r="11" spans="2:8" ht="15" thickBot="1" x14ac:dyDescent="0.35">
      <c r="B11" s="163"/>
      <c r="C11" s="160" t="s">
        <v>169</v>
      </c>
      <c r="D11" s="160"/>
      <c r="E11" s="160"/>
      <c r="F11" s="147"/>
      <c r="G11" s="147"/>
      <c r="H11" s="147"/>
    </row>
    <row r="12" spans="2:8" ht="15" thickBot="1" x14ac:dyDescent="0.35">
      <c r="B12" s="125"/>
      <c r="C12" s="167" t="s">
        <v>170</v>
      </c>
      <c r="D12" s="168"/>
      <c r="E12" s="168"/>
      <c r="F12" s="168"/>
      <c r="G12" s="169"/>
      <c r="H12" s="147"/>
    </row>
    <row r="13" spans="2:8" ht="15" thickBot="1" x14ac:dyDescent="0.35">
      <c r="C13" s="160" t="s">
        <v>171</v>
      </c>
      <c r="D13" s="160"/>
      <c r="E13" s="160"/>
      <c r="F13" s="147"/>
      <c r="G13" s="147"/>
      <c r="H13" s="147"/>
    </row>
    <row r="14" spans="2:8" ht="15" thickBot="1" x14ac:dyDescent="0.35">
      <c r="C14" s="160" t="s">
        <v>172</v>
      </c>
      <c r="D14" s="160"/>
      <c r="E14" s="160"/>
      <c r="F14" s="147"/>
      <c r="G14" s="147"/>
      <c r="H14" s="147"/>
    </row>
    <row r="15" spans="2:8" x14ac:dyDescent="0.3">
      <c r="G15" s="136" t="s">
        <v>173</v>
      </c>
    </row>
    <row r="16" spans="2:8" ht="15" thickBot="1" x14ac:dyDescent="0.35"/>
    <row r="17" spans="10:10" x14ac:dyDescent="0.3">
      <c r="J17" s="144"/>
    </row>
    <row r="18" spans="10:10" ht="15" thickBot="1" x14ac:dyDescent="0.35">
      <c r="J18" s="145"/>
    </row>
  </sheetData>
  <mergeCells count="11">
    <mergeCell ref="C6:E6"/>
    <mergeCell ref="C13:E13"/>
    <mergeCell ref="C14:E14"/>
    <mergeCell ref="B7:B8"/>
    <mergeCell ref="B10:B11"/>
    <mergeCell ref="C9:G9"/>
    <mergeCell ref="C12:G12"/>
    <mergeCell ref="C7:E7"/>
    <mergeCell ref="C8:E8"/>
    <mergeCell ref="C10:E10"/>
    <mergeCell ref="C11:E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9A6D-E7E6-438F-B1C5-39B4403E6D06}">
  <dimension ref="A2:N90"/>
  <sheetViews>
    <sheetView workbookViewId="0">
      <selection activeCell="G35" sqref="G35"/>
    </sheetView>
  </sheetViews>
  <sheetFormatPr defaultColWidth="8.88671875" defaultRowHeight="13.8" x14ac:dyDescent="0.25"/>
  <cols>
    <col min="1" max="1" width="8.88671875" style="10"/>
    <col min="2" max="2" width="42.33203125" style="10" customWidth="1"/>
    <col min="3" max="3" width="24.44140625" style="10" customWidth="1"/>
    <col min="4" max="4" width="25.88671875" style="10" customWidth="1"/>
    <col min="5" max="5" width="25.33203125" style="10" customWidth="1"/>
    <col min="6" max="10" width="21.44140625" style="10" customWidth="1"/>
    <col min="11" max="11" width="11" style="10" customWidth="1"/>
    <col min="12" max="12" width="13.109375" style="10" customWidth="1"/>
    <col min="13" max="13" width="13.6640625" style="10" customWidth="1"/>
    <col min="14" max="14" width="12.109375" style="10" bestFit="1" customWidth="1"/>
    <col min="15" max="16384" width="8.88671875" style="10"/>
  </cols>
  <sheetData>
    <row r="2" spans="1:10" ht="21" x14ac:dyDescent="0.4">
      <c r="A2" s="9" t="s">
        <v>0</v>
      </c>
      <c r="J2" s="11" t="s">
        <v>174</v>
      </c>
    </row>
    <row r="4" spans="1:10" x14ac:dyDescent="0.25">
      <c r="A4" s="12" t="s">
        <v>175</v>
      </c>
      <c r="B4" s="11" t="s">
        <v>176</v>
      </c>
    </row>
    <row r="6" spans="1:10" ht="52.5" customHeight="1" x14ac:dyDescent="0.25">
      <c r="A6" s="13" t="s">
        <v>177</v>
      </c>
      <c r="B6" s="173" t="s">
        <v>178</v>
      </c>
      <c r="C6" s="173"/>
      <c r="D6" s="173"/>
      <c r="E6" s="173"/>
      <c r="F6" s="173"/>
      <c r="G6" s="173"/>
      <c r="H6" s="173"/>
      <c r="I6" s="173"/>
      <c r="J6" s="173"/>
    </row>
    <row r="7" spans="1:10" ht="88.5" customHeight="1" x14ac:dyDescent="0.25">
      <c r="A7" s="13"/>
      <c r="B7" s="14" t="s">
        <v>179</v>
      </c>
      <c r="C7" s="15" t="s">
        <v>180</v>
      </c>
      <c r="D7" s="15" t="s">
        <v>181</v>
      </c>
      <c r="E7" s="15" t="s">
        <v>182</v>
      </c>
      <c r="F7" s="15" t="s">
        <v>183</v>
      </c>
      <c r="G7" s="15" t="s">
        <v>184</v>
      </c>
      <c r="H7" s="16" t="s">
        <v>185</v>
      </c>
      <c r="I7" s="15" t="s">
        <v>186</v>
      </c>
      <c r="J7" s="15" t="s">
        <v>187</v>
      </c>
    </row>
    <row r="8" spans="1:10" ht="15.75" customHeight="1" x14ac:dyDescent="0.25">
      <c r="A8" s="13"/>
      <c r="B8" s="17">
        <v>1</v>
      </c>
      <c r="C8" s="17">
        <v>2</v>
      </c>
      <c r="D8" s="17">
        <v>3</v>
      </c>
      <c r="E8" s="17">
        <v>4</v>
      </c>
      <c r="F8" s="17">
        <v>5</v>
      </c>
      <c r="G8" s="17">
        <v>6</v>
      </c>
      <c r="H8" s="18" t="s">
        <v>188</v>
      </c>
      <c r="I8" s="17">
        <v>8</v>
      </c>
      <c r="J8" s="17" t="s">
        <v>189</v>
      </c>
    </row>
    <row r="9" spans="1:10" ht="15.75" customHeight="1" x14ac:dyDescent="0.25">
      <c r="A9" s="13"/>
      <c r="B9" s="19" t="s">
        <v>190</v>
      </c>
      <c r="C9" s="20"/>
      <c r="D9" s="20"/>
      <c r="E9" s="20"/>
      <c r="F9" s="155">
        <v>30000</v>
      </c>
      <c r="G9" s="155">
        <v>750000</v>
      </c>
      <c r="H9" s="21">
        <f t="shared" ref="H9:H19" si="0">(C9%+D9%)*G9+E9*F9</f>
        <v>0</v>
      </c>
      <c r="I9" s="22">
        <v>40</v>
      </c>
      <c r="J9" s="23">
        <f t="shared" ref="J9:J19" si="1">H9*I9</f>
        <v>0</v>
      </c>
    </row>
    <row r="10" spans="1:10" ht="15.75" customHeight="1" x14ac:dyDescent="0.25">
      <c r="A10" s="13"/>
      <c r="B10" s="19" t="s">
        <v>191</v>
      </c>
      <c r="C10" s="20"/>
      <c r="D10" s="20"/>
      <c r="E10" s="20"/>
      <c r="F10" s="155">
        <v>30000</v>
      </c>
      <c r="G10" s="155">
        <v>750000</v>
      </c>
      <c r="H10" s="21">
        <f t="shared" si="0"/>
        <v>0</v>
      </c>
      <c r="I10" s="22">
        <v>40</v>
      </c>
      <c r="J10" s="23">
        <f t="shared" si="1"/>
        <v>0</v>
      </c>
    </row>
    <row r="11" spans="1:10" ht="15.75" customHeight="1" x14ac:dyDescent="0.25">
      <c r="A11" s="13"/>
      <c r="B11" s="19" t="s">
        <v>192</v>
      </c>
      <c r="C11" s="20"/>
      <c r="D11" s="20"/>
      <c r="E11" s="20"/>
      <c r="F11" s="155">
        <v>30000</v>
      </c>
      <c r="G11" s="155">
        <v>750000</v>
      </c>
      <c r="H11" s="21">
        <f t="shared" si="0"/>
        <v>0</v>
      </c>
      <c r="I11" s="22">
        <v>40</v>
      </c>
      <c r="J11" s="23">
        <f t="shared" si="1"/>
        <v>0</v>
      </c>
    </row>
    <row r="12" spans="1:10" ht="15.75" customHeight="1" x14ac:dyDescent="0.25">
      <c r="A12" s="13"/>
      <c r="B12" s="19" t="s">
        <v>193</v>
      </c>
      <c r="C12" s="20"/>
      <c r="D12" s="20"/>
      <c r="E12" s="20"/>
      <c r="F12" s="155">
        <v>30000</v>
      </c>
      <c r="G12" s="155">
        <v>750000</v>
      </c>
      <c r="H12" s="21">
        <f t="shared" si="0"/>
        <v>0</v>
      </c>
      <c r="I12" s="22">
        <v>40</v>
      </c>
      <c r="J12" s="23">
        <f t="shared" si="1"/>
        <v>0</v>
      </c>
    </row>
    <row r="13" spans="1:10" ht="15.75" customHeight="1" x14ac:dyDescent="0.25">
      <c r="A13" s="13"/>
      <c r="B13" s="19" t="s">
        <v>194</v>
      </c>
      <c r="C13" s="20"/>
      <c r="D13" s="20"/>
      <c r="E13" s="20"/>
      <c r="F13" s="155">
        <v>30000</v>
      </c>
      <c r="G13" s="155">
        <v>750000</v>
      </c>
      <c r="H13" s="21">
        <f t="shared" si="0"/>
        <v>0</v>
      </c>
      <c r="I13" s="22">
        <v>40</v>
      </c>
      <c r="J13" s="23">
        <f t="shared" si="1"/>
        <v>0</v>
      </c>
    </row>
    <row r="14" spans="1:10" ht="31.5" customHeight="1" x14ac:dyDescent="0.25">
      <c r="A14" s="13"/>
      <c r="B14" s="19" t="s">
        <v>195</v>
      </c>
      <c r="C14" s="20"/>
      <c r="D14" s="20"/>
      <c r="E14" s="20"/>
      <c r="F14" s="155">
        <v>30000</v>
      </c>
      <c r="G14" s="155">
        <v>750000</v>
      </c>
      <c r="H14" s="21">
        <f t="shared" si="0"/>
        <v>0</v>
      </c>
      <c r="I14" s="22">
        <v>40</v>
      </c>
      <c r="J14" s="23">
        <f t="shared" si="1"/>
        <v>0</v>
      </c>
    </row>
    <row r="15" spans="1:10" ht="15.75" customHeight="1" x14ac:dyDescent="0.25">
      <c r="A15" s="13"/>
      <c r="B15" s="19" t="s">
        <v>196</v>
      </c>
      <c r="C15" s="20"/>
      <c r="D15" s="20"/>
      <c r="E15" s="20"/>
      <c r="F15" s="155">
        <v>30000</v>
      </c>
      <c r="G15" s="155">
        <v>750000</v>
      </c>
      <c r="H15" s="21">
        <f t="shared" si="0"/>
        <v>0</v>
      </c>
      <c r="I15" s="22">
        <v>40</v>
      </c>
      <c r="J15" s="23">
        <f t="shared" si="1"/>
        <v>0</v>
      </c>
    </row>
    <row r="16" spans="1:10" ht="15.75" customHeight="1" x14ac:dyDescent="0.25">
      <c r="A16" s="13"/>
      <c r="B16" s="19" t="s">
        <v>197</v>
      </c>
      <c r="C16" s="20"/>
      <c r="D16" s="20"/>
      <c r="E16" s="20"/>
      <c r="F16" s="155">
        <v>30000</v>
      </c>
      <c r="G16" s="155">
        <v>750000</v>
      </c>
      <c r="H16" s="21">
        <f t="shared" si="0"/>
        <v>0</v>
      </c>
      <c r="I16" s="22">
        <v>40</v>
      </c>
      <c r="J16" s="23">
        <f t="shared" si="1"/>
        <v>0</v>
      </c>
    </row>
    <row r="17" spans="1:11" ht="15.75" customHeight="1" x14ac:dyDescent="0.25">
      <c r="A17" s="13"/>
      <c r="B17" s="19" t="s">
        <v>198</v>
      </c>
      <c r="C17" s="20"/>
      <c r="D17" s="20"/>
      <c r="E17" s="20"/>
      <c r="F17" s="155">
        <v>30000</v>
      </c>
      <c r="G17" s="155">
        <v>750000</v>
      </c>
      <c r="H17" s="21">
        <f t="shared" si="0"/>
        <v>0</v>
      </c>
      <c r="I17" s="22">
        <v>40</v>
      </c>
      <c r="J17" s="23">
        <f t="shared" si="1"/>
        <v>0</v>
      </c>
    </row>
    <row r="18" spans="1:11" ht="15.75" customHeight="1" x14ac:dyDescent="0.25">
      <c r="A18" s="13"/>
      <c r="B18" s="19" t="s">
        <v>199</v>
      </c>
      <c r="C18" s="20"/>
      <c r="D18" s="20"/>
      <c r="E18" s="20"/>
      <c r="F18" s="155">
        <v>30000</v>
      </c>
      <c r="G18" s="155">
        <v>750000</v>
      </c>
      <c r="H18" s="21">
        <f t="shared" si="0"/>
        <v>0</v>
      </c>
      <c r="I18" s="22">
        <v>40</v>
      </c>
      <c r="J18" s="23">
        <f t="shared" si="1"/>
        <v>0</v>
      </c>
    </row>
    <row r="19" spans="1:11" ht="15.75" customHeight="1" x14ac:dyDescent="0.25">
      <c r="A19" s="13"/>
      <c r="B19" s="24" t="s">
        <v>200</v>
      </c>
      <c r="C19" s="20"/>
      <c r="D19" s="20"/>
      <c r="E19" s="20"/>
      <c r="F19" s="155">
        <v>30000</v>
      </c>
      <c r="G19" s="155">
        <v>750000</v>
      </c>
      <c r="H19" s="21">
        <f t="shared" si="0"/>
        <v>0</v>
      </c>
      <c r="I19" s="22">
        <v>40</v>
      </c>
      <c r="J19" s="23">
        <f t="shared" si="1"/>
        <v>0</v>
      </c>
    </row>
    <row r="20" spans="1:11" x14ac:dyDescent="0.25">
      <c r="A20" s="13"/>
      <c r="B20" s="25"/>
      <c r="C20" s="25"/>
      <c r="D20" s="26"/>
      <c r="F20" s="27">
        <f>SUM(F9:F19)</f>
        <v>330000</v>
      </c>
      <c r="G20" s="27">
        <f>SUM(G9:G19)</f>
        <v>8250000</v>
      </c>
      <c r="H20" s="27">
        <f>SUM(H9:H19)</f>
        <v>0</v>
      </c>
      <c r="I20" s="28" t="s">
        <v>201</v>
      </c>
      <c r="J20" s="29">
        <f>SUM(J9:J19)</f>
        <v>0</v>
      </c>
    </row>
    <row r="21" spans="1:11" x14ac:dyDescent="0.25">
      <c r="A21" s="13"/>
      <c r="B21" s="30"/>
      <c r="C21" s="30"/>
      <c r="D21" s="31"/>
      <c r="E21" s="32"/>
      <c r="F21" s="27"/>
      <c r="G21" s="27"/>
      <c r="H21" s="27"/>
      <c r="I21" s="27"/>
      <c r="J21" s="27"/>
    </row>
    <row r="22" spans="1:11" ht="61.5" customHeight="1" x14ac:dyDescent="0.25">
      <c r="A22" s="13" t="s">
        <v>202</v>
      </c>
      <c r="B22" s="173" t="s">
        <v>203</v>
      </c>
      <c r="C22" s="173"/>
      <c r="D22" s="173"/>
      <c r="E22" s="173"/>
      <c r="F22" s="173"/>
      <c r="G22" s="173"/>
      <c r="H22" s="173"/>
      <c r="I22" s="173"/>
      <c r="J22" s="173"/>
    </row>
    <row r="23" spans="1:11" ht="75.75" customHeight="1" x14ac:dyDescent="0.25">
      <c r="A23" s="13"/>
      <c r="B23" s="14" t="s">
        <v>179</v>
      </c>
      <c r="C23" s="15" t="s">
        <v>180</v>
      </c>
      <c r="D23" s="15" t="s">
        <v>204</v>
      </c>
      <c r="E23" s="15" t="s">
        <v>182</v>
      </c>
      <c r="F23" s="15" t="s">
        <v>183</v>
      </c>
      <c r="G23" s="15" t="s">
        <v>205</v>
      </c>
      <c r="H23" s="16" t="s">
        <v>185</v>
      </c>
      <c r="I23" s="15" t="s">
        <v>186</v>
      </c>
      <c r="J23" s="15" t="s">
        <v>187</v>
      </c>
    </row>
    <row r="24" spans="1:11" ht="15.75" customHeight="1" x14ac:dyDescent="0.25">
      <c r="A24" s="13"/>
      <c r="B24" s="17">
        <v>1</v>
      </c>
      <c r="C24" s="17">
        <v>2</v>
      </c>
      <c r="D24" s="17">
        <v>3</v>
      </c>
      <c r="E24" s="17">
        <v>4</v>
      </c>
      <c r="F24" s="17">
        <v>5</v>
      </c>
      <c r="G24" s="17">
        <v>6</v>
      </c>
      <c r="H24" s="18" t="s">
        <v>188</v>
      </c>
      <c r="I24" s="17">
        <v>8</v>
      </c>
      <c r="J24" s="17" t="s">
        <v>189</v>
      </c>
    </row>
    <row r="25" spans="1:11" ht="15.75" customHeight="1" x14ac:dyDescent="0.25">
      <c r="A25" s="13"/>
      <c r="B25" s="19" t="s">
        <v>190</v>
      </c>
      <c r="C25" s="20">
        <v>0</v>
      </c>
      <c r="D25" s="20">
        <v>0</v>
      </c>
      <c r="E25" s="20">
        <v>0</v>
      </c>
      <c r="F25" s="33">
        <v>45000</v>
      </c>
      <c r="G25" s="33">
        <v>247500</v>
      </c>
      <c r="H25" s="23">
        <f t="shared" ref="H25:H33" si="2">(C25%+D25%)*G25+E25*F25</f>
        <v>0</v>
      </c>
      <c r="I25" s="22">
        <v>40</v>
      </c>
      <c r="J25" s="23">
        <f t="shared" ref="J25:J33" si="3">H25*I25</f>
        <v>0</v>
      </c>
    </row>
    <row r="26" spans="1:11" ht="15.75" customHeight="1" x14ac:dyDescent="0.25">
      <c r="A26" s="13"/>
      <c r="B26" s="19" t="s">
        <v>191</v>
      </c>
      <c r="C26" s="20">
        <v>0</v>
      </c>
      <c r="D26" s="20">
        <v>0</v>
      </c>
      <c r="E26" s="20">
        <v>0</v>
      </c>
      <c r="F26" s="33">
        <v>45000</v>
      </c>
      <c r="G26" s="33">
        <v>247500</v>
      </c>
      <c r="H26" s="23">
        <f t="shared" si="2"/>
        <v>0</v>
      </c>
      <c r="I26" s="22">
        <v>40</v>
      </c>
      <c r="J26" s="23">
        <f t="shared" si="3"/>
        <v>0</v>
      </c>
    </row>
    <row r="27" spans="1:11" ht="15.75" customHeight="1" x14ac:dyDescent="0.25">
      <c r="A27" s="13"/>
      <c r="B27" s="19" t="s">
        <v>192</v>
      </c>
      <c r="C27" s="20">
        <v>0</v>
      </c>
      <c r="D27" s="20">
        <v>0</v>
      </c>
      <c r="E27" s="20">
        <v>0</v>
      </c>
      <c r="F27" s="33">
        <v>45000</v>
      </c>
      <c r="G27" s="33">
        <v>247500</v>
      </c>
      <c r="H27" s="23">
        <f t="shared" si="2"/>
        <v>0</v>
      </c>
      <c r="I27" s="22">
        <v>40</v>
      </c>
      <c r="J27" s="23">
        <f t="shared" si="3"/>
        <v>0</v>
      </c>
      <c r="K27" s="34"/>
    </row>
    <row r="28" spans="1:11" ht="15.75" customHeight="1" x14ac:dyDescent="0.25">
      <c r="A28" s="13"/>
      <c r="B28" s="19" t="s">
        <v>193</v>
      </c>
      <c r="C28" s="20">
        <v>0</v>
      </c>
      <c r="D28" s="20">
        <v>0</v>
      </c>
      <c r="E28" s="20">
        <v>0</v>
      </c>
      <c r="F28" s="33">
        <v>45000</v>
      </c>
      <c r="G28" s="33">
        <v>247500</v>
      </c>
      <c r="H28" s="23">
        <f t="shared" si="2"/>
        <v>0</v>
      </c>
      <c r="I28" s="22">
        <v>40</v>
      </c>
      <c r="J28" s="23">
        <f t="shared" si="3"/>
        <v>0</v>
      </c>
    </row>
    <row r="29" spans="1:11" ht="15.75" customHeight="1" x14ac:dyDescent="0.25">
      <c r="A29" s="13"/>
      <c r="B29" s="19" t="s">
        <v>206</v>
      </c>
      <c r="C29" s="20">
        <v>0</v>
      </c>
      <c r="D29" s="20">
        <v>0</v>
      </c>
      <c r="E29" s="20">
        <v>0</v>
      </c>
      <c r="F29" s="33">
        <v>45000</v>
      </c>
      <c r="G29" s="33">
        <v>247500</v>
      </c>
      <c r="H29" s="23">
        <f t="shared" si="2"/>
        <v>0</v>
      </c>
      <c r="I29" s="22">
        <v>40</v>
      </c>
      <c r="J29" s="23">
        <f t="shared" si="3"/>
        <v>0</v>
      </c>
    </row>
    <row r="30" spans="1:11" ht="15.75" customHeight="1" x14ac:dyDescent="0.25">
      <c r="A30" s="13"/>
      <c r="B30" s="19" t="s">
        <v>195</v>
      </c>
      <c r="C30" s="20">
        <v>0</v>
      </c>
      <c r="D30" s="20">
        <v>0</v>
      </c>
      <c r="E30" s="20">
        <v>0</v>
      </c>
      <c r="F30" s="33">
        <v>45000</v>
      </c>
      <c r="G30" s="33">
        <v>247500</v>
      </c>
      <c r="H30" s="23">
        <f t="shared" si="2"/>
        <v>0</v>
      </c>
      <c r="I30" s="22">
        <v>40</v>
      </c>
      <c r="J30" s="23">
        <f t="shared" si="3"/>
        <v>0</v>
      </c>
    </row>
    <row r="31" spans="1:11" ht="15.75" customHeight="1" x14ac:dyDescent="0.25">
      <c r="A31" s="13"/>
      <c r="B31" s="19" t="s">
        <v>196</v>
      </c>
      <c r="C31" s="20">
        <v>0</v>
      </c>
      <c r="D31" s="20">
        <v>0</v>
      </c>
      <c r="E31" s="20">
        <v>0</v>
      </c>
      <c r="F31" s="33">
        <v>45000</v>
      </c>
      <c r="G31" s="33">
        <v>247500</v>
      </c>
      <c r="H31" s="23">
        <f t="shared" si="2"/>
        <v>0</v>
      </c>
      <c r="I31" s="22">
        <v>40</v>
      </c>
      <c r="J31" s="23">
        <f t="shared" si="3"/>
        <v>0</v>
      </c>
    </row>
    <row r="32" spans="1:11" ht="15.75" customHeight="1" x14ac:dyDescent="0.25">
      <c r="A32" s="13"/>
      <c r="B32" s="19" t="s">
        <v>197</v>
      </c>
      <c r="C32" s="20">
        <v>0</v>
      </c>
      <c r="D32" s="20">
        <v>0</v>
      </c>
      <c r="E32" s="20">
        <v>0</v>
      </c>
      <c r="F32" s="33">
        <v>45000</v>
      </c>
      <c r="G32" s="33">
        <v>247500</v>
      </c>
      <c r="H32" s="23">
        <f t="shared" si="2"/>
        <v>0</v>
      </c>
      <c r="I32" s="22">
        <v>40</v>
      </c>
      <c r="J32" s="23">
        <f t="shared" si="3"/>
        <v>0</v>
      </c>
    </row>
    <row r="33" spans="1:13" ht="15.75" customHeight="1" x14ac:dyDescent="0.25">
      <c r="A33" s="13"/>
      <c r="B33" s="19" t="s">
        <v>198</v>
      </c>
      <c r="C33" s="20">
        <v>0</v>
      </c>
      <c r="D33" s="20">
        <v>0</v>
      </c>
      <c r="E33" s="20">
        <v>0</v>
      </c>
      <c r="F33" s="33">
        <v>45000</v>
      </c>
      <c r="G33" s="33">
        <v>247500</v>
      </c>
      <c r="H33" s="23">
        <f t="shared" si="2"/>
        <v>0</v>
      </c>
      <c r="I33" s="22">
        <v>40</v>
      </c>
      <c r="J33" s="23">
        <f t="shared" si="3"/>
        <v>0</v>
      </c>
    </row>
    <row r="34" spans="1:13" x14ac:dyDescent="0.25">
      <c r="A34" s="13"/>
      <c r="F34" s="35"/>
      <c r="G34" s="35"/>
      <c r="H34" s="35"/>
      <c r="I34" s="36" t="s">
        <v>201</v>
      </c>
      <c r="J34" s="37">
        <f>SUM(J25:J33)</f>
        <v>0</v>
      </c>
    </row>
    <row r="35" spans="1:13" x14ac:dyDescent="0.25">
      <c r="A35" s="13"/>
      <c r="E35" s="38"/>
      <c r="F35" s="35"/>
      <c r="G35" s="35"/>
      <c r="H35" s="35"/>
      <c r="I35" s="35"/>
      <c r="J35" s="35"/>
    </row>
    <row r="36" spans="1:13" ht="20.25" customHeight="1" x14ac:dyDescent="0.25">
      <c r="A36" s="13" t="s">
        <v>207</v>
      </c>
      <c r="B36" s="31" t="s">
        <v>208</v>
      </c>
      <c r="C36" s="31"/>
    </row>
    <row r="37" spans="1:13" ht="20.25" customHeight="1" x14ac:dyDescent="0.25">
      <c r="A37" s="2"/>
      <c r="B37" s="174" t="s">
        <v>4</v>
      </c>
      <c r="C37" s="174" t="s">
        <v>209</v>
      </c>
      <c r="D37" s="174"/>
      <c r="E37" s="175" t="s">
        <v>210</v>
      </c>
      <c r="F37" s="176" t="s">
        <v>211</v>
      </c>
      <c r="G37" s="176" t="s">
        <v>212</v>
      </c>
      <c r="H37" s="176" t="s">
        <v>213</v>
      </c>
      <c r="I37" s="176" t="s">
        <v>187</v>
      </c>
      <c r="K37" s="39"/>
    </row>
    <row r="38" spans="1:13" ht="20.25" customHeight="1" x14ac:dyDescent="0.25">
      <c r="A38" s="2"/>
      <c r="B38" s="174"/>
      <c r="C38" s="40"/>
      <c r="D38" s="41" t="s">
        <v>214</v>
      </c>
      <c r="E38" s="175"/>
      <c r="F38" s="176"/>
      <c r="G38" s="176"/>
      <c r="H38" s="176"/>
      <c r="I38" s="176"/>
      <c r="K38" s="39"/>
    </row>
    <row r="39" spans="1:13" ht="15.75" customHeight="1" x14ac:dyDescent="0.25">
      <c r="A39" s="2"/>
      <c r="B39" s="17">
        <v>1</v>
      </c>
      <c r="C39" s="17">
        <v>2</v>
      </c>
      <c r="D39" s="42">
        <v>3</v>
      </c>
      <c r="E39" s="17">
        <v>4</v>
      </c>
      <c r="F39" s="17">
        <v>5</v>
      </c>
      <c r="G39" s="17" t="s">
        <v>215</v>
      </c>
      <c r="H39" s="17">
        <v>7</v>
      </c>
      <c r="I39" s="17" t="s">
        <v>216</v>
      </c>
      <c r="K39" s="39"/>
    </row>
    <row r="40" spans="1:13" ht="56.25" customHeight="1" x14ac:dyDescent="0.25">
      <c r="A40" s="3"/>
      <c r="B40" s="4" t="s">
        <v>217</v>
      </c>
      <c r="C40" s="43">
        <v>0</v>
      </c>
      <c r="D40" s="44" t="s">
        <v>218</v>
      </c>
      <c r="E40" s="45">
        <v>10</v>
      </c>
      <c r="F40" s="46" t="s">
        <v>219</v>
      </c>
      <c r="G40" s="47">
        <f>C40*E40</f>
        <v>0</v>
      </c>
      <c r="H40" s="48">
        <v>40</v>
      </c>
      <c r="I40" s="29">
        <f>G40*H40</f>
        <v>0</v>
      </c>
      <c r="J40" s="49"/>
      <c r="K40" s="11"/>
      <c r="L40" s="49"/>
      <c r="M40" s="49"/>
    </row>
    <row r="41" spans="1:13" ht="34.5" customHeight="1" x14ac:dyDescent="0.25">
      <c r="A41" s="3"/>
      <c r="B41" s="4" t="s">
        <v>220</v>
      </c>
      <c r="C41" s="50">
        <v>0</v>
      </c>
      <c r="D41" s="44" t="s">
        <v>221</v>
      </c>
      <c r="E41" s="46" t="s">
        <v>219</v>
      </c>
      <c r="F41" s="45">
        <v>100</v>
      </c>
      <c r="G41" s="48">
        <f>C41%*F41</f>
        <v>0</v>
      </c>
      <c r="H41" s="48">
        <v>40</v>
      </c>
      <c r="I41" s="29">
        <f>G41*H41</f>
        <v>0</v>
      </c>
      <c r="J41" s="49"/>
      <c r="K41" s="11"/>
      <c r="L41" s="49"/>
      <c r="M41" s="49"/>
    </row>
    <row r="42" spans="1:13" ht="34.5" customHeight="1" x14ac:dyDescent="0.25">
      <c r="A42" s="3"/>
      <c r="B42" s="4" t="s">
        <v>222</v>
      </c>
      <c r="C42" s="43">
        <v>0</v>
      </c>
      <c r="D42" s="44" t="s">
        <v>223</v>
      </c>
      <c r="E42" s="45">
        <v>10</v>
      </c>
      <c r="F42" s="46" t="s">
        <v>219</v>
      </c>
      <c r="G42" s="48">
        <f>C42*E42</f>
        <v>0</v>
      </c>
      <c r="H42" s="48">
        <v>40</v>
      </c>
      <c r="I42" s="51">
        <f>G42*H42</f>
        <v>0</v>
      </c>
      <c r="J42" s="49"/>
      <c r="K42" s="11"/>
      <c r="L42" s="49"/>
      <c r="M42" s="49"/>
    </row>
    <row r="43" spans="1:13" ht="15" customHeight="1" x14ac:dyDescent="0.25">
      <c r="A43" s="13"/>
      <c r="B43" s="2"/>
      <c r="C43" s="52"/>
      <c r="D43" s="53"/>
      <c r="E43" s="54"/>
      <c r="F43" s="55"/>
      <c r="G43" s="56"/>
      <c r="H43" s="57" t="s">
        <v>201</v>
      </c>
      <c r="I43" s="29">
        <f>SUM(I40:I42)</f>
        <v>0</v>
      </c>
      <c r="J43" s="58"/>
    </row>
    <row r="44" spans="1:13" ht="15" customHeight="1" x14ac:dyDescent="0.25">
      <c r="A44" s="13"/>
      <c r="B44" s="2"/>
      <c r="C44" s="52"/>
      <c r="D44" s="53"/>
      <c r="E44" s="54"/>
      <c r="F44" s="55"/>
      <c r="G44" s="56"/>
      <c r="H44" s="32"/>
      <c r="I44" s="27"/>
      <c r="J44" s="58"/>
    </row>
    <row r="45" spans="1:13" ht="19.5" customHeight="1" x14ac:dyDescent="0.25">
      <c r="A45" s="13"/>
      <c r="B45" s="59" t="s">
        <v>42</v>
      </c>
      <c r="C45" s="60"/>
      <c r="D45" s="61"/>
      <c r="E45" s="62"/>
      <c r="J45" s="58"/>
    </row>
    <row r="46" spans="1:13" ht="42.75" customHeight="1" x14ac:dyDescent="0.25">
      <c r="A46" s="13"/>
      <c r="B46" s="15" t="s">
        <v>4</v>
      </c>
      <c r="C46" s="15" t="s">
        <v>187</v>
      </c>
      <c r="D46" s="61"/>
      <c r="E46" s="62"/>
      <c r="J46" s="58"/>
    </row>
    <row r="47" spans="1:13" ht="19.5" customHeight="1" x14ac:dyDescent="0.25">
      <c r="A47" s="13"/>
      <c r="B47" s="19" t="s">
        <v>224</v>
      </c>
      <c r="C47" s="63">
        <f>J20</f>
        <v>0</v>
      </c>
      <c r="D47" s="61"/>
      <c r="E47" s="62"/>
      <c r="J47" s="58"/>
    </row>
    <row r="48" spans="1:13" ht="19.5" customHeight="1" x14ac:dyDescent="0.25">
      <c r="B48" s="19" t="s">
        <v>225</v>
      </c>
      <c r="C48" s="63">
        <f>J34</f>
        <v>0</v>
      </c>
      <c r="E48" s="62"/>
      <c r="F48" s="58"/>
      <c r="G48" s="58"/>
      <c r="J48" s="58"/>
    </row>
    <row r="49" spans="1:14" ht="19.5" customHeight="1" thickBot="1" x14ac:dyDescent="0.3">
      <c r="A49" s="59"/>
      <c r="B49" s="19" t="s">
        <v>226</v>
      </c>
      <c r="C49" s="64">
        <f>I43</f>
        <v>0</v>
      </c>
      <c r="D49" s="27"/>
      <c r="E49" s="62"/>
      <c r="F49" s="58"/>
      <c r="G49" s="58"/>
      <c r="J49" s="58"/>
    </row>
    <row r="50" spans="1:14" ht="72.75" customHeight="1" thickBot="1" x14ac:dyDescent="0.3">
      <c r="A50" s="59"/>
      <c r="B50" s="65" t="s">
        <v>227</v>
      </c>
      <c r="C50" s="66">
        <f>SUM(C47:C49)</f>
        <v>0</v>
      </c>
      <c r="D50" s="27"/>
      <c r="E50" s="62"/>
      <c r="F50" s="58"/>
      <c r="G50" s="58"/>
      <c r="J50" s="58"/>
    </row>
    <row r="51" spans="1:14" ht="15.75" customHeight="1" x14ac:dyDescent="0.25">
      <c r="A51" s="59"/>
      <c r="B51" s="30"/>
      <c r="C51" s="60"/>
      <c r="D51" s="27"/>
      <c r="E51" s="62"/>
      <c r="F51" s="58"/>
      <c r="G51" s="58"/>
      <c r="J51" s="58"/>
    </row>
    <row r="52" spans="1:14" ht="16.5" customHeight="1" x14ac:dyDescent="0.25">
      <c r="A52" s="67" t="s">
        <v>228</v>
      </c>
      <c r="B52" s="59" t="s">
        <v>229</v>
      </c>
      <c r="C52" s="60"/>
      <c r="D52" s="61"/>
      <c r="E52" s="62"/>
      <c r="J52" s="58"/>
    </row>
    <row r="53" spans="1:14" ht="16.5" customHeight="1" x14ac:dyDescent="0.25">
      <c r="A53" s="67"/>
      <c r="B53" s="59"/>
      <c r="C53" s="60"/>
      <c r="D53" s="61"/>
      <c r="E53" s="62"/>
      <c r="J53" s="58"/>
    </row>
    <row r="54" spans="1:14" ht="33.75" customHeight="1" x14ac:dyDescent="0.25">
      <c r="A54" s="13" t="s">
        <v>177</v>
      </c>
      <c r="B54" s="177" t="s">
        <v>230</v>
      </c>
      <c r="C54" s="177"/>
      <c r="D54" s="177"/>
      <c r="E54" s="177"/>
      <c r="F54" s="177"/>
      <c r="G54" s="30"/>
      <c r="H54" s="30"/>
      <c r="I54" s="30"/>
      <c r="J54" s="68"/>
      <c r="K54" s="69"/>
      <c r="L54" s="69"/>
      <c r="M54" s="69"/>
      <c r="N54" s="69"/>
    </row>
    <row r="55" spans="1:14" ht="25.2" x14ac:dyDescent="0.25">
      <c r="A55" s="13"/>
      <c r="B55" s="5" t="s">
        <v>231</v>
      </c>
      <c r="C55" s="6" t="s">
        <v>232</v>
      </c>
      <c r="D55" s="70"/>
      <c r="E55" s="71"/>
      <c r="G55" s="72"/>
    </row>
    <row r="56" spans="1:14" x14ac:dyDescent="0.25">
      <c r="A56" s="13"/>
      <c r="B56" s="7" t="s">
        <v>233</v>
      </c>
      <c r="C56" s="8">
        <v>0</v>
      </c>
      <c r="G56" s="73"/>
    </row>
    <row r="57" spans="1:14" x14ac:dyDescent="0.25">
      <c r="A57" s="13"/>
      <c r="B57" s="7" t="s">
        <v>234</v>
      </c>
      <c r="C57" s="8">
        <v>0</v>
      </c>
    </row>
    <row r="58" spans="1:14" x14ac:dyDescent="0.25">
      <c r="A58" s="13"/>
      <c r="B58" s="7" t="s">
        <v>235</v>
      </c>
      <c r="C58" s="8">
        <v>0</v>
      </c>
      <c r="E58" s="72"/>
    </row>
    <row r="59" spans="1:14" x14ac:dyDescent="0.25">
      <c r="A59" s="13"/>
      <c r="B59" s="7" t="s">
        <v>236</v>
      </c>
      <c r="C59" s="8">
        <v>0</v>
      </c>
    </row>
    <row r="60" spans="1:14" x14ac:dyDescent="0.25">
      <c r="A60" s="13"/>
      <c r="B60" s="7" t="s">
        <v>237</v>
      </c>
      <c r="C60" s="8">
        <v>0</v>
      </c>
    </row>
    <row r="61" spans="1:14" x14ac:dyDescent="0.25">
      <c r="A61" s="13"/>
      <c r="B61" s="7" t="s">
        <v>238</v>
      </c>
      <c r="C61" s="8">
        <v>0</v>
      </c>
    </row>
    <row r="62" spans="1:14" x14ac:dyDescent="0.25">
      <c r="A62" s="13"/>
      <c r="B62" s="7" t="s">
        <v>239</v>
      </c>
      <c r="C62" s="8">
        <v>0</v>
      </c>
      <c r="E62" s="35"/>
      <c r="F62" s="31"/>
    </row>
    <row r="63" spans="1:14" x14ac:dyDescent="0.25">
      <c r="A63" s="13"/>
      <c r="B63" s="7" t="s">
        <v>240</v>
      </c>
      <c r="C63" s="8">
        <v>0</v>
      </c>
      <c r="E63" s="35"/>
      <c r="F63" s="31"/>
    </row>
    <row r="64" spans="1:14" x14ac:dyDescent="0.25">
      <c r="A64" s="13"/>
    </row>
    <row r="65" spans="1:10" ht="29.25" customHeight="1" x14ac:dyDescent="0.25">
      <c r="A65" s="13"/>
      <c r="B65" s="170" t="s">
        <v>241</v>
      </c>
      <c r="C65" s="170"/>
      <c r="D65" s="170"/>
      <c r="E65" s="170"/>
    </row>
    <row r="66" spans="1:10" ht="9.75" customHeight="1" x14ac:dyDescent="0.25">
      <c r="A66" s="13"/>
      <c r="B66" s="74"/>
      <c r="C66" s="74"/>
      <c r="D66" s="74"/>
      <c r="E66" s="74"/>
    </row>
    <row r="67" spans="1:10" ht="29.25" customHeight="1" x14ac:dyDescent="0.25">
      <c r="A67" s="13"/>
      <c r="B67" s="75" t="s">
        <v>242</v>
      </c>
      <c r="C67" s="76">
        <f>AVERAGE(C56:C63)</f>
        <v>0</v>
      </c>
      <c r="D67" s="74"/>
      <c r="E67" s="74"/>
    </row>
    <row r="68" spans="1:10" ht="29.25" customHeight="1" x14ac:dyDescent="0.25">
      <c r="A68" s="13"/>
      <c r="B68" s="75" t="s">
        <v>243</v>
      </c>
      <c r="C68" s="76">
        <f>C67*4</f>
        <v>0</v>
      </c>
      <c r="D68" s="74"/>
      <c r="E68" s="74"/>
    </row>
    <row r="69" spans="1:10" ht="14.25" customHeight="1" x14ac:dyDescent="0.25">
      <c r="A69" s="13"/>
      <c r="B69" s="74"/>
      <c r="C69" s="77"/>
      <c r="D69" s="74"/>
      <c r="E69" s="74"/>
    </row>
    <row r="70" spans="1:10" ht="39.75" customHeight="1" x14ac:dyDescent="0.25">
      <c r="A70" s="13" t="s">
        <v>202</v>
      </c>
      <c r="B70" s="171" t="s">
        <v>244</v>
      </c>
      <c r="C70" s="171"/>
      <c r="D70" s="171"/>
      <c r="E70" s="171"/>
      <c r="F70" s="171"/>
      <c r="G70" s="171"/>
      <c r="I70" s="72"/>
    </row>
    <row r="71" spans="1:10" ht="63.75" customHeight="1" x14ac:dyDescent="0.25">
      <c r="A71" s="13"/>
      <c r="B71" s="15" t="s">
        <v>245</v>
      </c>
      <c r="C71" s="15" t="s">
        <v>246</v>
      </c>
      <c r="D71" s="15" t="s">
        <v>247</v>
      </c>
      <c r="E71" s="15" t="s">
        <v>212</v>
      </c>
      <c r="F71" s="15" t="s">
        <v>248</v>
      </c>
      <c r="G71" s="15" t="s">
        <v>187</v>
      </c>
      <c r="I71" s="58"/>
      <c r="J71" s="72"/>
    </row>
    <row r="72" spans="1:10" ht="15" customHeight="1" x14ac:dyDescent="0.25">
      <c r="A72" s="13"/>
      <c r="B72" s="17">
        <v>1</v>
      </c>
      <c r="C72" s="17">
        <v>2</v>
      </c>
      <c r="D72" s="17">
        <v>3</v>
      </c>
      <c r="E72" s="17" t="s">
        <v>249</v>
      </c>
      <c r="F72" s="17">
        <v>5</v>
      </c>
      <c r="G72" s="17" t="s">
        <v>250</v>
      </c>
      <c r="I72" s="58"/>
      <c r="J72" s="72"/>
    </row>
    <row r="73" spans="1:10" ht="96.6" x14ac:dyDescent="0.25">
      <c r="A73" s="13"/>
      <c r="B73" s="19" t="s">
        <v>251</v>
      </c>
      <c r="C73" s="78">
        <v>0</v>
      </c>
      <c r="D73" s="21">
        <v>6500</v>
      </c>
      <c r="E73" s="47">
        <f>C73*D73</f>
        <v>0</v>
      </c>
      <c r="F73" s="48">
        <v>40</v>
      </c>
      <c r="G73" s="29">
        <f>E73*F73</f>
        <v>0</v>
      </c>
      <c r="I73" s="72"/>
      <c r="J73" s="58"/>
    </row>
    <row r="74" spans="1:10" x14ac:dyDescent="0.25">
      <c r="A74" s="13"/>
      <c r="B74" s="30"/>
      <c r="C74" s="60"/>
      <c r="D74" s="61"/>
      <c r="E74" s="62"/>
      <c r="F74" s="59"/>
      <c r="G74" s="27"/>
      <c r="I74" s="58"/>
      <c r="J74" s="58"/>
    </row>
    <row r="75" spans="1:10" ht="23.25" customHeight="1" x14ac:dyDescent="0.25">
      <c r="A75" s="13" t="s">
        <v>207</v>
      </c>
      <c r="B75" s="30" t="s">
        <v>252</v>
      </c>
      <c r="C75" s="60"/>
      <c r="D75" s="61"/>
      <c r="E75" s="62"/>
      <c r="F75" s="59"/>
      <c r="G75" s="27"/>
      <c r="J75" s="58"/>
    </row>
    <row r="76" spans="1:10" ht="43.5" customHeight="1" x14ac:dyDescent="0.25">
      <c r="B76" s="41" t="s">
        <v>4</v>
      </c>
      <c r="C76" s="79" t="s">
        <v>253</v>
      </c>
      <c r="D76" s="15" t="s">
        <v>248</v>
      </c>
      <c r="E76" s="15" t="s">
        <v>187</v>
      </c>
      <c r="H76" s="58"/>
    </row>
    <row r="77" spans="1:10" ht="43.5" customHeight="1" x14ac:dyDescent="0.25">
      <c r="B77" s="19" t="s">
        <v>254</v>
      </c>
      <c r="C77" s="43">
        <v>0</v>
      </c>
      <c r="D77" s="80">
        <v>40</v>
      </c>
      <c r="E77" s="29">
        <f>C77*D77</f>
        <v>0</v>
      </c>
      <c r="H77" s="58"/>
    </row>
    <row r="78" spans="1:10" ht="36.75" customHeight="1" x14ac:dyDescent="0.25">
      <c r="A78" s="81"/>
      <c r="B78" s="19" t="s">
        <v>255</v>
      </c>
      <c r="C78" s="43">
        <v>0</v>
      </c>
      <c r="D78" s="80">
        <v>40</v>
      </c>
      <c r="E78" s="29">
        <f>C78*D78</f>
        <v>0</v>
      </c>
      <c r="F78" s="35"/>
      <c r="G78" s="82"/>
    </row>
    <row r="79" spans="1:10" ht="36.75" customHeight="1" x14ac:dyDescent="0.25">
      <c r="A79" s="13"/>
      <c r="B79" s="19" t="s">
        <v>256</v>
      </c>
      <c r="C79" s="43">
        <v>0</v>
      </c>
      <c r="D79" s="80">
        <v>40</v>
      </c>
      <c r="E79" s="29">
        <f>C79*D79</f>
        <v>0</v>
      </c>
      <c r="F79" s="27"/>
      <c r="G79" s="71"/>
    </row>
    <row r="80" spans="1:10" ht="45" customHeight="1" x14ac:dyDescent="0.25">
      <c r="A80" s="81"/>
      <c r="B80" s="19" t="s">
        <v>257</v>
      </c>
      <c r="C80" s="43">
        <v>0</v>
      </c>
      <c r="D80" s="80">
        <v>40</v>
      </c>
      <c r="E80" s="29">
        <v>0</v>
      </c>
      <c r="F80" s="35"/>
      <c r="G80" s="82"/>
    </row>
    <row r="81" spans="2:6" ht="21" customHeight="1" x14ac:dyDescent="0.25">
      <c r="D81" s="57" t="s">
        <v>201</v>
      </c>
      <c r="E81" s="29">
        <f>SUM(E77:E80)</f>
        <v>0</v>
      </c>
    </row>
    <row r="83" spans="2:6" x14ac:dyDescent="0.25">
      <c r="B83" s="59" t="s">
        <v>49</v>
      </c>
      <c r="C83" s="60"/>
    </row>
    <row r="84" spans="2:6" ht="27.6" x14ac:dyDescent="0.25">
      <c r="B84" s="15" t="s">
        <v>4</v>
      </c>
      <c r="C84" s="15" t="s">
        <v>187</v>
      </c>
    </row>
    <row r="85" spans="2:6" x14ac:dyDescent="0.25">
      <c r="B85" s="19" t="s">
        <v>258</v>
      </c>
      <c r="C85" s="63">
        <f>C68</f>
        <v>0</v>
      </c>
    </row>
    <row r="86" spans="2:6" x14ac:dyDescent="0.25">
      <c r="B86" s="19" t="s">
        <v>259</v>
      </c>
      <c r="C86" s="63">
        <f>G73</f>
        <v>0</v>
      </c>
    </row>
    <row r="87" spans="2:6" ht="14.4" thickBot="1" x14ac:dyDescent="0.3">
      <c r="B87" s="19" t="s">
        <v>260</v>
      </c>
      <c r="C87" s="64">
        <f>E81</f>
        <v>0</v>
      </c>
    </row>
    <row r="88" spans="2:6" ht="67.5" customHeight="1" thickBot="1" x14ac:dyDescent="0.3">
      <c r="B88" s="65" t="s">
        <v>261</v>
      </c>
      <c r="C88" s="66">
        <f>SUM(C85:C87)</f>
        <v>0</v>
      </c>
      <c r="D88" s="58"/>
    </row>
    <row r="89" spans="2:6" x14ac:dyDescent="0.25">
      <c r="B89" s="83"/>
      <c r="C89" s="27"/>
    </row>
    <row r="90" spans="2:6" ht="79.2" customHeight="1" x14ac:dyDescent="0.25">
      <c r="B90" s="172" t="s">
        <v>262</v>
      </c>
      <c r="C90" s="172"/>
      <c r="D90" s="172"/>
      <c r="E90" s="172"/>
      <c r="F90" s="172"/>
    </row>
  </sheetData>
  <mergeCells count="13">
    <mergeCell ref="B65:E65"/>
    <mergeCell ref="B70:G70"/>
    <mergeCell ref="B90:F90"/>
    <mergeCell ref="B6:J6"/>
    <mergeCell ref="B22:J22"/>
    <mergeCell ref="B37:B38"/>
    <mergeCell ref="C37:D37"/>
    <mergeCell ref="E37:E38"/>
    <mergeCell ref="F37:F38"/>
    <mergeCell ref="G37:G38"/>
    <mergeCell ref="H37:H38"/>
    <mergeCell ref="I37:I38"/>
    <mergeCell ref="B54:F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9885B-B646-4624-BB4F-FBA9363B858A}">
  <dimension ref="B2:G13"/>
  <sheetViews>
    <sheetView workbookViewId="0">
      <selection activeCell="B3" sqref="B3"/>
    </sheetView>
  </sheetViews>
  <sheetFormatPr defaultRowHeight="14.4" x14ac:dyDescent="0.3"/>
  <cols>
    <col min="3" max="3" width="18.109375" style="123" customWidth="1"/>
    <col min="4" max="5" width="16.44140625" style="125" customWidth="1"/>
    <col min="6" max="6" width="19.5546875" style="125" customWidth="1"/>
    <col min="7" max="7" width="12.88671875" style="125" customWidth="1"/>
  </cols>
  <sheetData>
    <row r="2" spans="2:7" ht="15.6" x14ac:dyDescent="0.3">
      <c r="B2" s="180" t="s">
        <v>263</v>
      </c>
      <c r="C2" s="180"/>
      <c r="D2" s="180"/>
      <c r="E2" s="180"/>
      <c r="F2" s="180"/>
      <c r="G2" s="180"/>
    </row>
    <row r="5" spans="2:7" s="123" customFormat="1" x14ac:dyDescent="0.3">
      <c r="B5" s="111"/>
      <c r="C5" s="134" t="s">
        <v>264</v>
      </c>
      <c r="D5" s="134" t="s">
        <v>265</v>
      </c>
      <c r="E5" s="134" t="s">
        <v>266</v>
      </c>
      <c r="F5" s="134" t="s">
        <v>267</v>
      </c>
      <c r="G5" s="134" t="s">
        <v>268</v>
      </c>
    </row>
    <row r="6" spans="2:7" ht="43.2" x14ac:dyDescent="0.3">
      <c r="B6" s="178" t="s">
        <v>269</v>
      </c>
      <c r="C6" s="135" t="s">
        <v>270</v>
      </c>
      <c r="D6" s="90">
        <v>3500</v>
      </c>
      <c r="E6" s="90">
        <v>43</v>
      </c>
      <c r="F6" s="137"/>
      <c r="G6" s="137"/>
    </row>
    <row r="7" spans="2:7" ht="30" customHeight="1" x14ac:dyDescent="0.3">
      <c r="B7" s="161"/>
      <c r="C7" s="135" t="s">
        <v>271</v>
      </c>
      <c r="D7" s="90">
        <v>1</v>
      </c>
      <c r="E7" s="90">
        <v>3500</v>
      </c>
      <c r="F7" s="137"/>
      <c r="G7" s="137"/>
    </row>
    <row r="8" spans="2:7" x14ac:dyDescent="0.3">
      <c r="B8" s="161"/>
      <c r="C8" s="135" t="s">
        <v>272</v>
      </c>
      <c r="D8" s="89">
        <v>2</v>
      </c>
      <c r="E8" s="89">
        <v>43</v>
      </c>
      <c r="F8" s="137"/>
      <c r="G8" s="137"/>
    </row>
    <row r="9" spans="2:7" ht="45" customHeight="1" x14ac:dyDescent="0.3">
      <c r="B9" s="161"/>
      <c r="C9" s="135" t="s">
        <v>273</v>
      </c>
      <c r="D9" s="90">
        <v>1</v>
      </c>
      <c r="E9" s="90">
        <v>43</v>
      </c>
      <c r="F9" s="138"/>
      <c r="G9" s="138"/>
    </row>
    <row r="10" spans="2:7" ht="30" customHeight="1" x14ac:dyDescent="0.3">
      <c r="B10" s="179"/>
      <c r="C10" s="135" t="s">
        <v>274</v>
      </c>
      <c r="D10" s="90">
        <v>1</v>
      </c>
      <c r="E10" s="90">
        <v>43</v>
      </c>
      <c r="F10" s="139"/>
      <c r="G10" s="139"/>
    </row>
    <row r="11" spans="2:7" x14ac:dyDescent="0.3">
      <c r="B11" s="106"/>
      <c r="C11" s="140"/>
      <c r="D11" s="106"/>
      <c r="E11" s="106"/>
      <c r="F11" s="141" t="s">
        <v>275</v>
      </c>
      <c r="G11" s="138"/>
    </row>
    <row r="12" spans="2:7" ht="28.8" x14ac:dyDescent="0.3">
      <c r="B12" s="143" t="s">
        <v>276</v>
      </c>
      <c r="C12" s="135" t="s">
        <v>277</v>
      </c>
      <c r="D12" s="90">
        <v>1</v>
      </c>
      <c r="E12" s="90">
        <v>350</v>
      </c>
      <c r="F12" s="138"/>
      <c r="G12" s="138"/>
    </row>
    <row r="13" spans="2:7" x14ac:dyDescent="0.3">
      <c r="F13" s="125" t="s">
        <v>278</v>
      </c>
      <c r="G13" s="142"/>
    </row>
  </sheetData>
  <mergeCells count="2">
    <mergeCell ref="B6:B10"/>
    <mergeCell ref="B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nktprzedmiotuzam_x00f3_wienia xmlns="8e08661c-cf6c-48cc-aef7-fb59a271918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550A8F5385C14EA0AED4FA21FB3A91" ma:contentTypeVersion="6" ma:contentTypeDescription="Utwórz nowy dokument." ma:contentTypeScope="" ma:versionID="3f393ab79ead4ef3cabfa37c69e29ef1">
  <xsd:schema xmlns:xsd="http://www.w3.org/2001/XMLSchema" xmlns:xs="http://www.w3.org/2001/XMLSchema" xmlns:p="http://schemas.microsoft.com/office/2006/metadata/properties" xmlns:ns2="8e08661c-cf6c-48cc-aef7-fb59a271918c" targetNamespace="http://schemas.microsoft.com/office/2006/metadata/properties" ma:root="true" ma:fieldsID="c917d3de97b5b1f946c4a23413542780" ns2:_="">
    <xsd:import namespace="8e08661c-cf6c-48cc-aef7-fb59a27191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Punktprzedmiotuzam_x00f3_wien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08661c-cf6c-48cc-aef7-fb59a27191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Punktprzedmiotuzam_x00f3_wienia" ma:index="12" nillable="true" ma:displayName="Punkt przedmiotu zamówienia" ma:description="Element przedmiotu zamówienia zgodny z punktem 3 OPZ" ma:format="Dropdown" ma:internalName="Punktprzedmiotuzam_x00f3_wienia">
      <xsd:simpleType>
        <xsd:restriction base="dms:Choice">
          <xsd:enumeration value="Administracja PZUM"/>
          <xsd:enumeration value="Chmura"/>
          <xsd:enumeration value="GSM"/>
          <xsd:enumeration value="Infrastuktura"/>
          <xsd:enumeration value="Operator płatności"/>
          <xsd:enumeration value="HD"/>
          <xsd:enumeration value="Zarządzanie Bazą Konfiguacji"/>
          <xsd:enumeration value="Monitorowie Integracji"/>
          <xsd:enumeration value="Obsługa błędów"/>
          <xsd:enumeration value="Dostarczanie materiałów eksploatacyjnych"/>
          <xsd:enumeration value="Serwis Oprogramowania aplikacji"/>
          <xsd:enumeration value="Wybór 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7114E3-7949-46E3-930C-C6C2D86292EA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8e08661c-cf6c-48cc-aef7-fb59a271918c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F702CB-7F2E-4086-881D-00F920CFF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08661c-cf6c-48cc-aef7-fb59a27191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E3A52C-BC3F-4450-A377-BD7037AB0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Formularz ofertowy_1</vt:lpstr>
      <vt:lpstr>Raport - alokacja sprzętu</vt:lpstr>
      <vt:lpstr>Operator Płatności</vt:lpstr>
      <vt:lpstr>Operator GSM</vt:lpstr>
      <vt:lpstr>'Formularz ofertowy_1'!_Toc178699700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Mariusz Kajka</dc:creator>
  <cp:keywords/>
  <dc:description/>
  <cp:lastModifiedBy>Milena Szulc</cp:lastModifiedBy>
  <cp:revision/>
  <dcterms:created xsi:type="dcterms:W3CDTF">2024-09-26T09:28:55Z</dcterms:created>
  <dcterms:modified xsi:type="dcterms:W3CDTF">2025-01-15T13:51:55Z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0x0101003C550A8F5385C14EA0AED4FA21FB3A91</vt:lpwstr>
  </property>
</Properties>
</file>