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d\Desktop\2023\III Polski ład\Załącznik 1 - Opis przedmiotu zamówienia\Zadanie nr 3\"/>
    </mc:Choice>
  </mc:AlternateContent>
  <xr:revisionPtr revIDLastSave="0" documentId="8_{7908F876-299F-4C97-937E-5AC5D2AA0C94}" xr6:coauthVersionLast="47" xr6:coauthVersionMax="47" xr10:uidLastSave="{00000000-0000-0000-0000-000000000000}"/>
  <bookViews>
    <workbookView xWindow="-108" yWindow="-108" windowWidth="23256" windowHeight="12576" xr2:uid="{0CA1B57A-7C40-46B2-9739-0C2314C1896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F96" i="1"/>
  <c r="F32" i="1" s="1"/>
  <c r="F95" i="1"/>
  <c r="F33" i="1" s="1"/>
  <c r="F92" i="1"/>
  <c r="F90" i="1"/>
  <c r="F57" i="1" s="1"/>
  <c r="F45" i="1" s="1"/>
  <c r="F42" i="1" s="1"/>
  <c r="F31" i="1" s="1"/>
  <c r="F88" i="1"/>
  <c r="F85" i="1"/>
  <c r="F26" i="1" s="1"/>
  <c r="F84" i="1"/>
  <c r="F81" i="1"/>
  <c r="F80" i="1"/>
  <c r="F77" i="1"/>
  <c r="F76" i="1"/>
  <c r="F73" i="1"/>
  <c r="F74" i="1" s="1"/>
  <c r="F71" i="1"/>
  <c r="F70" i="1"/>
  <c r="F68" i="1"/>
  <c r="A68" i="1"/>
  <c r="A70" i="1" s="1"/>
  <c r="A71" i="1" s="1"/>
  <c r="A73" i="1" s="1"/>
  <c r="A74" i="1" s="1"/>
  <c r="A76" i="1" s="1"/>
  <c r="A77" i="1" s="1"/>
  <c r="A80" i="1" s="1"/>
  <c r="A81" i="1" s="1"/>
  <c r="A83" i="1" s="1"/>
  <c r="A84" i="1" s="1"/>
  <c r="A85" i="1" s="1"/>
  <c r="A88" i="1" s="1"/>
  <c r="A90" i="1" s="1"/>
  <c r="A92" i="1" s="1"/>
  <c r="A95" i="1" s="1"/>
  <c r="A96" i="1" s="1"/>
  <c r="A97" i="1" s="1"/>
  <c r="A99" i="1" s="1"/>
  <c r="F67" i="1"/>
  <c r="F63" i="1"/>
  <c r="F62" i="1"/>
  <c r="F55" i="1" s="1"/>
  <c r="F18" i="1" s="1"/>
  <c r="F19" i="1" s="1"/>
  <c r="F61" i="1"/>
  <c r="F54" i="1" s="1"/>
  <c r="F41" i="1" s="1"/>
  <c r="F60" i="1"/>
  <c r="F50" i="1"/>
  <c r="F52" i="1" s="1"/>
  <c r="F49" i="1"/>
  <c r="F51" i="1" s="1"/>
  <c r="F37" i="1"/>
  <c r="F34" i="1"/>
  <c r="F23" i="1"/>
  <c r="F22" i="1"/>
  <c r="F21" i="1"/>
  <c r="F20" i="1"/>
  <c r="F13" i="1"/>
  <c r="A11" i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0" i="1" s="1"/>
  <c r="A31" i="1" s="1"/>
  <c r="A32" i="1" s="1"/>
  <c r="A33" i="1" s="1"/>
  <c r="A34" i="1" s="1"/>
  <c r="A37" i="1" s="1"/>
  <c r="A38" i="1" s="1"/>
  <c r="A41" i="1" s="1"/>
  <c r="A42" i="1" s="1"/>
  <c r="A43" i="1" s="1"/>
  <c r="A45" i="1" s="1"/>
  <c r="A46" i="1" s="1"/>
  <c r="A47" i="1" s="1"/>
  <c r="A49" i="1" s="1"/>
  <c r="A50" i="1" s="1"/>
  <c r="A51" i="1" s="1"/>
  <c r="A52" i="1" s="1"/>
  <c r="A54" i="1" s="1"/>
  <c r="A55" i="1" s="1"/>
  <c r="A56" i="1" s="1"/>
  <c r="A57" i="1" s="1"/>
  <c r="A60" i="1" s="1"/>
  <c r="A61" i="1" s="1"/>
  <c r="A62" i="1" s="1"/>
  <c r="A63" i="1" s="1"/>
  <c r="F10" i="1"/>
  <c r="F56" i="1" l="1"/>
  <c r="F46" i="1" s="1"/>
  <c r="F43" i="1" s="1"/>
  <c r="F16" i="1"/>
  <c r="F17" i="1" s="1"/>
  <c r="F30" i="1"/>
  <c r="F47" i="1"/>
</calcChain>
</file>

<file path=xl/sharedStrings.xml><?xml version="1.0" encoding="utf-8"?>
<sst xmlns="http://schemas.openxmlformats.org/spreadsheetml/2006/main" count="328" uniqueCount="149">
  <si>
    <t>Lp.</t>
  </si>
  <si>
    <t>Kod</t>
  </si>
  <si>
    <t>Numer</t>
  </si>
  <si>
    <t>Wyszczególnienie</t>
  </si>
  <si>
    <t>Jednostka</t>
  </si>
  <si>
    <t>podstawy opisu robót</t>
  </si>
  <si>
    <t>Specyfikacji Technicznej</t>
  </si>
  <si>
    <t>Elementów rozliczeniowych</t>
  </si>
  <si>
    <t>Nazwa</t>
  </si>
  <si>
    <t>Ilość</t>
  </si>
  <si>
    <t>2</t>
  </si>
  <si>
    <t>4</t>
  </si>
  <si>
    <t>___</t>
  </si>
  <si>
    <t>45100000-8</t>
  </si>
  <si>
    <t>PRZYGOTOWANIE TERENU POD BUDOWĘ</t>
  </si>
  <si>
    <t>D.01.00.00.</t>
  </si>
  <si>
    <t>ROBOTY PRZYGOTOWAWCZE</t>
  </si>
  <si>
    <t>D.01.01.01.</t>
  </si>
  <si>
    <t>Odtworzenie (wyznaczenie) trasy i punktów wysokościowych</t>
  </si>
  <si>
    <t xml:space="preserve"> - odtworzenie przebiegu trasy drogi
(3805-2715)/1000</t>
  </si>
  <si>
    <t>km</t>
  </si>
  <si>
    <t xml:space="preserve"> - inwentaryzacja powykonawcza wykonanych robót
1</t>
  </si>
  <si>
    <t>kpl</t>
  </si>
  <si>
    <t>D.01.02.01</t>
  </si>
  <si>
    <t>Usunięcie drzew, pni i krzewów</t>
  </si>
  <si>
    <t xml:space="preserve"> - karczowanie krzaków, przycinanie gałezi drzew  wraz z wywiezieniem i spaleniem pozostałości po karczowaniu  
70*2,0</t>
  </si>
  <si>
    <t>m2</t>
  </si>
  <si>
    <t xml:space="preserve"> - ścinanie drzew o średnicy 10-15cm wraz z karczowaniem pni oraz wywiezieniem dłużyc, gałęzi i karpiny
6</t>
  </si>
  <si>
    <t>szt</t>
  </si>
  <si>
    <t>D.01.02.04.</t>
  </si>
  <si>
    <t>Rozbiórka elementów dróg i ulic</t>
  </si>
  <si>
    <t xml:space="preserve"> - lokalna rozbiórka nawierzchni z betonu asfaltowego gr. do 4cm w miejscach utraty nośności wraz z wywozem materiału z rozbiórki poza teren budowy.
240</t>
  </si>
  <si>
    <t xml:space="preserve"> - lokalna rozbiórka podbudowy z kruszywa łamanego lub gruntu stabilizowanego cementem gr. 15cm w miejscach utraty nośności wraz z wywozem materiału z rozbiórki poza teren budowy.
240</t>
  </si>
  <si>
    <t xml:space="preserve"> - rozbiórka nawierzchni z betonu asfaltowego gr. do 4cm wzdłuż krawężnika w tym przycięcie piłą spalinową krawędzi istniejącej jezdni wraz z wywozem materiału z rozbiórki poza teren budowy.
1090*0,10</t>
  </si>
  <si>
    <t xml:space="preserve"> - rozbiórka podbudowy z kruszywa łamanego lub gruntu stabilizowanego cementem gr. 15cm wzdłuż krawężnika wraz z wywozem materiału z rozbiórki poza teren budowy.
1090*0,10</t>
  </si>
  <si>
    <t xml:space="preserve"> - rozbiórka nawierzchni chodnika i zjazdów z kostki betonowej wraz z wywozem materiału z rozbiróki poza teren budowy
36</t>
  </si>
  <si>
    <t xml:space="preserve"> - rozbiórka nawierzchni zjazdów z betonu cementowego grubości 10cm wraz z wywozem materiału z rozbiróki poza teren budowy
29+30+27+29</t>
  </si>
  <si>
    <t xml:space="preserve"> - rozbiórka krawężników betonowych wraz z ławą i oporem betonowym oraz z wywozem materiału z rozbiórki poza teren budowy
8+8+32+15+11</t>
  </si>
  <si>
    <t>m</t>
  </si>
  <si>
    <t xml:space="preserve"> - rozbiórka obrzeży betonowych z wywozem materiału z rozbiórki poza teren budowy
6+6</t>
  </si>
  <si>
    <t xml:space="preserve"> - demontaż słupków do znaków drogowych wraz z przewozem w miejsce wskazane przez Inwestora
2</t>
  </si>
  <si>
    <t xml:space="preserve"> - demontaż tarcz znaków konwencjonalnych wraz z przewozem w miejsce wskazane przez Inwestora
1</t>
  </si>
  <si>
    <t xml:space="preserve"> - demontaż tarcz znaków konwencjonalnych przeznaczonych do ponownego ustawienia w obrębie budowy 
(A-2, D-1, D-43)
1+1+1</t>
  </si>
  <si>
    <t>45233000-9</t>
  </si>
  <si>
    <t>ROBOTY W ZAKRESIE KONSTRUOWANIA, FUNDAMENTOWANIA ORAZ WYKONYWANIA NAWIERZCHNI AUTOSTRAD, DRÓG</t>
  </si>
  <si>
    <t>D.02.00.00</t>
  </si>
  <si>
    <t>ROBOTY ZIEMNE</t>
  </si>
  <si>
    <t>D.02.01.01</t>
  </si>
  <si>
    <t>Wykonanie wykopów i nasypów</t>
  </si>
  <si>
    <t xml:space="preserve"> - wykonanie koryta pod konstrukcję drogi na głębokość do 20cm z wywozem gruntu poza teren budowy 
(lokalne odtworzenie nawierzchni w miejscach utraty nośności)
240</t>
  </si>
  <si>
    <t xml:space="preserve"> - wykonanie koryta pod konstrukcję chodnika i peronów dla pieszych na głębokość do 15cm z wywozem gruntu poza teren budowy
1758</t>
  </si>
  <si>
    <t xml:space="preserve"> - wykonanie koryta pod konstrukcję zjazdów indywidualnych z kostki betonowej na głębokość do 25cm z wywozem gruntu poza teren budowy
997</t>
  </si>
  <si>
    <t xml:space="preserve"> - wykonanie koryta pod konstrukcję zjazdów o nawierzchni z kruszywa łamanego na głębokość do 10cm z wywozem gruntu poza teren budowy
718</t>
  </si>
  <si>
    <t xml:space="preserve"> - wykonanie nasypu (opaski wzdłuż chodnika), regulacja korony drogi z gruntu uzyskanego z dokopu.
(3800-2715)*0,50*0,30</t>
  </si>
  <si>
    <t>m3</t>
  </si>
  <si>
    <t>D.03.00.00</t>
  </si>
  <si>
    <t>ODWODNIENIE KORPUSU DROGOWEGO</t>
  </si>
  <si>
    <t>D.03.02.01</t>
  </si>
  <si>
    <t>Kanalizacja deszczowa</t>
  </si>
  <si>
    <t xml:space="preserve"> - wykonanie przykanalików z rur PVC SN8 ze ścianką litą o śred. 160 mm  z wylotem do rowu, wraz z zamontowaniem kraty stalowej na wylocie do rowu.
3+3+3+3+3+3</t>
  </si>
  <si>
    <t xml:space="preserve"> - ustawienie krawężników odwadniających (studni 1-segmentowych) z polimerobetonu o wym. 27x41,5x50cm na podsypce cementowo - piaskowej gr 3cm oraz na ławie z oporem z betonu C8/10
6</t>
  </si>
  <si>
    <t>D.04.00.00</t>
  </si>
  <si>
    <t>PODBUDOWY</t>
  </si>
  <si>
    <t>D.04.01.01</t>
  </si>
  <si>
    <t>Profilowanie i zagęszczenie podłoża pod warstwy konstrukcyjne</t>
  </si>
  <si>
    <t xml:space="preserve"> - profilowanie i zagęszczenie pod warstwy konstrukcyjne
(lokalne odtworzenie nawierzchni w miejscach utraty nośności)
240</t>
  </si>
  <si>
    <t xml:space="preserve"> - profilowanie i zagęszczenie pod warstwy konstrukcyjne chodników
1758</t>
  </si>
  <si>
    <t xml:space="preserve"> - profilowanie i zagęszczenie pod warstwy konstrukcyjne zjazdów indywidualnych z kostki betonowej
997</t>
  </si>
  <si>
    <t>D.04.02.01.</t>
  </si>
  <si>
    <t>Warstwa odsączająca</t>
  </si>
  <si>
    <t xml:space="preserve"> - warstwa odsączająca z piasku średniego grub. 10cm (chodniki)
1758</t>
  </si>
  <si>
    <t xml:space="preserve"> - warstwa odsączająca z piasku średniego grub. 10cm 
(zjazdy indywidualne z kostki betonowej)
997</t>
  </si>
  <si>
    <t xml:space="preserve"> - warstwa odsączająca z piasku średniego grub. 10cm 
lokalne odtworzenie nawierzchni w miejscach utraty nośności 
(4,0% nawierzchni istniejącej)  
240</t>
  </si>
  <si>
    <t>D.04.03.01</t>
  </si>
  <si>
    <t>Oczyszczenie i skropienie warstw konstrukcyjnych</t>
  </si>
  <si>
    <t xml:space="preserve"> - mechaniczne oczyszczenie warstw konstrukcyjnych nieulepszonych
240+109</t>
  </si>
  <si>
    <t xml:space="preserve"> - mechaniczne oczyszczenie warstw konstrukcyjnych bitumicznych
5995+5755</t>
  </si>
  <si>
    <t xml:space="preserve"> - mechaniczne skropienie warstw konstrukcyjnych niebitumicznych
240+109</t>
  </si>
  <si>
    <t xml:space="preserve"> - mechaniczne skropienie warstw konstrukcyjnych bitumicznych
5995+5755</t>
  </si>
  <si>
    <t>D.04.04.02.</t>
  </si>
  <si>
    <t>Podbudowa z kruszywa łamanego stabilizowanego mechanicznie</t>
  </si>
  <si>
    <t xml:space="preserve"> - warstwa podbudowy z kruszywa łamanego 0/31,5mm gr. 25cm 
lokalne odtworzenie nawierzchni w miejscach utraty nośności 
(4,0% nawierzchni istniejącej)   
240</t>
  </si>
  <si>
    <t xml:space="preserve"> - warstwa podbudowy z kruszywa łamanego 0/31,5mm gr. 25cm
uzupełnienie wzdłuż krawężnika
1090*0,10</t>
  </si>
  <si>
    <t xml:space="preserve"> - warstwa podbudowy z kruszywa łamanego 0/31,5mm gr. 15cm
(zjazdy indywidualne z kostki betonowej)
997</t>
  </si>
  <si>
    <t xml:space="preserve"> - warstwa podbudowy z kruszywa łamanego 0/31,5mm gr. 10cm 
(chodniki z kostki betonowej)
1758</t>
  </si>
  <si>
    <t>D.05.00.00</t>
  </si>
  <si>
    <t>NAWIERZCHNIE</t>
  </si>
  <si>
    <t>D.05.03.05</t>
  </si>
  <si>
    <t>Nawierzchnia z betonu asfaltowego</t>
  </si>
  <si>
    <t xml:space="preserve"> - warstwa ścieralna z betonu asfaltowego AC11S grub. 4cm 
(jezdnia drogi - KR2)
(3805-2715)*5,5</t>
  </si>
  <si>
    <t xml:space="preserve"> - warstwa wiążąca z betonu asfaltowego AC16W grub. 6 cm (KR2)
lokalne odtworzenie nawierzchni w miejscach utraty nośności 
(4,0% nawierzchni istniejącej)   
((3805-2715)*5,5)*0,04</t>
  </si>
  <si>
    <t xml:space="preserve"> - warstwa wiążąca z betonu asfaltowego AC16W grub. 6 cm (KR2)
uzupełnienie wzdłuż krawężnika  
1090*0,10</t>
  </si>
  <si>
    <t xml:space="preserve"> - warstwa wyrównawcza z betonu asfaltowego AC16W grub. średnio 3cm (KR2)
powierzchnia wyrównania jezdni 5995-240 = 5755m2
średnia grubość wyrównania 3cm
objętość wyrównania jezdni  5755*0,03 = 172,65m3
172,65m3*2,5Mg/m3</t>
  </si>
  <si>
    <t>Mg</t>
  </si>
  <si>
    <t xml:space="preserve"> - frezowanie korekcyjne na gł. do 4cm</t>
  </si>
  <si>
    <t>D.06.00.00</t>
  </si>
  <si>
    <t>ROBOTY WYKOŃCZENIOWE</t>
  </si>
  <si>
    <t>D.06.01.06</t>
  </si>
  <si>
    <t>Umocnienie powierzchniowe elementami prefabrykowanymi</t>
  </si>
  <si>
    <t xml:space="preserve"> - umocnienie skarp rowu przy wylotach przkanalików płytami ażurowymi, betonowymi, prefabrykowanymi 60x40x10cm ułożonymi na podsypce cementowo-piaskowej gr. 5cm
6*(1,0*1,2)</t>
  </si>
  <si>
    <t xml:space="preserve"> - lokalne umocnienie skarp rowu płytami ażurowymi, betonowymi, prefabrykowanymi 60x40x10cm ułożonymi na podsypce cementowo-piaskowej gr. 5cm  
30*1,2</t>
  </si>
  <si>
    <t>D.06.02.01</t>
  </si>
  <si>
    <t>Przepusty pod zjazdami i rowy kryte</t>
  </si>
  <si>
    <t xml:space="preserve"> - wykonanie kompletnego przepustu pod zjazdami z rur PVC o średnicy 40cm
Zakres prac obejmuje:                                                                                 
- wykonanie robót ziemnych                                                    
- ułożenie rur PVC
- wykonanie zasypki wraz z jej zagęszczeniem                                                                            
- wykonanie ław fundamentowych żwirowych 
(4*7,0+12,0+4*7,0+8,0+13*7,0+9,0+7,0+8,0+6*7,0+6,0+4*7,0)+(9*7,0+8,0+5*7,0+11,0+3*7,0)</t>
  </si>
  <si>
    <t xml:space="preserve"> - wykonanie zakończeń kołnierzowych z prefabrykowanych elementów żelbetowych do rur o średnicy 40cm                                        
(37+19)*2</t>
  </si>
  <si>
    <t>D.06.03.01</t>
  </si>
  <si>
    <t>Pobocza gruntowe</t>
  </si>
  <si>
    <t xml:space="preserve"> - pobocza z mieszanki kruszywa łamanego, grubość warstwy 10cm
(3805-2715)*1,0</t>
  </si>
  <si>
    <t xml:space="preserve">  - ścinanie poboczy mechanicznie grubość do 10cm, materiał ze ścinki wywieziony poza teren budowy
(3805-2715)*1,0</t>
  </si>
  <si>
    <t>D.06.04.01</t>
  </si>
  <si>
    <t>Rowy drogowe</t>
  </si>
  <si>
    <t xml:space="preserve"> - oczyszczenie rowów przydrożnych z namułów z profilowaniem dna i skarp oraz wywiezieniem gruntu poza teren budowy. 
(3800-2715)+((3050-2715)+(3805-3600))</t>
  </si>
  <si>
    <t xml:space="preserve"> - wykonanie muldy trawiastej z wywiezieniem gruntu poza teren budowy. 
(3600-3050)</t>
  </si>
  <si>
    <t xml:space="preserve"> </t>
  </si>
  <si>
    <t>D.07.00.00</t>
  </si>
  <si>
    <t xml:space="preserve">URZĄDZENIA BEZPIECZEŃSTWA RUCHU                                                                                   </t>
  </si>
  <si>
    <t>D.07.01.01</t>
  </si>
  <si>
    <t>Oznakowanie poziome</t>
  </si>
  <si>
    <t xml:space="preserve"> - oznakowanie poziome jezdni materiałami grubowarstwowymi, linie przerywane (P-7c)        
347*0,06</t>
  </si>
  <si>
    <t xml:space="preserve"> - oznakowanie poziome jezdni materiałami grubowarstwowymi, linie ciągłe 
(P-7d)       
743*0,12</t>
  </si>
  <si>
    <t>D.07.02.01</t>
  </si>
  <si>
    <t>Oznakowanie pionowe</t>
  </si>
  <si>
    <t>- ustawienie słupków do znaków
4</t>
  </si>
  <si>
    <t>szt.</t>
  </si>
  <si>
    <t>- zamocowanie tarcz znaków konwencjonalnych typu B-33, B-34 z grupy średnich, folia odblaskowa 2 typu
1+1</t>
  </si>
  <si>
    <t>- zamocowanie tarcz znaków konwencjonalnych uzyskanych z rozbiórki
(A-2, D-1, D-43)
1+1+1</t>
  </si>
  <si>
    <t>D.08.00.00</t>
  </si>
  <si>
    <t>ELEMENTY ULIC</t>
  </si>
  <si>
    <t>D.08.01.01.</t>
  </si>
  <si>
    <t xml:space="preserve">Krawężniki betonowe </t>
  </si>
  <si>
    <t xml:space="preserve"> - ustawienie krawężników betonowych ulicznych o wym.15x30x100cm na podsypce cementowo - piaskowej gr 3cm oraz na ławie betonowej z oporem C8/10
1090</t>
  </si>
  <si>
    <t>D.08.02.02.</t>
  </si>
  <si>
    <t xml:space="preserve">Chodniki z betonowej kostki brukowej </t>
  </si>
  <si>
    <t xml:space="preserve"> - wykonanie chodnika i peronów dla pieszych z kostki brukowej betonowej szarej grub. 6cm ułożonej na podsypce cementowo-piaskowej 1:4 o grub. 3cm
25+42+46+22+30+58+9+18+21+94+55+41+54+57+88+23+24+75+28+20+26+30+57+55+64+105+26+70+47+31+64+128+29+17+87+46+25+21</t>
  </si>
  <si>
    <t>D.08.03.01</t>
  </si>
  <si>
    <t xml:space="preserve">Obrzeża betonowe </t>
  </si>
  <si>
    <t xml:space="preserve"> -ustawienie obrzeży betonowych o wym. 8x30cm podsypce cementowo - piaskowej 1:4 gr 5cm
1316</t>
  </si>
  <si>
    <t>D.10.00.00</t>
  </si>
  <si>
    <t>INNE ROBOTY</t>
  </si>
  <si>
    <t>D.10.07.01</t>
  </si>
  <si>
    <t>Zjazdy do gospodarstw</t>
  </si>
  <si>
    <t xml:space="preserve"> - wykonanie zjazdów o nawierzchni z kruszywa łamanego gr. 15cm 
24+25+25+24+24+27+26+26+26+26+27+26+26+31+24+20+20+22+23+23+23+25+28+31+29+29+29+29</t>
  </si>
  <si>
    <t xml:space="preserve"> - wykonanie zjazdów indywidualnych o nawierzchni z kolorowej kostki betonowej gr. 8cm ułożonej na podsypce cementowo - piaskowej 1:4 grubości 3cm 
24+24+25+24+49+23+23+24+26+31+24+27+24+27+26+30+29+28+29+28+29+29+28+26+23+28+24+23+26+26+23+23+22+25+27+27+27+16</t>
  </si>
  <si>
    <t xml:space="preserve"> - przebudowa zjazdów o nawierzchni z kostki betonowej (rozbiórka i ponowne odtworzenie z wykorzystaniem podsypki cementowo - piaskowej) 
31+100+44+50</t>
  </si>
  <si>
    <t>D.10.10.10</t>
  </si>
  <si>
    <t>Roboty dodatkowe</t>
  </si>
  <si>
    <t xml:space="preserve"> - regulacja  pionowa studzienek teletechnicznych  
1</t>
  </si>
  <si>
    <t>PRZEDMIAR ROBÓT</t>
  </si>
  <si>
    <t xml:space="preserve">PRZEBUDOWA DROGI POWIATOWEJ nr 1104W FALĘCICE - NOWE MIASTO NAD PILICĄ NA ODCINKU ADAMOW - PACEW od km 2+715 do km 3+805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</si>
</sst>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 CE"/>
      <family val="2"/>
    </font>
    <font>
      <i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name val="Arial CE"/>
      <family val="2"/>
      <charset val="238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u/>
      <sz val="12"/>
      <name val="Times New Roman"/>
      <family val="1"/>
    </font>
    <font>
      <b/>
      <vertAlign val="superscript"/>
      <sz val="12"/>
      <name val="Times New Roman"/>
      <family val="1"/>
      <charset val="238"/>
    </font>
    <font>
      <u/>
      <sz val="12"/>
      <name val="Times New Roman"/>
      <family val="1"/>
      <charset val="1"/>
    </font>
    <font>
      <vertAlign val="superscript"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55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9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1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5" borderId="5" xfId="2" applyFont="1" applyFill="1" applyBorder="1" applyAlignment="1">
      <alignment horizontal="center" vertical="center"/>
    </xf>
    <xf numFmtId="3" fontId="14" fillId="0" borderId="6" xfId="2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vertical="center" wrapText="1"/>
    </xf>
    <xf numFmtId="4" fontId="16" fillId="6" borderId="5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vertical="center" wrapText="1"/>
    </xf>
    <xf numFmtId="2" fontId="8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3">
    <cellStyle name="Normalny" xfId="0" builtinId="0"/>
    <cellStyle name="Normalny_Przedmiar" xfId="1" xr:uid="{8B6A41BB-0187-44C4-BD4A-9D2A95615299}"/>
    <cellStyle name="Normalny_TER02" xfId="2" xr:uid="{27C41349-41E0-4951-827B-928C0853E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9BF8-7DEB-4E84-98F5-46D96076DB06}">
  <dimension ref="A1:F100"/>
  <sheetViews>
    <sheetView tabSelected="1" zoomScaleNormal="100" workbookViewId="0">
      <selection activeCell="I5" sqref="I5"/>
    </sheetView>
  </sheetViews>
  <sheetFormatPr defaultRowHeight="14.4"/>
  <cols>
    <col min="1" max="1" width="5" customWidth="1"/>
    <col min="3" max="3" width="11.77734375" customWidth="1"/>
    <col min="4" max="4" width="40.6640625" customWidth="1"/>
    <col min="5" max="5" width="7.5546875" customWidth="1"/>
    <col min="6" max="6" width="11.6640625" customWidth="1"/>
  </cols>
  <sheetData>
    <row r="1" spans="1:6" ht="23.4" customHeight="1">
      <c r="A1" s="84" t="s">
        <v>147</v>
      </c>
      <c r="B1" s="85"/>
      <c r="C1" s="85"/>
      <c r="D1" s="85"/>
      <c r="E1" s="85"/>
      <c r="F1" s="86"/>
    </row>
    <row r="2" spans="1:6" ht="21.6" customHeight="1">
      <c r="A2" s="87" t="s">
        <v>148</v>
      </c>
      <c r="B2" s="88"/>
      <c r="C2" s="88"/>
      <c r="D2" s="88"/>
      <c r="E2" s="88"/>
      <c r="F2" s="89"/>
    </row>
    <row r="3" spans="1:6" ht="25.2" customHeight="1">
      <c r="A3" s="90"/>
      <c r="B3" s="91"/>
      <c r="C3" s="91"/>
      <c r="D3" s="91"/>
      <c r="E3" s="91"/>
      <c r="F3" s="92"/>
    </row>
    <row r="4" spans="1:6" ht="15.6">
      <c r="A4" s="1" t="s">
        <v>0</v>
      </c>
      <c r="B4" s="48" t="s">
        <v>1</v>
      </c>
      <c r="C4" s="4" t="s">
        <v>2</v>
      </c>
      <c r="D4" s="81" t="s">
        <v>3</v>
      </c>
      <c r="E4" s="82" t="s">
        <v>4</v>
      </c>
      <c r="F4" s="83"/>
    </row>
    <row r="5" spans="1:6" ht="62.4">
      <c r="A5" s="1"/>
      <c r="B5" s="76" t="s">
        <v>5</v>
      </c>
      <c r="C5" s="2" t="s">
        <v>6</v>
      </c>
      <c r="D5" s="3" t="s">
        <v>7</v>
      </c>
      <c r="E5" s="4" t="s">
        <v>8</v>
      </c>
      <c r="F5" s="5" t="s">
        <v>9</v>
      </c>
    </row>
    <row r="6" spans="1:6">
      <c r="A6" s="6">
        <v>1</v>
      </c>
      <c r="B6" s="7" t="s">
        <v>10</v>
      </c>
      <c r="C6" s="8">
        <v>3</v>
      </c>
      <c r="D6" s="7" t="s">
        <v>11</v>
      </c>
      <c r="E6" s="8">
        <v>5</v>
      </c>
      <c r="F6" s="9">
        <v>6</v>
      </c>
    </row>
    <row r="7" spans="1:6" ht="31.2">
      <c r="A7" s="10" t="s">
        <v>12</v>
      </c>
      <c r="B7" s="11" t="s">
        <v>13</v>
      </c>
      <c r="C7" s="12" t="s">
        <v>12</v>
      </c>
      <c r="D7" s="13" t="s">
        <v>14</v>
      </c>
      <c r="E7" s="12" t="s">
        <v>12</v>
      </c>
      <c r="F7" s="14" t="s">
        <v>12</v>
      </c>
    </row>
    <row r="8" spans="1:6" ht="15.6">
      <c r="A8" s="15" t="s">
        <v>12</v>
      </c>
      <c r="B8" s="16" t="s">
        <v>12</v>
      </c>
      <c r="C8" s="17" t="s">
        <v>15</v>
      </c>
      <c r="D8" s="18" t="s">
        <v>16</v>
      </c>
      <c r="E8" s="16" t="s">
        <v>12</v>
      </c>
      <c r="F8" s="19" t="s">
        <v>12</v>
      </c>
    </row>
    <row r="9" spans="1:6" ht="31.2">
      <c r="A9" s="20" t="s">
        <v>12</v>
      </c>
      <c r="B9" s="21" t="s">
        <v>12</v>
      </c>
      <c r="C9" s="22" t="s">
        <v>17</v>
      </c>
      <c r="D9" s="23" t="s">
        <v>18</v>
      </c>
      <c r="E9" s="21" t="s">
        <v>12</v>
      </c>
      <c r="F9" s="24" t="s">
        <v>12</v>
      </c>
    </row>
    <row r="10" spans="1:6" ht="31.2">
      <c r="A10" s="25">
        <v>1</v>
      </c>
      <c r="B10" s="26"/>
      <c r="C10" s="22"/>
      <c r="D10" s="27" t="s">
        <v>19</v>
      </c>
      <c r="E10" s="22" t="s">
        <v>20</v>
      </c>
      <c r="F10" s="28">
        <f>ROUND((3805-2715)/1000,3)</f>
        <v>1.0900000000000001</v>
      </c>
    </row>
    <row r="11" spans="1:6" ht="46.8">
      <c r="A11" s="25">
        <f>A10+1</f>
        <v>2</v>
      </c>
      <c r="B11" s="26"/>
      <c r="C11" s="22"/>
      <c r="D11" s="27" t="s">
        <v>21</v>
      </c>
      <c r="E11" s="22" t="s">
        <v>22</v>
      </c>
      <c r="F11" s="29">
        <v>1</v>
      </c>
    </row>
    <row r="12" spans="1:6" ht="15.6">
      <c r="A12" s="20" t="s">
        <v>12</v>
      </c>
      <c r="B12" s="30" t="s">
        <v>12</v>
      </c>
      <c r="C12" s="31" t="s">
        <v>23</v>
      </c>
      <c r="D12" s="23" t="s">
        <v>24</v>
      </c>
      <c r="E12" s="21" t="s">
        <v>12</v>
      </c>
      <c r="F12" s="24" t="s">
        <v>12</v>
      </c>
    </row>
    <row r="13" spans="1:6" ht="62.4">
      <c r="A13" s="25">
        <f>A11+1</f>
        <v>3</v>
      </c>
      <c r="B13" s="26"/>
      <c r="C13" s="22"/>
      <c r="D13" s="27" t="s">
        <v>25</v>
      </c>
      <c r="E13" s="22" t="s">
        <v>26</v>
      </c>
      <c r="F13" s="29">
        <f>70*2</f>
        <v>140</v>
      </c>
    </row>
    <row r="14" spans="1:6" ht="62.4">
      <c r="A14" s="25">
        <f>A13+1</f>
        <v>4</v>
      </c>
      <c r="B14" s="26"/>
      <c r="C14" s="22"/>
      <c r="D14" s="27" t="s">
        <v>27</v>
      </c>
      <c r="E14" s="22" t="s">
        <v>28</v>
      </c>
      <c r="F14" s="29">
        <v>6</v>
      </c>
    </row>
    <row r="15" spans="1:6" ht="15.6">
      <c r="A15" s="20" t="s">
        <v>12</v>
      </c>
      <c r="B15" s="21" t="s">
        <v>12</v>
      </c>
      <c r="C15" s="22" t="s">
        <v>29</v>
      </c>
      <c r="D15" s="23" t="s">
        <v>30</v>
      </c>
      <c r="E15" s="21" t="s">
        <v>12</v>
      </c>
      <c r="F15" s="24" t="s">
        <v>12</v>
      </c>
    </row>
    <row r="16" spans="1:6" ht="78">
      <c r="A16" s="25">
        <f>A14+1</f>
        <v>5</v>
      </c>
      <c r="B16" s="26"/>
      <c r="C16" s="22"/>
      <c r="D16" s="32" t="s">
        <v>31</v>
      </c>
      <c r="E16" s="22" t="s">
        <v>26</v>
      </c>
      <c r="F16" s="29">
        <f>F41</f>
        <v>240</v>
      </c>
    </row>
    <row r="17" spans="1:6" ht="93.6">
      <c r="A17" s="25">
        <f t="shared" ref="A17:A26" si="0">A16+1</f>
        <v>6</v>
      </c>
      <c r="B17" s="26"/>
      <c r="C17" s="22"/>
      <c r="D17" s="32" t="s">
        <v>32</v>
      </c>
      <c r="E17" s="22" t="s">
        <v>26</v>
      </c>
      <c r="F17" s="29">
        <f>F16</f>
        <v>240</v>
      </c>
    </row>
    <row r="18" spans="1:6" ht="93.6">
      <c r="A18" s="25">
        <f t="shared" si="0"/>
        <v>7</v>
      </c>
      <c r="B18" s="26"/>
      <c r="C18" s="22"/>
      <c r="D18" s="32" t="s">
        <v>33</v>
      </c>
      <c r="E18" s="22" t="s">
        <v>26</v>
      </c>
      <c r="F18" s="29">
        <f>F55</f>
        <v>109</v>
      </c>
    </row>
    <row r="19" spans="1:6" ht="93.6">
      <c r="A19" s="25">
        <f t="shared" si="0"/>
        <v>8</v>
      </c>
      <c r="B19" s="26"/>
      <c r="C19" s="22"/>
      <c r="D19" s="32" t="s">
        <v>34</v>
      </c>
      <c r="E19" s="22" t="s">
        <v>26</v>
      </c>
      <c r="F19" s="29">
        <f>F18</f>
        <v>109</v>
      </c>
    </row>
    <row r="20" spans="1:6" ht="78">
      <c r="A20" s="25">
        <f t="shared" si="0"/>
        <v>9</v>
      </c>
      <c r="B20" s="26"/>
      <c r="C20" s="22"/>
      <c r="D20" s="27" t="s">
        <v>35</v>
      </c>
      <c r="E20" s="22" t="s">
        <v>26</v>
      </c>
      <c r="F20" s="29">
        <f>36</f>
        <v>36</v>
      </c>
    </row>
    <row r="21" spans="1:6" ht="78">
      <c r="A21" s="25">
        <f t="shared" si="0"/>
        <v>10</v>
      </c>
      <c r="B21" s="26"/>
      <c r="C21" s="22"/>
      <c r="D21" s="27" t="s">
        <v>36</v>
      </c>
      <c r="E21" s="22" t="s">
        <v>26</v>
      </c>
      <c r="F21" s="29">
        <f>29+30+27+29</f>
        <v>115</v>
      </c>
    </row>
    <row r="22" spans="1:6" ht="78">
      <c r="A22" s="25">
        <f t="shared" si="0"/>
        <v>11</v>
      </c>
      <c r="B22" s="26"/>
      <c r="C22" s="22"/>
      <c r="D22" s="27" t="s">
        <v>37</v>
      </c>
      <c r="E22" s="22" t="s">
        <v>38</v>
      </c>
      <c r="F22" s="29">
        <f>8+8+32+15+11</f>
        <v>74</v>
      </c>
    </row>
    <row r="23" spans="1:6" ht="62.4">
      <c r="A23" s="25">
        <f t="shared" si="0"/>
        <v>12</v>
      </c>
      <c r="B23" s="26"/>
      <c r="C23" s="22"/>
      <c r="D23" s="27" t="s">
        <v>39</v>
      </c>
      <c r="E23" s="22" t="s">
        <v>38</v>
      </c>
      <c r="F23" s="29">
        <f>6+6</f>
        <v>12</v>
      </c>
    </row>
    <row r="24" spans="1:6" ht="62.4">
      <c r="A24" s="25">
        <f t="shared" si="0"/>
        <v>13</v>
      </c>
      <c r="B24" s="26"/>
      <c r="C24" s="22"/>
      <c r="D24" s="27" t="s">
        <v>40</v>
      </c>
      <c r="E24" s="22" t="s">
        <v>28</v>
      </c>
      <c r="F24" s="29">
        <v>2</v>
      </c>
    </row>
    <row r="25" spans="1:6" ht="62.4">
      <c r="A25" s="25">
        <f t="shared" si="0"/>
        <v>14</v>
      </c>
      <c r="B25" s="26"/>
      <c r="C25" s="22"/>
      <c r="D25" s="27" t="s">
        <v>41</v>
      </c>
      <c r="E25" s="22" t="s">
        <v>28</v>
      </c>
      <c r="F25" s="29">
        <v>1</v>
      </c>
    </row>
    <row r="26" spans="1:6" ht="78">
      <c r="A26" s="25">
        <f t="shared" si="0"/>
        <v>15</v>
      </c>
      <c r="B26" s="26"/>
      <c r="C26" s="22"/>
      <c r="D26" s="27" t="s">
        <v>42</v>
      </c>
      <c r="E26" s="22" t="s">
        <v>28</v>
      </c>
      <c r="F26" s="29">
        <f>F85</f>
        <v>3</v>
      </c>
    </row>
    <row r="27" spans="1:6" ht="78">
      <c r="A27" s="10" t="s">
        <v>12</v>
      </c>
      <c r="B27" s="11" t="s">
        <v>43</v>
      </c>
      <c r="C27" s="12" t="s">
        <v>12</v>
      </c>
      <c r="D27" s="13" t="s">
        <v>44</v>
      </c>
      <c r="E27" s="12" t="s">
        <v>12</v>
      </c>
      <c r="F27" s="14" t="s">
        <v>12</v>
      </c>
    </row>
    <row r="28" spans="1:6" ht="15.6">
      <c r="A28" s="15" t="s">
        <v>12</v>
      </c>
      <c r="B28" s="16" t="s">
        <v>12</v>
      </c>
      <c r="C28" s="17" t="s">
        <v>45</v>
      </c>
      <c r="D28" s="18" t="s">
        <v>46</v>
      </c>
      <c r="E28" s="16" t="s">
        <v>12</v>
      </c>
      <c r="F28" s="19" t="s">
        <v>12</v>
      </c>
    </row>
    <row r="29" spans="1:6" ht="15.6">
      <c r="A29" s="20" t="s">
        <v>12</v>
      </c>
      <c r="B29" s="30" t="s">
        <v>12</v>
      </c>
      <c r="C29" s="22" t="s">
        <v>47</v>
      </c>
      <c r="D29" s="23" t="s">
        <v>48</v>
      </c>
      <c r="E29" s="21" t="s">
        <v>12</v>
      </c>
      <c r="F29" s="24" t="s">
        <v>12</v>
      </c>
    </row>
    <row r="30" spans="1:6" ht="93.6">
      <c r="A30" s="33">
        <f>A26+1</f>
        <v>16</v>
      </c>
      <c r="B30" s="34"/>
      <c r="C30" s="35"/>
      <c r="D30" s="36" t="s">
        <v>49</v>
      </c>
      <c r="E30" s="35" t="s">
        <v>26</v>
      </c>
      <c r="F30" s="37">
        <f>F41</f>
        <v>240</v>
      </c>
    </row>
    <row r="31" spans="1:6" ht="78">
      <c r="A31" s="33">
        <f>A30+1</f>
        <v>17</v>
      </c>
      <c r="B31" s="34"/>
      <c r="C31" s="35"/>
      <c r="D31" s="36" t="s">
        <v>50</v>
      </c>
      <c r="E31" s="35" t="s">
        <v>26</v>
      </c>
      <c r="F31" s="37">
        <f>F42</f>
        <v>1758</v>
      </c>
    </row>
    <row r="32" spans="1:6" ht="78">
      <c r="A32" s="33">
        <f>A31+1</f>
        <v>18</v>
      </c>
      <c r="B32" s="34"/>
      <c r="C32" s="35"/>
      <c r="D32" s="36" t="s">
        <v>51</v>
      </c>
      <c r="E32" s="35" t="s">
        <v>26</v>
      </c>
      <c r="F32" s="37">
        <f>F96</f>
        <v>997</v>
      </c>
    </row>
    <row r="33" spans="1:6" ht="78">
      <c r="A33" s="33">
        <f>A32+1</f>
        <v>19</v>
      </c>
      <c r="B33" s="34"/>
      <c r="C33" s="35"/>
      <c r="D33" s="36" t="s">
        <v>52</v>
      </c>
      <c r="E33" s="35" t="s">
        <v>26</v>
      </c>
      <c r="F33" s="37">
        <f>F95</f>
        <v>718</v>
      </c>
    </row>
    <row r="34" spans="1:6" ht="62.4">
      <c r="A34" s="33">
        <f>A33+1</f>
        <v>20</v>
      </c>
      <c r="B34" s="78"/>
      <c r="C34" s="78"/>
      <c r="D34" s="32" t="s">
        <v>53</v>
      </c>
      <c r="E34" s="22" t="s">
        <v>54</v>
      </c>
      <c r="F34" s="37">
        <f>ROUND((3800-2715)*0.5*0.3,0)</f>
        <v>163</v>
      </c>
    </row>
    <row r="35" spans="1:6" ht="31.2">
      <c r="A35" s="15" t="s">
        <v>12</v>
      </c>
      <c r="B35" s="16" t="s">
        <v>12</v>
      </c>
      <c r="C35" s="38" t="s">
        <v>55</v>
      </c>
      <c r="D35" s="39" t="s">
        <v>56</v>
      </c>
      <c r="E35" s="40" t="s">
        <v>12</v>
      </c>
      <c r="F35" s="19" t="s">
        <v>12</v>
      </c>
    </row>
    <row r="36" spans="1:6" ht="15.6">
      <c r="A36" s="20" t="s">
        <v>12</v>
      </c>
      <c r="B36" s="30" t="s">
        <v>12</v>
      </c>
      <c r="C36" s="22" t="s">
        <v>57</v>
      </c>
      <c r="D36" s="23" t="s">
        <v>58</v>
      </c>
      <c r="E36" s="21" t="s">
        <v>12</v>
      </c>
      <c r="F36" s="24" t="s">
        <v>12</v>
      </c>
    </row>
    <row r="37" spans="1:6" ht="78">
      <c r="A37" s="33">
        <f>A34+1</f>
        <v>21</v>
      </c>
      <c r="B37" s="79"/>
      <c r="C37" s="35"/>
      <c r="D37" s="41" t="s">
        <v>59</v>
      </c>
      <c r="E37" s="42" t="s">
        <v>38</v>
      </c>
      <c r="F37" s="43">
        <f>3+3+3+3+3+3</f>
        <v>18</v>
      </c>
    </row>
    <row r="38" spans="1:6" ht="93.6">
      <c r="A38" s="44">
        <f>A37+1</f>
        <v>22</v>
      </c>
      <c r="B38" s="78"/>
      <c r="C38" s="22"/>
      <c r="D38" s="27" t="s">
        <v>60</v>
      </c>
      <c r="E38" s="22" t="s">
        <v>28</v>
      </c>
      <c r="F38" s="29">
        <v>6</v>
      </c>
    </row>
    <row r="39" spans="1:6" ht="15.6">
      <c r="A39" s="15" t="s">
        <v>12</v>
      </c>
      <c r="B39" s="16" t="s">
        <v>12</v>
      </c>
      <c r="C39" s="17" t="s">
        <v>61</v>
      </c>
      <c r="D39" s="18" t="s">
        <v>62</v>
      </c>
      <c r="E39" s="16" t="s">
        <v>12</v>
      </c>
      <c r="F39" s="19" t="s">
        <v>12</v>
      </c>
    </row>
    <row r="40" spans="1:6" ht="31.2">
      <c r="A40" s="20" t="s">
        <v>12</v>
      </c>
      <c r="B40" s="30" t="s">
        <v>12</v>
      </c>
      <c r="C40" s="35" t="s">
        <v>63</v>
      </c>
      <c r="D40" s="45" t="s">
        <v>64</v>
      </c>
      <c r="E40" s="46" t="s">
        <v>12</v>
      </c>
      <c r="F40" s="47" t="s">
        <v>12</v>
      </c>
    </row>
    <row r="41" spans="1:6" ht="78">
      <c r="A41" s="33">
        <f>A38+1</f>
        <v>23</v>
      </c>
      <c r="B41" s="34"/>
      <c r="C41" s="35"/>
      <c r="D41" s="36" t="s">
        <v>65</v>
      </c>
      <c r="E41" s="35" t="s">
        <v>26</v>
      </c>
      <c r="F41" s="37">
        <f>F54</f>
        <v>240</v>
      </c>
    </row>
    <row r="42" spans="1:6" ht="46.8">
      <c r="A42" s="33">
        <f>A41+1</f>
        <v>24</v>
      </c>
      <c r="B42" s="34"/>
      <c r="C42" s="35"/>
      <c r="D42" s="36" t="s">
        <v>66</v>
      </c>
      <c r="E42" s="35" t="s">
        <v>26</v>
      </c>
      <c r="F42" s="37">
        <f>F45</f>
        <v>1758</v>
      </c>
    </row>
    <row r="43" spans="1:6" ht="62.4">
      <c r="A43" s="33">
        <f>A42+1</f>
        <v>25</v>
      </c>
      <c r="B43" s="34"/>
      <c r="C43" s="35"/>
      <c r="D43" s="36" t="s">
        <v>67</v>
      </c>
      <c r="E43" s="35" t="s">
        <v>26</v>
      </c>
      <c r="F43" s="37">
        <f>F46</f>
        <v>997</v>
      </c>
    </row>
    <row r="44" spans="1:6" ht="15.6">
      <c r="A44" s="20" t="s">
        <v>12</v>
      </c>
      <c r="B44" s="30" t="s">
        <v>12</v>
      </c>
      <c r="C44" s="22" t="s">
        <v>68</v>
      </c>
      <c r="D44" s="23" t="s">
        <v>69</v>
      </c>
      <c r="E44" s="21" t="s">
        <v>12</v>
      </c>
      <c r="F44" s="24" t="s">
        <v>12</v>
      </c>
    </row>
    <row r="45" spans="1:6" ht="46.8">
      <c r="A45" s="44">
        <f>A43+1</f>
        <v>26</v>
      </c>
      <c r="B45" s="26"/>
      <c r="C45" s="22"/>
      <c r="D45" s="32" t="s">
        <v>70</v>
      </c>
      <c r="E45" s="22" t="s">
        <v>26</v>
      </c>
      <c r="F45" s="37">
        <f>F57</f>
        <v>1758</v>
      </c>
    </row>
    <row r="46" spans="1:6" ht="62.4">
      <c r="A46" s="44">
        <f>A45+1</f>
        <v>27</v>
      </c>
      <c r="B46" s="26"/>
      <c r="C46" s="22"/>
      <c r="D46" s="32" t="s">
        <v>71</v>
      </c>
      <c r="E46" s="22" t="s">
        <v>26</v>
      </c>
      <c r="F46" s="37">
        <f>F56</f>
        <v>997</v>
      </c>
    </row>
    <row r="47" spans="1:6" ht="93.6">
      <c r="A47" s="44">
        <f>A46+1</f>
        <v>28</v>
      </c>
      <c r="B47" s="26"/>
      <c r="C47" s="22"/>
      <c r="D47" s="32" t="s">
        <v>72</v>
      </c>
      <c r="E47" s="22" t="s">
        <v>26</v>
      </c>
      <c r="F47" s="37">
        <f>F54</f>
        <v>240</v>
      </c>
    </row>
    <row r="48" spans="1:6" ht="31.2">
      <c r="A48" s="20" t="s">
        <v>12</v>
      </c>
      <c r="B48" s="30" t="s">
        <v>12</v>
      </c>
      <c r="C48" s="22" t="s">
        <v>73</v>
      </c>
      <c r="D48" s="23" t="s">
        <v>74</v>
      </c>
      <c r="E48" s="21" t="s">
        <v>12</v>
      </c>
      <c r="F48" s="24" t="s">
        <v>12</v>
      </c>
    </row>
    <row r="49" spans="1:6" ht="46.8">
      <c r="A49" s="44">
        <f>A47+1</f>
        <v>29</v>
      </c>
      <c r="B49" s="26"/>
      <c r="C49" s="22"/>
      <c r="D49" s="27" t="s">
        <v>75</v>
      </c>
      <c r="E49" s="22" t="s">
        <v>26</v>
      </c>
      <c r="F49" s="29">
        <f>240+109</f>
        <v>349</v>
      </c>
    </row>
    <row r="50" spans="1:6" ht="46.8">
      <c r="A50" s="44">
        <f>A49+1</f>
        <v>30</v>
      </c>
      <c r="B50" s="26"/>
      <c r="C50" s="22"/>
      <c r="D50" s="27" t="s">
        <v>76</v>
      </c>
      <c r="E50" s="22" t="s">
        <v>26</v>
      </c>
      <c r="F50" s="29">
        <f>5995+5755</f>
        <v>11750</v>
      </c>
    </row>
    <row r="51" spans="1:6" ht="46.8">
      <c r="A51" s="44">
        <f>A50+1</f>
        <v>31</v>
      </c>
      <c r="B51" s="26"/>
      <c r="C51" s="22"/>
      <c r="D51" s="27" t="s">
        <v>77</v>
      </c>
      <c r="E51" s="22" t="s">
        <v>26</v>
      </c>
      <c r="F51" s="29">
        <f>F49</f>
        <v>349</v>
      </c>
    </row>
    <row r="52" spans="1:6" ht="46.8">
      <c r="A52" s="44">
        <f>A51+1</f>
        <v>32</v>
      </c>
      <c r="B52" s="26"/>
      <c r="C52" s="22"/>
      <c r="D52" s="27" t="s">
        <v>78</v>
      </c>
      <c r="E52" s="22" t="s">
        <v>26</v>
      </c>
      <c r="F52" s="29">
        <f>F50</f>
        <v>11750</v>
      </c>
    </row>
    <row r="53" spans="1:6" ht="31.2">
      <c r="A53" s="20" t="s">
        <v>12</v>
      </c>
      <c r="B53" s="30" t="s">
        <v>12</v>
      </c>
      <c r="C53" s="22" t="s">
        <v>79</v>
      </c>
      <c r="D53" s="23" t="s">
        <v>80</v>
      </c>
      <c r="E53" s="21" t="s">
        <v>12</v>
      </c>
      <c r="F53" s="24" t="s">
        <v>12</v>
      </c>
    </row>
    <row r="54" spans="1:6" ht="93.6">
      <c r="A54" s="44">
        <f>A52+1</f>
        <v>33</v>
      </c>
      <c r="B54" s="26"/>
      <c r="C54" s="22"/>
      <c r="D54" s="32" t="s">
        <v>81</v>
      </c>
      <c r="E54" s="22" t="s">
        <v>26</v>
      </c>
      <c r="F54" s="37">
        <f>F61</f>
        <v>240</v>
      </c>
    </row>
    <row r="55" spans="1:6" ht="62.4">
      <c r="A55" s="44">
        <f>A54+1</f>
        <v>34</v>
      </c>
      <c r="B55" s="30"/>
      <c r="C55" s="22"/>
      <c r="D55" s="27" t="s">
        <v>82</v>
      </c>
      <c r="E55" s="31" t="s">
        <v>26</v>
      </c>
      <c r="F55" s="29">
        <f>F62</f>
        <v>109</v>
      </c>
    </row>
    <row r="56" spans="1:6" ht="62.4">
      <c r="A56" s="44">
        <f>A55+1</f>
        <v>35</v>
      </c>
      <c r="B56" s="30"/>
      <c r="C56" s="22"/>
      <c r="D56" s="27" t="s">
        <v>83</v>
      </c>
      <c r="E56" s="31" t="s">
        <v>26</v>
      </c>
      <c r="F56" s="29">
        <f>F96</f>
        <v>997</v>
      </c>
    </row>
    <row r="57" spans="1:6" ht="62.4">
      <c r="A57" s="44">
        <f>A56+1</f>
        <v>36</v>
      </c>
      <c r="B57" s="30"/>
      <c r="C57" s="22"/>
      <c r="D57" s="27" t="s">
        <v>84</v>
      </c>
      <c r="E57" s="31" t="s">
        <v>26</v>
      </c>
      <c r="F57" s="29">
        <f>F90</f>
        <v>1758</v>
      </c>
    </row>
    <row r="58" spans="1:6" ht="15.6">
      <c r="A58" s="15" t="s">
        <v>12</v>
      </c>
      <c r="B58" s="16" t="s">
        <v>12</v>
      </c>
      <c r="C58" s="17" t="s">
        <v>85</v>
      </c>
      <c r="D58" s="18" t="s">
        <v>86</v>
      </c>
      <c r="E58" s="16" t="s">
        <v>12</v>
      </c>
      <c r="F58" s="19" t="s">
        <v>12</v>
      </c>
    </row>
    <row r="59" spans="1:6" ht="15.6">
      <c r="A59" s="20" t="s">
        <v>12</v>
      </c>
      <c r="B59" s="30" t="s">
        <v>12</v>
      </c>
      <c r="C59" s="22" t="s">
        <v>87</v>
      </c>
      <c r="D59" s="23" t="s">
        <v>88</v>
      </c>
      <c r="E59" s="21" t="s">
        <v>12</v>
      </c>
      <c r="F59" s="24" t="s">
        <v>12</v>
      </c>
    </row>
    <row r="60" spans="1:6" ht="62.4">
      <c r="A60" s="44">
        <f>A57+1</f>
        <v>37</v>
      </c>
      <c r="B60" s="48"/>
      <c r="C60" s="22"/>
      <c r="D60" s="27" t="s">
        <v>89</v>
      </c>
      <c r="E60" s="22" t="s">
        <v>26</v>
      </c>
      <c r="F60" s="29">
        <f>ROUND((3805-2715)*5.5,0)</f>
        <v>5995</v>
      </c>
    </row>
    <row r="61" spans="1:6" ht="93.6">
      <c r="A61" s="44">
        <f>A60+1</f>
        <v>38</v>
      </c>
      <c r="B61" s="48"/>
      <c r="C61" s="22"/>
      <c r="D61" s="27" t="s">
        <v>90</v>
      </c>
      <c r="E61" s="22" t="s">
        <v>26</v>
      </c>
      <c r="F61" s="29">
        <f>ROUND(((3805-2715)*5.5)*0.04,0)</f>
        <v>240</v>
      </c>
    </row>
    <row r="62" spans="1:6" ht="62.4">
      <c r="A62" s="44">
        <f>A61+1</f>
        <v>39</v>
      </c>
      <c r="B62" s="48"/>
      <c r="C62" s="22"/>
      <c r="D62" s="27" t="s">
        <v>91</v>
      </c>
      <c r="E62" s="22" t="s">
        <v>26</v>
      </c>
      <c r="F62" s="29">
        <f>ROUND(1090*0.1,0)</f>
        <v>109</v>
      </c>
    </row>
    <row r="63" spans="1:6" ht="140.4">
      <c r="A63" s="44">
        <f>A62+1</f>
        <v>40</v>
      </c>
      <c r="B63" s="30"/>
      <c r="C63" s="49"/>
      <c r="D63" s="27" t="s">
        <v>92</v>
      </c>
      <c r="E63" s="22" t="s">
        <v>93</v>
      </c>
      <c r="F63" s="29">
        <f>ROUND(172.65*2.5,0)</f>
        <v>432</v>
      </c>
    </row>
    <row r="64" spans="1:6" ht="15.6">
      <c r="A64" s="44">
        <v>41</v>
      </c>
      <c r="B64" s="30"/>
      <c r="C64" s="49"/>
      <c r="D64" s="27" t="s">
        <v>94</v>
      </c>
      <c r="E64" s="22" t="s">
        <v>26</v>
      </c>
      <c r="F64" s="29">
        <v>120</v>
      </c>
    </row>
    <row r="65" spans="1:6" ht="18">
      <c r="A65" s="50" t="s">
        <v>12</v>
      </c>
      <c r="B65" s="16" t="s">
        <v>12</v>
      </c>
      <c r="C65" s="51" t="s">
        <v>95</v>
      </c>
      <c r="D65" s="52" t="s">
        <v>96</v>
      </c>
      <c r="E65" s="53" t="s">
        <v>12</v>
      </c>
      <c r="F65" s="54" t="s">
        <v>12</v>
      </c>
    </row>
    <row r="66" spans="1:6" ht="31.2">
      <c r="A66" s="20" t="s">
        <v>12</v>
      </c>
      <c r="B66" s="30" t="s">
        <v>12</v>
      </c>
      <c r="C66" s="22" t="s">
        <v>97</v>
      </c>
      <c r="D66" s="23" t="s">
        <v>98</v>
      </c>
      <c r="E66" s="21" t="s">
        <v>12</v>
      </c>
      <c r="F66" s="55" t="s">
        <v>12</v>
      </c>
    </row>
    <row r="67" spans="1:6" ht="93.6">
      <c r="A67" s="44">
        <v>42</v>
      </c>
      <c r="B67" s="30"/>
      <c r="C67" s="22"/>
      <c r="D67" s="27" t="s">
        <v>99</v>
      </c>
      <c r="E67" s="31" t="s">
        <v>26</v>
      </c>
      <c r="F67" s="29">
        <f>ROUND(6*(1*1.2),0)</f>
        <v>7</v>
      </c>
    </row>
    <row r="68" spans="1:6" ht="78">
      <c r="A68" s="25">
        <f>A67+1</f>
        <v>43</v>
      </c>
      <c r="B68" s="30"/>
      <c r="C68" s="22"/>
      <c r="D68" s="27" t="s">
        <v>100</v>
      </c>
      <c r="E68" s="31" t="s">
        <v>26</v>
      </c>
      <c r="F68" s="29">
        <f>ROUND(30*1.2,0)</f>
        <v>36</v>
      </c>
    </row>
    <row r="69" spans="1:6" ht="18">
      <c r="A69" s="56" t="s">
        <v>12</v>
      </c>
      <c r="B69" s="57" t="s">
        <v>12</v>
      </c>
      <c r="C69" s="35" t="s">
        <v>101</v>
      </c>
      <c r="D69" s="45" t="s">
        <v>102</v>
      </c>
      <c r="E69" s="46" t="s">
        <v>12</v>
      </c>
      <c r="F69" s="55" t="s">
        <v>12</v>
      </c>
    </row>
    <row r="70" spans="1:6" ht="187.2">
      <c r="A70" s="44">
        <f>A68+1</f>
        <v>44</v>
      </c>
      <c r="B70" s="26"/>
      <c r="C70" s="22"/>
      <c r="D70" s="27" t="s">
        <v>103</v>
      </c>
      <c r="E70" s="22" t="s">
        <v>38</v>
      </c>
      <c r="F70" s="29">
        <f>(4*7+12+4*7+8+13*7+9+7+8+6*7+6+4*7)+(9*7+8+5*7+11+3*7)</f>
        <v>405</v>
      </c>
    </row>
    <row r="71" spans="1:6" ht="62.4">
      <c r="A71" s="44">
        <f>A70+1</f>
        <v>45</v>
      </c>
      <c r="B71" s="34"/>
      <c r="C71" s="35"/>
      <c r="D71" s="27" t="s">
        <v>104</v>
      </c>
      <c r="E71" s="22" t="s">
        <v>28</v>
      </c>
      <c r="F71" s="29">
        <f>(37+19)*2</f>
        <v>112</v>
      </c>
    </row>
    <row r="72" spans="1:6" ht="18">
      <c r="A72" s="20" t="s">
        <v>12</v>
      </c>
      <c r="B72" s="30" t="s">
        <v>12</v>
      </c>
      <c r="C72" s="22" t="s">
        <v>105</v>
      </c>
      <c r="D72" s="23" t="s">
        <v>106</v>
      </c>
      <c r="E72" s="58" t="s">
        <v>12</v>
      </c>
      <c r="F72" s="55" t="s">
        <v>12</v>
      </c>
    </row>
    <row r="73" spans="1:6" ht="46.8">
      <c r="A73" s="44">
        <f>A71+1</f>
        <v>46</v>
      </c>
      <c r="B73" s="78"/>
      <c r="C73" s="22"/>
      <c r="D73" s="27" t="s">
        <v>107</v>
      </c>
      <c r="E73" s="22" t="s">
        <v>26</v>
      </c>
      <c r="F73" s="29">
        <f>ROUND((3805-2715)*1,0)</f>
        <v>1090</v>
      </c>
    </row>
    <row r="74" spans="1:6" ht="62.4">
      <c r="A74" s="44">
        <f>A73+1</f>
        <v>47</v>
      </c>
      <c r="B74" s="22"/>
      <c r="C74" s="22"/>
      <c r="D74" s="59" t="s">
        <v>108</v>
      </c>
      <c r="E74" s="22" t="s">
        <v>26</v>
      </c>
      <c r="F74" s="29">
        <f>F73</f>
        <v>1090</v>
      </c>
    </row>
    <row r="75" spans="1:6" ht="18">
      <c r="A75" s="20" t="s">
        <v>12</v>
      </c>
      <c r="B75" s="30" t="s">
        <v>12</v>
      </c>
      <c r="C75" s="22" t="s">
        <v>109</v>
      </c>
      <c r="D75" s="60" t="s">
        <v>110</v>
      </c>
      <c r="E75" s="58" t="s">
        <v>12</v>
      </c>
      <c r="F75" s="55" t="s">
        <v>12</v>
      </c>
    </row>
    <row r="76" spans="1:6" ht="62.4">
      <c r="A76" s="44">
        <f>A74+1</f>
        <v>48</v>
      </c>
      <c r="B76" s="78"/>
      <c r="C76" s="22"/>
      <c r="D76" s="27" t="s">
        <v>111</v>
      </c>
      <c r="E76" s="22" t="s">
        <v>38</v>
      </c>
      <c r="F76" s="29">
        <f>(3800-2715)+((3050-2715)+(3805-3600))</f>
        <v>1625</v>
      </c>
    </row>
    <row r="77" spans="1:6" ht="46.8">
      <c r="A77" s="44">
        <f>A76+1</f>
        <v>49</v>
      </c>
      <c r="B77" s="78"/>
      <c r="C77" s="22"/>
      <c r="D77" s="27" t="s">
        <v>112</v>
      </c>
      <c r="E77" s="22" t="s">
        <v>38</v>
      </c>
      <c r="F77" s="29">
        <f>(3600-3050)</f>
        <v>550</v>
      </c>
    </row>
    <row r="78" spans="1:6" ht="31.2">
      <c r="A78" s="15" t="s">
        <v>113</v>
      </c>
      <c r="B78" s="16" t="s">
        <v>12</v>
      </c>
      <c r="C78" s="17" t="s">
        <v>114</v>
      </c>
      <c r="D78" s="18" t="s">
        <v>115</v>
      </c>
      <c r="E78" s="16" t="s">
        <v>12</v>
      </c>
      <c r="F78" s="19" t="s">
        <v>12</v>
      </c>
    </row>
    <row r="79" spans="1:6" ht="15.6">
      <c r="A79" s="20" t="s">
        <v>12</v>
      </c>
      <c r="B79" s="30" t="s">
        <v>12</v>
      </c>
      <c r="C79" s="22" t="s">
        <v>116</v>
      </c>
      <c r="D79" s="23" t="s">
        <v>117</v>
      </c>
      <c r="E79" s="21" t="s">
        <v>12</v>
      </c>
      <c r="F79" s="24" t="s">
        <v>12</v>
      </c>
    </row>
    <row r="80" spans="1:6" ht="62.4">
      <c r="A80" s="44">
        <f>A77+1</f>
        <v>50</v>
      </c>
      <c r="B80" s="48"/>
      <c r="C80" s="4"/>
      <c r="D80" s="61" t="s">
        <v>118</v>
      </c>
      <c r="E80" s="22" t="s">
        <v>26</v>
      </c>
      <c r="F80" s="62">
        <f>ROUND(347*0.06,1)</f>
        <v>20.8</v>
      </c>
    </row>
    <row r="81" spans="1:6" ht="62.4">
      <c r="A81" s="44">
        <f>A80+1</f>
        <v>51</v>
      </c>
      <c r="B81" s="48"/>
      <c r="C81" s="4"/>
      <c r="D81" s="32" t="s">
        <v>119</v>
      </c>
      <c r="E81" s="22" t="s">
        <v>26</v>
      </c>
      <c r="F81" s="62">
        <f>ROUND(743*0.12,1)</f>
        <v>89.2</v>
      </c>
    </row>
    <row r="82" spans="1:6" ht="15.6">
      <c r="A82" s="20" t="s">
        <v>12</v>
      </c>
      <c r="B82" s="30" t="s">
        <v>12</v>
      </c>
      <c r="C82" s="22" t="s">
        <v>120</v>
      </c>
      <c r="D82" s="23" t="s">
        <v>121</v>
      </c>
      <c r="E82" s="21" t="s">
        <v>12</v>
      </c>
      <c r="F82" s="24" t="s">
        <v>12</v>
      </c>
    </row>
    <row r="83" spans="1:6" ht="31.2">
      <c r="A83" s="44">
        <f>A81+1</f>
        <v>52</v>
      </c>
      <c r="B83" s="26"/>
      <c r="C83" s="22"/>
      <c r="D83" s="32" t="s">
        <v>122</v>
      </c>
      <c r="E83" s="63" t="s">
        <v>123</v>
      </c>
      <c r="F83" s="29">
        <v>4</v>
      </c>
    </row>
    <row r="84" spans="1:6" ht="62.4">
      <c r="A84" s="44">
        <f>A83+1</f>
        <v>53</v>
      </c>
      <c r="B84" s="77"/>
      <c r="C84" s="77"/>
      <c r="D84" s="32" t="s">
        <v>124</v>
      </c>
      <c r="E84" s="63" t="s">
        <v>123</v>
      </c>
      <c r="F84" s="29">
        <f>1+1</f>
        <v>2</v>
      </c>
    </row>
    <row r="85" spans="1:6" ht="62.4">
      <c r="A85" s="44">
        <f>A84+1</f>
        <v>54</v>
      </c>
      <c r="B85" s="77"/>
      <c r="C85" s="77"/>
      <c r="D85" s="32" t="s">
        <v>125</v>
      </c>
      <c r="E85" s="63" t="s">
        <v>123</v>
      </c>
      <c r="F85" s="29">
        <f>1+1+1</f>
        <v>3</v>
      </c>
    </row>
    <row r="86" spans="1:6" ht="15.6">
      <c r="A86" s="15" t="s">
        <v>12</v>
      </c>
      <c r="B86" s="16" t="s">
        <v>12</v>
      </c>
      <c r="C86" s="17" t="s">
        <v>126</v>
      </c>
      <c r="D86" s="18" t="s">
        <v>127</v>
      </c>
      <c r="E86" s="16" t="s">
        <v>12</v>
      </c>
      <c r="F86" s="19" t="s">
        <v>12</v>
      </c>
    </row>
    <row r="87" spans="1:6" ht="15.6">
      <c r="A87" s="20" t="s">
        <v>12</v>
      </c>
      <c r="B87" s="30" t="s">
        <v>12</v>
      </c>
      <c r="C87" s="22" t="s">
        <v>128</v>
      </c>
      <c r="D87" s="23" t="s">
        <v>129</v>
      </c>
      <c r="E87" s="21" t="s">
        <v>12</v>
      </c>
      <c r="F87" s="24" t="s">
        <v>12</v>
      </c>
    </row>
    <row r="88" spans="1:6" ht="78">
      <c r="A88" s="44">
        <f>A85+1</f>
        <v>55</v>
      </c>
      <c r="B88" s="78"/>
      <c r="C88" s="22"/>
      <c r="D88" s="27" t="s">
        <v>130</v>
      </c>
      <c r="E88" s="22" t="s">
        <v>38</v>
      </c>
      <c r="F88" s="29">
        <f>1090</f>
        <v>1090</v>
      </c>
    </row>
    <row r="89" spans="1:6" ht="15.6">
      <c r="A89" s="20" t="s">
        <v>12</v>
      </c>
      <c r="B89" s="30" t="s">
        <v>12</v>
      </c>
      <c r="C89" s="31" t="s">
        <v>131</v>
      </c>
      <c r="D89" s="64" t="s">
        <v>132</v>
      </c>
      <c r="E89" s="21" t="s">
        <v>12</v>
      </c>
      <c r="F89" s="24" t="s">
        <v>12</v>
      </c>
    </row>
    <row r="90" spans="1:6" ht="124.8">
      <c r="A90" s="44">
        <f>A88+1</f>
        <v>56</v>
      </c>
      <c r="B90" s="78"/>
      <c r="C90" s="31"/>
      <c r="D90" s="65" t="s">
        <v>133</v>
      </c>
      <c r="E90" s="31" t="s">
        <v>26</v>
      </c>
      <c r="F90" s="37">
        <f>25+42+46+22+30+58+9+18+21+94+55+41+54+57+88+23+24+75+28+20+26+30+57+55+64+105+26+70+47+31+64+128+29+17+87+46+25+21</f>
        <v>1758</v>
      </c>
    </row>
    <row r="91" spans="1:6" ht="15.6">
      <c r="A91" s="20" t="s">
        <v>12</v>
      </c>
      <c r="B91" s="30" t="s">
        <v>12</v>
      </c>
      <c r="C91" s="31" t="s">
        <v>134</v>
      </c>
      <c r="D91" s="64" t="s">
        <v>135</v>
      </c>
      <c r="E91" s="21" t="s">
        <v>12</v>
      </c>
      <c r="F91" s="24" t="s">
        <v>12</v>
      </c>
    </row>
    <row r="92" spans="1:6" ht="62.4">
      <c r="A92" s="44">
        <f>A90+1</f>
        <v>57</v>
      </c>
      <c r="B92" s="78"/>
      <c r="C92" s="31"/>
      <c r="D92" s="65" t="s">
        <v>136</v>
      </c>
      <c r="E92" s="31" t="s">
        <v>38</v>
      </c>
      <c r="F92" s="37">
        <f>1316</f>
        <v>1316</v>
      </c>
    </row>
    <row r="93" spans="1:6" ht="15.6">
      <c r="A93" s="15" t="s">
        <v>12</v>
      </c>
      <c r="B93" s="16" t="s">
        <v>12</v>
      </c>
      <c r="C93" s="17" t="s">
        <v>137</v>
      </c>
      <c r="D93" s="18" t="s">
        <v>138</v>
      </c>
      <c r="E93" s="16" t="s">
        <v>12</v>
      </c>
      <c r="F93" s="19" t="s">
        <v>12</v>
      </c>
    </row>
    <row r="94" spans="1:6" ht="18.600000000000001">
      <c r="A94" s="66" t="s">
        <v>12</v>
      </c>
      <c r="B94" s="30" t="s">
        <v>12</v>
      </c>
      <c r="C94" s="31" t="s">
        <v>139</v>
      </c>
      <c r="D94" s="64" t="s">
        <v>140</v>
      </c>
      <c r="E94" s="21" t="s">
        <v>12</v>
      </c>
      <c r="F94" s="67" t="s">
        <v>12</v>
      </c>
    </row>
    <row r="95" spans="1:6" ht="78">
      <c r="A95" s="44">
        <f>A92+1</f>
        <v>58</v>
      </c>
      <c r="B95" s="30"/>
      <c r="C95" s="22"/>
      <c r="D95" s="68" t="s">
        <v>141</v>
      </c>
      <c r="E95" s="31" t="s">
        <v>26</v>
      </c>
      <c r="F95" s="37">
        <f>24+25+25+24+24+27+26+26+26+26+27+26+26+31+24+20+20+22+23+23+23+25+28+31+29+29+29+29</f>
        <v>718</v>
      </c>
    </row>
    <row r="96" spans="1:6" ht="124.8">
      <c r="A96" s="44">
        <f>A95+1</f>
        <v>59</v>
      </c>
      <c r="B96" s="30"/>
      <c r="C96" s="22"/>
      <c r="D96" s="68" t="s">
        <v>142</v>
      </c>
      <c r="E96" s="31" t="s">
        <v>26</v>
      </c>
      <c r="F96" s="37">
        <f>24+24+25+24+49+23+23+24+26+31+24+27+24+27+26+30+29+28+29+28+29+29+28+26+23+28+24+23+26+26+23+23+22+25+27+27+27+16</f>
        <v>997</v>
      </c>
    </row>
    <row r="97" spans="1:6" ht="78">
      <c r="A97" s="44">
        <f>A96+1</f>
        <v>60</v>
      </c>
      <c r="B97" s="30"/>
      <c r="C97" s="22"/>
      <c r="D97" s="68" t="s">
        <v>143</v>
      </c>
      <c r="E97" s="69" t="s">
        <v>26</v>
      </c>
      <c r="F97" s="37">
        <f>31+100+44+50</f>
        <v>225</v>
      </c>
    </row>
    <row r="98" spans="1:6" ht="15.6">
      <c r="A98" s="20" t="s">
        <v>12</v>
      </c>
      <c r="B98" s="30" t="s">
        <v>12</v>
      </c>
      <c r="C98" s="31" t="s">
        <v>144</v>
      </c>
      <c r="D98" s="64" t="s">
        <v>145</v>
      </c>
      <c r="E98" s="21" t="s">
        <v>12</v>
      </c>
      <c r="F98" s="24" t="s">
        <v>12</v>
      </c>
    </row>
    <row r="99" spans="1:6" ht="47.4" thickBot="1">
      <c r="A99" s="70">
        <f>A97+1</f>
        <v>61</v>
      </c>
      <c r="B99" s="71"/>
      <c r="C99" s="72"/>
      <c r="D99" s="73" t="s">
        <v>146</v>
      </c>
      <c r="E99" s="74" t="s">
        <v>123</v>
      </c>
      <c r="F99" s="75">
        <v>1</v>
      </c>
    </row>
    <row r="100" spans="1:6">
      <c r="A100" s="80"/>
      <c r="B100" s="80"/>
      <c r="C100" s="80"/>
      <c r="D100" s="80"/>
      <c r="E100" s="80"/>
      <c r="F100" s="80"/>
    </row>
  </sheetData>
  <mergeCells count="3">
    <mergeCell ref="E4:F4"/>
    <mergeCell ref="A1:F1"/>
    <mergeCell ref="A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Zarząd Dróg</dc:creator>
  <cp:lastModifiedBy>Zarząd Dróg</cp:lastModifiedBy>
  <dcterms:created xsi:type="dcterms:W3CDTF">2023-11-23T07:44:53Z</dcterms:created>
  <dcterms:modified xsi:type="dcterms:W3CDTF">2023-11-23T07:57:08Z</dcterms:modified>
</cp:coreProperties>
</file>